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odmani\OneDrive\Desktop\"/>
    </mc:Choice>
  </mc:AlternateContent>
  <xr:revisionPtr revIDLastSave="0" documentId="13_ncr:1_{A95FB35F-6768-4E0F-9557-6206A0CAC25B}" xr6:coauthVersionLast="36" xr6:coauthVersionMax="47" xr10:uidLastSave="{00000000-0000-0000-0000-000000000000}"/>
  <bookViews>
    <workbookView xWindow="-120" yWindow="-120" windowWidth="20730" windowHeight="11160" tabRatio="565" firstSheet="35" activeTab="40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Text Cleanup" sheetId="75" r:id="rId8"/>
    <sheet name="Employee Age Calculation" sheetId="74" r:id="rId9"/>
    <sheet name="Project End Date" sheetId="66" r:id="rId10"/>
    <sheet name="Project Working Days" sheetId="67" r:id="rId11"/>
    <sheet name="Extracting Data 2" sheetId="19" r:id="rId12"/>
    <sheet name="Data Set 1" sheetId="77" r:id="rId13"/>
    <sheet name="Data Set 2" sheetId="78" r:id="rId14"/>
    <sheet name="Data Set3" sheetId="79" r:id="rId15"/>
    <sheet name="Extract Data 3" sheetId="80" r:id="rId16"/>
    <sheet name="Tax Rate" sheetId="20" r:id="rId17"/>
    <sheet name="Filtering" sheetId="21" r:id="rId18"/>
    <sheet name="Calculate EMI" sheetId="22" r:id="rId19"/>
    <sheet name="Loan Details" sheetId="47" r:id="rId20"/>
    <sheet name="Int and Principal Components" sheetId="76" r:id="rId21"/>
    <sheet name="Ref" sheetId="23" r:id="rId22"/>
    <sheet name="Product Costing" sheetId="81" r:id="rId23"/>
    <sheet name="General" sheetId="24" r:id="rId24"/>
    <sheet name="Dept Wise Totals" sheetId="26" r:id="rId25"/>
    <sheet name="Multiple Criteria Totals" sheetId="48" r:id="rId26"/>
    <sheet name="One variable table" sheetId="29" r:id="rId27"/>
    <sheet name="Two Variable Table" sheetId="30" r:id="rId28"/>
    <sheet name="Pivot Table 1" sheetId="31" r:id="rId29"/>
    <sheet name="Pivot Table 2" sheetId="49" r:id="rId30"/>
    <sheet name="Piv" sheetId="86" r:id="rId31"/>
    <sheet name="Pivot Table 3" sheetId="32" r:id="rId32"/>
    <sheet name="sort" sheetId="33" r:id="rId33"/>
    <sheet name="Month Sate or Region wise total" sheetId="39" r:id="rId34"/>
    <sheet name="Totals" sheetId="40" r:id="rId35"/>
    <sheet name="Operations" sheetId="41" r:id="rId36"/>
    <sheet name="Table 1" sheetId="88" r:id="rId37"/>
    <sheet name="Master" sheetId="87" r:id="rId38"/>
    <sheet name="Marketing" sheetId="42" r:id="rId39"/>
    <sheet name="Manufacturing" sheetId="43" r:id="rId40"/>
    <sheet name="Extracting data" sheetId="82" r:id="rId41"/>
    <sheet name="offset &amp; indirect" sheetId="83" r:id="rId42"/>
  </sheets>
  <definedNames>
    <definedName name="_xlnm._FilterDatabase" localSheetId="24" hidden="1">'Dept Wise Totals'!$H$1:$M$1</definedName>
    <definedName name="_xlnm._FilterDatabase" localSheetId="17" hidden="1">Filtering!$A$1:$I$95</definedName>
    <definedName name="_xlnm._FilterDatabase" localSheetId="22" hidden="1">'Product Costing'!$C$1:$J$1</definedName>
    <definedName name="data1">'Data Set 1'!$A$2:$H$29</definedName>
    <definedName name="data2">'Data Set 2'!$A$2:$H$30</definedName>
    <definedName name="data3">'Data Set3'!$A$2:$H$38</definedName>
    <definedName name="Dept">'Dept Wise Totals'!$B$2:$B$248</definedName>
    <definedName name="ExternalData_1" localSheetId="37" hidden="1">Master!$A$1:$E$19</definedName>
    <definedName name="ExternalData_2" localSheetId="36" hidden="1">'Table 1'!$A$1:$Q$248</definedName>
    <definedName name="Feb">'offset &amp; indirect'!$F$16:$G$18</definedName>
    <definedName name="Gend">Functions!$B$26:$B$30</definedName>
    <definedName name="Grd">Sales!$F$2:$F$12</definedName>
    <definedName name="head1">'Data Set 1'!$A$1:$H$1</definedName>
    <definedName name="head2">'Data Set 2'!$A$1:$H$1</definedName>
    <definedName name="head3">'Data Set3'!$A$1:$H$1</definedName>
    <definedName name="Idata">'Extracting data'!$H$48:$J$61</definedName>
    <definedName name="Ihead">'Extracting data'!$H$48:$J$48</definedName>
    <definedName name="Jan">'offset &amp; indirect'!$B$16:$C$18</definedName>
    <definedName name="Mar">'offset &amp; indirect'!$J$16:$K$18</definedName>
    <definedName name="Marks">'Extracting Data 2'!$C$3:$H$3</definedName>
    <definedName name="Prod">'Product Costing'!$B$2:$B$31</definedName>
    <definedName name="Reg">'Extracting data'!$J$48:$J$61</definedName>
    <definedName name="Salary">'Dept Wise Totals'!$F$2:$F$248</definedName>
    <definedName name="Status">'Dept Wise Totals'!$E$2:$E$248</definedName>
    <definedName name="unit">'Product Costing'!$J$2:$J$31</definedName>
    <definedName name="Vdata">'Extracting data'!$A$2:$C$14</definedName>
    <definedName name="Vhead">'Extracting data'!$A$1:$C$1</definedName>
    <definedName name="Weht">Functions!$C$26:$C$30</definedName>
    <definedName name="Z_BBE43EB8_AC5B_419E_90E4_72D0C525AF66_.wvu.FilterData" localSheetId="24" hidden="1">'Dept Wise Totals'!$A$1:$F$248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pivotCaches>
    <pivotCache cacheId="0" r:id="rId43"/>
    <pivotCache cacheId="1" r:id="rId44"/>
    <pivotCache cacheId="2" r:id="rId45"/>
  </pivotCaches>
  <extLst>
    <ext xmlns:x15="http://schemas.microsoft.com/office/spreadsheetml/2010/11/main" uri="{FCE2AD5D-F65C-4FA6-A056-5C36A1767C68}">
      <x15:dataModel>
        <x15:modelTables>
          <x15:modelTable id="Query1_7c1bf8ac-da1d-46d3-a7b5-eea5d1dc9105" name="Query1" connection="Query - Query1"/>
          <x15:modelTable id="Query2_d367368a-224c-4200-9305-364a4f25c091" name="Query2" connection="Query - Query2"/>
          <x15:modelTable id="Query3_c4e1b2e4-2bad-4370-85d9-3b9b81e27701" name="Query3" connection="Query - Query3"/>
          <x15:modelTable id="Master_f586544e-7628-4896-841f-20705cebf5da" name="Master" connection="Query - Master"/>
        </x15:modelTables>
      </x15:dataModel>
    </ext>
  </extLst>
</workbook>
</file>

<file path=xl/calcChain.xml><?xml version="1.0" encoding="utf-8"?>
<calcChain xmlns="http://schemas.openxmlformats.org/spreadsheetml/2006/main">
  <c r="B22" i="66" l="1"/>
  <c r="C23" i="83" l="1"/>
  <c r="I2" i="15" l="1"/>
  <c r="I3" i="15"/>
  <c r="H2" i="49" l="1"/>
  <c r="H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H36" i="49"/>
  <c r="H37" i="49"/>
  <c r="H38" i="49"/>
  <c r="H39" i="49"/>
  <c r="H40" i="49"/>
  <c r="H41" i="49"/>
  <c r="H42" i="49"/>
  <c r="H43" i="49"/>
  <c r="H44" i="49"/>
  <c r="H45" i="49"/>
  <c r="H46" i="49"/>
  <c r="H47" i="49"/>
  <c r="H48" i="49"/>
  <c r="H49" i="49"/>
  <c r="H50" i="49"/>
  <c r="H51" i="49"/>
  <c r="H52" i="49"/>
  <c r="H53" i="49"/>
  <c r="H54" i="49"/>
  <c r="H55" i="49"/>
  <c r="H56" i="49"/>
  <c r="H57" i="49"/>
  <c r="H58" i="49"/>
  <c r="H59" i="49"/>
  <c r="H60" i="49"/>
  <c r="H61" i="49"/>
  <c r="H62" i="49"/>
  <c r="H63" i="49"/>
  <c r="H64" i="49"/>
  <c r="H65" i="49"/>
  <c r="H66" i="49"/>
  <c r="H67" i="49"/>
  <c r="H68" i="49"/>
  <c r="H69" i="49"/>
  <c r="H70" i="49"/>
  <c r="H71" i="49"/>
  <c r="H72" i="49"/>
  <c r="H73" i="49"/>
  <c r="H74" i="49"/>
  <c r="H75" i="49"/>
  <c r="H76" i="49"/>
  <c r="H77" i="49"/>
  <c r="H78" i="49"/>
  <c r="H79" i="49"/>
  <c r="H80" i="49"/>
  <c r="H81" i="49"/>
  <c r="H82" i="49"/>
  <c r="H83" i="49"/>
  <c r="H84" i="49"/>
  <c r="H85" i="49"/>
  <c r="H86" i="49"/>
  <c r="H87" i="49"/>
  <c r="H88" i="49"/>
  <c r="H89" i="49"/>
  <c r="H90" i="49"/>
  <c r="H91" i="49"/>
  <c r="H92" i="49"/>
  <c r="H93" i="49"/>
  <c r="H94" i="49"/>
  <c r="H95" i="49"/>
  <c r="H96" i="49"/>
  <c r="H97" i="49"/>
  <c r="H98" i="49"/>
  <c r="H99" i="49"/>
  <c r="H100" i="49"/>
  <c r="H101" i="49"/>
  <c r="H102" i="49"/>
  <c r="H103" i="49"/>
  <c r="H104" i="49"/>
  <c r="H105" i="49"/>
  <c r="H106" i="49"/>
  <c r="H107" i="49"/>
  <c r="H108" i="49"/>
  <c r="H109" i="49"/>
  <c r="H110" i="49"/>
  <c r="H111" i="49"/>
  <c r="H112" i="49"/>
  <c r="H113" i="49"/>
  <c r="H114" i="49"/>
  <c r="H115" i="49"/>
  <c r="H116" i="49"/>
  <c r="H117" i="49"/>
  <c r="H118" i="49"/>
  <c r="H119" i="49"/>
  <c r="H120" i="49"/>
  <c r="H121" i="49"/>
  <c r="H122" i="49"/>
  <c r="H123" i="49"/>
  <c r="H124" i="49"/>
  <c r="H125" i="49"/>
  <c r="H126" i="49"/>
  <c r="H127" i="49"/>
  <c r="H128" i="49"/>
  <c r="H129" i="49"/>
  <c r="H130" i="49"/>
  <c r="H131" i="49"/>
  <c r="H132" i="49"/>
  <c r="H133" i="49"/>
  <c r="H134" i="49"/>
  <c r="H135" i="49"/>
  <c r="H136" i="49"/>
  <c r="H137" i="49"/>
  <c r="H138" i="49"/>
  <c r="H139" i="49"/>
  <c r="H140" i="49"/>
  <c r="H141" i="49"/>
  <c r="H142" i="49"/>
  <c r="H143" i="49"/>
  <c r="H144" i="49"/>
  <c r="H145" i="49"/>
  <c r="H146" i="49"/>
  <c r="H147" i="49"/>
  <c r="H148" i="49"/>
  <c r="H149" i="49"/>
  <c r="H150" i="49"/>
  <c r="H151" i="49"/>
  <c r="H152" i="49"/>
  <c r="H153" i="49"/>
  <c r="H154" i="49"/>
  <c r="H155" i="49"/>
  <c r="H156" i="49"/>
  <c r="H157" i="49"/>
  <c r="H158" i="49"/>
  <c r="H159" i="49"/>
  <c r="H160" i="49"/>
  <c r="H161" i="49"/>
  <c r="H162" i="49"/>
  <c r="H163" i="49"/>
  <c r="H164" i="49"/>
  <c r="H165" i="49"/>
  <c r="H166" i="49"/>
  <c r="H167" i="49"/>
  <c r="H168" i="49"/>
  <c r="H169" i="49"/>
  <c r="H170" i="49"/>
  <c r="H171" i="49"/>
  <c r="H172" i="49"/>
  <c r="H173" i="49"/>
  <c r="H174" i="49"/>
  <c r="H175" i="49"/>
  <c r="H176" i="49"/>
  <c r="H177" i="49"/>
  <c r="H178" i="49"/>
  <c r="H179" i="49"/>
  <c r="H180" i="49"/>
  <c r="H181" i="49"/>
  <c r="H182" i="49"/>
  <c r="H183" i="49"/>
  <c r="H184" i="49"/>
  <c r="H185" i="49"/>
  <c r="H186" i="49"/>
  <c r="H187" i="49"/>
  <c r="H188" i="49"/>
  <c r="H189" i="49"/>
  <c r="H190" i="49"/>
  <c r="H191" i="49"/>
  <c r="H192" i="49"/>
  <c r="H193" i="49"/>
  <c r="H194" i="49"/>
  <c r="H195" i="49"/>
  <c r="H196" i="49"/>
  <c r="H197" i="49"/>
  <c r="H198" i="49"/>
  <c r="H199" i="49"/>
  <c r="H200" i="49"/>
  <c r="H201" i="49"/>
  <c r="H202" i="49"/>
  <c r="H203" i="49"/>
  <c r="H204" i="49"/>
  <c r="H205" i="49"/>
  <c r="H206" i="49"/>
  <c r="H207" i="49"/>
  <c r="H208" i="49"/>
  <c r="H209" i="49"/>
  <c r="H210" i="49"/>
  <c r="H211" i="49"/>
  <c r="H212" i="49"/>
  <c r="H213" i="49"/>
  <c r="H214" i="49"/>
  <c r="H215" i="49"/>
  <c r="H216" i="49"/>
  <c r="H217" i="49"/>
  <c r="H218" i="49"/>
  <c r="H219" i="49"/>
  <c r="H220" i="49"/>
  <c r="H221" i="49"/>
  <c r="H222" i="49"/>
  <c r="H223" i="49"/>
  <c r="H224" i="49"/>
  <c r="H225" i="49"/>
  <c r="H226" i="49"/>
  <c r="H227" i="49"/>
  <c r="H228" i="49"/>
  <c r="H229" i="49"/>
  <c r="H230" i="49"/>
  <c r="H231" i="49"/>
  <c r="H232" i="49"/>
  <c r="H233" i="49"/>
  <c r="H234" i="49"/>
  <c r="H235" i="49"/>
  <c r="H236" i="49"/>
  <c r="H237" i="49"/>
  <c r="H238" i="49"/>
  <c r="H239" i="49"/>
  <c r="H240" i="49"/>
  <c r="H241" i="49"/>
  <c r="H242" i="49"/>
  <c r="H243" i="49"/>
  <c r="H244" i="49"/>
  <c r="H245" i="49"/>
  <c r="H246" i="49"/>
  <c r="H247" i="49"/>
  <c r="H248" i="49"/>
  <c r="H249" i="49"/>
  <c r="H250" i="49"/>
  <c r="H251" i="49"/>
  <c r="H252" i="49"/>
  <c r="H253" i="49"/>
  <c r="H254" i="49"/>
  <c r="H255" i="49"/>
  <c r="H256" i="49"/>
  <c r="H257" i="49"/>
  <c r="H258" i="49"/>
  <c r="H259" i="49"/>
  <c r="H260" i="49"/>
  <c r="H261" i="49"/>
  <c r="H262" i="49"/>
  <c r="H263" i="49"/>
  <c r="H264" i="49"/>
  <c r="H265" i="49"/>
  <c r="H266" i="49"/>
  <c r="H267" i="49"/>
  <c r="H268" i="49"/>
  <c r="H269" i="49"/>
  <c r="H270" i="49"/>
  <c r="H271" i="49"/>
  <c r="H272" i="49"/>
  <c r="H273" i="49"/>
  <c r="H274" i="49"/>
  <c r="H275" i="49"/>
  <c r="H276" i="49"/>
  <c r="H277" i="49"/>
  <c r="H278" i="49"/>
  <c r="H279" i="49"/>
  <c r="H280" i="49"/>
  <c r="H281" i="49"/>
  <c r="H282" i="49"/>
  <c r="H283" i="49"/>
  <c r="H284" i="49"/>
  <c r="H285" i="49"/>
  <c r="H286" i="49"/>
  <c r="H287" i="49"/>
  <c r="H288" i="49"/>
  <c r="H289" i="49"/>
  <c r="H290" i="49"/>
  <c r="H291" i="49"/>
  <c r="H292" i="49"/>
  <c r="H293" i="49"/>
  <c r="H294" i="49"/>
  <c r="H295" i="49"/>
  <c r="H296" i="49"/>
  <c r="H297" i="49"/>
  <c r="H298" i="49"/>
  <c r="H299" i="49"/>
  <c r="H300" i="49"/>
  <c r="H301" i="49"/>
  <c r="H302" i="49"/>
  <c r="H303" i="49"/>
  <c r="H304" i="49"/>
  <c r="H305" i="49"/>
  <c r="H306" i="49"/>
  <c r="H307" i="49"/>
  <c r="H308" i="49"/>
  <c r="H309" i="49"/>
  <c r="H310" i="49"/>
  <c r="H311" i="49"/>
  <c r="H312" i="49"/>
  <c r="H313" i="49"/>
  <c r="H314" i="49"/>
  <c r="H315" i="49"/>
  <c r="H316" i="49"/>
  <c r="H317" i="49"/>
  <c r="H318" i="49"/>
  <c r="H319" i="49"/>
  <c r="H320" i="49"/>
  <c r="H321" i="49"/>
  <c r="H322" i="49"/>
  <c r="H323" i="49"/>
  <c r="H324" i="49"/>
  <c r="H325" i="49"/>
  <c r="H326" i="49"/>
  <c r="H327" i="49"/>
  <c r="H328" i="49"/>
  <c r="H329" i="49"/>
  <c r="H330" i="49"/>
  <c r="H331" i="49"/>
  <c r="H332" i="49"/>
  <c r="H333" i="49"/>
  <c r="H334" i="49"/>
  <c r="H335" i="49"/>
  <c r="H336" i="49"/>
  <c r="H337" i="49"/>
  <c r="H338" i="49"/>
  <c r="H339" i="49"/>
  <c r="H340" i="49"/>
  <c r="H341" i="49"/>
  <c r="H342" i="49"/>
  <c r="H343" i="49"/>
  <c r="H344" i="49"/>
  <c r="H345" i="49"/>
  <c r="H346" i="49"/>
  <c r="H347" i="49"/>
  <c r="H348" i="49"/>
  <c r="H349" i="49"/>
  <c r="H350" i="49"/>
  <c r="H351" i="49"/>
  <c r="H352" i="49"/>
  <c r="H353" i="49"/>
  <c r="H354" i="49"/>
  <c r="H355" i="49"/>
  <c r="H356" i="49"/>
  <c r="H357" i="49"/>
  <c r="H358" i="49"/>
  <c r="H359" i="49"/>
  <c r="H360" i="49"/>
  <c r="H361" i="49"/>
  <c r="H362" i="49"/>
  <c r="H363" i="49"/>
  <c r="H364" i="49"/>
  <c r="H365" i="49"/>
  <c r="H366" i="49"/>
  <c r="H367" i="49"/>
  <c r="H368" i="49"/>
  <c r="H369" i="49"/>
  <c r="H370" i="49"/>
  <c r="H371" i="49"/>
  <c r="H372" i="49"/>
  <c r="H373" i="49"/>
  <c r="H374" i="49"/>
  <c r="H375" i="49"/>
  <c r="H376" i="49"/>
  <c r="H377" i="49"/>
  <c r="H378" i="49"/>
  <c r="H379" i="49"/>
  <c r="H380" i="49"/>
  <c r="H381" i="49"/>
  <c r="H382" i="49"/>
  <c r="H383" i="49"/>
  <c r="H384" i="49"/>
  <c r="H385" i="49"/>
  <c r="H386" i="49"/>
  <c r="H387" i="49"/>
  <c r="H388" i="49"/>
  <c r="H389" i="49"/>
  <c r="H390" i="49"/>
  <c r="H391" i="49"/>
  <c r="H392" i="49"/>
  <c r="H393" i="49"/>
  <c r="H394" i="49"/>
  <c r="H395" i="49"/>
  <c r="H396" i="49"/>
  <c r="H397" i="49"/>
  <c r="H398" i="49"/>
  <c r="H399" i="49"/>
  <c r="H400" i="49"/>
  <c r="H401" i="49"/>
  <c r="H402" i="49"/>
  <c r="H403" i="49"/>
  <c r="H404" i="49"/>
  <c r="H405" i="49"/>
  <c r="H406" i="49"/>
  <c r="H407" i="49"/>
  <c r="H408" i="49"/>
  <c r="H409" i="49"/>
  <c r="H410" i="49"/>
  <c r="H411" i="49"/>
  <c r="H412" i="49"/>
  <c r="H413" i="49"/>
  <c r="H414" i="49"/>
  <c r="H415" i="49"/>
  <c r="H416" i="49"/>
  <c r="H417" i="49"/>
  <c r="H418" i="49"/>
  <c r="H419" i="49"/>
  <c r="H420" i="49"/>
  <c r="H421" i="49"/>
  <c r="H422" i="49"/>
  <c r="H423" i="49"/>
  <c r="H424" i="49"/>
  <c r="H425" i="49"/>
  <c r="H426" i="49"/>
  <c r="H427" i="49"/>
  <c r="H428" i="49"/>
  <c r="H429" i="49"/>
  <c r="H430" i="49"/>
  <c r="H431" i="49"/>
  <c r="H432" i="49"/>
  <c r="H433" i="49"/>
  <c r="H434" i="49"/>
  <c r="H435" i="49"/>
  <c r="H436" i="49"/>
  <c r="H437" i="49"/>
  <c r="H438" i="49"/>
  <c r="H439" i="49"/>
  <c r="H440" i="49"/>
  <c r="H441" i="49"/>
  <c r="H442" i="49"/>
  <c r="H443" i="49"/>
  <c r="H444" i="49"/>
  <c r="H445" i="49"/>
  <c r="H446" i="49"/>
  <c r="H447" i="49"/>
  <c r="H448" i="49"/>
  <c r="H449" i="49"/>
  <c r="H450" i="49"/>
  <c r="H451" i="49"/>
  <c r="H452" i="49"/>
  <c r="H453" i="49"/>
  <c r="H454" i="49"/>
  <c r="H455" i="49"/>
  <c r="H456" i="49"/>
  <c r="H457" i="49"/>
  <c r="H458" i="49"/>
  <c r="H459" i="49"/>
  <c r="H460" i="49"/>
  <c r="H461" i="49"/>
  <c r="H462" i="49"/>
  <c r="H463" i="49"/>
  <c r="H464" i="49"/>
  <c r="H465" i="49"/>
  <c r="H466" i="49"/>
  <c r="H467" i="49"/>
  <c r="H468" i="49"/>
  <c r="H469" i="49"/>
  <c r="H470" i="49"/>
  <c r="H471" i="49"/>
  <c r="H472" i="49"/>
  <c r="H473" i="49"/>
  <c r="H474" i="49"/>
  <c r="H475" i="49"/>
  <c r="H476" i="49"/>
  <c r="H477" i="49"/>
  <c r="H478" i="49"/>
  <c r="H479" i="49"/>
  <c r="H480" i="49"/>
  <c r="H481" i="49"/>
  <c r="H482" i="49"/>
  <c r="H483" i="49"/>
  <c r="H484" i="49"/>
  <c r="H485" i="49"/>
  <c r="H486" i="49"/>
  <c r="H487" i="49"/>
  <c r="H488" i="49"/>
  <c r="H489" i="49"/>
  <c r="H490" i="49"/>
  <c r="H491" i="49"/>
  <c r="H492" i="49"/>
  <c r="H493" i="49"/>
  <c r="H494" i="49"/>
  <c r="H495" i="49"/>
  <c r="H496" i="49"/>
  <c r="H497" i="49"/>
  <c r="H498" i="49"/>
  <c r="H499" i="49"/>
  <c r="H500" i="49"/>
  <c r="H501" i="49"/>
  <c r="H502" i="49"/>
  <c r="H503" i="49"/>
  <c r="H504" i="49"/>
  <c r="H505" i="49"/>
  <c r="H506" i="49"/>
  <c r="H507" i="49"/>
  <c r="H508" i="49"/>
  <c r="H509" i="49"/>
  <c r="H510" i="49"/>
  <c r="H511" i="49"/>
  <c r="H512" i="49"/>
  <c r="H513" i="49"/>
  <c r="H514" i="49"/>
  <c r="H515" i="49"/>
  <c r="H516" i="49"/>
  <c r="H517" i="49"/>
  <c r="H518" i="49"/>
  <c r="H519" i="49"/>
  <c r="H520" i="49"/>
  <c r="H521" i="49"/>
  <c r="H522" i="49"/>
  <c r="H523" i="49"/>
  <c r="H524" i="49"/>
  <c r="H525" i="49"/>
  <c r="H526" i="49"/>
  <c r="H527" i="49"/>
  <c r="H528" i="49"/>
  <c r="H529" i="49"/>
  <c r="H530" i="49"/>
  <c r="H531" i="49"/>
  <c r="H532" i="49"/>
  <c r="H533" i="49"/>
  <c r="H534" i="49"/>
  <c r="H535" i="49"/>
  <c r="H536" i="49"/>
  <c r="H537" i="49"/>
  <c r="H538" i="49"/>
  <c r="H539" i="49"/>
  <c r="H540" i="49"/>
  <c r="H541" i="49"/>
  <c r="H542" i="49"/>
  <c r="H543" i="49"/>
  <c r="H544" i="49"/>
  <c r="H545" i="49"/>
  <c r="H546" i="49"/>
  <c r="H547" i="49"/>
  <c r="H548" i="49"/>
  <c r="H549" i="49"/>
  <c r="H550" i="49"/>
  <c r="H551" i="49"/>
  <c r="H552" i="49"/>
  <c r="H553" i="49"/>
  <c r="H554" i="49"/>
  <c r="H555" i="49"/>
  <c r="H556" i="49"/>
  <c r="H557" i="49"/>
  <c r="H558" i="49"/>
  <c r="H559" i="49"/>
  <c r="H560" i="49"/>
  <c r="H561" i="49"/>
  <c r="H562" i="49"/>
  <c r="H563" i="49"/>
  <c r="H564" i="49"/>
  <c r="H565" i="49"/>
  <c r="H566" i="49"/>
  <c r="H567" i="49"/>
  <c r="H568" i="49"/>
  <c r="H569" i="49"/>
  <c r="H570" i="49"/>
  <c r="H571" i="49"/>
  <c r="H572" i="49"/>
  <c r="H573" i="49"/>
  <c r="H574" i="49"/>
  <c r="H575" i="49"/>
  <c r="H576" i="49"/>
  <c r="H577" i="49"/>
  <c r="H578" i="49"/>
  <c r="H579" i="49"/>
  <c r="H580" i="49"/>
  <c r="H581" i="49"/>
  <c r="H582" i="49"/>
  <c r="H583" i="49"/>
  <c r="H584" i="49"/>
  <c r="H585" i="49"/>
  <c r="H586" i="49"/>
  <c r="H587" i="49"/>
  <c r="H588" i="49"/>
  <c r="H589" i="49"/>
  <c r="H590" i="49"/>
  <c r="H591" i="49"/>
  <c r="H592" i="49"/>
  <c r="H593" i="49"/>
  <c r="H594" i="49"/>
  <c r="H595" i="49"/>
  <c r="H596" i="49"/>
  <c r="H597" i="49"/>
  <c r="H598" i="49"/>
  <c r="H599" i="49"/>
  <c r="H600" i="49"/>
  <c r="H601" i="49"/>
  <c r="H602" i="49"/>
  <c r="H603" i="49"/>
  <c r="H604" i="49"/>
  <c r="H605" i="49"/>
  <c r="H606" i="49"/>
  <c r="H607" i="49"/>
  <c r="H608" i="49"/>
  <c r="H609" i="49"/>
  <c r="H610" i="49"/>
  <c r="H611" i="49"/>
  <c r="H612" i="49"/>
  <c r="H613" i="49"/>
  <c r="H614" i="49"/>
  <c r="H615" i="49"/>
  <c r="H616" i="49"/>
  <c r="H617" i="49"/>
  <c r="H618" i="49"/>
  <c r="H619" i="49"/>
  <c r="H620" i="49"/>
  <c r="H621" i="49"/>
  <c r="H622" i="49"/>
  <c r="H623" i="49"/>
  <c r="H624" i="49"/>
  <c r="H625" i="49"/>
  <c r="H626" i="49"/>
  <c r="H627" i="49"/>
  <c r="H628" i="49"/>
  <c r="H629" i="49"/>
  <c r="H630" i="49"/>
  <c r="H631" i="49"/>
  <c r="H632" i="49"/>
  <c r="H633" i="49"/>
  <c r="H634" i="49"/>
  <c r="H635" i="49"/>
  <c r="H636" i="49"/>
  <c r="H637" i="49"/>
  <c r="H638" i="49"/>
  <c r="H639" i="49"/>
  <c r="H640" i="49"/>
  <c r="H641" i="49"/>
  <c r="H642" i="49"/>
  <c r="H643" i="49"/>
  <c r="H644" i="49"/>
  <c r="H645" i="49"/>
  <c r="H646" i="49"/>
  <c r="H647" i="49"/>
  <c r="H648" i="49"/>
  <c r="H649" i="49"/>
  <c r="H650" i="49"/>
  <c r="H651" i="49"/>
  <c r="H652" i="49"/>
  <c r="H653" i="49"/>
  <c r="H654" i="49"/>
  <c r="H655" i="49"/>
  <c r="H656" i="49"/>
  <c r="H657" i="49"/>
  <c r="H658" i="49"/>
  <c r="H659" i="49"/>
  <c r="H660" i="49"/>
  <c r="H661" i="49"/>
  <c r="H662" i="49"/>
  <c r="H663" i="49"/>
  <c r="H664" i="49"/>
  <c r="H665" i="49"/>
  <c r="H666" i="49"/>
  <c r="H667" i="49"/>
  <c r="H668" i="49"/>
  <c r="H669" i="49"/>
  <c r="H670" i="49"/>
  <c r="H671" i="49"/>
  <c r="H672" i="49"/>
  <c r="H673" i="49"/>
  <c r="H674" i="49"/>
  <c r="H675" i="49"/>
  <c r="H676" i="49"/>
  <c r="H677" i="49"/>
  <c r="H678" i="49"/>
  <c r="H679" i="49"/>
  <c r="H680" i="49"/>
  <c r="H681" i="49"/>
  <c r="H682" i="49"/>
  <c r="H683" i="49"/>
  <c r="H684" i="49"/>
  <c r="H685" i="49"/>
  <c r="H686" i="49"/>
  <c r="H687" i="49"/>
  <c r="H688" i="49"/>
  <c r="H689" i="49"/>
  <c r="H690" i="49"/>
  <c r="H691" i="49"/>
  <c r="H692" i="49"/>
  <c r="H693" i="49"/>
  <c r="H694" i="49"/>
  <c r="H695" i="49"/>
  <c r="H696" i="49"/>
  <c r="H697" i="49"/>
  <c r="H698" i="49"/>
  <c r="H699" i="49"/>
  <c r="H700" i="49"/>
  <c r="H701" i="49"/>
  <c r="H702" i="49"/>
  <c r="H703" i="49"/>
  <c r="H704" i="49"/>
  <c r="H705" i="49"/>
  <c r="H706" i="49"/>
  <c r="H707" i="49"/>
  <c r="H708" i="49"/>
  <c r="H709" i="49"/>
  <c r="H710" i="49"/>
  <c r="H711" i="49"/>
  <c r="H712" i="49"/>
  <c r="H713" i="49"/>
  <c r="H714" i="49"/>
  <c r="H715" i="49"/>
  <c r="H716" i="49"/>
  <c r="H717" i="49"/>
  <c r="H718" i="49"/>
  <c r="H719" i="49"/>
  <c r="H720" i="49"/>
  <c r="H721" i="49"/>
  <c r="H722" i="49"/>
  <c r="H723" i="49"/>
  <c r="H724" i="49"/>
  <c r="H725" i="49"/>
  <c r="H726" i="49"/>
  <c r="H727" i="49"/>
  <c r="H728" i="49"/>
  <c r="H729" i="49"/>
  <c r="H730" i="49"/>
  <c r="H731" i="49"/>
  <c r="H732" i="49"/>
  <c r="H733" i="49"/>
  <c r="H734" i="49"/>
  <c r="H735" i="49"/>
  <c r="H736" i="49"/>
  <c r="H737" i="49"/>
  <c r="H738" i="49"/>
  <c r="H739" i="49"/>
  <c r="H740" i="49"/>
  <c r="H741" i="49"/>
  <c r="H742" i="49"/>
  <c r="H743" i="49"/>
  <c r="H744" i="49"/>
  <c r="H745" i="49"/>
  <c r="H746" i="49"/>
  <c r="H747" i="49"/>
  <c r="H748" i="49"/>
  <c r="H749" i="49"/>
  <c r="H750" i="49"/>
  <c r="H751" i="49"/>
  <c r="H752" i="49"/>
  <c r="H753" i="49"/>
  <c r="H754" i="49"/>
  <c r="H755" i="49"/>
  <c r="H756" i="49"/>
  <c r="H757" i="49"/>
  <c r="H758" i="49"/>
  <c r="H759" i="49"/>
  <c r="H760" i="49"/>
  <c r="H761" i="49"/>
  <c r="H762" i="49"/>
  <c r="H763" i="49"/>
  <c r="H764" i="49"/>
  <c r="H765" i="49"/>
  <c r="H766" i="49"/>
  <c r="H767" i="49"/>
  <c r="H768" i="49"/>
  <c r="H769" i="49"/>
  <c r="H770" i="49"/>
  <c r="H771" i="49"/>
  <c r="H772" i="49"/>
  <c r="H773" i="49"/>
  <c r="H774" i="49"/>
  <c r="H775" i="49"/>
  <c r="H776" i="49"/>
  <c r="H777" i="49"/>
  <c r="H778" i="49"/>
  <c r="H779" i="49"/>
  <c r="H780" i="49"/>
  <c r="H781" i="49"/>
  <c r="H782" i="49"/>
  <c r="H783" i="49"/>
  <c r="H784" i="49"/>
  <c r="H785" i="49"/>
  <c r="H786" i="49"/>
  <c r="H787" i="49"/>
  <c r="H788" i="49"/>
  <c r="H789" i="49"/>
  <c r="H790" i="49"/>
  <c r="H791" i="49"/>
  <c r="H792" i="49"/>
  <c r="H793" i="49"/>
  <c r="H794" i="49"/>
  <c r="H795" i="49"/>
  <c r="H796" i="49"/>
  <c r="H797" i="49"/>
  <c r="H798" i="49"/>
  <c r="H799" i="49"/>
  <c r="H800" i="49"/>
  <c r="H801" i="49"/>
  <c r="H802" i="49"/>
  <c r="H803" i="49"/>
  <c r="H804" i="49"/>
  <c r="H805" i="49"/>
  <c r="H806" i="49"/>
  <c r="H807" i="49"/>
  <c r="H808" i="49"/>
  <c r="H809" i="49"/>
  <c r="H810" i="49"/>
  <c r="H811" i="49"/>
  <c r="H812" i="49"/>
  <c r="H813" i="49"/>
  <c r="H814" i="49"/>
  <c r="H815" i="49"/>
  <c r="H816" i="49"/>
  <c r="H817" i="49"/>
  <c r="H818" i="49"/>
  <c r="H819" i="49"/>
  <c r="H820" i="49"/>
  <c r="H821" i="49"/>
  <c r="H822" i="49"/>
  <c r="H823" i="49"/>
  <c r="H824" i="49"/>
  <c r="H825" i="49"/>
  <c r="H826" i="49"/>
  <c r="H827" i="49"/>
  <c r="H828" i="49"/>
  <c r="H829" i="49"/>
  <c r="H830" i="49"/>
  <c r="H831" i="49"/>
  <c r="H832" i="49"/>
  <c r="H833" i="49"/>
  <c r="H834" i="49"/>
  <c r="H835" i="49"/>
  <c r="H836" i="49"/>
  <c r="H837" i="49"/>
  <c r="H838" i="49"/>
  <c r="H839" i="49"/>
  <c r="H840" i="49"/>
  <c r="H841" i="49"/>
  <c r="H842" i="49"/>
  <c r="H843" i="49"/>
  <c r="H844" i="49"/>
  <c r="H845" i="49"/>
  <c r="H846" i="49"/>
  <c r="H847" i="49"/>
  <c r="H848" i="49"/>
  <c r="H849" i="49"/>
  <c r="H850" i="49"/>
  <c r="H851" i="49"/>
  <c r="H852" i="49"/>
  <c r="H853" i="49"/>
  <c r="H854" i="49"/>
  <c r="H855" i="49"/>
  <c r="H856" i="49"/>
  <c r="H857" i="49"/>
  <c r="H858" i="49"/>
  <c r="H859" i="49"/>
  <c r="H860" i="49"/>
  <c r="H861" i="49"/>
  <c r="H862" i="49"/>
  <c r="H863" i="49"/>
  <c r="H864" i="49"/>
  <c r="H865" i="49"/>
  <c r="H866" i="49"/>
  <c r="H867" i="49"/>
  <c r="H868" i="49"/>
  <c r="H869" i="49"/>
  <c r="H870" i="49"/>
  <c r="H871" i="49"/>
  <c r="H872" i="49"/>
  <c r="H873" i="49"/>
  <c r="H874" i="49"/>
  <c r="H875" i="49"/>
  <c r="H876" i="49"/>
  <c r="H877" i="49"/>
  <c r="H878" i="49"/>
  <c r="H879" i="49"/>
  <c r="H880" i="49"/>
  <c r="H881" i="49"/>
  <c r="H882" i="49"/>
  <c r="H883" i="49"/>
  <c r="H884" i="49"/>
  <c r="H885" i="49"/>
  <c r="H886" i="49"/>
  <c r="H887" i="49"/>
  <c r="H888" i="49"/>
  <c r="H889" i="49"/>
  <c r="H890" i="49"/>
  <c r="H891" i="49"/>
  <c r="H892" i="49"/>
  <c r="H893" i="49"/>
  <c r="H894" i="49"/>
  <c r="H895" i="49"/>
  <c r="H896" i="49"/>
  <c r="H897" i="49"/>
  <c r="H898" i="49"/>
  <c r="H899" i="49"/>
  <c r="H900" i="49"/>
  <c r="H901" i="49"/>
  <c r="H902" i="49"/>
  <c r="H903" i="49"/>
  <c r="H904" i="49"/>
  <c r="H905" i="49"/>
  <c r="H906" i="49"/>
  <c r="H907" i="49"/>
  <c r="H908" i="49"/>
  <c r="H909" i="49"/>
  <c r="H910" i="49"/>
  <c r="H911" i="49"/>
  <c r="H912" i="49"/>
  <c r="H913" i="49"/>
  <c r="H914" i="49"/>
  <c r="H915" i="49"/>
  <c r="H916" i="49"/>
  <c r="H917" i="49"/>
  <c r="H918" i="49"/>
  <c r="H919" i="49"/>
  <c r="H920" i="49"/>
  <c r="H921" i="49"/>
  <c r="H922" i="49"/>
  <c r="H923" i="49"/>
  <c r="H924" i="49"/>
  <c r="H925" i="49"/>
  <c r="H926" i="49"/>
  <c r="H927" i="49"/>
  <c r="H928" i="49"/>
  <c r="H929" i="49"/>
  <c r="H930" i="49"/>
  <c r="H931" i="49"/>
  <c r="H932" i="49"/>
  <c r="H933" i="49"/>
  <c r="H934" i="49"/>
  <c r="H935" i="49"/>
  <c r="H936" i="49"/>
  <c r="H937" i="49"/>
  <c r="H938" i="49"/>
  <c r="H939" i="49"/>
  <c r="H940" i="49"/>
  <c r="H941" i="49"/>
  <c r="H942" i="49"/>
  <c r="H943" i="49"/>
  <c r="H944" i="49"/>
  <c r="H945" i="49"/>
  <c r="H946" i="49"/>
  <c r="H947" i="49"/>
  <c r="H948" i="49"/>
  <c r="H949" i="49"/>
  <c r="H950" i="49"/>
  <c r="H951" i="49"/>
  <c r="H952" i="49"/>
  <c r="H953" i="49"/>
  <c r="H954" i="49"/>
  <c r="H955" i="49"/>
  <c r="H956" i="49"/>
  <c r="H957" i="49"/>
  <c r="H958" i="49"/>
  <c r="H959" i="49"/>
  <c r="H960" i="49"/>
  <c r="H961" i="49"/>
  <c r="H962" i="49"/>
  <c r="H963" i="49"/>
  <c r="H964" i="49"/>
  <c r="H965" i="49"/>
  <c r="H966" i="49"/>
  <c r="H967" i="49"/>
  <c r="H968" i="49"/>
  <c r="H969" i="49"/>
  <c r="H970" i="49"/>
  <c r="H971" i="49"/>
  <c r="H972" i="49"/>
  <c r="H973" i="49"/>
  <c r="H974" i="49"/>
  <c r="H975" i="49"/>
  <c r="H976" i="49"/>
  <c r="H977" i="49"/>
  <c r="H978" i="49"/>
  <c r="H979" i="49"/>
  <c r="H980" i="49"/>
  <c r="H981" i="49"/>
  <c r="H982" i="49"/>
  <c r="H983" i="49"/>
  <c r="H984" i="49"/>
  <c r="H985" i="49"/>
  <c r="H986" i="49"/>
  <c r="H987" i="49"/>
  <c r="H988" i="49"/>
  <c r="H989" i="49"/>
  <c r="H990" i="49"/>
  <c r="H991" i="49"/>
  <c r="H992" i="49"/>
  <c r="H993" i="49"/>
  <c r="H994" i="49"/>
  <c r="H995" i="49"/>
  <c r="H996" i="49"/>
  <c r="H997" i="49"/>
  <c r="H998" i="49"/>
  <c r="H999" i="49"/>
  <c r="H1000" i="49"/>
  <c r="H1001" i="49"/>
  <c r="H1002" i="49"/>
  <c r="H1003" i="49"/>
  <c r="H1004" i="49"/>
  <c r="H1005" i="49"/>
  <c r="H1006" i="49"/>
  <c r="H1007" i="49"/>
  <c r="H1008" i="49"/>
  <c r="H1009" i="49"/>
  <c r="H1010" i="49"/>
  <c r="H1011" i="49"/>
  <c r="H1012" i="49"/>
  <c r="H1013" i="49"/>
  <c r="H1014" i="49"/>
  <c r="H1015" i="49"/>
  <c r="H1016" i="49"/>
  <c r="H1017" i="49"/>
  <c r="H1018" i="49"/>
  <c r="H1019" i="49"/>
  <c r="H1020" i="49"/>
  <c r="H1021" i="49"/>
  <c r="H1022" i="49"/>
  <c r="H1023" i="49"/>
  <c r="H1024" i="49"/>
  <c r="H1025" i="49"/>
  <c r="H1026" i="49"/>
  <c r="H1027" i="49"/>
  <c r="H1028" i="49"/>
  <c r="H1029" i="49"/>
  <c r="H1030" i="49"/>
  <c r="H1031" i="49"/>
  <c r="H1032" i="49"/>
  <c r="H1033" i="49"/>
  <c r="H1034" i="49"/>
  <c r="H1035" i="49"/>
  <c r="H1036" i="49"/>
  <c r="H1037" i="49"/>
  <c r="H1038" i="49"/>
  <c r="H1039" i="49"/>
  <c r="H1040" i="49"/>
  <c r="H1041" i="49"/>
  <c r="H1042" i="49"/>
  <c r="H1043" i="49"/>
  <c r="H1044" i="49"/>
  <c r="H1045" i="49"/>
  <c r="H1046" i="49"/>
  <c r="H1047" i="49"/>
  <c r="H1048" i="49"/>
  <c r="H1049" i="49"/>
  <c r="H1050" i="49"/>
  <c r="H1051" i="49"/>
  <c r="H1052" i="49"/>
  <c r="H1053" i="49"/>
  <c r="H1054" i="49"/>
  <c r="H1055" i="49"/>
  <c r="H1056" i="49"/>
  <c r="H1057" i="49"/>
  <c r="H1058" i="49"/>
  <c r="H1059" i="49"/>
  <c r="H1060" i="49"/>
  <c r="H1061" i="49"/>
  <c r="H1062" i="49"/>
  <c r="H1063" i="49"/>
  <c r="H1064" i="49"/>
  <c r="H1065" i="49"/>
  <c r="H1066" i="49"/>
  <c r="H1067" i="49"/>
  <c r="H1068" i="49"/>
  <c r="H1069" i="49"/>
  <c r="H1070" i="49"/>
  <c r="H1071" i="49"/>
  <c r="H1072" i="49"/>
  <c r="H1073" i="49"/>
  <c r="H1074" i="49"/>
  <c r="H1075" i="49"/>
  <c r="H1076" i="49"/>
  <c r="H1077" i="49"/>
  <c r="H1078" i="49"/>
  <c r="H1079" i="49"/>
  <c r="H1080" i="49"/>
  <c r="H1081" i="49"/>
  <c r="H1082" i="49"/>
  <c r="H1083" i="49"/>
  <c r="H1084" i="49"/>
  <c r="H1085" i="49"/>
  <c r="H1086" i="49"/>
  <c r="H1087" i="49"/>
  <c r="H1088" i="49"/>
  <c r="H1089" i="49"/>
  <c r="H1090" i="49"/>
  <c r="H1091" i="49"/>
  <c r="H1092" i="49"/>
  <c r="H1093" i="49"/>
  <c r="H1094" i="49"/>
  <c r="H1095" i="49"/>
  <c r="H1096" i="49"/>
  <c r="H1097" i="49"/>
  <c r="H1098" i="49"/>
  <c r="H1099" i="49"/>
  <c r="H1100" i="49"/>
  <c r="H1101" i="49"/>
  <c r="H1102" i="49"/>
  <c r="H1103" i="49"/>
  <c r="H1104" i="49"/>
  <c r="H1105" i="49"/>
  <c r="H1106" i="49"/>
  <c r="H1107" i="49"/>
  <c r="H1108" i="49"/>
  <c r="H1109" i="49"/>
  <c r="H1110" i="49"/>
  <c r="H1111" i="49"/>
  <c r="H1112" i="49"/>
  <c r="H1113" i="49"/>
  <c r="H1114" i="49"/>
  <c r="H1115" i="49"/>
  <c r="H1116" i="49"/>
  <c r="H1117" i="49"/>
  <c r="H1118" i="49"/>
  <c r="H1119" i="49"/>
  <c r="H1120" i="49"/>
  <c r="H1121" i="49"/>
  <c r="H1122" i="49"/>
  <c r="H1123" i="49"/>
  <c r="H1124" i="49"/>
  <c r="H1125" i="49"/>
  <c r="H1126" i="49"/>
  <c r="H1127" i="49"/>
  <c r="H1128" i="49"/>
  <c r="H1129" i="49"/>
  <c r="H1130" i="49"/>
  <c r="H1131" i="49"/>
  <c r="H1132" i="49"/>
  <c r="H1133" i="49"/>
  <c r="H1134" i="49"/>
  <c r="H1135" i="49"/>
  <c r="H1136" i="49"/>
  <c r="H1137" i="49"/>
  <c r="H1138" i="49"/>
  <c r="H1139" i="49"/>
  <c r="H1140" i="49"/>
  <c r="H1141" i="49"/>
  <c r="H1142" i="49"/>
  <c r="H1143" i="49"/>
  <c r="H1144" i="49"/>
  <c r="H1145" i="49"/>
  <c r="H1146" i="49"/>
  <c r="H1147" i="49"/>
  <c r="H1148" i="49"/>
  <c r="H1149" i="49"/>
  <c r="H1150" i="49"/>
  <c r="H1151" i="49"/>
  <c r="H1152" i="49"/>
  <c r="H1153" i="49"/>
  <c r="H1154" i="49"/>
  <c r="H1155" i="49"/>
  <c r="H1156" i="49"/>
  <c r="H1157" i="49"/>
  <c r="H1158" i="49"/>
  <c r="H1159" i="49"/>
  <c r="H1160" i="49"/>
  <c r="H1161" i="49"/>
  <c r="H1162" i="49"/>
  <c r="H1163" i="49"/>
  <c r="H1164" i="49"/>
  <c r="H1165" i="49"/>
  <c r="H1166" i="49"/>
  <c r="H1167" i="49"/>
  <c r="H1168" i="49"/>
  <c r="H1169" i="49"/>
  <c r="H1170" i="49"/>
  <c r="H1171" i="49"/>
  <c r="H1172" i="49"/>
  <c r="H1173" i="49"/>
  <c r="H1174" i="49"/>
  <c r="H1175" i="49"/>
  <c r="H1176" i="49"/>
  <c r="H1177" i="49"/>
  <c r="H1178" i="49"/>
  <c r="H1179" i="49"/>
  <c r="H1180" i="49"/>
  <c r="H1181" i="49"/>
  <c r="H1182" i="49"/>
  <c r="H1183" i="49"/>
  <c r="H1184" i="49"/>
  <c r="H1185" i="49"/>
  <c r="H1186" i="49"/>
  <c r="H1187" i="49"/>
  <c r="H1188" i="49"/>
  <c r="H1189" i="49"/>
  <c r="H1190" i="49"/>
  <c r="H1191" i="49"/>
  <c r="H1192" i="49"/>
  <c r="H1193" i="49"/>
  <c r="H1194" i="49"/>
  <c r="H1195" i="49"/>
  <c r="H1196" i="49"/>
  <c r="H1197" i="49"/>
  <c r="H1198" i="49"/>
  <c r="H1199" i="49"/>
  <c r="H1200" i="49"/>
  <c r="H1201" i="49"/>
  <c r="H1202" i="49"/>
  <c r="H1203" i="49"/>
  <c r="H1204" i="49"/>
  <c r="H1205" i="49"/>
  <c r="H1206" i="49"/>
  <c r="H1207" i="49"/>
  <c r="H1208" i="49"/>
  <c r="H1209" i="49"/>
  <c r="H1210" i="49"/>
  <c r="H1211" i="49"/>
  <c r="H1212" i="49"/>
  <c r="H1213" i="49"/>
  <c r="H1214" i="49"/>
  <c r="H1215" i="49"/>
  <c r="H1216" i="49"/>
  <c r="H1217" i="49"/>
  <c r="H1218" i="49"/>
  <c r="H1219" i="49"/>
  <c r="H1220" i="49"/>
  <c r="H1221" i="49"/>
  <c r="H1222" i="49"/>
  <c r="H1223" i="49"/>
  <c r="H1224" i="49"/>
  <c r="H1225" i="49"/>
  <c r="H1226" i="49"/>
  <c r="H1227" i="49"/>
  <c r="H1228" i="49"/>
  <c r="H1229" i="49"/>
  <c r="H1230" i="49"/>
  <c r="H1231" i="49"/>
  <c r="H1232" i="49"/>
  <c r="H1233" i="49"/>
  <c r="H1234" i="49"/>
  <c r="H1235" i="49"/>
  <c r="H1236" i="49"/>
  <c r="H1237" i="49"/>
  <c r="H1238" i="49"/>
  <c r="H1239" i="49"/>
  <c r="H1240" i="49"/>
  <c r="H1241" i="49"/>
  <c r="H1242" i="49"/>
  <c r="H1243" i="49"/>
  <c r="H1244" i="49"/>
  <c r="H1245" i="49"/>
  <c r="H1246" i="49"/>
  <c r="H1247" i="49"/>
  <c r="H1248" i="49"/>
  <c r="H1249" i="49"/>
  <c r="H1250" i="49"/>
  <c r="H1251" i="49"/>
  <c r="H1252" i="49"/>
  <c r="H1253" i="49"/>
  <c r="H1254" i="49"/>
  <c r="H1255" i="49"/>
  <c r="H1256" i="49"/>
  <c r="H1257" i="49"/>
  <c r="H1258" i="49"/>
  <c r="H1259" i="49"/>
  <c r="H1260" i="49"/>
  <c r="H1261" i="49"/>
  <c r="H1262" i="49"/>
  <c r="H1263" i="49"/>
  <c r="H1264" i="49"/>
  <c r="H1265" i="49"/>
  <c r="H1266" i="49"/>
  <c r="H1267" i="49"/>
  <c r="H1268" i="49"/>
  <c r="H1269" i="49"/>
  <c r="H1270" i="49"/>
  <c r="H1271" i="49"/>
  <c r="H1272" i="49"/>
  <c r="H1273" i="49"/>
  <c r="H1274" i="49"/>
  <c r="H1275" i="49"/>
  <c r="H1276" i="49"/>
  <c r="H1277" i="49"/>
  <c r="H1278" i="49"/>
  <c r="H1279" i="49"/>
  <c r="H1280" i="49"/>
  <c r="H1281" i="49"/>
  <c r="H1282" i="49"/>
  <c r="H1283" i="49"/>
  <c r="H1284" i="49"/>
  <c r="H1285" i="49"/>
  <c r="H1286" i="49"/>
  <c r="H1287" i="49"/>
  <c r="H1288" i="49"/>
  <c r="H1289" i="49"/>
  <c r="H1290" i="49"/>
  <c r="H1291" i="49"/>
  <c r="H1292" i="49"/>
  <c r="H1293" i="49"/>
  <c r="H1294" i="49"/>
  <c r="H1295" i="49"/>
  <c r="H1296" i="49"/>
  <c r="H1297" i="49"/>
  <c r="H1298" i="49"/>
  <c r="H1299" i="49"/>
  <c r="H1300" i="49"/>
  <c r="H1301" i="49"/>
  <c r="H1302" i="49"/>
  <c r="H1303" i="49"/>
  <c r="H1304" i="49"/>
  <c r="H1305" i="49"/>
  <c r="H1306" i="49"/>
  <c r="H1307" i="49"/>
  <c r="H1308" i="49"/>
  <c r="H1309" i="49"/>
  <c r="H1310" i="49"/>
  <c r="H1311" i="49"/>
  <c r="H1312" i="49"/>
  <c r="H1313" i="49"/>
  <c r="H1314" i="49"/>
  <c r="H1315" i="49"/>
  <c r="H1316" i="49"/>
  <c r="H1317" i="49"/>
  <c r="H1318" i="49"/>
  <c r="H1319" i="49"/>
  <c r="H1320" i="49"/>
  <c r="H1321" i="49"/>
  <c r="H1322" i="49"/>
  <c r="H1323" i="49"/>
  <c r="H1324" i="49"/>
  <c r="H1325" i="49"/>
  <c r="H1326" i="49"/>
  <c r="H1327" i="49"/>
  <c r="H1328" i="49"/>
  <c r="H1329" i="49"/>
  <c r="H1330" i="49"/>
  <c r="H1331" i="49"/>
  <c r="H1332" i="49"/>
  <c r="H1333" i="49"/>
  <c r="H1334" i="49"/>
  <c r="H1335" i="49"/>
  <c r="H1336" i="49"/>
  <c r="H1337" i="49"/>
  <c r="H1338" i="49"/>
  <c r="H1339" i="49"/>
  <c r="H1340" i="49"/>
  <c r="H1341" i="49"/>
  <c r="H1342" i="49"/>
  <c r="H1343" i="49"/>
  <c r="H1344" i="49"/>
  <c r="H1345" i="49"/>
  <c r="H1346" i="49"/>
  <c r="H1347" i="49"/>
  <c r="H1348" i="49"/>
  <c r="H1349" i="49"/>
  <c r="H1350" i="49"/>
  <c r="H1351" i="49"/>
  <c r="H1352" i="49"/>
  <c r="H1353" i="49"/>
  <c r="H1354" i="49"/>
  <c r="H1355" i="49"/>
  <c r="H1356" i="49"/>
  <c r="H1357" i="49"/>
  <c r="H1358" i="49"/>
  <c r="H1359" i="49"/>
  <c r="H1360" i="49"/>
  <c r="H1361" i="49"/>
  <c r="H1362" i="49"/>
  <c r="H1363" i="49"/>
  <c r="H1364" i="49"/>
  <c r="H1365" i="49"/>
  <c r="H1366" i="49"/>
  <c r="H1367" i="49"/>
  <c r="H1368" i="49"/>
  <c r="H1369" i="49"/>
  <c r="H1370" i="49"/>
  <c r="H1371" i="49"/>
  <c r="H1372" i="49"/>
  <c r="H1373" i="49"/>
  <c r="H1374" i="49"/>
  <c r="H1375" i="49"/>
  <c r="H1376" i="49"/>
  <c r="H1377" i="49"/>
  <c r="H1378" i="49"/>
  <c r="H1379" i="49"/>
  <c r="H1380" i="49"/>
  <c r="H1381" i="49"/>
  <c r="H1382" i="49"/>
  <c r="H1383" i="49"/>
  <c r="H1384" i="49"/>
  <c r="H1385" i="49"/>
  <c r="H1386" i="49"/>
  <c r="H1387" i="49"/>
  <c r="H1388" i="49"/>
  <c r="H1389" i="49"/>
  <c r="H1390" i="49"/>
  <c r="H1391" i="49"/>
  <c r="H1392" i="49"/>
  <c r="H1393" i="49"/>
  <c r="H1394" i="49"/>
  <c r="H1395" i="49"/>
  <c r="H1396" i="49"/>
  <c r="H1397" i="49"/>
  <c r="H1398" i="49"/>
  <c r="H1399" i="49"/>
  <c r="H1400" i="49"/>
  <c r="H1401" i="49"/>
  <c r="H1402" i="49"/>
  <c r="H1403" i="49"/>
  <c r="H1404" i="49"/>
  <c r="H1405" i="49"/>
  <c r="H1406" i="49"/>
  <c r="H1407" i="49"/>
  <c r="H1408" i="49"/>
  <c r="H1409" i="49"/>
  <c r="H1410" i="49"/>
  <c r="H1411" i="49"/>
  <c r="H1412" i="49"/>
  <c r="H1413" i="49"/>
  <c r="H1414" i="49"/>
  <c r="H1415" i="49"/>
  <c r="H1416" i="49"/>
  <c r="H1417" i="49"/>
  <c r="H1418" i="49"/>
  <c r="H1419" i="49"/>
  <c r="H1420" i="49"/>
  <c r="H1421" i="49"/>
  <c r="H1422" i="49"/>
  <c r="H1423" i="49"/>
  <c r="H1424" i="49"/>
  <c r="H1425" i="49"/>
  <c r="H1426" i="49"/>
  <c r="H1427" i="49"/>
  <c r="H1428" i="49"/>
  <c r="H1429" i="49"/>
  <c r="H1430" i="49"/>
  <c r="H1431" i="49"/>
  <c r="H1432" i="49"/>
  <c r="H1433" i="49"/>
  <c r="H1434" i="49"/>
  <c r="H1435" i="49"/>
  <c r="H1436" i="49"/>
  <c r="H1437" i="49"/>
  <c r="H1438" i="49"/>
  <c r="H1439" i="49"/>
  <c r="H1440" i="49"/>
  <c r="H1441" i="49"/>
  <c r="H1442" i="49"/>
  <c r="H1443" i="49"/>
  <c r="H1444" i="49"/>
  <c r="H1445" i="49"/>
  <c r="H1446" i="49"/>
  <c r="H1447" i="49"/>
  <c r="H1448" i="49"/>
  <c r="H1449" i="49"/>
  <c r="H1450" i="49"/>
  <c r="H1451" i="49"/>
  <c r="H1452" i="49"/>
  <c r="H1453" i="49"/>
  <c r="H1454" i="49"/>
  <c r="H1455" i="49"/>
  <c r="H1456" i="49"/>
  <c r="H1457" i="49"/>
  <c r="H1458" i="49"/>
  <c r="H1459" i="49"/>
  <c r="H1460" i="49"/>
  <c r="H1461" i="49"/>
  <c r="H1462" i="49"/>
  <c r="H1463" i="49"/>
  <c r="H1464" i="49"/>
  <c r="H1465" i="49"/>
  <c r="H1466" i="49"/>
  <c r="H1467" i="49"/>
  <c r="H1468" i="49"/>
  <c r="H1469" i="49"/>
  <c r="H1470" i="49"/>
  <c r="H1471" i="49"/>
  <c r="H1472" i="49"/>
  <c r="H1473" i="49"/>
  <c r="H1474" i="49"/>
  <c r="H1475" i="49"/>
  <c r="H1476" i="49"/>
  <c r="H1477" i="49"/>
  <c r="H1478" i="49"/>
  <c r="H1479" i="49"/>
  <c r="H1480" i="49"/>
  <c r="H1481" i="49"/>
  <c r="H1482" i="49"/>
  <c r="H1483" i="49"/>
  <c r="H1484" i="49"/>
  <c r="H1485" i="49"/>
  <c r="H1486" i="49"/>
  <c r="H1487" i="49"/>
  <c r="H1488" i="49"/>
  <c r="H1489" i="49"/>
  <c r="H1490" i="49"/>
  <c r="H1491" i="49"/>
  <c r="H1492" i="49"/>
  <c r="H1493" i="49"/>
  <c r="H1494" i="49"/>
  <c r="H1495" i="49"/>
  <c r="H1496" i="49"/>
  <c r="H1497" i="49"/>
  <c r="H1498" i="49"/>
  <c r="H1499" i="49"/>
  <c r="H1500" i="49"/>
  <c r="H1501" i="49"/>
  <c r="H1502" i="49"/>
  <c r="H1503" i="49"/>
  <c r="H1504" i="49"/>
  <c r="H1505" i="49"/>
  <c r="H1506" i="49"/>
  <c r="H1507" i="49"/>
  <c r="H1508" i="49"/>
  <c r="H1509" i="49"/>
  <c r="H1510" i="49"/>
  <c r="H1511" i="49"/>
  <c r="H1512" i="49"/>
  <c r="H1513" i="49"/>
  <c r="H1514" i="49"/>
  <c r="H1515" i="49"/>
  <c r="H1516" i="49"/>
  <c r="H1517" i="49"/>
  <c r="H1518" i="49"/>
  <c r="H1519" i="49"/>
  <c r="H1520" i="49"/>
  <c r="H1521" i="49"/>
  <c r="H1522" i="49"/>
  <c r="H1523" i="49"/>
  <c r="H1524" i="49"/>
  <c r="H1525" i="49"/>
  <c r="H1526" i="49"/>
  <c r="H1527" i="49"/>
  <c r="H1528" i="49"/>
  <c r="H1529" i="49"/>
  <c r="H1530" i="49"/>
  <c r="H1531" i="49"/>
  <c r="H1532" i="49"/>
  <c r="H1533" i="49"/>
  <c r="H1534" i="49"/>
  <c r="H1535" i="49"/>
  <c r="H1536" i="49"/>
  <c r="H1537" i="49"/>
  <c r="H1538" i="49"/>
  <c r="H1539" i="49"/>
  <c r="H1540" i="49"/>
  <c r="H1541" i="49"/>
  <c r="H1542" i="49"/>
  <c r="H1543" i="49"/>
  <c r="H1544" i="49"/>
  <c r="H1545" i="49"/>
  <c r="H1546" i="49"/>
  <c r="H1547" i="49"/>
  <c r="H1548" i="49"/>
  <c r="H1549" i="49"/>
  <c r="H1550" i="49"/>
  <c r="H1551" i="49"/>
  <c r="H1552" i="49"/>
  <c r="H1553" i="49"/>
  <c r="H1554" i="49"/>
  <c r="H1555" i="49"/>
  <c r="H1556" i="49"/>
  <c r="H1557" i="49"/>
  <c r="H1558" i="49"/>
  <c r="H1559" i="49"/>
  <c r="H1560" i="49"/>
  <c r="H1561" i="49"/>
  <c r="H1562" i="49"/>
  <c r="H1563" i="49"/>
  <c r="H1564" i="49"/>
  <c r="H1565" i="49"/>
  <c r="H1566" i="49"/>
  <c r="H1567" i="49"/>
  <c r="H1568" i="49"/>
  <c r="H1569" i="49"/>
  <c r="H1570" i="49"/>
  <c r="H1571" i="49"/>
  <c r="H1572" i="49"/>
  <c r="H1573" i="49"/>
  <c r="H1574" i="49"/>
  <c r="H1575" i="49"/>
  <c r="H1576" i="49"/>
  <c r="H1577" i="49"/>
  <c r="H1578" i="49"/>
  <c r="H1579" i="49"/>
  <c r="H1580" i="49"/>
  <c r="H1581" i="49"/>
  <c r="H1582" i="49"/>
  <c r="H1583" i="49"/>
  <c r="H1584" i="49"/>
  <c r="H1585" i="49"/>
  <c r="H1586" i="49"/>
  <c r="H1587" i="49"/>
  <c r="H1588" i="49"/>
  <c r="H1589" i="49"/>
  <c r="H1590" i="49"/>
  <c r="H1591" i="49"/>
  <c r="H1592" i="49"/>
  <c r="H1593" i="49"/>
  <c r="H1594" i="49"/>
  <c r="H1595" i="49"/>
  <c r="H1596" i="49"/>
  <c r="H1597" i="49"/>
  <c r="H1598" i="49"/>
  <c r="H1599" i="49"/>
  <c r="H1600" i="49"/>
  <c r="H1601" i="49"/>
  <c r="H1602" i="49"/>
  <c r="H1603" i="49"/>
  <c r="H1604" i="49"/>
  <c r="H1605" i="49"/>
  <c r="H1606" i="49"/>
  <c r="H1607" i="49"/>
  <c r="H1608" i="49"/>
  <c r="H1609" i="49"/>
  <c r="H1610" i="49"/>
  <c r="H1611" i="49"/>
  <c r="H1612" i="49"/>
  <c r="H1613" i="49"/>
  <c r="H1614" i="49"/>
  <c r="H1615" i="49"/>
  <c r="H1616" i="49"/>
  <c r="H1617" i="49"/>
  <c r="H1618" i="49"/>
  <c r="H1619" i="49"/>
  <c r="H1620" i="49"/>
  <c r="H1621" i="49"/>
  <c r="H1622" i="49"/>
  <c r="H1623" i="49"/>
  <c r="H1624" i="49"/>
  <c r="H1625" i="49"/>
  <c r="H1626" i="49"/>
  <c r="H1627" i="49"/>
  <c r="H1628" i="49"/>
  <c r="H1629" i="49"/>
  <c r="H1630" i="49"/>
  <c r="H1631" i="49"/>
  <c r="H1632" i="49"/>
  <c r="H1633" i="49"/>
  <c r="H1634" i="49"/>
  <c r="H1635" i="49"/>
  <c r="H1636" i="49"/>
  <c r="H1637" i="49"/>
  <c r="H1638" i="49"/>
  <c r="H1639" i="49"/>
  <c r="H1640" i="49"/>
  <c r="H1641" i="49"/>
  <c r="H1642" i="49"/>
  <c r="H1643" i="49"/>
  <c r="H1644" i="49"/>
  <c r="H1645" i="49"/>
  <c r="H1646" i="49"/>
  <c r="H1647" i="49"/>
  <c r="H1648" i="49"/>
  <c r="H1649" i="49"/>
  <c r="H1650" i="49"/>
  <c r="H1651" i="49"/>
  <c r="H1652" i="49"/>
  <c r="H1653" i="49"/>
  <c r="H1654" i="49"/>
  <c r="H1655" i="49"/>
  <c r="H1656" i="49"/>
  <c r="H1657" i="49"/>
  <c r="H1658" i="49"/>
  <c r="H1659" i="49"/>
  <c r="H1660" i="49"/>
  <c r="H1661" i="49"/>
  <c r="H1662" i="49"/>
  <c r="H1663" i="49"/>
  <c r="H1664" i="49"/>
  <c r="H1665" i="49"/>
  <c r="H1666" i="49"/>
  <c r="H1667" i="49"/>
  <c r="H1668" i="49"/>
  <c r="H1669" i="49"/>
  <c r="H1670" i="49"/>
  <c r="H1671" i="49"/>
  <c r="H1672" i="49"/>
  <c r="H1673" i="49"/>
  <c r="H1674" i="49"/>
  <c r="H1675" i="49"/>
  <c r="H1676" i="49"/>
  <c r="H1677" i="49"/>
  <c r="H1678" i="49"/>
  <c r="H1679" i="49"/>
  <c r="H1680" i="49"/>
  <c r="H1681" i="49"/>
  <c r="H1682" i="49"/>
  <c r="H1683" i="49"/>
  <c r="H1684" i="49"/>
  <c r="H1685" i="49"/>
  <c r="H1686" i="49"/>
  <c r="H1687" i="49"/>
  <c r="H1688" i="49"/>
  <c r="H1689" i="49"/>
  <c r="H1690" i="49"/>
  <c r="H1691" i="49"/>
  <c r="H1692" i="49"/>
  <c r="H1693" i="49"/>
  <c r="H1694" i="49"/>
  <c r="H1695" i="49"/>
  <c r="H1696" i="49"/>
  <c r="H1697" i="49"/>
  <c r="H1698" i="49"/>
  <c r="H1699" i="49"/>
  <c r="H1700" i="49"/>
  <c r="H1701" i="49"/>
  <c r="H1702" i="49"/>
  <c r="H1703" i="49"/>
  <c r="H1704" i="49"/>
  <c r="H1705" i="49"/>
  <c r="H1706" i="49"/>
  <c r="H1707" i="49"/>
  <c r="H1708" i="49"/>
  <c r="H1709" i="49"/>
  <c r="H1710" i="49"/>
  <c r="H1711" i="49"/>
  <c r="H1712" i="49"/>
  <c r="H1713" i="49"/>
  <c r="H1714" i="49"/>
  <c r="H1715" i="49"/>
  <c r="H1716" i="49"/>
  <c r="H1717" i="49"/>
  <c r="H1718" i="49"/>
  <c r="H1719" i="49"/>
  <c r="H1720" i="49"/>
  <c r="H1721" i="49"/>
  <c r="H1722" i="49"/>
  <c r="H1723" i="49"/>
  <c r="H1724" i="49"/>
  <c r="H1725" i="49"/>
  <c r="H1726" i="49"/>
  <c r="H1727" i="49"/>
  <c r="H1728" i="49"/>
  <c r="H1729" i="49"/>
  <c r="H1730" i="49"/>
  <c r="H1731" i="49"/>
  <c r="H1732" i="49"/>
  <c r="H1733" i="49"/>
  <c r="H1734" i="49"/>
  <c r="H1735" i="49"/>
  <c r="H1736" i="49"/>
  <c r="H1737" i="49"/>
  <c r="H1738" i="49"/>
  <c r="H1739" i="49"/>
  <c r="H1740" i="49"/>
  <c r="H1741" i="49"/>
  <c r="H1742" i="49"/>
  <c r="H1743" i="49"/>
  <c r="H1744" i="49"/>
  <c r="H1745" i="49"/>
  <c r="H1746" i="49"/>
  <c r="H1747" i="49"/>
  <c r="H1748" i="49"/>
  <c r="H1749" i="49"/>
  <c r="H1750" i="49"/>
  <c r="H1751" i="49"/>
  <c r="H1752" i="49"/>
  <c r="H1753" i="49"/>
  <c r="H1754" i="49"/>
  <c r="H1755" i="49"/>
  <c r="H1756" i="49"/>
  <c r="H1757" i="49"/>
  <c r="H1758" i="49"/>
  <c r="H1759" i="49"/>
  <c r="H1760" i="49"/>
  <c r="H1761" i="49"/>
  <c r="H1762" i="49"/>
  <c r="H1763" i="49"/>
  <c r="H1764" i="49"/>
  <c r="H1765" i="49"/>
  <c r="H1766" i="49"/>
  <c r="H1767" i="49"/>
  <c r="H1768" i="49"/>
  <c r="H1769" i="49"/>
  <c r="H1770" i="49"/>
  <c r="H1771" i="49"/>
  <c r="H1772" i="49"/>
  <c r="H1773" i="49"/>
  <c r="H1774" i="49"/>
  <c r="H1775" i="49"/>
  <c r="H1776" i="49"/>
  <c r="H1777" i="49"/>
  <c r="H1778" i="49"/>
  <c r="H1779" i="49"/>
  <c r="H1780" i="49"/>
  <c r="H1781" i="49"/>
  <c r="H1782" i="49"/>
  <c r="H1783" i="49"/>
  <c r="H1784" i="49"/>
  <c r="H1785" i="49"/>
  <c r="H1786" i="49"/>
  <c r="H1787" i="49"/>
  <c r="H1788" i="49"/>
  <c r="H1789" i="49"/>
  <c r="H1790" i="49"/>
  <c r="H1791" i="49"/>
  <c r="H1792" i="49"/>
  <c r="H1793" i="49"/>
  <c r="H1794" i="49"/>
  <c r="H1795" i="49"/>
  <c r="H1796" i="49"/>
  <c r="H1797" i="49"/>
  <c r="H1798" i="49"/>
  <c r="H1799" i="49"/>
  <c r="H1800" i="49"/>
  <c r="H1801" i="49"/>
  <c r="H1802" i="49"/>
  <c r="H1803" i="49"/>
  <c r="H1804" i="49"/>
  <c r="H1805" i="49"/>
  <c r="H1806" i="49"/>
  <c r="H1807" i="49"/>
  <c r="H1808" i="49"/>
  <c r="H1809" i="49"/>
  <c r="H1810" i="49"/>
  <c r="H1811" i="49"/>
  <c r="H1812" i="49"/>
  <c r="H1813" i="49"/>
  <c r="H1814" i="49"/>
  <c r="H1815" i="49"/>
  <c r="H1816" i="49"/>
  <c r="H1817" i="49"/>
  <c r="H1818" i="49"/>
  <c r="H1819" i="49"/>
  <c r="H1820" i="49"/>
  <c r="H1821" i="49"/>
  <c r="H1822" i="49"/>
  <c r="H1823" i="49"/>
  <c r="H1824" i="49"/>
  <c r="H1825" i="49"/>
  <c r="H1826" i="49"/>
  <c r="H1827" i="49"/>
  <c r="H1828" i="49"/>
  <c r="H1829" i="49"/>
  <c r="H1830" i="49"/>
  <c r="H1831" i="49"/>
  <c r="H1832" i="49"/>
  <c r="H1833" i="49"/>
  <c r="H1834" i="49"/>
  <c r="H1835" i="49"/>
  <c r="H1836" i="49"/>
  <c r="H1837" i="49"/>
  <c r="H1838" i="49"/>
  <c r="H1839" i="49"/>
  <c r="H1840" i="49"/>
  <c r="H1841" i="49"/>
  <c r="H1842" i="49"/>
  <c r="H1843" i="49"/>
  <c r="H1844" i="49"/>
  <c r="H1845" i="49"/>
  <c r="H1846" i="49"/>
  <c r="H1847" i="49"/>
  <c r="H1848" i="49"/>
  <c r="H1849" i="49"/>
  <c r="H1850" i="49"/>
  <c r="H1851" i="49"/>
  <c r="H1852" i="49"/>
  <c r="H1853" i="49"/>
  <c r="H1854" i="49"/>
  <c r="H1855" i="49"/>
  <c r="H1856" i="49"/>
  <c r="H1857" i="49"/>
  <c r="H1858" i="49"/>
  <c r="H1859" i="49"/>
  <c r="H1860" i="49"/>
  <c r="H1861" i="49"/>
  <c r="H1862" i="49"/>
  <c r="H1863" i="49"/>
  <c r="H1864" i="49"/>
  <c r="H1865" i="49"/>
  <c r="H1866" i="49"/>
  <c r="H1867" i="49"/>
  <c r="H1868" i="49"/>
  <c r="H1869" i="49"/>
  <c r="H1870" i="49"/>
  <c r="H1871" i="49"/>
  <c r="H1872" i="49"/>
  <c r="H1873" i="49"/>
  <c r="H1874" i="49"/>
  <c r="H1875" i="49"/>
  <c r="H1876" i="49"/>
  <c r="H1877" i="49"/>
  <c r="H1878" i="49"/>
  <c r="H1879" i="49"/>
  <c r="H1880" i="49"/>
  <c r="H1881" i="49"/>
  <c r="H1882" i="49"/>
  <c r="H1883" i="49"/>
  <c r="H1884" i="49"/>
  <c r="H1885" i="49"/>
  <c r="H1886" i="49"/>
  <c r="H1887" i="49"/>
  <c r="H1888" i="49"/>
  <c r="H1889" i="49"/>
  <c r="H1890" i="49"/>
  <c r="H1891" i="49"/>
  <c r="H1892" i="49"/>
  <c r="H1893" i="49"/>
  <c r="H1894" i="49"/>
  <c r="H1895" i="49"/>
  <c r="H1896" i="49"/>
  <c r="H1897" i="49"/>
  <c r="H1898" i="49"/>
  <c r="H1899" i="49"/>
  <c r="H1900" i="49"/>
  <c r="H1901" i="49"/>
  <c r="H1902" i="49"/>
  <c r="H1903" i="49"/>
  <c r="H1904" i="49"/>
  <c r="H1905" i="49"/>
  <c r="H1906" i="49"/>
  <c r="H1907" i="49"/>
  <c r="H1908" i="49"/>
  <c r="H1909" i="49"/>
  <c r="H1910" i="49"/>
  <c r="H1911" i="49"/>
  <c r="H1912" i="49"/>
  <c r="H1913" i="49"/>
  <c r="H1914" i="49"/>
  <c r="H1915" i="49"/>
  <c r="H1916" i="49"/>
  <c r="H1917" i="49"/>
  <c r="H1918" i="49"/>
  <c r="H1919" i="49"/>
  <c r="H1920" i="49"/>
  <c r="H1921" i="49"/>
  <c r="H1922" i="49"/>
  <c r="H1923" i="49"/>
  <c r="H1924" i="49"/>
  <c r="H1925" i="49"/>
  <c r="H1926" i="49"/>
  <c r="H1927" i="49"/>
  <c r="H1928" i="49"/>
  <c r="H1929" i="49"/>
  <c r="H1930" i="49"/>
  <c r="H1931" i="49"/>
  <c r="H1932" i="49"/>
  <c r="H1933" i="49"/>
  <c r="H1934" i="49"/>
  <c r="H1935" i="49"/>
  <c r="H1936" i="49"/>
  <c r="H1937" i="49"/>
  <c r="H1938" i="49"/>
  <c r="H1939" i="49"/>
  <c r="H1940" i="49"/>
  <c r="H1941" i="49"/>
  <c r="H1942" i="49"/>
  <c r="H1943" i="49"/>
  <c r="H1944" i="49"/>
  <c r="H1945" i="49"/>
  <c r="H1946" i="49"/>
  <c r="H1947" i="49"/>
  <c r="H1948" i="49"/>
  <c r="H1949" i="49"/>
  <c r="H1950" i="49"/>
  <c r="H1951" i="49"/>
  <c r="H1952" i="49"/>
  <c r="H1953" i="49"/>
  <c r="H1954" i="49"/>
  <c r="H1955" i="49"/>
  <c r="H1956" i="49"/>
  <c r="H1957" i="49"/>
  <c r="H1958" i="49"/>
  <c r="H1959" i="49"/>
  <c r="H1960" i="49"/>
  <c r="H1961" i="49"/>
  <c r="H1962" i="49"/>
  <c r="H1963" i="49"/>
  <c r="H1964" i="49"/>
  <c r="H1965" i="49"/>
  <c r="H1966" i="49"/>
  <c r="H1967" i="49"/>
  <c r="H1968" i="49"/>
  <c r="H1969" i="49"/>
  <c r="H1970" i="49"/>
  <c r="H1971" i="49"/>
  <c r="H1972" i="49"/>
  <c r="H1973" i="49"/>
  <c r="H1974" i="49"/>
  <c r="H1975" i="49"/>
  <c r="H1976" i="49"/>
  <c r="H1977" i="49"/>
  <c r="H1978" i="49"/>
  <c r="H1979" i="49"/>
  <c r="H1980" i="49"/>
  <c r="H1981" i="49"/>
  <c r="H1982" i="49"/>
  <c r="H1983" i="49"/>
  <c r="H1984" i="49"/>
  <c r="H1985" i="49"/>
  <c r="H1986" i="49"/>
  <c r="H1987" i="49"/>
  <c r="H1988" i="49"/>
  <c r="H1989" i="49"/>
  <c r="H1990" i="49"/>
  <c r="H1991" i="49"/>
  <c r="H1992" i="49"/>
  <c r="H1993" i="49"/>
  <c r="H1994" i="49"/>
  <c r="H1995" i="49"/>
  <c r="H1996" i="49"/>
  <c r="H1997" i="49"/>
  <c r="H1998" i="49"/>
  <c r="H1999" i="49"/>
  <c r="H2000" i="49"/>
  <c r="H2001" i="49"/>
  <c r="H2002" i="49"/>
  <c r="H2003" i="49"/>
  <c r="H2004" i="49"/>
  <c r="H2005" i="49"/>
  <c r="H2006" i="49"/>
  <c r="H2007" i="49"/>
  <c r="H2008" i="49"/>
  <c r="H2009" i="49"/>
  <c r="H2010" i="49"/>
  <c r="H2011" i="49"/>
  <c r="H2012" i="49"/>
  <c r="H2013" i="49"/>
  <c r="H2014" i="49"/>
  <c r="H2015" i="49"/>
  <c r="H2016" i="49"/>
  <c r="H2017" i="49"/>
  <c r="H2018" i="49"/>
  <c r="H2019" i="49"/>
  <c r="H2020" i="49"/>
  <c r="H2021" i="49"/>
  <c r="H2022" i="49"/>
  <c r="H2023" i="49"/>
  <c r="H2024" i="49"/>
  <c r="H2025" i="49"/>
  <c r="H2026" i="49"/>
  <c r="H2027" i="49"/>
  <c r="H2028" i="49"/>
  <c r="H2029" i="49"/>
  <c r="H2030" i="49"/>
  <c r="H2031" i="49"/>
  <c r="H2032" i="49"/>
  <c r="H2033" i="49"/>
  <c r="H2034" i="49"/>
  <c r="H2035" i="49"/>
  <c r="H2036" i="49"/>
  <c r="H2037" i="49"/>
  <c r="H2038" i="49"/>
  <c r="H2039" i="49"/>
  <c r="H2040" i="49"/>
  <c r="H2041" i="49"/>
  <c r="H2042" i="49"/>
  <c r="H2043" i="49"/>
  <c r="H2044" i="49"/>
  <c r="H2045" i="49"/>
  <c r="H2046" i="49"/>
  <c r="H2047" i="49"/>
  <c r="H2048" i="49"/>
  <c r="H2049" i="49"/>
  <c r="H2050" i="49"/>
  <c r="H2051" i="49"/>
  <c r="H2052" i="49"/>
  <c r="H2053" i="49"/>
  <c r="H2054" i="49"/>
  <c r="H2055" i="49"/>
  <c r="H2056" i="49"/>
  <c r="H2057" i="49"/>
  <c r="H2058" i="49"/>
  <c r="H2059" i="49"/>
  <c r="H2060" i="49"/>
  <c r="H2061" i="49"/>
  <c r="H2062" i="49"/>
  <c r="H2063" i="49"/>
  <c r="H2064" i="49"/>
  <c r="H2065" i="49"/>
  <c r="H2066" i="49"/>
  <c r="H2067" i="49"/>
  <c r="H2068" i="49"/>
  <c r="H2069" i="49"/>
  <c r="H2070" i="49"/>
  <c r="H2071" i="49"/>
  <c r="H2072" i="49"/>
  <c r="H2073" i="49"/>
  <c r="H2074" i="49"/>
  <c r="H2075" i="49"/>
  <c r="H2076" i="49"/>
  <c r="H2077" i="49"/>
  <c r="H2078" i="49"/>
  <c r="H2079" i="49"/>
  <c r="H2080" i="49"/>
  <c r="H2081" i="49"/>
  <c r="H2082" i="49"/>
  <c r="H2083" i="49"/>
  <c r="H2084" i="49"/>
  <c r="H2085" i="49"/>
  <c r="H2086" i="49"/>
  <c r="H2087" i="49"/>
  <c r="H2088" i="49"/>
  <c r="H2089" i="49"/>
  <c r="H2090" i="49"/>
  <c r="H2091" i="49"/>
  <c r="H2092" i="49"/>
  <c r="H2093" i="49"/>
  <c r="H2094" i="49"/>
  <c r="H2095" i="49"/>
  <c r="H2096" i="49"/>
  <c r="H2097" i="49"/>
  <c r="H2098" i="49"/>
  <c r="H2099" i="49"/>
  <c r="H2100" i="49"/>
  <c r="H2101" i="49"/>
  <c r="H2102" i="49"/>
  <c r="H2103" i="49"/>
  <c r="H2104" i="49"/>
  <c r="H2105" i="49"/>
  <c r="H2106" i="49"/>
  <c r="H2107" i="49"/>
  <c r="H2108" i="49"/>
  <c r="H2109" i="49"/>
  <c r="H2110" i="49"/>
  <c r="H2111" i="49"/>
  <c r="H2112" i="49"/>
  <c r="H2113" i="49"/>
  <c r="H2114" i="49"/>
  <c r="H2115" i="49"/>
  <c r="H2116" i="49"/>
  <c r="H2117" i="49"/>
  <c r="H2118" i="49"/>
  <c r="H2119" i="49"/>
  <c r="H2120" i="49"/>
  <c r="H2121" i="49"/>
  <c r="H2122" i="49"/>
  <c r="H2123" i="49"/>
  <c r="H2124" i="49"/>
  <c r="H2125" i="49"/>
  <c r="H2126" i="49"/>
  <c r="H2127" i="49"/>
  <c r="H2128" i="49"/>
  <c r="H2129" i="49"/>
  <c r="H2130" i="49"/>
  <c r="H2131" i="49"/>
  <c r="H2132" i="49"/>
  <c r="H2133" i="49"/>
  <c r="H2134" i="49"/>
  <c r="H2135" i="49"/>
  <c r="H2136" i="49"/>
  <c r="H2137" i="49"/>
  <c r="H2138" i="49"/>
  <c r="H2139" i="49"/>
  <c r="H2140" i="49"/>
  <c r="H2141" i="49"/>
  <c r="H2142" i="49"/>
  <c r="H2143" i="49"/>
  <c r="H2144" i="49"/>
  <c r="H2145" i="49"/>
  <c r="H2146" i="49"/>
  <c r="H2147" i="49"/>
  <c r="H2148" i="49"/>
  <c r="H2149" i="49"/>
  <c r="H2150" i="49"/>
  <c r="H2151" i="49"/>
  <c r="H2152" i="49"/>
  <c r="H2153" i="49"/>
  <c r="H2154" i="49"/>
  <c r="H2155" i="49"/>
  <c r="H2156" i="49"/>
  <c r="H2157" i="49"/>
  <c r="H2158" i="49"/>
  <c r="H2159" i="49"/>
  <c r="H2160" i="49"/>
  <c r="H2161" i="49"/>
  <c r="H2162" i="49"/>
  <c r="H2163" i="49"/>
  <c r="H2164" i="49"/>
  <c r="H2165" i="49"/>
  <c r="H2166" i="49"/>
  <c r="H2167" i="49"/>
  <c r="H2168" i="49"/>
  <c r="H2169" i="49"/>
  <c r="H2170" i="49"/>
  <c r="H2171" i="49"/>
  <c r="H2172" i="49"/>
  <c r="H2173" i="49"/>
  <c r="H2174" i="49"/>
  <c r="H2175" i="49"/>
  <c r="H2176" i="49"/>
  <c r="H2177" i="49"/>
  <c r="H2178" i="49"/>
  <c r="H2179" i="49"/>
  <c r="H2180" i="49"/>
  <c r="H2181" i="49"/>
  <c r="H2182" i="49"/>
  <c r="H2183" i="49"/>
  <c r="H2184" i="49"/>
  <c r="H2185" i="49"/>
  <c r="H2186" i="49"/>
  <c r="H2187" i="49"/>
  <c r="H2188" i="49"/>
  <c r="H2189" i="49"/>
  <c r="H2190" i="49"/>
  <c r="H2191" i="49"/>
  <c r="H2192" i="49"/>
  <c r="H2193" i="49"/>
  <c r="H2194" i="49"/>
  <c r="H2195" i="49"/>
  <c r="H2196" i="49"/>
  <c r="H2197" i="49"/>
  <c r="H2198" i="49"/>
  <c r="H2199" i="49"/>
  <c r="H2200" i="49"/>
  <c r="H2201" i="49"/>
  <c r="H2202" i="49"/>
  <c r="H2203" i="49"/>
  <c r="H2204" i="49"/>
  <c r="H2205" i="49"/>
  <c r="H2206" i="49"/>
  <c r="H2207" i="49"/>
  <c r="H2208" i="49"/>
  <c r="H2209" i="49"/>
  <c r="H2210" i="49"/>
  <c r="H2211" i="49"/>
  <c r="H2212" i="49"/>
  <c r="H2213" i="49"/>
  <c r="H2214" i="49"/>
  <c r="H2215" i="49"/>
  <c r="H2216" i="49"/>
  <c r="H2217" i="49"/>
  <c r="H2218" i="49"/>
  <c r="H2219" i="49"/>
  <c r="H2220" i="49"/>
  <c r="H2221" i="49"/>
  <c r="H2222" i="49"/>
  <c r="H2223" i="49"/>
  <c r="H2224" i="49"/>
  <c r="H2225" i="49"/>
  <c r="H2226" i="49"/>
  <c r="H2227" i="49"/>
  <c r="H2228" i="49"/>
  <c r="H2229" i="49"/>
  <c r="H2230" i="49"/>
  <c r="H2231" i="49"/>
  <c r="H2232" i="49"/>
  <c r="H2233" i="49"/>
  <c r="H2234" i="49"/>
  <c r="H2235" i="49"/>
  <c r="H2236" i="49"/>
  <c r="H2237" i="49"/>
  <c r="H2238" i="49"/>
  <c r="H2239" i="49"/>
  <c r="H2240" i="49"/>
  <c r="H2241" i="49"/>
  <c r="H2242" i="49"/>
  <c r="H2243" i="49"/>
  <c r="H2244" i="49"/>
  <c r="H2245" i="49"/>
  <c r="H2246" i="49"/>
  <c r="H2247" i="49"/>
  <c r="H2248" i="49"/>
  <c r="H2249" i="49"/>
  <c r="H2250" i="49"/>
  <c r="H2251" i="49"/>
  <c r="H2252" i="49"/>
  <c r="H2253" i="49"/>
  <c r="H2254" i="49"/>
  <c r="H2255" i="49"/>
  <c r="H2256" i="49"/>
  <c r="H2257" i="49"/>
  <c r="H2258" i="49"/>
  <c r="H2259" i="49"/>
  <c r="H2260" i="49"/>
  <c r="H2261" i="49"/>
  <c r="H2262" i="49"/>
  <c r="H2263" i="49"/>
  <c r="H2264" i="49"/>
  <c r="H2265" i="49"/>
  <c r="H2266" i="49"/>
  <c r="H2267" i="49"/>
  <c r="H2268" i="49"/>
  <c r="H2269" i="49"/>
  <c r="H2270" i="49"/>
  <c r="H2271" i="49"/>
  <c r="H2272" i="49"/>
  <c r="H2273" i="49"/>
  <c r="H2274" i="49"/>
  <c r="H2275" i="49"/>
  <c r="H2276" i="49"/>
  <c r="H2277" i="49"/>
  <c r="H2278" i="49"/>
  <c r="H2279" i="49"/>
  <c r="H2280" i="49"/>
  <c r="H2281" i="49"/>
  <c r="H2282" i="49"/>
  <c r="H2283" i="49"/>
  <c r="H2284" i="49"/>
  <c r="H2285" i="49"/>
  <c r="H2286" i="49"/>
  <c r="H2287" i="49"/>
  <c r="H2288" i="49"/>
  <c r="H2289" i="49"/>
  <c r="H2290" i="49"/>
  <c r="H2291" i="49"/>
  <c r="H2292" i="49"/>
  <c r="H2293" i="49"/>
  <c r="H2294" i="49"/>
  <c r="H2295" i="49"/>
  <c r="H2296" i="49"/>
  <c r="H2297" i="49"/>
  <c r="H2298" i="49"/>
  <c r="H2299" i="49"/>
  <c r="H2300" i="49"/>
  <c r="H2301" i="49"/>
  <c r="H2302" i="49"/>
  <c r="H2303" i="49"/>
  <c r="H2304" i="49"/>
  <c r="H2305" i="49"/>
  <c r="H2306" i="49"/>
  <c r="H2307" i="49"/>
  <c r="H2308" i="49"/>
  <c r="H2309" i="49"/>
  <c r="H2310" i="49"/>
  <c r="H2311" i="49"/>
  <c r="H2312" i="49"/>
  <c r="H2313" i="49"/>
  <c r="H2314" i="49"/>
  <c r="H2315" i="49"/>
  <c r="H2316" i="49"/>
  <c r="H2317" i="49"/>
  <c r="H2318" i="49"/>
  <c r="H2319" i="49"/>
  <c r="H2320" i="49"/>
  <c r="H2321" i="49"/>
  <c r="H2322" i="49"/>
  <c r="H2323" i="49"/>
  <c r="H2324" i="49"/>
  <c r="H2325" i="49"/>
  <c r="H2326" i="49"/>
  <c r="H2327" i="49"/>
  <c r="H2328" i="49"/>
  <c r="H2329" i="49"/>
  <c r="H2330" i="49"/>
  <c r="H2331" i="49"/>
  <c r="H2332" i="49"/>
  <c r="H2333" i="49"/>
  <c r="H2334" i="49"/>
  <c r="H2335" i="49"/>
  <c r="H2336" i="49"/>
  <c r="H2337" i="49"/>
  <c r="H2338" i="49"/>
  <c r="H2339" i="49"/>
  <c r="H2340" i="49"/>
  <c r="H2341" i="49"/>
  <c r="H2342" i="49"/>
  <c r="H2343" i="49"/>
  <c r="H2344" i="49"/>
  <c r="H2345" i="49"/>
  <c r="H2346" i="49"/>
  <c r="H2347" i="49"/>
  <c r="H2348" i="49"/>
  <c r="H2349" i="49"/>
  <c r="H2350" i="49"/>
  <c r="H2351" i="49"/>
  <c r="H2352" i="49"/>
  <c r="H2353" i="49"/>
  <c r="H2354" i="49"/>
  <c r="H2355" i="49"/>
  <c r="H2356" i="49"/>
  <c r="H2357" i="49"/>
  <c r="H2358" i="49"/>
  <c r="H2359" i="49"/>
  <c r="H2360" i="49"/>
  <c r="H2361" i="49"/>
  <c r="H2362" i="49"/>
  <c r="H2363" i="49"/>
  <c r="H2364" i="49"/>
  <c r="H2365" i="49"/>
  <c r="H2366" i="49"/>
  <c r="H2367" i="49"/>
  <c r="H2368" i="49"/>
  <c r="H2369" i="49"/>
  <c r="H2370" i="49"/>
  <c r="H2371" i="49"/>
  <c r="H2372" i="49"/>
  <c r="H2373" i="49"/>
  <c r="H2374" i="49"/>
  <c r="H2375" i="49"/>
  <c r="H2376" i="49"/>
  <c r="H2377" i="49"/>
  <c r="H2378" i="49"/>
  <c r="H2379" i="49"/>
  <c r="H2380" i="49"/>
  <c r="H2381" i="49"/>
  <c r="H2382" i="49"/>
  <c r="H2383" i="49"/>
  <c r="H2384" i="49"/>
  <c r="H2385" i="49"/>
  <c r="H2386" i="49"/>
  <c r="H2387" i="49"/>
  <c r="H2388" i="49"/>
  <c r="H2389" i="49"/>
  <c r="H2390" i="49"/>
  <c r="H2391" i="49"/>
  <c r="H2392" i="49"/>
  <c r="H2393" i="49"/>
  <c r="H2394" i="49"/>
  <c r="H2395" i="49"/>
  <c r="H2396" i="49"/>
  <c r="H2397" i="49"/>
  <c r="H2398" i="49"/>
  <c r="H2399" i="49"/>
  <c r="H2400" i="49"/>
  <c r="H2401" i="49"/>
  <c r="H2402" i="49"/>
  <c r="H2403" i="49"/>
  <c r="H2404" i="49"/>
  <c r="H2405" i="49"/>
  <c r="H2406" i="49"/>
  <c r="H2407" i="49"/>
  <c r="H2408" i="49"/>
  <c r="H2409" i="49"/>
  <c r="H2410" i="49"/>
  <c r="H2411" i="49"/>
  <c r="H2412" i="49"/>
  <c r="H2413" i="49"/>
  <c r="H2414" i="49"/>
  <c r="H2415" i="49"/>
  <c r="H2416" i="49"/>
  <c r="H2417" i="49"/>
  <c r="H2418" i="49"/>
  <c r="H2419" i="49"/>
  <c r="H2420" i="49"/>
  <c r="H2421" i="49"/>
  <c r="H2422" i="49"/>
  <c r="H2423" i="49"/>
  <c r="H2424" i="49"/>
  <c r="H2425" i="49"/>
  <c r="H2426" i="49"/>
  <c r="H2427" i="49"/>
  <c r="H2428" i="49"/>
  <c r="H2429" i="49"/>
  <c r="H2430" i="49"/>
  <c r="H2431" i="49"/>
  <c r="H2432" i="49"/>
  <c r="H2433" i="49"/>
  <c r="H2434" i="49"/>
  <c r="H2435" i="49"/>
  <c r="H2436" i="49"/>
  <c r="H2437" i="49"/>
  <c r="H2438" i="49"/>
  <c r="H2439" i="49"/>
  <c r="H2440" i="49"/>
  <c r="H2441" i="49"/>
  <c r="H2442" i="49"/>
  <c r="H2443" i="49"/>
  <c r="H2444" i="49"/>
  <c r="H2445" i="49"/>
  <c r="H2446" i="49"/>
  <c r="H2447" i="49"/>
  <c r="H2448" i="49"/>
  <c r="H2449" i="49"/>
  <c r="H2450" i="49"/>
  <c r="H2451" i="49"/>
  <c r="H2452" i="49"/>
  <c r="H2453" i="49"/>
  <c r="H2454" i="49"/>
  <c r="H2455" i="49"/>
  <c r="H2456" i="49"/>
  <c r="H2457" i="49"/>
  <c r="H2458" i="49"/>
  <c r="H2459" i="49"/>
  <c r="H2460" i="49"/>
  <c r="H2461" i="49"/>
  <c r="H2462" i="49"/>
  <c r="H2463" i="49"/>
  <c r="H2464" i="49"/>
  <c r="H2465" i="49"/>
  <c r="H2466" i="49"/>
  <c r="H2467" i="49"/>
  <c r="H2468" i="49"/>
  <c r="H2469" i="49"/>
  <c r="H2470" i="49"/>
  <c r="H2471" i="49"/>
  <c r="H2472" i="49"/>
  <c r="H2473" i="49"/>
  <c r="H2474" i="49"/>
  <c r="H2475" i="49"/>
  <c r="H2476" i="49"/>
  <c r="H2477" i="49"/>
  <c r="H2478" i="49"/>
  <c r="H2479" i="49"/>
  <c r="H2480" i="49"/>
  <c r="H2481" i="49"/>
  <c r="H2482" i="49"/>
  <c r="H2483" i="49"/>
  <c r="H2484" i="49"/>
  <c r="H2485" i="49"/>
  <c r="H2486" i="49"/>
  <c r="H2487" i="49"/>
  <c r="H2488" i="49"/>
  <c r="H2489" i="49"/>
  <c r="H2490" i="49"/>
  <c r="H2491" i="49"/>
  <c r="H2492" i="49"/>
  <c r="H2493" i="49"/>
  <c r="H2494" i="49"/>
  <c r="H2495" i="49"/>
  <c r="H2496" i="49"/>
  <c r="H2497" i="49"/>
  <c r="H2498" i="49"/>
  <c r="H2499" i="49"/>
  <c r="H2500" i="49"/>
  <c r="H2501" i="49"/>
  <c r="H2502" i="49"/>
  <c r="H2503" i="49"/>
  <c r="H2504" i="49"/>
  <c r="H2505" i="49"/>
  <c r="H2506" i="49"/>
  <c r="H2507" i="49"/>
  <c r="H2508" i="49"/>
  <c r="H2509" i="49"/>
  <c r="H2510" i="49"/>
  <c r="H2511" i="49"/>
  <c r="H2512" i="49"/>
  <c r="H2513" i="49"/>
  <c r="H2514" i="49"/>
  <c r="H2515" i="49"/>
  <c r="H2516" i="49"/>
  <c r="H2517" i="49"/>
  <c r="H2518" i="49"/>
  <c r="H2519" i="49"/>
  <c r="H2520" i="49"/>
  <c r="H2521" i="49"/>
  <c r="H2522" i="49"/>
  <c r="H2523" i="49"/>
  <c r="H2524" i="49"/>
  <c r="H2525" i="49"/>
  <c r="H2526" i="49"/>
  <c r="H2527" i="49"/>
  <c r="H2528" i="49"/>
  <c r="H2529" i="49"/>
  <c r="H2530" i="49"/>
  <c r="H2531" i="49"/>
  <c r="H2532" i="49"/>
  <c r="H2533" i="49"/>
  <c r="H2534" i="49"/>
  <c r="H2535" i="49"/>
  <c r="H2536" i="49"/>
  <c r="H2537" i="49"/>
  <c r="H2538" i="49"/>
  <c r="H2539" i="49"/>
  <c r="H2540" i="49"/>
  <c r="H2541" i="49"/>
  <c r="H2542" i="49"/>
  <c r="H2543" i="49"/>
  <c r="H2544" i="49"/>
  <c r="H2545" i="49"/>
  <c r="H2546" i="49"/>
  <c r="H2547" i="49"/>
  <c r="H2548" i="49"/>
  <c r="H2549" i="49"/>
  <c r="H2550" i="49"/>
  <c r="H2551" i="49"/>
  <c r="H2552" i="49"/>
  <c r="H2553" i="49"/>
  <c r="H2554" i="49"/>
  <c r="H2555" i="49"/>
  <c r="H2556" i="49"/>
  <c r="H2557" i="49"/>
  <c r="H2558" i="49"/>
  <c r="H2559" i="49"/>
  <c r="H2560" i="49"/>
  <c r="H2561" i="49"/>
  <c r="H2562" i="49"/>
  <c r="H2563" i="49"/>
  <c r="H2564" i="49"/>
  <c r="H2565" i="49"/>
  <c r="H2566" i="49"/>
  <c r="H2567" i="49"/>
  <c r="H2568" i="49"/>
  <c r="H2569" i="49"/>
  <c r="H2570" i="49"/>
  <c r="H2571" i="49"/>
  <c r="H2572" i="49"/>
  <c r="H2573" i="49"/>
  <c r="H2574" i="49"/>
  <c r="H2575" i="49"/>
  <c r="H2576" i="49"/>
  <c r="H2577" i="49"/>
  <c r="H2578" i="49"/>
  <c r="H2579" i="49"/>
  <c r="H2580" i="49"/>
  <c r="H2581" i="49"/>
  <c r="H2582" i="49"/>
  <c r="H2583" i="49"/>
  <c r="H2584" i="49"/>
  <c r="H2585" i="49"/>
  <c r="H2586" i="49"/>
  <c r="H2587" i="49"/>
  <c r="H2588" i="49"/>
  <c r="H2589" i="49"/>
  <c r="H2590" i="49"/>
  <c r="H2591" i="49"/>
  <c r="H2592" i="49"/>
  <c r="H2593" i="49"/>
  <c r="H2594" i="49"/>
  <c r="H2595" i="49"/>
  <c r="H2596" i="49"/>
  <c r="H2597" i="49"/>
  <c r="H2598" i="49"/>
  <c r="H2599" i="49"/>
  <c r="H2600" i="49"/>
  <c r="H2601" i="49"/>
  <c r="H2602" i="49"/>
  <c r="H2603" i="49"/>
  <c r="H2604" i="49"/>
  <c r="H2605" i="49"/>
  <c r="H2606" i="49"/>
  <c r="H2607" i="49"/>
  <c r="H2608" i="49"/>
  <c r="H2609" i="49"/>
  <c r="H2610" i="49"/>
  <c r="H2611" i="49"/>
  <c r="H2612" i="49"/>
  <c r="H2613" i="49"/>
  <c r="H2614" i="49"/>
  <c r="H2615" i="49"/>
  <c r="H2616" i="49"/>
  <c r="H2617" i="49"/>
  <c r="H2618" i="49"/>
  <c r="H2619" i="49"/>
  <c r="H2620" i="49"/>
  <c r="H2621" i="49"/>
  <c r="H2622" i="49"/>
  <c r="H2623" i="49"/>
  <c r="H2624" i="49"/>
  <c r="H2625" i="49"/>
  <c r="H2626" i="49"/>
  <c r="H2627" i="49"/>
  <c r="H2628" i="49"/>
  <c r="H2629" i="49"/>
  <c r="H2630" i="49"/>
  <c r="H2631" i="49"/>
  <c r="H2632" i="49"/>
  <c r="H2633" i="49"/>
  <c r="H2634" i="49"/>
  <c r="H2635" i="49"/>
  <c r="H2636" i="49"/>
  <c r="H2637" i="49"/>
  <c r="H2638" i="49"/>
  <c r="H2639" i="49"/>
  <c r="H2640" i="49"/>
  <c r="H2641" i="49"/>
  <c r="H2642" i="49"/>
  <c r="H2643" i="49"/>
  <c r="H2644" i="49"/>
  <c r="H2645" i="49"/>
  <c r="H2646" i="49"/>
  <c r="H2647" i="49"/>
  <c r="H2648" i="49"/>
  <c r="H2649" i="49"/>
  <c r="H2650" i="49"/>
  <c r="H2651" i="49"/>
  <c r="H2652" i="49"/>
  <c r="H2653" i="49"/>
  <c r="H2654" i="49"/>
  <c r="H2655" i="49"/>
  <c r="H2656" i="49"/>
  <c r="H2657" i="49"/>
  <c r="H2658" i="49"/>
  <c r="H2659" i="49"/>
  <c r="H2660" i="49"/>
  <c r="H2661" i="49"/>
  <c r="H2662" i="49"/>
  <c r="H2663" i="49"/>
  <c r="H2664" i="49"/>
  <c r="H2665" i="49"/>
  <c r="H2666" i="49"/>
  <c r="H2667" i="49"/>
  <c r="H2668" i="49"/>
  <c r="H2669" i="49"/>
  <c r="H2670" i="49"/>
  <c r="H2671" i="49"/>
  <c r="H2672" i="49"/>
  <c r="H2673" i="49"/>
  <c r="H2674" i="49"/>
  <c r="H2675" i="49"/>
  <c r="H2676" i="49"/>
  <c r="H2677" i="49"/>
  <c r="H2678" i="49"/>
  <c r="H2679" i="49"/>
  <c r="H2680" i="49"/>
  <c r="H2681" i="49"/>
  <c r="H2682" i="49"/>
  <c r="H2683" i="49"/>
  <c r="H2684" i="49"/>
  <c r="H2685" i="49"/>
  <c r="H2686" i="49"/>
  <c r="H2687" i="49"/>
  <c r="H2688" i="49"/>
  <c r="H2689" i="49"/>
  <c r="H2690" i="49"/>
  <c r="H2691" i="49"/>
  <c r="H2692" i="49"/>
  <c r="H2693" i="49"/>
  <c r="H2694" i="49"/>
  <c r="H2695" i="49"/>
  <c r="H2696" i="49"/>
  <c r="H2697" i="49"/>
  <c r="H2698" i="49"/>
  <c r="H2699" i="49"/>
  <c r="H2700" i="49"/>
  <c r="H2701" i="49"/>
  <c r="H2702" i="49"/>
  <c r="H2703" i="49"/>
  <c r="H2704" i="49"/>
  <c r="H2705" i="49"/>
  <c r="H2706" i="49"/>
  <c r="H2707" i="49"/>
  <c r="H2708" i="49"/>
  <c r="H2709" i="49"/>
  <c r="H2710" i="49"/>
  <c r="H2711" i="49"/>
  <c r="H2712" i="49"/>
  <c r="H2713" i="49"/>
  <c r="H2714" i="49"/>
  <c r="H2715" i="49"/>
  <c r="H2716" i="49"/>
  <c r="H2717" i="49"/>
  <c r="H2718" i="49"/>
  <c r="H2719" i="49"/>
  <c r="H2720" i="49"/>
  <c r="H2721" i="49"/>
  <c r="H2722" i="49"/>
  <c r="H2723" i="49"/>
  <c r="H2724" i="49"/>
  <c r="H2725" i="49"/>
  <c r="H2726" i="49"/>
  <c r="H2727" i="49"/>
  <c r="H2728" i="49"/>
  <c r="H2729" i="49"/>
  <c r="H2730" i="49"/>
  <c r="H2731" i="49"/>
  <c r="H2732" i="49"/>
  <c r="H2733" i="49"/>
  <c r="H2734" i="49"/>
  <c r="H2735" i="49"/>
  <c r="H2736" i="49"/>
  <c r="H2737" i="49"/>
  <c r="H2738" i="49"/>
  <c r="H2739" i="49"/>
  <c r="H2740" i="49"/>
  <c r="H2741" i="49"/>
  <c r="H2742" i="49"/>
  <c r="H2743" i="49"/>
  <c r="H2744" i="49"/>
  <c r="H2745" i="49"/>
  <c r="H2746" i="49"/>
  <c r="H2747" i="49"/>
  <c r="H2748" i="49"/>
  <c r="H2749" i="49"/>
  <c r="H2750" i="49"/>
  <c r="H2751" i="49"/>
  <c r="H2752" i="49"/>
  <c r="H2753" i="49"/>
  <c r="H2754" i="49"/>
  <c r="H2755" i="49"/>
  <c r="H2756" i="49"/>
  <c r="H2757" i="49"/>
  <c r="H2758" i="49"/>
  <c r="H2759" i="49"/>
  <c r="H2760" i="49"/>
  <c r="H2761" i="49"/>
  <c r="H2762" i="49"/>
  <c r="H2763" i="49"/>
  <c r="H2764" i="49"/>
  <c r="H2765" i="49"/>
  <c r="H2766" i="49"/>
  <c r="H2767" i="49"/>
  <c r="H2768" i="49"/>
  <c r="H2769" i="49"/>
  <c r="H2770" i="49"/>
  <c r="H2771" i="49"/>
  <c r="H2772" i="49"/>
  <c r="H2773" i="49"/>
  <c r="H2774" i="49"/>
  <c r="H2775" i="49"/>
  <c r="H2776" i="49"/>
  <c r="H2777" i="49"/>
  <c r="H2778" i="49"/>
  <c r="H2779" i="49"/>
  <c r="H2780" i="49"/>
  <c r="H2781" i="49"/>
  <c r="H2782" i="49"/>
  <c r="H2783" i="49"/>
  <c r="H2784" i="49"/>
  <c r="H2785" i="49"/>
  <c r="H2786" i="49"/>
  <c r="H2787" i="49"/>
  <c r="H2788" i="49"/>
  <c r="H2789" i="49"/>
  <c r="H2790" i="49"/>
  <c r="H2791" i="49"/>
  <c r="H2792" i="49"/>
  <c r="H2793" i="49"/>
  <c r="H2794" i="49"/>
  <c r="H2795" i="49"/>
  <c r="H2796" i="49"/>
  <c r="H2797" i="49"/>
  <c r="H2798" i="49"/>
  <c r="H2799" i="49"/>
  <c r="H2800" i="49"/>
  <c r="H2801" i="49"/>
  <c r="H2802" i="49"/>
  <c r="H2803" i="49"/>
  <c r="H2804" i="49"/>
  <c r="H2805" i="49"/>
  <c r="H2806" i="49"/>
  <c r="H2807" i="49"/>
  <c r="H2808" i="49"/>
  <c r="H2809" i="49"/>
  <c r="H2810" i="49"/>
  <c r="H2811" i="49"/>
  <c r="H2812" i="49"/>
  <c r="H2813" i="49"/>
  <c r="H2814" i="49"/>
  <c r="H2815" i="49"/>
  <c r="H2816" i="49"/>
  <c r="H2817" i="49"/>
  <c r="H2818" i="49"/>
  <c r="H2819" i="49"/>
  <c r="H2820" i="49"/>
  <c r="H2821" i="49"/>
  <c r="H2822" i="49"/>
  <c r="H2823" i="49"/>
  <c r="H2824" i="49"/>
  <c r="H2825" i="49"/>
  <c r="H2826" i="49"/>
  <c r="H2827" i="49"/>
  <c r="H2828" i="49"/>
  <c r="H2829" i="49"/>
  <c r="H2830" i="49"/>
  <c r="H2831" i="49"/>
  <c r="H2832" i="49"/>
  <c r="H2833" i="49"/>
  <c r="H2834" i="49"/>
  <c r="H2835" i="49"/>
  <c r="H2836" i="49"/>
  <c r="H2837" i="49"/>
  <c r="H2838" i="49"/>
  <c r="H2839" i="49"/>
  <c r="H2840" i="49"/>
  <c r="H2841" i="49"/>
  <c r="H2842" i="49"/>
  <c r="H2843" i="49"/>
  <c r="H2844" i="49"/>
  <c r="H2845" i="49"/>
  <c r="H2846" i="49"/>
  <c r="H2847" i="49"/>
  <c r="H2848" i="49"/>
  <c r="H2849" i="49"/>
  <c r="H2850" i="49"/>
  <c r="H2851" i="49"/>
  <c r="H2852" i="49"/>
  <c r="H2853" i="49"/>
  <c r="H2854" i="49"/>
  <c r="H2855" i="49"/>
  <c r="H2856" i="49"/>
  <c r="H2857" i="49"/>
  <c r="H2858" i="49"/>
  <c r="H2859" i="49"/>
  <c r="H2860" i="49"/>
  <c r="H2861" i="49"/>
  <c r="H2862" i="49"/>
  <c r="H2863" i="49"/>
  <c r="H2864" i="49"/>
  <c r="H2865" i="49"/>
  <c r="H2866" i="49"/>
  <c r="H2867" i="49"/>
  <c r="H2868" i="49"/>
  <c r="H2869" i="49"/>
  <c r="H2870" i="49"/>
  <c r="H2871" i="49"/>
  <c r="H2872" i="49"/>
  <c r="H2873" i="49"/>
  <c r="H2874" i="49"/>
  <c r="H2875" i="49"/>
  <c r="H2876" i="49"/>
  <c r="H2877" i="49"/>
  <c r="H2878" i="49"/>
  <c r="H2879" i="49"/>
  <c r="H2880" i="49"/>
  <c r="H2881" i="49"/>
  <c r="H2882" i="49"/>
  <c r="H2883" i="49"/>
  <c r="H2884" i="49"/>
  <c r="H2885" i="49"/>
  <c r="H2886" i="49"/>
  <c r="H2887" i="49"/>
  <c r="H2888" i="49"/>
  <c r="H2889" i="49"/>
  <c r="H2890" i="49"/>
  <c r="H2891" i="49"/>
  <c r="H2892" i="49"/>
  <c r="H2893" i="49"/>
  <c r="H2894" i="49"/>
  <c r="H2895" i="49"/>
  <c r="H2896" i="49"/>
  <c r="H2897" i="49"/>
  <c r="H2898" i="49"/>
  <c r="H2899" i="49"/>
  <c r="H2900" i="49"/>
  <c r="H2901" i="49"/>
  <c r="H2902" i="49"/>
  <c r="H2903" i="49"/>
  <c r="H2904" i="49"/>
  <c r="H2905" i="49"/>
  <c r="H2906" i="49"/>
  <c r="H2907" i="49"/>
  <c r="H2908" i="49"/>
  <c r="H2909" i="49"/>
  <c r="H2910" i="49"/>
  <c r="H2911" i="49"/>
  <c r="H2912" i="49"/>
  <c r="H2913" i="49"/>
  <c r="H2914" i="49"/>
  <c r="H2915" i="49"/>
  <c r="H2916" i="49"/>
  <c r="H2917" i="49"/>
  <c r="H2918" i="49"/>
  <c r="H2919" i="49"/>
  <c r="H2920" i="49"/>
  <c r="H2921" i="49"/>
  <c r="H2922" i="49"/>
  <c r="H2923" i="49"/>
  <c r="H2924" i="49"/>
  <c r="H2925" i="49"/>
  <c r="H2926" i="49"/>
  <c r="H2927" i="49"/>
  <c r="H2928" i="49"/>
  <c r="H2929" i="49"/>
  <c r="H2930" i="49"/>
  <c r="H2931" i="49"/>
  <c r="H2932" i="49"/>
  <c r="H2933" i="49"/>
  <c r="H2934" i="49"/>
  <c r="H2935" i="49"/>
  <c r="H2936" i="49"/>
  <c r="H2937" i="49"/>
  <c r="H2938" i="49"/>
  <c r="H2939" i="49"/>
  <c r="H2940" i="49"/>
  <c r="H2941" i="49"/>
  <c r="H2942" i="49"/>
  <c r="H2943" i="49"/>
  <c r="H2944" i="49"/>
  <c r="H2945" i="49"/>
  <c r="H2946" i="49"/>
  <c r="H2947" i="49"/>
  <c r="H2948" i="49"/>
  <c r="H2949" i="49"/>
  <c r="H2950" i="49"/>
  <c r="H2951" i="49"/>
  <c r="H2952" i="49"/>
  <c r="H2953" i="49"/>
  <c r="H2954" i="49"/>
  <c r="H2955" i="49"/>
  <c r="H2956" i="49"/>
  <c r="H2957" i="49"/>
  <c r="H2958" i="49"/>
  <c r="H2959" i="49"/>
  <c r="H2960" i="49"/>
  <c r="H2961" i="49"/>
  <c r="H2962" i="49"/>
  <c r="H2963" i="49"/>
  <c r="H2964" i="49"/>
  <c r="H2965" i="49"/>
  <c r="H2966" i="49"/>
  <c r="H2967" i="49"/>
  <c r="H2968" i="49"/>
  <c r="H2969" i="49"/>
  <c r="H2970" i="49"/>
  <c r="H2971" i="49"/>
  <c r="H2972" i="49"/>
  <c r="H2973" i="49"/>
  <c r="H2974" i="49"/>
  <c r="H2975" i="49"/>
  <c r="H2976" i="49"/>
  <c r="H2977" i="49"/>
  <c r="H2978" i="49"/>
  <c r="H2979" i="49"/>
  <c r="H2980" i="49"/>
  <c r="H2981" i="49"/>
  <c r="H2982" i="49"/>
  <c r="H2983" i="49"/>
  <c r="H2984" i="49"/>
  <c r="H2985" i="49"/>
  <c r="H2986" i="49"/>
  <c r="H2987" i="49"/>
  <c r="H2988" i="49"/>
  <c r="H2989" i="49"/>
  <c r="H2990" i="49"/>
  <c r="H2991" i="49"/>
  <c r="H2992" i="49"/>
  <c r="H2993" i="49"/>
  <c r="H2994" i="49"/>
  <c r="H2995" i="49"/>
  <c r="H2996" i="49"/>
  <c r="H2997" i="49"/>
  <c r="H2998" i="49"/>
  <c r="H2999" i="49"/>
  <c r="H3000" i="49"/>
  <c r="H3001" i="49"/>
  <c r="H3002" i="49"/>
  <c r="H3003" i="49"/>
  <c r="H3004" i="49"/>
  <c r="H3005" i="49"/>
  <c r="H3006" i="49"/>
  <c r="H3007" i="49"/>
  <c r="H3008" i="49"/>
  <c r="H3009" i="49"/>
  <c r="H3010" i="49"/>
  <c r="H3011" i="49"/>
  <c r="H3012" i="49"/>
  <c r="H3013" i="49"/>
  <c r="H3014" i="49"/>
  <c r="H3015" i="49"/>
  <c r="H3016" i="49"/>
  <c r="H3017" i="49"/>
  <c r="H3018" i="49"/>
  <c r="H3019" i="49"/>
  <c r="H3020" i="49"/>
  <c r="H3021" i="49"/>
  <c r="H3022" i="49"/>
  <c r="H3023" i="49"/>
  <c r="H3024" i="49"/>
  <c r="H3025" i="49"/>
  <c r="H3026" i="49"/>
  <c r="H3027" i="49"/>
  <c r="H3028" i="49"/>
  <c r="H3029" i="49"/>
  <c r="H3030" i="49"/>
  <c r="H3031" i="49"/>
  <c r="H3032" i="49"/>
  <c r="H3033" i="49"/>
  <c r="H3034" i="49"/>
  <c r="H3035" i="49"/>
  <c r="H3036" i="49"/>
  <c r="H3037" i="49"/>
  <c r="H3038" i="49"/>
  <c r="H3039" i="49"/>
  <c r="H3040" i="49"/>
  <c r="H3041" i="49"/>
  <c r="H3042" i="49"/>
  <c r="H3043" i="49"/>
  <c r="H3044" i="49"/>
  <c r="H3045" i="49"/>
  <c r="H3046" i="49"/>
  <c r="H3047" i="49"/>
  <c r="H3048" i="49"/>
  <c r="H3049" i="49"/>
  <c r="H3050" i="49"/>
  <c r="H3051" i="49"/>
  <c r="H3052" i="49"/>
  <c r="H3053" i="49"/>
  <c r="H3054" i="49"/>
  <c r="H3055" i="49"/>
  <c r="H3056" i="49"/>
  <c r="H3057" i="49"/>
  <c r="H3058" i="49"/>
  <c r="H3059" i="49"/>
  <c r="H3060" i="49"/>
  <c r="H3061" i="49"/>
  <c r="H3062" i="49"/>
  <c r="H3063" i="49"/>
  <c r="H3064" i="49"/>
  <c r="H3065" i="49"/>
  <c r="H3066" i="49"/>
  <c r="H3067" i="49"/>
  <c r="H3068" i="49"/>
  <c r="H3069" i="49"/>
  <c r="H3070" i="49"/>
  <c r="H3071" i="49"/>
  <c r="H3072" i="49"/>
  <c r="H3073" i="49"/>
  <c r="H3074" i="49"/>
  <c r="H3075" i="49"/>
  <c r="H3076" i="49"/>
  <c r="H3077" i="49"/>
  <c r="H3078" i="49"/>
  <c r="H3079" i="49"/>
  <c r="H3080" i="49"/>
  <c r="H3081" i="49"/>
  <c r="H3082" i="49"/>
  <c r="H3083" i="49"/>
  <c r="H3084" i="49"/>
  <c r="H3085" i="49"/>
  <c r="H3086" i="49"/>
  <c r="H3087" i="49"/>
  <c r="H3088" i="49"/>
  <c r="H3089" i="49"/>
  <c r="H3090" i="49"/>
  <c r="H3091" i="49"/>
  <c r="H3092" i="49"/>
  <c r="H3093" i="49"/>
  <c r="H3094" i="49"/>
  <c r="H3095" i="49"/>
  <c r="H3096" i="49"/>
  <c r="H3097" i="49"/>
  <c r="H3098" i="49"/>
  <c r="H3099" i="49"/>
  <c r="H3100" i="49"/>
  <c r="H3101" i="49"/>
  <c r="H3102" i="49"/>
  <c r="H3103" i="49"/>
  <c r="H3104" i="49"/>
  <c r="H3105" i="49"/>
  <c r="H3106" i="49"/>
  <c r="H3107" i="49"/>
  <c r="H3108" i="49"/>
  <c r="H3109" i="49"/>
  <c r="H3110" i="49"/>
  <c r="H3111" i="49"/>
  <c r="H3112" i="49"/>
  <c r="H3113" i="49"/>
  <c r="H3114" i="49"/>
  <c r="H3115" i="49"/>
  <c r="H3116" i="49"/>
  <c r="H3117" i="49"/>
  <c r="H3118" i="49"/>
  <c r="H3119" i="49"/>
  <c r="H3120" i="49"/>
  <c r="H3121" i="49"/>
  <c r="H3122" i="49"/>
  <c r="H3123" i="49"/>
  <c r="H3124" i="49"/>
  <c r="H3125" i="49"/>
  <c r="H3126" i="49"/>
  <c r="H3127" i="49"/>
  <c r="H3128" i="49"/>
  <c r="H3129" i="49"/>
  <c r="H3130" i="49"/>
  <c r="H3131" i="49"/>
  <c r="H3132" i="49"/>
  <c r="H3133" i="49"/>
  <c r="H3134" i="49"/>
  <c r="H3135" i="49"/>
  <c r="H3136" i="49"/>
  <c r="H3137" i="49"/>
  <c r="H3138" i="49"/>
  <c r="H3139" i="49"/>
  <c r="H3140" i="49"/>
  <c r="H3141" i="49"/>
  <c r="H3142" i="49"/>
  <c r="H3143" i="49"/>
  <c r="H3144" i="49"/>
  <c r="H3145" i="49"/>
  <c r="H3146" i="49"/>
  <c r="H3147" i="49"/>
  <c r="H3148" i="49"/>
  <c r="H3149" i="49"/>
  <c r="H3150" i="49"/>
  <c r="H3151" i="49"/>
  <c r="H3152" i="49"/>
  <c r="H3153" i="49"/>
  <c r="H3154" i="49"/>
  <c r="H3155" i="49"/>
  <c r="H3156" i="49"/>
  <c r="H3157" i="49"/>
  <c r="H3158" i="49"/>
  <c r="H3159" i="49"/>
  <c r="H3160" i="49"/>
  <c r="H3161" i="49"/>
  <c r="H3162" i="49"/>
  <c r="H3163" i="49"/>
  <c r="H3164" i="49"/>
  <c r="H3165" i="49"/>
  <c r="H3166" i="49"/>
  <c r="H3167" i="49"/>
  <c r="H3168" i="49"/>
  <c r="H3169" i="49"/>
  <c r="H3170" i="49"/>
  <c r="H3171" i="49"/>
  <c r="H3172" i="49"/>
  <c r="H3173" i="49"/>
  <c r="H3174" i="49"/>
  <c r="H3175" i="49"/>
  <c r="H3176" i="49"/>
  <c r="H3177" i="49"/>
  <c r="H3178" i="49"/>
  <c r="H3179" i="49"/>
  <c r="H3180" i="49"/>
  <c r="H3181" i="49"/>
  <c r="H3182" i="49"/>
  <c r="H3183" i="49"/>
  <c r="H3184" i="49"/>
  <c r="H3185" i="49"/>
  <c r="H3186" i="49"/>
  <c r="H3187" i="49"/>
  <c r="H3188" i="49"/>
  <c r="H3189" i="49"/>
  <c r="H3190" i="49"/>
  <c r="H3191" i="49"/>
  <c r="H3192" i="49"/>
  <c r="H3193" i="49"/>
  <c r="H3194" i="49"/>
  <c r="H3195" i="49"/>
  <c r="H3196" i="49"/>
  <c r="H3197" i="49"/>
  <c r="H3198" i="49"/>
  <c r="H3199" i="49"/>
  <c r="H3200" i="49"/>
  <c r="H3201" i="49"/>
  <c r="H3202" i="49"/>
  <c r="H3203" i="49"/>
  <c r="H3204" i="49"/>
  <c r="H3205" i="49"/>
  <c r="H3206" i="49"/>
  <c r="H3207" i="49"/>
  <c r="H3208" i="49"/>
  <c r="H3209" i="49"/>
  <c r="H3210" i="49"/>
  <c r="H3211" i="49"/>
  <c r="H3212" i="49"/>
  <c r="H3213" i="49"/>
  <c r="H3214" i="49"/>
  <c r="H3215" i="49"/>
  <c r="H3216" i="49"/>
  <c r="H3217" i="49"/>
  <c r="H3218" i="49"/>
  <c r="H3219" i="49"/>
  <c r="H3220" i="49"/>
  <c r="H3221" i="49"/>
  <c r="H3222" i="49"/>
  <c r="H3223" i="49"/>
  <c r="H3224" i="49"/>
  <c r="H3225" i="49"/>
  <c r="H3226" i="49"/>
  <c r="H3227" i="49"/>
  <c r="H3228" i="49"/>
  <c r="H3229" i="49"/>
  <c r="H3230" i="49"/>
  <c r="H3231" i="49"/>
  <c r="H3232" i="49"/>
  <c r="H3233" i="49"/>
  <c r="H3234" i="49"/>
  <c r="H3235" i="49"/>
  <c r="H3236" i="49"/>
  <c r="H3237" i="49"/>
  <c r="H3238" i="49"/>
  <c r="H3239" i="49"/>
  <c r="H3240" i="49"/>
  <c r="H3241" i="49"/>
  <c r="H3242" i="49"/>
  <c r="H3243" i="49"/>
  <c r="H3244" i="49"/>
  <c r="H3245" i="49"/>
  <c r="H3246" i="49"/>
  <c r="H3247" i="49"/>
  <c r="H3248" i="49"/>
  <c r="H3249" i="49"/>
  <c r="H3250" i="49"/>
  <c r="H3251" i="49"/>
  <c r="H3252" i="49"/>
  <c r="H3253" i="49"/>
  <c r="H3254" i="49"/>
  <c r="H3255" i="49"/>
  <c r="H3256" i="49"/>
  <c r="H3257" i="49"/>
  <c r="H3258" i="49"/>
  <c r="H3259" i="49"/>
  <c r="H3260" i="49"/>
  <c r="H3261" i="49"/>
  <c r="H3262" i="49"/>
  <c r="H3263" i="49"/>
  <c r="H3264" i="49"/>
  <c r="H3265" i="49"/>
  <c r="H3266" i="49"/>
  <c r="H3267" i="49"/>
  <c r="H3268" i="49"/>
  <c r="H3269" i="49"/>
  <c r="H3270" i="49"/>
  <c r="H3271" i="49"/>
  <c r="H3272" i="49"/>
  <c r="H3273" i="49"/>
  <c r="H3274" i="49"/>
  <c r="H3275" i="49"/>
  <c r="H3276" i="49"/>
  <c r="H3277" i="49"/>
  <c r="H3278" i="49"/>
  <c r="H3279" i="49"/>
  <c r="H3280" i="49"/>
  <c r="H3281" i="49"/>
  <c r="H3282" i="49"/>
  <c r="H3283" i="49"/>
  <c r="H3284" i="49"/>
  <c r="H3285" i="49"/>
  <c r="H3286" i="49"/>
  <c r="H3287" i="49"/>
  <c r="H3288" i="49"/>
  <c r="H3289" i="49"/>
  <c r="H3290" i="49"/>
  <c r="H3291" i="49"/>
  <c r="H3292" i="49"/>
  <c r="H3293" i="49"/>
  <c r="H3294" i="49"/>
  <c r="H3295" i="49"/>
  <c r="H3296" i="49"/>
  <c r="H3297" i="49"/>
  <c r="H3298" i="49"/>
  <c r="H3299" i="49"/>
  <c r="H3300" i="49"/>
  <c r="H3301" i="49"/>
  <c r="H3302" i="49"/>
  <c r="H3303" i="49"/>
  <c r="H3304" i="49"/>
  <c r="H3305" i="49"/>
  <c r="H3306" i="49"/>
  <c r="H3307" i="49"/>
  <c r="H3308" i="49"/>
  <c r="H3309" i="49"/>
  <c r="H3310" i="49"/>
  <c r="H3311" i="49"/>
  <c r="H3312" i="49"/>
  <c r="H3313" i="49"/>
  <c r="H3314" i="49"/>
  <c r="H3315" i="49"/>
  <c r="H3316" i="49"/>
  <c r="H3317" i="49"/>
  <c r="H3318" i="49"/>
  <c r="H3319" i="49"/>
  <c r="H3320" i="49"/>
  <c r="H3321" i="49"/>
  <c r="H3322" i="49"/>
  <c r="H3323" i="49"/>
  <c r="H3324" i="49"/>
  <c r="H3325" i="49"/>
  <c r="H3326" i="49"/>
  <c r="H3327" i="49"/>
  <c r="H3328" i="49"/>
  <c r="H3329" i="49"/>
  <c r="H3330" i="49"/>
  <c r="H3331" i="49"/>
  <c r="H3332" i="49"/>
  <c r="H3333" i="49"/>
  <c r="H3334" i="49"/>
  <c r="H3335" i="49"/>
  <c r="H3336" i="49"/>
  <c r="H3337" i="49"/>
  <c r="H3338" i="49"/>
  <c r="H3339" i="49"/>
  <c r="H3340" i="49"/>
  <c r="H3341" i="49"/>
  <c r="H3342" i="49"/>
  <c r="H3343" i="49"/>
  <c r="H3344" i="49"/>
  <c r="H3345" i="49"/>
  <c r="H3346" i="49"/>
  <c r="H3347" i="49"/>
  <c r="H3348" i="49"/>
  <c r="H3349" i="49"/>
  <c r="H3350" i="49"/>
  <c r="H3351" i="49"/>
  <c r="H3352" i="49"/>
  <c r="H3353" i="49"/>
  <c r="H3354" i="49"/>
  <c r="H3355" i="49"/>
  <c r="H3356" i="49"/>
  <c r="H3357" i="49"/>
  <c r="H3358" i="49"/>
  <c r="H3359" i="49"/>
  <c r="H3360" i="49"/>
  <c r="H3361" i="49"/>
  <c r="H3362" i="49"/>
  <c r="H3363" i="49"/>
  <c r="H3364" i="49"/>
  <c r="H3365" i="49"/>
  <c r="H3366" i="49"/>
  <c r="H3367" i="49"/>
  <c r="H3368" i="49"/>
  <c r="H3369" i="49"/>
  <c r="H3370" i="49"/>
  <c r="H3371" i="49"/>
  <c r="H3372" i="49"/>
  <c r="H3373" i="49"/>
  <c r="H3374" i="49"/>
  <c r="H3375" i="49"/>
  <c r="H3376" i="49"/>
  <c r="H3377" i="49"/>
  <c r="H3378" i="49"/>
  <c r="H3379" i="49"/>
  <c r="H3380" i="49"/>
  <c r="H3381" i="49"/>
  <c r="H3382" i="49"/>
  <c r="H3383" i="49"/>
  <c r="H3384" i="49"/>
  <c r="H3385" i="49"/>
  <c r="H3386" i="49"/>
  <c r="H3387" i="49"/>
  <c r="H3388" i="49"/>
  <c r="H3389" i="49"/>
  <c r="H3390" i="49"/>
  <c r="H3391" i="49"/>
  <c r="H3392" i="49"/>
  <c r="H3393" i="49"/>
  <c r="H3394" i="49"/>
  <c r="H3395" i="49"/>
  <c r="H3396" i="49"/>
  <c r="H3397" i="49"/>
  <c r="H3398" i="49"/>
  <c r="H3399" i="49"/>
  <c r="H3400" i="49"/>
  <c r="H3401" i="49"/>
  <c r="H3402" i="49"/>
  <c r="H3403" i="49"/>
  <c r="H3404" i="49"/>
  <c r="H3405" i="49"/>
  <c r="H3406" i="49"/>
  <c r="H3407" i="49"/>
  <c r="H3408" i="49"/>
  <c r="H3409" i="49"/>
  <c r="H3410" i="49"/>
  <c r="H3411" i="49"/>
  <c r="H3412" i="49"/>
  <c r="H3413" i="49"/>
  <c r="H3414" i="49"/>
  <c r="H3415" i="49"/>
  <c r="H3416" i="49"/>
  <c r="H3417" i="49"/>
  <c r="H3418" i="49"/>
  <c r="H3419" i="49"/>
  <c r="H3420" i="49"/>
  <c r="H3421" i="49"/>
  <c r="H3422" i="49"/>
  <c r="H3423" i="49"/>
  <c r="H3424" i="49"/>
  <c r="H3425" i="49"/>
  <c r="H3426" i="49"/>
  <c r="H3427" i="49"/>
  <c r="H3428" i="49"/>
  <c r="H3429" i="49"/>
  <c r="H3430" i="49"/>
  <c r="H3431" i="49"/>
  <c r="H3432" i="49"/>
  <c r="H3433" i="49"/>
  <c r="H3434" i="49"/>
  <c r="H3435" i="49"/>
  <c r="H3436" i="49"/>
  <c r="H3437" i="49"/>
  <c r="H3438" i="49"/>
  <c r="H3439" i="49"/>
  <c r="H3440" i="49"/>
  <c r="H3441" i="49"/>
  <c r="H3442" i="49"/>
  <c r="H3443" i="49"/>
  <c r="H3444" i="49"/>
  <c r="H3445" i="49"/>
  <c r="H3446" i="49"/>
  <c r="H3447" i="49"/>
  <c r="H3448" i="49"/>
  <c r="H3449" i="49"/>
  <c r="H3450" i="49"/>
  <c r="H3451" i="49"/>
  <c r="H3452" i="49"/>
  <c r="H3453" i="49"/>
  <c r="H3454" i="49"/>
  <c r="H3455" i="49"/>
  <c r="H3456" i="49"/>
  <c r="H3457" i="49"/>
  <c r="H3458" i="49"/>
  <c r="H3459" i="49"/>
  <c r="H3460" i="49"/>
  <c r="H3461" i="49"/>
  <c r="H3462" i="49"/>
  <c r="H3463" i="49"/>
  <c r="H3464" i="49"/>
  <c r="H3465" i="49"/>
  <c r="H3466" i="49"/>
  <c r="H3467" i="49"/>
  <c r="H3468" i="49"/>
  <c r="H3469" i="49"/>
  <c r="H3470" i="49"/>
  <c r="H3471" i="49"/>
  <c r="H3472" i="49"/>
  <c r="H3473" i="49"/>
  <c r="H3474" i="49"/>
  <c r="H3475" i="49"/>
  <c r="H3476" i="49"/>
  <c r="H3477" i="49"/>
  <c r="H3478" i="49"/>
  <c r="H3479" i="49"/>
  <c r="H3480" i="49"/>
  <c r="H3481" i="49"/>
  <c r="H3482" i="49"/>
  <c r="H3483" i="49"/>
  <c r="H3484" i="49"/>
  <c r="H3485" i="49"/>
  <c r="H3486" i="49"/>
  <c r="H3487" i="49"/>
  <c r="H3488" i="49"/>
  <c r="H3489" i="49"/>
  <c r="H3490" i="49"/>
  <c r="H3491" i="49"/>
  <c r="H3492" i="49"/>
  <c r="H3493" i="49"/>
  <c r="H3494" i="49"/>
  <c r="H3495" i="49"/>
  <c r="H3496" i="49"/>
  <c r="H3497" i="49"/>
  <c r="H3498" i="49"/>
  <c r="H3499" i="49"/>
  <c r="H3500" i="49"/>
  <c r="H3501" i="49"/>
  <c r="H3502" i="49"/>
  <c r="H3503" i="49"/>
  <c r="H3504" i="49"/>
  <c r="H3505" i="49"/>
  <c r="H3506" i="49"/>
  <c r="H3507" i="49"/>
  <c r="H3508" i="49"/>
  <c r="H3509" i="49"/>
  <c r="H3510" i="49"/>
  <c r="H3511" i="49"/>
  <c r="H3512" i="49"/>
  <c r="H3513" i="49"/>
  <c r="H3514" i="49"/>
  <c r="H3515" i="49"/>
  <c r="H3516" i="49"/>
  <c r="H3517" i="49"/>
  <c r="H3518" i="49"/>
  <c r="H3519" i="49"/>
  <c r="H3520" i="49"/>
  <c r="H3521" i="49"/>
  <c r="H3522" i="49"/>
  <c r="H3523" i="49"/>
  <c r="H3524" i="49"/>
  <c r="H3525" i="49"/>
  <c r="H3526" i="49"/>
  <c r="H3527" i="49"/>
  <c r="H3528" i="49"/>
  <c r="H3529" i="49"/>
  <c r="H3530" i="49"/>
  <c r="H3531" i="49"/>
  <c r="H3532" i="49"/>
  <c r="H3533" i="49"/>
  <c r="H3534" i="49"/>
  <c r="H3535" i="49"/>
  <c r="H3536" i="49"/>
  <c r="H3537" i="49"/>
  <c r="H3538" i="49"/>
  <c r="H3539" i="49"/>
  <c r="H3540" i="49"/>
  <c r="H3541" i="49"/>
  <c r="H3542" i="49"/>
  <c r="H3543" i="49"/>
  <c r="H3544" i="49"/>
  <c r="H3545" i="49"/>
  <c r="H3546" i="49"/>
  <c r="H3547" i="49"/>
  <c r="H3548" i="49"/>
  <c r="H3549" i="49"/>
  <c r="H3550" i="49"/>
  <c r="H3551" i="49"/>
  <c r="H3552" i="49"/>
  <c r="H3553" i="49"/>
  <c r="H3554" i="49"/>
  <c r="H3555" i="49"/>
  <c r="H3556" i="49"/>
  <c r="H3557" i="49"/>
  <c r="H3558" i="49"/>
  <c r="H3559" i="49"/>
  <c r="H3560" i="49"/>
  <c r="H3561" i="49"/>
  <c r="H3562" i="49"/>
  <c r="H3563" i="49"/>
  <c r="H3564" i="49"/>
  <c r="H3565" i="49"/>
  <c r="H3566" i="49"/>
  <c r="H3567" i="49"/>
  <c r="H3568" i="49"/>
  <c r="H3569" i="49"/>
  <c r="H3570" i="49"/>
  <c r="H3571" i="49"/>
  <c r="H3572" i="49"/>
  <c r="H3573" i="49"/>
  <c r="H3574" i="49"/>
  <c r="H3575" i="49"/>
  <c r="H3576" i="49"/>
  <c r="H3577" i="49"/>
  <c r="H3578" i="49"/>
  <c r="H3579" i="49"/>
  <c r="H3580" i="49"/>
  <c r="H3581" i="49"/>
  <c r="H3582" i="49"/>
  <c r="H3583" i="49"/>
  <c r="H3584" i="49"/>
  <c r="H3585" i="49"/>
  <c r="H3586" i="49"/>
  <c r="H3587" i="49"/>
  <c r="H3588" i="49"/>
  <c r="H3589" i="49"/>
  <c r="H3590" i="49"/>
  <c r="H3591" i="49"/>
  <c r="H3592" i="49"/>
  <c r="H3593" i="49"/>
  <c r="H3594" i="49"/>
  <c r="H3595" i="49"/>
  <c r="H3596" i="49"/>
  <c r="H3597" i="49"/>
  <c r="H3598" i="49"/>
  <c r="H3599" i="49"/>
  <c r="H3600" i="49"/>
  <c r="H3601" i="49"/>
  <c r="H3602" i="49"/>
  <c r="H3603" i="49"/>
  <c r="H3604" i="49"/>
  <c r="H3605" i="49"/>
  <c r="H3606" i="49"/>
  <c r="H3607" i="49"/>
  <c r="H3608" i="49"/>
  <c r="H3609" i="49"/>
  <c r="H3610" i="49"/>
  <c r="H3611" i="49"/>
  <c r="H3612" i="49"/>
  <c r="H3613" i="49"/>
  <c r="H3614" i="49"/>
  <c r="H3615" i="49"/>
  <c r="H3616" i="49"/>
  <c r="H3617" i="49"/>
  <c r="H3618" i="49"/>
  <c r="H3619" i="49"/>
  <c r="H3620" i="49"/>
  <c r="H3621" i="49"/>
  <c r="H3622" i="49"/>
  <c r="H3623" i="49"/>
  <c r="H3624" i="49"/>
  <c r="H3625" i="49"/>
  <c r="H3626" i="49"/>
  <c r="H3627" i="49"/>
  <c r="H3628" i="49"/>
  <c r="H3629" i="49"/>
  <c r="H3630" i="49"/>
  <c r="H3631" i="49"/>
  <c r="H3632" i="49"/>
  <c r="H3633" i="49"/>
  <c r="H3634" i="49"/>
  <c r="H3635" i="49"/>
  <c r="H3636" i="49"/>
  <c r="H3637" i="49"/>
  <c r="H3638" i="49"/>
  <c r="H3639" i="49"/>
  <c r="H3640" i="49"/>
  <c r="H3641" i="49"/>
  <c r="H3642" i="49"/>
  <c r="H3643" i="49"/>
  <c r="H3644" i="49"/>
  <c r="H3645" i="49"/>
  <c r="H3646" i="49"/>
  <c r="H3647" i="49"/>
  <c r="H3648" i="49"/>
  <c r="H3649" i="49"/>
  <c r="H3650" i="49"/>
  <c r="H3651" i="49"/>
  <c r="H3652" i="49"/>
  <c r="H3653" i="49"/>
  <c r="H3654" i="49"/>
  <c r="H3655" i="49"/>
  <c r="H3656" i="49"/>
  <c r="H3657" i="49"/>
  <c r="H3658" i="49"/>
  <c r="H3659" i="49"/>
  <c r="H3660" i="49"/>
  <c r="H3661" i="49"/>
  <c r="H3662" i="49"/>
  <c r="H3663" i="49"/>
  <c r="H3664" i="49"/>
  <c r="H3665" i="49"/>
  <c r="H3666" i="49"/>
  <c r="H3667" i="49"/>
  <c r="H3668" i="49"/>
  <c r="H3669" i="49"/>
  <c r="H3670" i="49"/>
  <c r="H3671" i="49"/>
  <c r="H3672" i="49"/>
  <c r="H3673" i="49"/>
  <c r="H3674" i="49"/>
  <c r="H3675" i="49"/>
  <c r="H3676" i="49"/>
  <c r="H3677" i="49"/>
  <c r="H3678" i="49"/>
  <c r="H3679" i="49"/>
  <c r="H3680" i="49"/>
  <c r="H3681" i="49"/>
  <c r="H3682" i="49"/>
  <c r="H3683" i="49"/>
  <c r="H3684" i="49"/>
  <c r="H3685" i="49"/>
  <c r="H3686" i="49"/>
  <c r="H3687" i="49"/>
  <c r="H3688" i="49"/>
  <c r="H3689" i="49"/>
  <c r="H3690" i="49"/>
  <c r="H3691" i="49"/>
  <c r="H3692" i="49"/>
  <c r="H3693" i="49"/>
  <c r="H3694" i="49"/>
  <c r="H3695" i="49"/>
  <c r="H3696" i="49"/>
  <c r="H3697" i="49"/>
  <c r="H3698" i="49"/>
  <c r="H3699" i="49"/>
  <c r="H3700" i="49"/>
  <c r="H3701" i="49"/>
  <c r="H3702" i="49"/>
  <c r="H3703" i="49"/>
  <c r="H3704" i="49"/>
  <c r="H3705" i="49"/>
  <c r="H3706" i="49"/>
  <c r="H3707" i="49"/>
  <c r="H3708" i="49"/>
  <c r="H3709" i="49"/>
  <c r="H3710" i="49"/>
  <c r="H3711" i="49"/>
  <c r="H3712" i="49"/>
  <c r="H3713" i="49"/>
  <c r="H3714" i="49"/>
  <c r="H3715" i="49"/>
  <c r="H3716" i="49"/>
  <c r="H3717" i="49"/>
  <c r="H3718" i="49"/>
  <c r="H3719" i="49"/>
  <c r="H3720" i="49"/>
  <c r="H3721" i="49"/>
  <c r="H3722" i="49"/>
  <c r="H3723" i="49"/>
  <c r="H3724" i="49"/>
  <c r="H3725" i="49"/>
  <c r="H3726" i="49"/>
  <c r="H3727" i="49"/>
  <c r="H3728" i="49"/>
  <c r="H3729" i="49"/>
  <c r="H3730" i="49"/>
  <c r="H3731" i="49"/>
  <c r="H3732" i="49"/>
  <c r="H3733" i="49"/>
  <c r="H3734" i="49"/>
  <c r="H3735" i="49"/>
  <c r="H3736" i="49"/>
  <c r="H3737" i="49"/>
  <c r="H3738" i="49"/>
  <c r="H3739" i="49"/>
  <c r="H3740" i="49"/>
  <c r="H3741" i="49"/>
  <c r="H3742" i="49"/>
  <c r="H3743" i="49"/>
  <c r="H3744" i="49"/>
  <c r="H3745" i="49"/>
  <c r="H3746" i="49"/>
  <c r="H3747" i="49"/>
  <c r="H3748" i="49"/>
  <c r="H3749" i="49"/>
  <c r="H3750" i="49"/>
  <c r="H3751" i="49"/>
  <c r="H3752" i="49"/>
  <c r="H3753" i="49"/>
  <c r="H3754" i="49"/>
  <c r="H3755" i="49"/>
  <c r="H3756" i="49"/>
  <c r="H3757" i="49"/>
  <c r="H3758" i="49"/>
  <c r="H3759" i="49"/>
  <c r="H3760" i="49"/>
  <c r="H3761" i="49"/>
  <c r="H3762" i="49"/>
  <c r="H3763" i="49"/>
  <c r="H3764" i="49"/>
  <c r="H3765" i="49"/>
  <c r="H3766" i="49"/>
  <c r="H3767" i="49"/>
  <c r="H3768" i="49"/>
  <c r="H3769" i="49"/>
  <c r="H3770" i="49"/>
  <c r="H3771" i="49"/>
  <c r="H3772" i="49"/>
  <c r="H3773" i="49"/>
  <c r="H3774" i="49"/>
  <c r="H3775" i="49"/>
  <c r="H3776" i="49"/>
  <c r="H3777" i="49"/>
  <c r="H3778" i="49"/>
  <c r="H3779" i="49"/>
  <c r="H3780" i="49"/>
  <c r="H3781" i="49"/>
  <c r="H3782" i="49"/>
  <c r="H3783" i="49"/>
  <c r="H3784" i="49"/>
  <c r="H3785" i="49"/>
  <c r="H3786" i="49"/>
  <c r="H3787" i="49"/>
  <c r="H3788" i="49"/>
  <c r="H3789" i="49"/>
  <c r="H3790" i="49"/>
  <c r="H3791" i="49"/>
  <c r="H3792" i="49"/>
  <c r="H3793" i="49"/>
  <c r="H3794" i="49"/>
  <c r="H3795" i="49"/>
  <c r="H3796" i="49"/>
  <c r="H3797" i="49"/>
  <c r="H3798" i="49"/>
  <c r="H3799" i="49"/>
  <c r="H3800" i="49"/>
  <c r="H3801" i="49"/>
  <c r="H3802" i="49"/>
  <c r="H3803" i="49"/>
  <c r="H3804" i="49"/>
  <c r="H3805" i="49"/>
  <c r="H3806" i="49"/>
  <c r="H3807" i="49"/>
  <c r="H3808" i="49"/>
  <c r="H3809" i="49"/>
  <c r="H3810" i="49"/>
  <c r="H3811" i="49"/>
  <c r="H3812" i="49"/>
  <c r="H3813" i="49"/>
  <c r="H3814" i="49"/>
  <c r="H3815" i="49"/>
  <c r="H3816" i="49"/>
  <c r="H3817" i="49"/>
  <c r="H3818" i="49"/>
  <c r="H3819" i="49"/>
  <c r="H3820" i="49"/>
  <c r="H3821" i="49"/>
  <c r="H3822" i="49"/>
  <c r="H3823" i="49"/>
  <c r="H3824" i="49"/>
  <c r="H3825" i="49"/>
  <c r="H3826" i="49"/>
  <c r="H3827" i="49"/>
  <c r="H3828" i="49"/>
  <c r="H3829" i="49"/>
  <c r="H3830" i="49"/>
  <c r="H3831" i="49"/>
  <c r="H3832" i="49"/>
  <c r="H3833" i="49"/>
  <c r="H3834" i="49"/>
  <c r="H3835" i="49"/>
  <c r="H3836" i="49"/>
  <c r="H3837" i="49"/>
  <c r="H3838" i="49"/>
  <c r="H3839" i="49"/>
  <c r="H3840" i="49"/>
  <c r="H3841" i="49"/>
  <c r="H3842" i="49"/>
  <c r="H3843" i="49"/>
  <c r="H3844" i="49"/>
  <c r="H3845" i="49"/>
  <c r="H3846" i="49"/>
  <c r="H3847" i="49"/>
  <c r="H3848" i="49"/>
  <c r="H3849" i="49"/>
  <c r="H3850" i="49"/>
  <c r="H3851" i="49"/>
  <c r="H3852" i="49"/>
  <c r="H3853" i="49"/>
  <c r="H3854" i="49"/>
  <c r="H3855" i="49"/>
  <c r="H3856" i="49"/>
  <c r="H3857" i="49"/>
  <c r="H3858" i="49"/>
  <c r="H3859" i="49"/>
  <c r="H3860" i="49"/>
  <c r="H3861" i="49"/>
  <c r="H3862" i="49"/>
  <c r="H3863" i="49"/>
  <c r="H3864" i="49"/>
  <c r="H3865" i="49"/>
  <c r="H3866" i="49"/>
  <c r="H3867" i="49"/>
  <c r="H3868" i="49"/>
  <c r="H3869" i="49"/>
  <c r="H3870" i="49"/>
  <c r="H3871" i="49"/>
  <c r="H3872" i="49"/>
  <c r="H3873" i="49"/>
  <c r="H3874" i="49"/>
  <c r="H3875" i="49"/>
  <c r="H3876" i="49"/>
  <c r="H3877" i="49"/>
  <c r="H3878" i="49"/>
  <c r="H3879" i="49"/>
  <c r="H3880" i="49"/>
  <c r="H3881" i="49"/>
  <c r="H3882" i="49"/>
  <c r="H3883" i="49"/>
  <c r="H3884" i="49"/>
  <c r="H3885" i="49"/>
  <c r="H3886" i="49"/>
  <c r="H3887" i="49"/>
  <c r="H3888" i="49"/>
  <c r="H3889" i="49"/>
  <c r="H3890" i="49"/>
  <c r="H3891" i="49"/>
  <c r="H3892" i="49"/>
  <c r="H3893" i="49"/>
  <c r="H3894" i="49"/>
  <c r="H3895" i="49"/>
  <c r="H3896" i="49"/>
  <c r="H3897" i="49"/>
  <c r="H3898" i="49"/>
  <c r="H3899" i="49"/>
  <c r="H3900" i="49"/>
  <c r="H3901" i="49"/>
  <c r="H3902" i="49"/>
  <c r="H3903" i="49"/>
  <c r="H3904" i="49"/>
  <c r="H3905" i="49"/>
  <c r="H3906" i="49"/>
  <c r="H3907" i="49"/>
  <c r="H3908" i="49"/>
  <c r="H3909" i="49"/>
  <c r="H3910" i="49"/>
  <c r="H3911" i="49"/>
  <c r="H3912" i="49"/>
  <c r="H3913" i="49"/>
  <c r="H3914" i="49"/>
  <c r="H3915" i="49"/>
  <c r="H3916" i="49"/>
  <c r="H3917" i="49"/>
  <c r="H3918" i="49"/>
  <c r="H3919" i="49"/>
  <c r="H3920" i="49"/>
  <c r="H3921" i="49"/>
  <c r="H3922" i="49"/>
  <c r="H3923" i="49"/>
  <c r="H3924" i="49"/>
  <c r="H3925" i="49"/>
  <c r="H3926" i="49"/>
  <c r="H3927" i="49"/>
  <c r="H3928" i="49"/>
  <c r="H3929" i="49"/>
  <c r="H3930" i="49"/>
  <c r="H3931" i="49"/>
  <c r="H3932" i="49"/>
  <c r="H3933" i="49"/>
  <c r="H3934" i="49"/>
  <c r="H3935" i="49"/>
  <c r="H3936" i="49"/>
  <c r="H3937" i="49"/>
  <c r="H3938" i="49"/>
  <c r="H3939" i="49"/>
  <c r="H3940" i="49"/>
  <c r="H3941" i="49"/>
  <c r="H3942" i="49"/>
  <c r="H3943" i="49"/>
  <c r="H3944" i="49"/>
  <c r="H3945" i="49"/>
  <c r="H3946" i="49"/>
  <c r="H3947" i="49"/>
  <c r="H3948" i="49"/>
  <c r="H3949" i="49"/>
  <c r="H3950" i="49"/>
  <c r="H3951" i="49"/>
  <c r="H3952" i="49"/>
  <c r="H3953" i="49"/>
  <c r="H3954" i="49"/>
  <c r="H3955" i="49"/>
  <c r="H3956" i="49"/>
  <c r="H3957" i="49"/>
  <c r="H3958" i="49"/>
  <c r="H3959" i="49"/>
  <c r="H3960" i="49"/>
  <c r="H3961" i="49"/>
  <c r="H3962" i="49"/>
  <c r="H3963" i="49"/>
  <c r="H3964" i="49"/>
  <c r="H3965" i="49"/>
  <c r="H3966" i="49"/>
  <c r="H3967" i="49"/>
  <c r="H3968" i="49"/>
  <c r="H3969" i="49"/>
  <c r="H3970" i="49"/>
  <c r="H3971" i="49"/>
  <c r="H3972" i="49"/>
  <c r="H3973" i="49"/>
  <c r="H3974" i="49"/>
  <c r="H3975" i="49"/>
  <c r="H3976" i="49"/>
  <c r="H3977" i="49"/>
  <c r="H3978" i="49"/>
  <c r="H3979" i="49"/>
  <c r="H3980" i="49"/>
  <c r="H3981" i="49"/>
  <c r="H3982" i="49"/>
  <c r="H3983" i="49"/>
  <c r="H3984" i="49"/>
  <c r="H3985" i="49"/>
  <c r="H3986" i="49"/>
  <c r="H3987" i="49"/>
  <c r="H3988" i="49"/>
  <c r="H3989" i="49"/>
  <c r="H3990" i="49"/>
  <c r="H3991" i="49"/>
  <c r="H3992" i="49"/>
  <c r="H3993" i="49"/>
  <c r="H3994" i="49"/>
  <c r="H3995" i="49"/>
  <c r="H3996" i="49"/>
  <c r="H3997" i="49"/>
  <c r="H3998" i="49"/>
  <c r="H3999" i="49"/>
  <c r="H4000" i="49"/>
  <c r="H4001" i="49"/>
  <c r="M69" i="31"/>
  <c r="G15" i="31"/>
  <c r="G2" i="31"/>
  <c r="G3" i="31"/>
  <c r="G4" i="31"/>
  <c r="G5" i="31"/>
  <c r="G6" i="31"/>
  <c r="G7" i="31"/>
  <c r="G8" i="31"/>
  <c r="G9" i="31"/>
  <c r="G10" i="31"/>
  <c r="G11" i="31"/>
  <c r="G12" i="31"/>
  <c r="G13" i="31"/>
  <c r="G14" i="31"/>
  <c r="I29" i="26"/>
  <c r="J1" i="26"/>
  <c r="J5" i="26" s="1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3" i="26"/>
  <c r="T3" i="81" a="1"/>
  <c r="T3" i="81" s="1"/>
  <c r="T4" i="81" a="1"/>
  <c r="T4" i="81" s="1"/>
  <c r="T5" i="81" a="1"/>
  <c r="T5" i="81" s="1"/>
  <c r="T6" i="81" a="1"/>
  <c r="T6" i="81"/>
  <c r="T2" i="81" a="1"/>
  <c r="T2" i="81" s="1"/>
  <c r="S3" i="81" a="1"/>
  <c r="S3" i="81" s="1"/>
  <c r="S4" i="81" a="1"/>
  <c r="S4" i="81" s="1"/>
  <c r="S5" i="81" a="1"/>
  <c r="S5" i="81" s="1"/>
  <c r="S6" i="81" a="1"/>
  <c r="S6" i="81" s="1"/>
  <c r="S2" i="81" a="1"/>
  <c r="S2" i="81" s="1"/>
  <c r="P2" i="81"/>
  <c r="P3" i="81"/>
  <c r="P4" i="81"/>
  <c r="P5" i="81"/>
  <c r="P6" i="81"/>
  <c r="O2" i="81"/>
  <c r="M10" i="81" s="1"/>
  <c r="N10" i="81" s="1"/>
  <c r="O3" i="81"/>
  <c r="O4" i="81"/>
  <c r="O5" i="81"/>
  <c r="O6" i="81"/>
  <c r="N3" i="81"/>
  <c r="N4" i="81"/>
  <c r="N5" i="81"/>
  <c r="N6" i="81"/>
  <c r="N2" i="81"/>
  <c r="I83" i="21"/>
  <c r="B41" i="67"/>
  <c r="B46" i="67" s="1"/>
  <c r="B42" i="67"/>
  <c r="B43" i="67" s="1"/>
  <c r="B40" i="67"/>
  <c r="B39" i="67"/>
  <c r="B38" i="67"/>
  <c r="B27" i="67"/>
  <c r="B29" i="67" s="1"/>
  <c r="E6" i="67"/>
  <c r="D6" i="67"/>
  <c r="F6" i="67" s="1"/>
  <c r="C6" i="67"/>
  <c r="F9" i="67"/>
  <c r="L9" i="67" s="1"/>
  <c r="F13" i="67"/>
  <c r="L13" i="67" s="1"/>
  <c r="F17" i="67"/>
  <c r="L17" i="67" s="1"/>
  <c r="C7" i="67"/>
  <c r="D7" i="67"/>
  <c r="F7" i="67" s="1"/>
  <c r="E7" i="67"/>
  <c r="C8" i="67"/>
  <c r="D8" i="67"/>
  <c r="F8" i="67" s="1"/>
  <c r="E8" i="67"/>
  <c r="C9" i="67"/>
  <c r="D9" i="67"/>
  <c r="E9" i="67"/>
  <c r="C10" i="67"/>
  <c r="D10" i="67"/>
  <c r="F10" i="67" s="1"/>
  <c r="E10" i="67"/>
  <c r="C11" i="67"/>
  <c r="D11" i="67"/>
  <c r="F11" i="67" s="1"/>
  <c r="E11" i="67"/>
  <c r="C12" i="67"/>
  <c r="D12" i="67"/>
  <c r="F12" i="67" s="1"/>
  <c r="E12" i="67"/>
  <c r="C13" i="67"/>
  <c r="D13" i="67"/>
  <c r="E13" i="67"/>
  <c r="C14" i="67"/>
  <c r="D14" i="67"/>
  <c r="F14" i="67" s="1"/>
  <c r="E14" i="67"/>
  <c r="C15" i="67"/>
  <c r="D15" i="67"/>
  <c r="F15" i="67" s="1"/>
  <c r="E15" i="67"/>
  <c r="C16" i="67"/>
  <c r="D16" i="67"/>
  <c r="F16" i="67" s="1"/>
  <c r="E16" i="67"/>
  <c r="C17" i="67"/>
  <c r="D17" i="67"/>
  <c r="E17" i="67"/>
  <c r="C18" i="67"/>
  <c r="D18" i="67"/>
  <c r="F18" i="67" s="1"/>
  <c r="E18" i="67"/>
  <c r="C19" i="67"/>
  <c r="D19" i="67"/>
  <c r="F19" i="67" s="1"/>
  <c r="E19" i="67"/>
  <c r="C20" i="67"/>
  <c r="D20" i="67"/>
  <c r="F20" i="67" s="1"/>
  <c r="E20" i="67"/>
  <c r="D2" i="67"/>
  <c r="J4" i="66"/>
  <c r="N56" i="82"/>
  <c r="N57" i="82"/>
  <c r="N59" i="82"/>
  <c r="N58" i="82"/>
  <c r="N51" i="82"/>
  <c r="N50" i="82"/>
  <c r="N49" i="82"/>
  <c r="D9" i="83"/>
  <c r="D10" i="83"/>
  <c r="M2" i="20"/>
  <c r="M3" i="20"/>
  <c r="M4" i="20"/>
  <c r="M5" i="20"/>
  <c r="M6" i="20"/>
  <c r="M7" i="20"/>
  <c r="M8" i="20"/>
  <c r="M9" i="20"/>
  <c r="M10" i="20"/>
  <c r="M11" i="20"/>
  <c r="M12" i="20"/>
  <c r="M13" i="20"/>
  <c r="G10" i="20"/>
  <c r="B3" i="80"/>
  <c r="B4" i="80"/>
  <c r="C4" i="80"/>
  <c r="D4" i="80"/>
  <c r="E4" i="80"/>
  <c r="F4" i="80"/>
  <c r="G4" i="80"/>
  <c r="B5" i="80"/>
  <c r="C5" i="80"/>
  <c r="D5" i="80"/>
  <c r="E5" i="80"/>
  <c r="F5" i="80"/>
  <c r="G5" i="80"/>
  <c r="B6" i="80"/>
  <c r="C6" i="80"/>
  <c r="D6" i="80"/>
  <c r="E6" i="80"/>
  <c r="F6" i="80"/>
  <c r="G6" i="80"/>
  <c r="B7" i="80"/>
  <c r="C7" i="80"/>
  <c r="D7" i="80"/>
  <c r="E7" i="80"/>
  <c r="F7" i="80"/>
  <c r="G7" i="80"/>
  <c r="B8" i="80"/>
  <c r="C8" i="80"/>
  <c r="D8" i="80"/>
  <c r="E8" i="80"/>
  <c r="F8" i="80"/>
  <c r="G8" i="80"/>
  <c r="B9" i="80"/>
  <c r="C9" i="80"/>
  <c r="D9" i="80"/>
  <c r="E9" i="80"/>
  <c r="F9" i="80"/>
  <c r="G9" i="80"/>
  <c r="B10" i="80"/>
  <c r="C10" i="80"/>
  <c r="D10" i="80"/>
  <c r="E10" i="80"/>
  <c r="F10" i="80"/>
  <c r="G10" i="80"/>
  <c r="B11" i="80"/>
  <c r="C11" i="80"/>
  <c r="D11" i="80"/>
  <c r="E11" i="80"/>
  <c r="F11" i="80"/>
  <c r="G11" i="80"/>
  <c r="B12" i="80"/>
  <c r="C12" i="80"/>
  <c r="D12" i="80"/>
  <c r="E12" i="80"/>
  <c r="F12" i="80"/>
  <c r="G12" i="80"/>
  <c r="B13" i="80"/>
  <c r="C13" i="80"/>
  <c r="D13" i="80"/>
  <c r="E13" i="80"/>
  <c r="F13" i="80"/>
  <c r="G13" i="80"/>
  <c r="B14" i="80"/>
  <c r="C14" i="80"/>
  <c r="D14" i="80"/>
  <c r="E14" i="80"/>
  <c r="F14" i="80"/>
  <c r="G14" i="80"/>
  <c r="B15" i="80"/>
  <c r="C15" i="80"/>
  <c r="D15" i="80"/>
  <c r="E15" i="80"/>
  <c r="F15" i="80"/>
  <c r="G15" i="80"/>
  <c r="B16" i="80"/>
  <c r="C16" i="80"/>
  <c r="D16" i="80"/>
  <c r="E16" i="80"/>
  <c r="F16" i="80"/>
  <c r="G16" i="80"/>
  <c r="B17" i="80"/>
  <c r="C17" i="80"/>
  <c r="D17" i="80"/>
  <c r="E17" i="80"/>
  <c r="F17" i="80"/>
  <c r="G17" i="80"/>
  <c r="B18" i="80"/>
  <c r="C18" i="80"/>
  <c r="D18" i="80"/>
  <c r="E18" i="80"/>
  <c r="F18" i="80"/>
  <c r="G18" i="80"/>
  <c r="B19" i="80"/>
  <c r="C19" i="80"/>
  <c r="D19" i="80"/>
  <c r="E19" i="80"/>
  <c r="F19" i="80"/>
  <c r="G19" i="80"/>
  <c r="B20" i="80"/>
  <c r="C20" i="80"/>
  <c r="D20" i="80"/>
  <c r="E20" i="80"/>
  <c r="F20" i="80"/>
  <c r="G20" i="80"/>
  <c r="B21" i="80"/>
  <c r="C21" i="80"/>
  <c r="D21" i="80"/>
  <c r="E21" i="80"/>
  <c r="F21" i="80"/>
  <c r="G21" i="80"/>
  <c r="B22" i="80"/>
  <c r="C22" i="80"/>
  <c r="D22" i="80"/>
  <c r="E22" i="80"/>
  <c r="F22" i="80"/>
  <c r="G22" i="80"/>
  <c r="B23" i="80"/>
  <c r="C23" i="80"/>
  <c r="D23" i="80"/>
  <c r="E23" i="80"/>
  <c r="F23" i="80"/>
  <c r="G23" i="80"/>
  <c r="B24" i="80"/>
  <c r="C24" i="80"/>
  <c r="D24" i="80"/>
  <c r="E24" i="80"/>
  <c r="F24" i="80"/>
  <c r="G24" i="80"/>
  <c r="B25" i="80"/>
  <c r="C25" i="80"/>
  <c r="D25" i="80"/>
  <c r="E25" i="80"/>
  <c r="F25" i="80"/>
  <c r="G25" i="80"/>
  <c r="B26" i="80"/>
  <c r="C26" i="80"/>
  <c r="D26" i="80"/>
  <c r="E26" i="80"/>
  <c r="F26" i="80"/>
  <c r="G26" i="80"/>
  <c r="C3" i="80"/>
  <c r="D3" i="80"/>
  <c r="E3" i="80"/>
  <c r="F3" i="80"/>
  <c r="G3" i="80"/>
  <c r="H2" i="77"/>
  <c r="H3" i="80" s="1"/>
  <c r="G14" i="82"/>
  <c r="H8" i="82"/>
  <c r="H14" i="82" s="1"/>
  <c r="G8" i="82"/>
  <c r="G13" i="82" s="1"/>
  <c r="G2" i="82"/>
  <c r="G3" i="82"/>
  <c r="G4" i="82"/>
  <c r="G5" i="82"/>
  <c r="H15" i="82"/>
  <c r="G15" i="82"/>
  <c r="E33" i="82"/>
  <c r="J36" i="19"/>
  <c r="K36" i="19"/>
  <c r="I36" i="19"/>
  <c r="L36" i="19" s="1"/>
  <c r="K37" i="19"/>
  <c r="K39" i="19"/>
  <c r="H37" i="19"/>
  <c r="H38" i="19"/>
  <c r="H39" i="19"/>
  <c r="H36" i="19"/>
  <c r="J37" i="19"/>
  <c r="J38" i="19"/>
  <c r="K38" i="19" s="1"/>
  <c r="L38" i="19" s="1"/>
  <c r="J39" i="19"/>
  <c r="I37" i="19"/>
  <c r="L37" i="19" s="1"/>
  <c r="I38" i="19"/>
  <c r="I39" i="19"/>
  <c r="L39" i="19" s="1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J3" i="19"/>
  <c r="J4" i="19"/>
  <c r="M4" i="19" s="1"/>
  <c r="J5" i="19"/>
  <c r="M5" i="19" s="1"/>
  <c r="J6" i="19"/>
  <c r="M6" i="19" s="1"/>
  <c r="J7" i="19"/>
  <c r="M7" i="19" s="1"/>
  <c r="J8" i="19"/>
  <c r="M8" i="19" s="1"/>
  <c r="J9" i="19"/>
  <c r="M9" i="19" s="1"/>
  <c r="J10" i="19"/>
  <c r="M10" i="19" s="1"/>
  <c r="J11" i="19"/>
  <c r="M11" i="19" s="1"/>
  <c r="J12" i="19"/>
  <c r="M12" i="19" s="1"/>
  <c r="J13" i="19"/>
  <c r="M13" i="19" s="1"/>
  <c r="J14" i="19"/>
  <c r="M14" i="19" s="1"/>
  <c r="J15" i="19"/>
  <c r="M15" i="19" s="1"/>
  <c r="J16" i="19"/>
  <c r="M16" i="19" s="1"/>
  <c r="J17" i="19"/>
  <c r="M17" i="19" s="1"/>
  <c r="J18" i="19"/>
  <c r="M18" i="19" s="1"/>
  <c r="J19" i="19"/>
  <c r="M19" i="19" s="1"/>
  <c r="J20" i="19"/>
  <c r="M20" i="19" s="1"/>
  <c r="J21" i="19"/>
  <c r="M21" i="19" s="1"/>
  <c r="J22" i="19"/>
  <c r="M22" i="19" s="1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3" i="19"/>
  <c r="D35" i="15"/>
  <c r="E35" i="15" s="1"/>
  <c r="D34" i="15"/>
  <c r="E34" i="15" s="1"/>
  <c r="D33" i="15"/>
  <c r="E33" i="15"/>
  <c r="F2" i="15"/>
  <c r="G2" i="15" s="1"/>
  <c r="H3" i="15"/>
  <c r="H4" i="15"/>
  <c r="H5" i="15"/>
  <c r="H6" i="15"/>
  <c r="H7" i="15"/>
  <c r="H8" i="15"/>
  <c r="H9" i="15"/>
  <c r="H2" i="15"/>
  <c r="F4" i="15"/>
  <c r="G4" i="15" s="1"/>
  <c r="F6" i="15"/>
  <c r="G6" i="15" s="1"/>
  <c r="F8" i="15"/>
  <c r="G8" i="15" s="1"/>
  <c r="I8" i="15" s="1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F3" i="15" s="1"/>
  <c r="C4" i="15"/>
  <c r="C5" i="15"/>
  <c r="F5" i="15" s="1"/>
  <c r="C6" i="15"/>
  <c r="C7" i="15"/>
  <c r="F7" i="15" s="1"/>
  <c r="C8" i="15"/>
  <c r="C9" i="15"/>
  <c r="F9" i="15" s="1"/>
  <c r="C2" i="15"/>
  <c r="F4" i="16"/>
  <c r="F6" i="16"/>
  <c r="F8" i="16"/>
  <c r="F10" i="16"/>
  <c r="F12" i="16"/>
  <c r="F14" i="16"/>
  <c r="E4" i="16"/>
  <c r="E6" i="16"/>
  <c r="E8" i="16"/>
  <c r="E10" i="16"/>
  <c r="E12" i="16"/>
  <c r="D3" i="16"/>
  <c r="F3" i="16" s="1"/>
  <c r="D4" i="16"/>
  <c r="D5" i="16"/>
  <c r="F5" i="16" s="1"/>
  <c r="D6" i="16"/>
  <c r="D7" i="16"/>
  <c r="F7" i="16" s="1"/>
  <c r="D8" i="16"/>
  <c r="D9" i="16"/>
  <c r="F9" i="16" s="1"/>
  <c r="D10" i="16"/>
  <c r="D11" i="16"/>
  <c r="F11" i="16" s="1"/>
  <c r="D12" i="16"/>
  <c r="D2" i="16"/>
  <c r="F16" i="16" s="1"/>
  <c r="E23" i="14"/>
  <c r="E24" i="14"/>
  <c r="E25" i="14"/>
  <c r="D16" i="14"/>
  <c r="D17" i="14"/>
  <c r="D18" i="14"/>
  <c r="D8" i="14"/>
  <c r="D9" i="14"/>
  <c r="D10" i="14"/>
  <c r="D2" i="14"/>
  <c r="D3" i="14"/>
  <c r="D4" i="14"/>
  <c r="K21" i="13"/>
  <c r="K20" i="13"/>
  <c r="H21" i="13"/>
  <c r="H20" i="13"/>
  <c r="E20" i="13"/>
  <c r="B20" i="13"/>
  <c r="M9" i="13"/>
  <c r="J9" i="13"/>
  <c r="G9" i="13"/>
  <c r="B9" i="13"/>
  <c r="D35" i="13"/>
  <c r="D34" i="13"/>
  <c r="D33" i="13"/>
  <c r="D32" i="13"/>
  <c r="D31" i="13"/>
  <c r="R2" i="81"/>
  <c r="Q2" i="81"/>
  <c r="D25" i="83"/>
  <c r="D23" i="83"/>
  <c r="D24" i="83"/>
  <c r="C25" i="83"/>
  <c r="C24" i="83"/>
  <c r="M12" i="67" l="1"/>
  <c r="L12" i="67"/>
  <c r="H12" i="67"/>
  <c r="M20" i="67"/>
  <c r="L20" i="67"/>
  <c r="H20" i="67"/>
  <c r="M8" i="67"/>
  <c r="L8" i="67"/>
  <c r="H8" i="67"/>
  <c r="G9" i="15"/>
  <c r="I9" i="15"/>
  <c r="G5" i="15"/>
  <c r="I5" i="15" s="1"/>
  <c r="L6" i="67"/>
  <c r="M6" i="67"/>
  <c r="H6" i="67"/>
  <c r="L18" i="67"/>
  <c r="H18" i="67"/>
  <c r="M18" i="67"/>
  <c r="L14" i="67"/>
  <c r="H14" i="67"/>
  <c r="M14" i="67"/>
  <c r="L10" i="67"/>
  <c r="H10" i="67"/>
  <c r="M10" i="67"/>
  <c r="M16" i="67"/>
  <c r="L16" i="67"/>
  <c r="H16" i="67"/>
  <c r="G7" i="15"/>
  <c r="I7" i="15" s="1"/>
  <c r="G3" i="15"/>
  <c r="L19" i="67"/>
  <c r="H19" i="67"/>
  <c r="M19" i="67"/>
  <c r="L15" i="67"/>
  <c r="H15" i="67"/>
  <c r="M15" i="67"/>
  <c r="L11" i="67"/>
  <c r="H11" i="67"/>
  <c r="M11" i="67"/>
  <c r="L7" i="67"/>
  <c r="H7" i="67"/>
  <c r="M7" i="67"/>
  <c r="F17" i="16"/>
  <c r="I6" i="15"/>
  <c r="B44" i="67"/>
  <c r="E11" i="16"/>
  <c r="E7" i="16"/>
  <c r="E3" i="16"/>
  <c r="G11" i="82"/>
  <c r="B45" i="67"/>
  <c r="F15" i="16"/>
  <c r="I4" i="15"/>
  <c r="M17" i="67"/>
  <c r="M13" i="67"/>
  <c r="M9" i="67"/>
  <c r="M70" i="31"/>
  <c r="E2" i="16"/>
  <c r="E9" i="16"/>
  <c r="E5" i="16"/>
  <c r="F2" i="16"/>
  <c r="G10" i="82"/>
  <c r="H17" i="67"/>
  <c r="H13" i="67"/>
  <c r="H9" i="67"/>
  <c r="M71" i="31"/>
  <c r="K1" i="26"/>
  <c r="J24" i="26"/>
  <c r="J22" i="26"/>
  <c r="J20" i="26"/>
  <c r="J18" i="26"/>
  <c r="J16" i="26"/>
  <c r="J14" i="26"/>
  <c r="J12" i="26"/>
  <c r="J10" i="26"/>
  <c r="J8" i="26"/>
  <c r="J6" i="26"/>
  <c r="J3" i="26"/>
  <c r="J25" i="26"/>
  <c r="J23" i="26"/>
  <c r="J21" i="26"/>
  <c r="J19" i="26"/>
  <c r="J17" i="26"/>
  <c r="J15" i="26"/>
  <c r="J13" i="26"/>
  <c r="J11" i="26"/>
  <c r="J9" i="26"/>
  <c r="J7" i="26"/>
  <c r="J4" i="26"/>
  <c r="B34" i="67"/>
  <c r="B30" i="67"/>
  <c r="B31" i="67"/>
  <c r="B32" i="67"/>
  <c r="B33" i="67"/>
  <c r="H10" i="82"/>
  <c r="H11" i="82"/>
  <c r="H12" i="82"/>
  <c r="G12" i="82"/>
  <c r="H13" i="82"/>
  <c r="M3" i="1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6" i="80" s="1"/>
  <c r="H22" i="79"/>
  <c r="H21" i="79"/>
  <c r="H25" i="80" s="1"/>
  <c r="H20" i="79"/>
  <c r="H19" i="79"/>
  <c r="H24" i="80" s="1"/>
  <c r="H18" i="79"/>
  <c r="H17" i="79"/>
  <c r="H16" i="79"/>
  <c r="H23" i="80" s="1"/>
  <c r="H15" i="79"/>
  <c r="H14" i="79"/>
  <c r="H13" i="79"/>
  <c r="H12" i="79"/>
  <c r="H11" i="79"/>
  <c r="H22" i="80" s="1"/>
  <c r="H10" i="79"/>
  <c r="H9" i="79"/>
  <c r="H8" i="79"/>
  <c r="H7" i="79"/>
  <c r="H21" i="80" s="1"/>
  <c r="H6" i="79"/>
  <c r="H5" i="79"/>
  <c r="H4" i="79"/>
  <c r="H20" i="80" s="1"/>
  <c r="H3" i="79"/>
  <c r="H2" i="79"/>
  <c r="H30" i="78"/>
  <c r="H29" i="78"/>
  <c r="H28" i="78"/>
  <c r="H27" i="78"/>
  <c r="H26" i="78"/>
  <c r="H25" i="78"/>
  <c r="H24" i="78"/>
  <c r="H19" i="80" s="1"/>
  <c r="H23" i="78"/>
  <c r="H18" i="80" s="1"/>
  <c r="H22" i="78"/>
  <c r="H21" i="78"/>
  <c r="H17" i="80" s="1"/>
  <c r="H20" i="78"/>
  <c r="H19" i="78"/>
  <c r="H16" i="80" s="1"/>
  <c r="H18" i="78"/>
  <c r="H17" i="78"/>
  <c r="H16" i="78"/>
  <c r="H15" i="78"/>
  <c r="H15" i="80" s="1"/>
  <c r="H14" i="78"/>
  <c r="H13" i="78"/>
  <c r="H12" i="78"/>
  <c r="H14" i="80" s="1"/>
  <c r="H11" i="78"/>
  <c r="H10" i="78"/>
  <c r="H9" i="78"/>
  <c r="H13" i="80" s="1"/>
  <c r="H8" i="78"/>
  <c r="H7" i="78"/>
  <c r="H6" i="78"/>
  <c r="H12" i="80" s="1"/>
  <c r="H5" i="78"/>
  <c r="H4" i="78"/>
  <c r="H3" i="78"/>
  <c r="H2" i="78"/>
  <c r="H29" i="77"/>
  <c r="H28" i="77"/>
  <c r="H27" i="77"/>
  <c r="H26" i="77"/>
  <c r="H25" i="77"/>
  <c r="H24" i="77"/>
  <c r="H23" i="77"/>
  <c r="H11" i="80" s="1"/>
  <c r="H22" i="77"/>
  <c r="H21" i="77"/>
  <c r="H10" i="80" s="1"/>
  <c r="H20" i="77"/>
  <c r="H19" i="77"/>
  <c r="H18" i="77"/>
  <c r="H17" i="77"/>
  <c r="H9" i="80" s="1"/>
  <c r="H16" i="77"/>
  <c r="H15" i="77"/>
  <c r="H14" i="77"/>
  <c r="H13" i="77"/>
  <c r="H8" i="80" s="1"/>
  <c r="H12" i="77"/>
  <c r="H11" i="77"/>
  <c r="H7" i="80" s="1"/>
  <c r="H10" i="77"/>
  <c r="H9" i="77"/>
  <c r="H6" i="80" s="1"/>
  <c r="H8" i="77"/>
  <c r="H7" i="77"/>
  <c r="H5" i="80" s="1"/>
  <c r="H6" i="77"/>
  <c r="H5" i="77"/>
  <c r="H4" i="77"/>
  <c r="H4" i="80" s="1"/>
  <c r="H3" i="77"/>
  <c r="F18" i="16" l="1"/>
  <c r="G18" i="16"/>
  <c r="F20" i="16"/>
  <c r="G19" i="16"/>
  <c r="F19" i="16"/>
  <c r="G20" i="16"/>
  <c r="K3" i="26"/>
  <c r="K7" i="26"/>
  <c r="K11" i="26"/>
  <c r="K15" i="26"/>
  <c r="K19" i="26"/>
  <c r="K23" i="26"/>
  <c r="K4" i="26"/>
  <c r="K8" i="26"/>
  <c r="K12" i="26"/>
  <c r="K16" i="26"/>
  <c r="K20" i="26"/>
  <c r="K24" i="26"/>
  <c r="L1" i="26"/>
  <c r="K5" i="26"/>
  <c r="K9" i="26"/>
  <c r="K13" i="26"/>
  <c r="K17" i="26"/>
  <c r="K21" i="26"/>
  <c r="K25" i="26"/>
  <c r="K6" i="26"/>
  <c r="K10" i="26"/>
  <c r="K14" i="26"/>
  <c r="K18" i="26"/>
  <c r="K22" i="26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" i="24"/>
  <c r="I95" i="75"/>
  <c r="I94" i="75"/>
  <c r="I93" i="75"/>
  <c r="I92" i="75"/>
  <c r="I91" i="75"/>
  <c r="I90" i="75"/>
  <c r="I89" i="75"/>
  <c r="I88" i="75"/>
  <c r="I87" i="75"/>
  <c r="I86" i="75"/>
  <c r="I85" i="75"/>
  <c r="I84" i="75"/>
  <c r="I83" i="75"/>
  <c r="I82" i="75"/>
  <c r="I81" i="75"/>
  <c r="I80" i="75"/>
  <c r="I79" i="75"/>
  <c r="I78" i="75"/>
  <c r="I77" i="75"/>
  <c r="I76" i="75"/>
  <c r="I75" i="75"/>
  <c r="I74" i="75"/>
  <c r="I73" i="75"/>
  <c r="I72" i="75"/>
  <c r="I71" i="75"/>
  <c r="I70" i="75"/>
  <c r="I69" i="75"/>
  <c r="I68" i="75"/>
  <c r="I67" i="75"/>
  <c r="I66" i="75"/>
  <c r="I65" i="75"/>
  <c r="I64" i="75"/>
  <c r="I63" i="75"/>
  <c r="I62" i="75"/>
  <c r="I61" i="75"/>
  <c r="I60" i="75"/>
  <c r="I59" i="75"/>
  <c r="I58" i="75"/>
  <c r="I57" i="75"/>
  <c r="I56" i="75"/>
  <c r="I55" i="75"/>
  <c r="I54" i="75"/>
  <c r="I53" i="75"/>
  <c r="I52" i="75"/>
  <c r="I51" i="75"/>
  <c r="I50" i="75"/>
  <c r="I49" i="75"/>
  <c r="I48" i="75"/>
  <c r="I47" i="75"/>
  <c r="I46" i="75"/>
  <c r="I45" i="75"/>
  <c r="I44" i="75"/>
  <c r="I43" i="75"/>
  <c r="I42" i="75"/>
  <c r="I41" i="75"/>
  <c r="I40" i="75"/>
  <c r="I39" i="75"/>
  <c r="I38" i="75"/>
  <c r="I37" i="75"/>
  <c r="I36" i="75"/>
  <c r="I35" i="75"/>
  <c r="I34" i="75"/>
  <c r="I33" i="75"/>
  <c r="I32" i="75"/>
  <c r="I31" i="75"/>
  <c r="I30" i="75"/>
  <c r="I29" i="75"/>
  <c r="I28" i="75"/>
  <c r="I27" i="75"/>
  <c r="I26" i="75"/>
  <c r="I25" i="75"/>
  <c r="I24" i="75"/>
  <c r="I23" i="75"/>
  <c r="I22" i="75"/>
  <c r="I21" i="75"/>
  <c r="I20" i="75"/>
  <c r="I19" i="75"/>
  <c r="I18" i="75"/>
  <c r="I17" i="75"/>
  <c r="I16" i="75"/>
  <c r="I15" i="75"/>
  <c r="I14" i="75"/>
  <c r="I13" i="75"/>
  <c r="I12" i="75"/>
  <c r="I11" i="75"/>
  <c r="I10" i="75"/>
  <c r="I9" i="75"/>
  <c r="I8" i="75"/>
  <c r="I7" i="75"/>
  <c r="I6" i="75"/>
  <c r="I5" i="75"/>
  <c r="I4" i="75"/>
  <c r="I3" i="75"/>
  <c r="I2" i="75"/>
  <c r="M1" i="26" l="1"/>
  <c r="L4" i="26" a="1"/>
  <c r="L4" i="26" s="1"/>
  <c r="I32" i="26" s="1"/>
  <c r="L8" i="26" a="1"/>
  <c r="L8" i="26" s="1"/>
  <c r="I36" i="26" s="1"/>
  <c r="L12" i="26" a="1"/>
  <c r="L12" i="26" s="1"/>
  <c r="I40" i="26" s="1"/>
  <c r="L16" i="26" a="1"/>
  <c r="L16" i="26" s="1"/>
  <c r="I44" i="26" s="1"/>
  <c r="L20" i="26" a="1"/>
  <c r="L20" i="26" s="1"/>
  <c r="I48" i="26" s="1"/>
  <c r="L24" i="26" a="1"/>
  <c r="L24" i="26" s="1"/>
  <c r="I52" i="26" s="1"/>
  <c r="L5" i="26" a="1"/>
  <c r="L5" i="26" s="1"/>
  <c r="I33" i="26" s="1"/>
  <c r="L9" i="26" a="1"/>
  <c r="L9" i="26" s="1"/>
  <c r="I37" i="26" s="1"/>
  <c r="L13" i="26" a="1"/>
  <c r="L13" i="26" s="1"/>
  <c r="I41" i="26" s="1"/>
  <c r="L17" i="26" a="1"/>
  <c r="L17" i="26" s="1"/>
  <c r="I45" i="26" s="1"/>
  <c r="L21" i="26" a="1"/>
  <c r="L21" i="26" s="1"/>
  <c r="I49" i="26" s="1"/>
  <c r="L25" i="26" a="1"/>
  <c r="L25" i="26" s="1"/>
  <c r="I53" i="26" s="1"/>
  <c r="L6" i="26" a="1"/>
  <c r="L6" i="26" s="1"/>
  <c r="I34" i="26" s="1"/>
  <c r="L10" i="26" a="1"/>
  <c r="L10" i="26" s="1"/>
  <c r="I38" i="26" s="1"/>
  <c r="L14" i="26" a="1"/>
  <c r="L14" i="26" s="1"/>
  <c r="I42" i="26" s="1"/>
  <c r="L18" i="26" a="1"/>
  <c r="L18" i="26" s="1"/>
  <c r="I46" i="26" s="1"/>
  <c r="L22" i="26" a="1"/>
  <c r="L22" i="26" s="1"/>
  <c r="I50" i="26" s="1"/>
  <c r="L3" i="26" a="1"/>
  <c r="L3" i="26" s="1"/>
  <c r="I31" i="26" s="1"/>
  <c r="L7" i="26" a="1"/>
  <c r="L7" i="26" s="1"/>
  <c r="I35" i="26" s="1"/>
  <c r="L11" i="26" a="1"/>
  <c r="L11" i="26" s="1"/>
  <c r="I39" i="26" s="1"/>
  <c r="L15" i="26" a="1"/>
  <c r="L15" i="26" s="1"/>
  <c r="I43" i="26" s="1"/>
  <c r="L19" i="26" a="1"/>
  <c r="L19" i="26" s="1"/>
  <c r="I47" i="26" s="1"/>
  <c r="L23" i="26" a="1"/>
  <c r="L23" i="26" s="1"/>
  <c r="I51" i="26" s="1"/>
  <c r="K3" i="32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2" i="32"/>
  <c r="C6" i="43"/>
  <c r="C5" i="43"/>
  <c r="C6" i="42"/>
  <c r="C5" i="42"/>
  <c r="D5" i="42" s="1"/>
  <c r="C6" i="41"/>
  <c r="D6" i="41" s="1"/>
  <c r="C5" i="41"/>
  <c r="M8" i="26" l="1" a="1"/>
  <c r="M8" i="26" s="1"/>
  <c r="M18" i="26" a="1"/>
  <c r="M18" i="26" s="1"/>
  <c r="M5" i="26" a="1"/>
  <c r="M5" i="26" s="1"/>
  <c r="M12" i="26" a="1"/>
  <c r="M12" i="26" s="1"/>
  <c r="M19" i="26" a="1"/>
  <c r="M19" i="26" s="1"/>
  <c r="M24" i="26" a="1"/>
  <c r="M24" i="26" s="1"/>
  <c r="M6" i="26" a="1"/>
  <c r="M6" i="26" s="1"/>
  <c r="M15" i="26" a="1"/>
  <c r="M15" i="26" s="1"/>
  <c r="M3" i="26" a="1"/>
  <c r="M3" i="26" s="1"/>
  <c r="M11" i="26" a="1"/>
  <c r="M11" i="26" s="1"/>
  <c r="M17" i="26" a="1"/>
  <c r="M17" i="26" s="1"/>
  <c r="M21" i="26" a="1"/>
  <c r="M21" i="26" s="1"/>
  <c r="M4" i="26" a="1"/>
  <c r="M4" i="26" s="1"/>
  <c r="M13" i="26" a="1"/>
  <c r="M13" i="26" s="1"/>
  <c r="M23" i="26" a="1"/>
  <c r="M23" i="26" s="1"/>
  <c r="M9" i="26" a="1"/>
  <c r="M9" i="26" s="1"/>
  <c r="M16" i="26" a="1"/>
  <c r="M16" i="26" s="1"/>
  <c r="M25" i="26" a="1"/>
  <c r="M25" i="26" s="1"/>
  <c r="M10" i="26" a="1"/>
  <c r="M10" i="26" s="1"/>
  <c r="M20" i="26" a="1"/>
  <c r="M20" i="26" s="1"/>
  <c r="M7" i="26" a="1"/>
  <c r="M7" i="26" s="1"/>
  <c r="M14" i="26" a="1"/>
  <c r="M14" i="26" s="1"/>
  <c r="M22" i="26" a="1"/>
  <c r="M22" i="26" s="1"/>
  <c r="E5" i="42"/>
  <c r="D5" i="41"/>
  <c r="E5" i="41" l="1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6" i="33"/>
  <c r="D5" i="33"/>
  <c r="D4" i="33"/>
  <c r="D3" i="33"/>
  <c r="D2" i="33"/>
  <c r="L31" i="32"/>
  <c r="M31" i="32" s="1"/>
  <c r="L30" i="32"/>
  <c r="M30" i="32" s="1"/>
  <c r="L27" i="32"/>
  <c r="M27" i="32" s="1"/>
  <c r="L26" i="32"/>
  <c r="M26" i="32" s="1"/>
  <c r="L23" i="32"/>
  <c r="M23" i="32" s="1"/>
  <c r="L22" i="32"/>
  <c r="M22" i="32" s="1"/>
  <c r="L19" i="32"/>
  <c r="M19" i="32" s="1"/>
  <c r="L18" i="32"/>
  <c r="M18" i="32" s="1"/>
  <c r="L15" i="32"/>
  <c r="M15" i="32" s="1"/>
  <c r="L14" i="32"/>
  <c r="M14" i="32" s="1"/>
  <c r="L11" i="32"/>
  <c r="M11" i="32" s="1"/>
  <c r="L10" i="32"/>
  <c r="M10" i="32" s="1"/>
  <c r="L7" i="32"/>
  <c r="M7" i="32" s="1"/>
  <c r="L6" i="32"/>
  <c r="M6" i="32" s="1"/>
  <c r="L3" i="32"/>
  <c r="M3" i="32" s="1"/>
  <c r="L2" i="32"/>
  <c r="M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N36" i="48"/>
  <c r="D9" i="48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D2" i="26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U4" i="23"/>
  <c r="T4" i="23"/>
  <c r="S4" i="23"/>
  <c r="R4" i="23"/>
  <c r="Q4" i="23"/>
  <c r="P4" i="23"/>
  <c r="W3" i="23"/>
  <c r="V3" i="23"/>
  <c r="W2" i="23"/>
  <c r="V2" i="23"/>
  <c r="I45" i="21"/>
  <c r="I54" i="21"/>
  <c r="I84" i="21"/>
  <c r="I4" i="21"/>
  <c r="I95" i="21"/>
  <c r="I87" i="21"/>
  <c r="I41" i="21"/>
  <c r="I47" i="21"/>
  <c r="I12" i="21"/>
  <c r="I28" i="21"/>
  <c r="I88" i="21"/>
  <c r="I92" i="21"/>
  <c r="I40" i="21"/>
  <c r="I11" i="21"/>
  <c r="I86" i="21"/>
  <c r="I31" i="21"/>
  <c r="I52" i="21"/>
  <c r="I66" i="21"/>
  <c r="I5" i="21"/>
  <c r="I82" i="21"/>
  <c r="I75" i="21"/>
  <c r="I39" i="21"/>
  <c r="I85" i="21"/>
  <c r="I18" i="21"/>
  <c r="I23" i="21"/>
  <c r="I81" i="21"/>
  <c r="I64" i="21"/>
  <c r="I43" i="21"/>
  <c r="I15" i="21"/>
  <c r="I68" i="21"/>
  <c r="I38" i="21"/>
  <c r="I70" i="21"/>
  <c r="I94" i="21"/>
  <c r="I8" i="21"/>
  <c r="I79" i="21"/>
  <c r="I53" i="21"/>
  <c r="I33" i="21"/>
  <c r="I72" i="21"/>
  <c r="I9" i="21"/>
  <c r="I44" i="21"/>
  <c r="I63" i="21"/>
  <c r="I67" i="21"/>
  <c r="I25" i="21"/>
  <c r="I13" i="21"/>
  <c r="I62" i="21"/>
  <c r="I34" i="21"/>
  <c r="I48" i="21"/>
  <c r="I91" i="21"/>
  <c r="I6" i="21"/>
  <c r="I60" i="21"/>
  <c r="I93" i="21"/>
  <c r="I27" i="21"/>
  <c r="I55" i="21"/>
  <c r="I17" i="21"/>
  <c r="I32" i="21"/>
  <c r="I59" i="21"/>
  <c r="I71" i="21"/>
  <c r="I42" i="21"/>
  <c r="I16" i="21"/>
  <c r="I50" i="21"/>
  <c r="I26" i="21"/>
  <c r="I56" i="21"/>
  <c r="I80" i="21"/>
  <c r="I7" i="21"/>
  <c r="I61" i="21"/>
  <c r="I90" i="21"/>
  <c r="I21" i="21"/>
  <c r="I65" i="21"/>
  <c r="I19" i="21"/>
  <c r="I29" i="21"/>
  <c r="I49" i="21"/>
  <c r="I46" i="21"/>
  <c r="I36" i="21"/>
  <c r="I20" i="21"/>
  <c r="I78" i="21"/>
  <c r="I30" i="21"/>
  <c r="I58" i="21"/>
  <c r="I57" i="21"/>
  <c r="I2" i="21"/>
  <c r="I74" i="21"/>
  <c r="I22" i="21"/>
  <c r="I89" i="21"/>
  <c r="I14" i="21"/>
  <c r="I24" i="21"/>
  <c r="I77" i="21"/>
  <c r="I51" i="21"/>
  <c r="I37" i="21"/>
  <c r="I10" i="21"/>
  <c r="I73" i="21"/>
  <c r="I35" i="21"/>
  <c r="I69" i="21"/>
  <c r="I76" i="21"/>
  <c r="I3" i="21"/>
  <c r="V4" i="23" l="1"/>
  <c r="W4" i="23"/>
  <c r="O36" i="48"/>
  <c r="L9" i="32" l="1"/>
  <c r="M9" i="32" s="1"/>
  <c r="L25" i="32"/>
  <c r="M25" i="32"/>
  <c r="L8" i="32"/>
  <c r="M8" i="32" s="1"/>
  <c r="L16" i="32"/>
  <c r="M16" i="32" s="1"/>
  <c r="L24" i="32"/>
  <c r="M24" i="32" s="1"/>
  <c r="L5" i="32"/>
  <c r="M5" i="32" s="1"/>
  <c r="L13" i="32"/>
  <c r="M13" i="32" s="1"/>
  <c r="L21" i="32"/>
  <c r="M21" i="32" s="1"/>
  <c r="L29" i="32"/>
  <c r="M29" i="32"/>
  <c r="L17" i="32"/>
  <c r="M17" i="32"/>
  <c r="L4" i="32"/>
  <c r="M4" i="32" s="1"/>
  <c r="L12" i="32"/>
  <c r="M12" i="32" s="1"/>
  <c r="L20" i="32"/>
  <c r="M20" i="32"/>
  <c r="L28" i="32"/>
  <c r="M28" i="32" s="1"/>
  <c r="D5" i="43" l="1"/>
  <c r="E5" i="43" s="1"/>
  <c r="D6" i="43"/>
  <c r="E6" i="43" s="1"/>
  <c r="E6" i="41"/>
  <c r="D6" i="42"/>
  <c r="E6" i="4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D28D2C-A8E1-4E7D-9FA9-5671BD342EC1}" keepAlive="1" name="ModelConnection_ExternalData_1" description="Data Model" type="5" refreshedVersion="8" minRefreshableVersion="5" saveData="1">
    <dbPr connection="Data Model Connection" command="Maste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EB04DB3-0C0D-4821-A99F-E1B891B8FCE0}" name="Query - Master" description="Connection to the 'Master' query in the workbook." type="100" refreshedVersion="8" minRefreshableVersion="5">
    <extLst>
      <ext xmlns:x15="http://schemas.microsoft.com/office/spreadsheetml/2010/11/main" uri="{DE250136-89BD-433C-8126-D09CA5730AF9}">
        <x15:connection id="5624ae8d-c0be-44c8-a06e-9af696e8eb2f"/>
      </ext>
    </extLst>
  </connection>
  <connection id="3" xr16:uid="{ABAF21B5-5EBD-4176-BC7D-3AF33D090CB9}" name="Query - Query1" description="Connection to the 'Query1' query in the workbook." type="100" refreshedVersion="8" minRefreshableVersion="5">
    <extLst>
      <ext xmlns:x15="http://schemas.microsoft.com/office/spreadsheetml/2010/11/main" uri="{DE250136-89BD-433C-8126-D09CA5730AF9}">
        <x15:connection id="674b90c4-42ce-4fb5-bc39-ad291d806029"/>
      </ext>
    </extLst>
  </connection>
  <connection id="4" xr16:uid="{B82B4F66-6B8F-40D9-A467-97E8DE9ED9C5}" name="Query - Query2" description="Connection to the 'Query2' query in the workbook." type="100" refreshedVersion="8" minRefreshableVersion="5">
    <extLst>
      <ext xmlns:x15="http://schemas.microsoft.com/office/spreadsheetml/2010/11/main" uri="{DE250136-89BD-433C-8126-D09CA5730AF9}">
        <x15:connection id="eec4300f-2164-4379-b18f-f39f8e4496ee"/>
      </ext>
    </extLst>
  </connection>
  <connection id="5" xr16:uid="{9A434802-E68D-425D-977C-ED39D834E560}" name="Query - Query3" description="Connection to the 'Query3' query in the workbook." type="100" refreshedVersion="8" minRefreshableVersion="5">
    <extLst>
      <ext xmlns:x15="http://schemas.microsoft.com/office/spreadsheetml/2010/11/main" uri="{DE250136-89BD-433C-8126-D09CA5730AF9}">
        <x15:connection id="89a0693a-286b-4166-854a-0760cb88f8ca"/>
      </ext>
    </extLst>
  </connection>
  <connection id="6" xr16:uid="{8FAFD359-B38F-4DA6-8E2B-09B53B338F0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7" xr16:uid="{5532567E-BCE0-4299-98FA-35B1C476A01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<sst xmlns="http://schemas.openxmlformats.org/spreadsheetml/2006/main" count="18294" uniqueCount="2174">
  <si>
    <t>No of Male</t>
  </si>
  <si>
    <t>No of Female</t>
  </si>
  <si>
    <t>M</t>
  </si>
  <si>
    <t>Sunil</t>
  </si>
  <si>
    <t>F</t>
  </si>
  <si>
    <t>Shilpa</t>
  </si>
  <si>
    <t>suman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</si>
  <si>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</si>
  <si>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</si>
  <si>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</si>
  <si>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</si>
  <si>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</si>
  <si>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</si>
  <si>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</si>
  <si>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</si>
  <si>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</si>
  <si>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</si>
  <si>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</si>
  <si>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</si>
  <si>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</si>
  <si>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</si>
  <si>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</si>
  <si>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</si>
  <si>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</si>
  <si>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</si>
  <si>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</si>
  <si>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</si>
  <si>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</si>
  <si>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</si>
  <si>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</si>
  <si>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</si>
  <si>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</si>
  <si>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</si>
  <si>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</si>
  <si>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</si>
  <si>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</si>
  <si>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</si>
  <si>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</si>
  <si>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</si>
  <si>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Rating</t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</si>
  <si>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30%tax if the taxable income is more than 9000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</si>
  <si>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20% tax if the taxable income is between 6001 and 9000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</si>
  <si>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10% tax if the taxable income is between 3000 and 6000 per month.</t>
    </r>
  </si>
  <si>
    <r>
      <t>v</t>
    </r>
    <r>
      <rPr>
        <sz val="7"/>
        <rFont val="Times New Roman"/>
        <family val="1"/>
      </rPr>
      <t xml:space="preserve">    </t>
    </r>
    <r>
      <rPr>
        <sz val="14"/>
        <rFont val="Times New Roman"/>
        <family val="1"/>
      </rPr>
      <t>No Tax is deductible if the taxable income is less than 3000 per month.</t>
    </r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</si>
  <si>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</si>
  <si>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</si>
  <si>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</si>
  <si>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</si>
  <si>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</si>
  <si>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</si>
  <si>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</si>
  <si>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</si>
  <si>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</si>
  <si>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</si>
  <si>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</si>
  <si>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</si>
  <si>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</si>
  <si>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</si>
  <si>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</si>
  <si>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</si>
  <si>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</si>
  <si>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</si>
  <si>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</si>
  <si>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</si>
  <si>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</si>
  <si>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</si>
  <si>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</si>
  <si>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</si>
  <si>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</si>
  <si>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</si>
  <si>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</si>
  <si>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</si>
  <si>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</si>
  <si>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</si>
  <si>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</si>
  <si>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</si>
  <si>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</si>
  <si>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</si>
  <si>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</si>
  <si>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</si>
  <si>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</si>
  <si>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</si>
  <si>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</si>
  <si>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</si>
  <si>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</si>
  <si>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</si>
  <si>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</si>
  <si>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</si>
  <si>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</si>
  <si>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</si>
  <si>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</si>
  <si>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</si>
  <si>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</si>
  <si>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</si>
  <si>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</si>
  <si>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</si>
  <si>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</si>
  <si>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</si>
  <si>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</si>
  <si>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</si>
  <si>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</si>
  <si>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</si>
  <si>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</si>
  <si>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Kannada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</si>
  <si>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</si>
  <si>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</si>
  <si>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</si>
  <si>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</si>
  <si>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</si>
  <si>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</si>
  <si>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</si>
  <si>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</si>
  <si>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</si>
  <si>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</si>
  <si>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</si>
  <si>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</si>
  <si>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</si>
  <si>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</si>
  <si>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</si>
  <si>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</si>
  <si>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</si>
  <si>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</si>
  <si>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</si>
  <si>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</si>
  <si>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</si>
  <si>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</si>
  <si>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</si>
  <si>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</si>
  <si>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</si>
  <si>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</si>
  <si>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</si>
  <si>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</si>
  <si>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</si>
  <si>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</si>
  <si>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</si>
  <si>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</si>
  <si>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</si>
  <si>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</si>
  <si>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</si>
  <si>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</si>
  <si>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</si>
  <si>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</si>
  <si>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</si>
  <si>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</si>
  <si>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</si>
  <si>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</si>
  <si>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</si>
  <si>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</si>
  <si>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</si>
  <si>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</si>
  <si>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</si>
  <si>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</si>
  <si>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</si>
  <si>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</si>
  <si>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</si>
  <si>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</si>
  <si>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</si>
  <si>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</si>
  <si>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</si>
  <si>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</si>
  <si>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</si>
  <si>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</si>
  <si>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</si>
  <si>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</si>
  <si>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</si>
  <si>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</si>
  <si>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</si>
  <si>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</si>
  <si>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</si>
  <si>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</si>
  <si>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</si>
  <si>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</si>
  <si>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</si>
  <si>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</si>
  <si>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</si>
  <si>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</si>
  <si>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</si>
  <si>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</si>
  <si>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</si>
  <si>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</si>
  <si>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</si>
  <si>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</si>
  <si>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</si>
  <si>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</si>
  <si>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</si>
  <si>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</si>
  <si>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</si>
  <si>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</si>
  <si>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</si>
  <si>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</si>
  <si>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</si>
  <si>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</si>
  <si>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</si>
  <si>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</si>
  <si>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</si>
  <si>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</si>
  <si>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</si>
  <si>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</si>
  <si>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</si>
  <si>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</si>
  <si>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</si>
  <si>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</si>
  <si>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</si>
  <si>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</si>
  <si>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</si>
  <si>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</si>
  <si>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</si>
  <si>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</si>
  <si>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</si>
  <si>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</si>
  <si>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</si>
  <si>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</si>
  <si>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</si>
  <si>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</si>
  <si>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</si>
  <si>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</si>
  <si>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</si>
  <si>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</si>
  <si>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</si>
  <si>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</si>
  <si>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</si>
  <si>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</si>
  <si>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</si>
  <si>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</si>
  <si>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</si>
  <si>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</si>
  <si>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</si>
  <si>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</si>
  <si>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</si>
  <si>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</si>
  <si>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</si>
  <si>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</si>
  <si>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</si>
  <si>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</si>
  <si>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</si>
  <si>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</si>
  <si>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</si>
  <si>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</si>
  <si>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</si>
  <si>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</si>
  <si>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</si>
  <si>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</si>
  <si>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</si>
  <si>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</si>
  <si>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</si>
  <si>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</si>
  <si>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</si>
  <si>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</si>
  <si>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</si>
  <si>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</si>
  <si>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</si>
  <si>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</si>
  <si>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</si>
  <si>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</si>
  <si>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</si>
  <si>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</si>
  <si>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</si>
  <si>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</si>
  <si>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</si>
  <si>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</si>
  <si>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</si>
  <si>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</si>
  <si>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</si>
  <si>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</si>
  <si>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</si>
  <si>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</si>
  <si>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</si>
  <si>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</si>
  <si>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</si>
  <si>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</si>
  <si>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</si>
  <si>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</si>
  <si>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</si>
  <si>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</si>
  <si>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</si>
  <si>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</si>
  <si>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</si>
  <si>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</si>
  <si>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</si>
  <si>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</si>
  <si>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</si>
  <si>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</si>
  <si>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</si>
  <si>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</si>
  <si>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</si>
  <si>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</si>
  <si>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</si>
  <si>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</si>
  <si>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</si>
  <si>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</si>
  <si>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</si>
  <si>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</si>
  <si>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</si>
  <si>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</si>
  <si>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</si>
  <si>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</si>
  <si>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</si>
  <si>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</si>
  <si>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</si>
  <si>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</si>
  <si>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</si>
  <si>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</si>
  <si>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</si>
  <si>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</si>
  <si>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</si>
  <si>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</si>
  <si>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</si>
  <si>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</si>
  <si>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</si>
  <si>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</si>
  <si>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</si>
  <si>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</si>
  <si>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</si>
  <si>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</si>
  <si>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</si>
  <si>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</si>
  <si>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</si>
  <si>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</si>
  <si>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</si>
  <si>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</si>
  <si>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</si>
  <si>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</si>
  <si>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</si>
  <si>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</si>
  <si>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</si>
  <si>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</si>
  <si>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</si>
  <si>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</si>
  <si>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</si>
  <si>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</si>
  <si>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</si>
  <si>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</si>
  <si>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</si>
  <si>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</si>
  <si>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</si>
  <si>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</si>
  <si>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</si>
  <si>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</si>
  <si>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</si>
  <si>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</si>
  <si>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</si>
  <si>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</si>
  <si>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</si>
  <si>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</si>
  <si>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</si>
  <si>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</si>
  <si>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</si>
  <si>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</si>
  <si>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</si>
  <si>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</si>
  <si>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</si>
  <si>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</si>
  <si>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</si>
  <si>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</si>
  <si>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</si>
  <si>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</si>
  <si>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</si>
  <si>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</si>
  <si>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</si>
  <si>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</si>
  <si>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</si>
  <si>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</si>
  <si>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</si>
  <si>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</si>
  <si>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</si>
  <si>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</si>
  <si>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</si>
  <si>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</si>
  <si>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</si>
  <si>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</si>
  <si>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</si>
  <si>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</si>
  <si>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</si>
  <si>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</si>
  <si>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</si>
  <si>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</si>
  <si>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</si>
  <si>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</si>
  <si>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</si>
  <si>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</si>
  <si>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</si>
  <si>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</si>
  <si>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</si>
  <si>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</si>
  <si>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</si>
  <si>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</si>
  <si>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</si>
  <si>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</si>
  <si>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</si>
  <si>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</si>
  <si>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</si>
  <si>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</si>
  <si>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</si>
  <si>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</si>
  <si>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</si>
  <si>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</si>
  <si>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</si>
  <si>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Profits</t>
  </si>
  <si>
    <t>342G756</t>
  </si>
  <si>
    <t>Expenses</t>
  </si>
  <si>
    <t>813T930</t>
  </si>
  <si>
    <t>344D695</t>
  </si>
  <si>
    <t>Jun</t>
  </si>
  <si>
    <t>May</t>
  </si>
  <si>
    <t>Apr</t>
  </si>
  <si>
    <t>Mar</t>
  </si>
  <si>
    <t>Feb</t>
  </si>
  <si>
    <t>Jan</t>
  </si>
  <si>
    <t>Price Increase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</si>
  <si>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</si>
  <si>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</si>
  <si>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</si>
  <si>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</si>
  <si>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</si>
  <si>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</si>
  <si>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</si>
  <si>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</si>
  <si>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Hourly</t>
  </si>
  <si>
    <t>Research/Development</t>
  </si>
  <si>
    <t>Lindsey, Deborah</t>
  </si>
  <si>
    <t>Contract</t>
  </si>
  <si>
    <t>Marquez, Thomas</t>
  </si>
  <si>
    <t>Research Center</t>
  </si>
  <si>
    <t>Perez, Kim</t>
  </si>
  <si>
    <t>Full Time</t>
  </si>
  <si>
    <t>Everett, Dan</t>
  </si>
  <si>
    <t>Quality Control</t>
  </si>
  <si>
    <t>Rush, Lateef</t>
  </si>
  <si>
    <t>Navarro, Marc</t>
  </si>
  <si>
    <t>Barker, Heidi</t>
  </si>
  <si>
    <t>Hull, Jeanne</t>
  </si>
  <si>
    <t>Winters, Shaun</t>
  </si>
  <si>
    <t>McClure, Gary</t>
  </si>
  <si>
    <t>Fletcher, Brian</t>
  </si>
  <si>
    <t>Lowery, Charles</t>
  </si>
  <si>
    <t>Half-Time</t>
  </si>
  <si>
    <t>Freeman, Dennis</t>
  </si>
  <si>
    <t>Martin, Terry</t>
  </si>
  <si>
    <t>Hansen, Andrew</t>
  </si>
  <si>
    <t>Griffin, Debbi</t>
  </si>
  <si>
    <t>Hardin, Gregory</t>
  </si>
  <si>
    <t>Patterson, Robert</t>
  </si>
  <si>
    <t>Avila, Jody</t>
  </si>
  <si>
    <t>Cannon, Jenny</t>
  </si>
  <si>
    <t>Fisher, Maria</t>
  </si>
  <si>
    <t>Sanchez, Greg</t>
  </si>
  <si>
    <t>McDaniel, Tamara</t>
  </si>
  <si>
    <t>Tucker, James</t>
  </si>
  <si>
    <t>Houston, Mark</t>
  </si>
  <si>
    <t>Garner, Terry</t>
  </si>
  <si>
    <t>Owens, Dwight</t>
  </si>
  <si>
    <t>McCarthy, Ryan</t>
  </si>
  <si>
    <t>Copeland, Roger</t>
  </si>
  <si>
    <t>Salazar, Ruben</t>
  </si>
  <si>
    <t>Ward, Williams</t>
  </si>
  <si>
    <t>Huff, Erik</t>
  </si>
  <si>
    <t>Reynolds, Barbara</t>
  </si>
  <si>
    <t>Blankenship, Roger</t>
  </si>
  <si>
    <t>Ashley, Michael</t>
  </si>
  <si>
    <t>Quality Assurance</t>
  </si>
  <si>
    <t>Hutchinson, Robin</t>
  </si>
  <si>
    <t>Johnson, Mary Jo</t>
  </si>
  <si>
    <t>Bennett, Chris</t>
  </si>
  <si>
    <t>Roth, Tony</t>
  </si>
  <si>
    <t>Leblanc, Jenny</t>
  </si>
  <si>
    <t>Castillo, Sheri</t>
  </si>
  <si>
    <t>Vance, Cheryl</t>
  </si>
  <si>
    <t>Watts, Curtis</t>
  </si>
  <si>
    <t>Lyons, Brian</t>
  </si>
  <si>
    <t>Carroll, Lesa</t>
  </si>
  <si>
    <t>McKinney, Christofer</t>
  </si>
  <si>
    <t>Buckel, Patricia</t>
  </si>
  <si>
    <t>Francis, Todd</t>
  </si>
  <si>
    <t>Mason, Suzanne</t>
  </si>
  <si>
    <t>Mullins, Angela</t>
  </si>
  <si>
    <t>Medina, Warren</t>
  </si>
  <si>
    <t>Jacobs, Florianne</t>
  </si>
  <si>
    <t>Sellers, William</t>
  </si>
  <si>
    <t>Zimmerman, Julian</t>
  </si>
  <si>
    <t>Adkins, Michael</t>
  </si>
  <si>
    <t>Estes, Mary</t>
  </si>
  <si>
    <t>Mack, Barry</t>
  </si>
  <si>
    <t>Barton, Barry</t>
  </si>
  <si>
    <t>Russell, Mark</t>
  </si>
  <si>
    <t>Project &amp; Contract Services</t>
  </si>
  <si>
    <t>Ford, Matt</t>
  </si>
  <si>
    <t>Mills, Melissa</t>
  </si>
  <si>
    <t>Giles, Kathleen</t>
  </si>
  <si>
    <t>Atkins, Kevin</t>
  </si>
  <si>
    <t>Williamson, Sumedha</t>
  </si>
  <si>
    <t>Shields, Robert</t>
  </si>
  <si>
    <t>Wheeler, Meegan</t>
  </si>
  <si>
    <t>Maldonado, Robert</t>
  </si>
  <si>
    <t>Mendoza, Bobby</t>
  </si>
  <si>
    <t>Simpson, Jimmy</t>
  </si>
  <si>
    <t>Haynes, Ernest</t>
  </si>
  <si>
    <t>Alvarez, Steven</t>
  </si>
  <si>
    <t>Alexander, Charles</t>
  </si>
  <si>
    <t>Lynch, Scott</t>
  </si>
  <si>
    <t>McKenzie, Michelle</t>
  </si>
  <si>
    <t>Foley, Peter</t>
  </si>
  <si>
    <t>Salinas, Jon</t>
  </si>
  <si>
    <t>Phillips, Liesl</t>
  </si>
  <si>
    <t>Smith, Koleen</t>
  </si>
  <si>
    <t>Schmidt, Michael</t>
  </si>
  <si>
    <t>Golden, Christine</t>
  </si>
  <si>
    <t>Goodman, Kuyler</t>
  </si>
  <si>
    <t>Browning, Kathleen</t>
  </si>
  <si>
    <t>Lee, Charles</t>
  </si>
  <si>
    <t>Davenport, Troy</t>
  </si>
  <si>
    <t>Daniel, Robert</t>
  </si>
  <si>
    <t>Blake, Thomas</t>
  </si>
  <si>
    <t>Whitehead, Carolyn</t>
  </si>
  <si>
    <t>Flynn, Melissa</t>
  </si>
  <si>
    <t>Professional Training Group</t>
  </si>
  <si>
    <t>Nguyen, Dennis</t>
  </si>
  <si>
    <t>Gomez, Ed</t>
  </si>
  <si>
    <t>Dudley, James</t>
  </si>
  <si>
    <t>Sherman, Karin</t>
  </si>
  <si>
    <t>Lamb, John</t>
  </si>
  <si>
    <t>Process Development</t>
  </si>
  <si>
    <t>Knight, Denise</t>
  </si>
  <si>
    <t>Snow, Desiree</t>
  </si>
  <si>
    <t>Garza, Anthony</t>
  </si>
  <si>
    <t>Terry, Karin</t>
  </si>
  <si>
    <t>Padilla, Christopher</t>
  </si>
  <si>
    <t>Leon, Emily</t>
  </si>
  <si>
    <t>Meyers, David</t>
  </si>
  <si>
    <t>Cooper, Lisa</t>
  </si>
  <si>
    <t>Floyd, Eric</t>
  </si>
  <si>
    <t>Pratt, Erik</t>
  </si>
  <si>
    <t>Long, Gary</t>
  </si>
  <si>
    <t>Bowers, Tammy</t>
  </si>
  <si>
    <t>Knox, Lori</t>
  </si>
  <si>
    <t>Frazier, Chris</t>
  </si>
  <si>
    <t>Briggs, Bryan</t>
  </si>
  <si>
    <t>Pharmacokinetics</t>
  </si>
  <si>
    <t>Hood, Renee</t>
  </si>
  <si>
    <t>Peptide Chemistry</t>
  </si>
  <si>
    <t>Stephenson, Matthew</t>
  </si>
  <si>
    <t>Orr, Jennifer</t>
  </si>
  <si>
    <t>Gregory, Jon</t>
  </si>
  <si>
    <t>Tanner, Timothy</t>
  </si>
  <si>
    <t>West, Jeffrey</t>
  </si>
  <si>
    <t>Jordan, Mark</t>
  </si>
  <si>
    <t>Burnett, Kevin</t>
  </si>
  <si>
    <t>Operations</t>
  </si>
  <si>
    <t>Hanson, Dennis</t>
  </si>
  <si>
    <t>Oneal, William</t>
  </si>
  <si>
    <t>Lara, Mark</t>
  </si>
  <si>
    <t>Hickman, John</t>
  </si>
  <si>
    <t>Shannon, Kevin</t>
  </si>
  <si>
    <t>Simmons, Robert</t>
  </si>
  <si>
    <t>Hodge, Craig</t>
  </si>
  <si>
    <t>Lane, Brandyn</t>
  </si>
  <si>
    <t>Carlson, Jeremy</t>
  </si>
  <si>
    <t>Shelton, Donna</t>
  </si>
  <si>
    <t>Torres, Bruce</t>
  </si>
  <si>
    <t>Stafford, Rhonda</t>
  </si>
  <si>
    <t>Vazquez, Kenneth</t>
  </si>
  <si>
    <t>Brady, Traci</t>
  </si>
  <si>
    <t>Gates, Anne</t>
  </si>
  <si>
    <t>Walker, Mike</t>
  </si>
  <si>
    <t>Blair, Sperry</t>
  </si>
  <si>
    <t>Manufacturing Admin</t>
  </si>
  <si>
    <t>Callahan, Marilyn</t>
  </si>
  <si>
    <t>Owen, Robert</t>
  </si>
  <si>
    <t>Manufacturing</t>
  </si>
  <si>
    <t>Blevins, Carey</t>
  </si>
  <si>
    <t>Kelly, Icelita</t>
  </si>
  <si>
    <t>Bauer, Chris</t>
  </si>
  <si>
    <t>Cameron, John</t>
  </si>
  <si>
    <t>Payne, Vicky</t>
  </si>
  <si>
    <t>Beard, Sandi</t>
  </si>
  <si>
    <t>Howell, Douglas</t>
  </si>
  <si>
    <t>Hunt, Norman</t>
  </si>
  <si>
    <t>Pearson, Cassy</t>
  </si>
  <si>
    <t>Neal, Sally</t>
  </si>
  <si>
    <t>Gentry, John</t>
  </si>
  <si>
    <t>Solomon, Michael</t>
  </si>
  <si>
    <t>Hudson, Lorna</t>
  </si>
  <si>
    <t>Christensen, Jill</t>
  </si>
  <si>
    <t>Barnes, Grant</t>
  </si>
  <si>
    <t>Larson, David</t>
  </si>
  <si>
    <t>Stokes, Jonathan</t>
  </si>
  <si>
    <t>Walls, Brian</t>
  </si>
  <si>
    <t>Lester, Sherri</t>
  </si>
  <si>
    <t>Beck, Craig</t>
  </si>
  <si>
    <t>Rich, Brent</t>
  </si>
  <si>
    <t>Webster, David</t>
  </si>
  <si>
    <t>Blackwell, Brandon</t>
  </si>
  <si>
    <t>Bean, Deborah</t>
  </si>
  <si>
    <t>Ball, Kirk</t>
  </si>
  <si>
    <t>Ryan, Ryan</t>
  </si>
  <si>
    <t>Watkins, Gary</t>
  </si>
  <si>
    <t>White, Daniel</t>
  </si>
  <si>
    <t>Carr, Susan</t>
  </si>
  <si>
    <t>Burgess, Cherie</t>
  </si>
  <si>
    <t>Schultz, Norman</t>
  </si>
  <si>
    <t>Maynard, Susan</t>
  </si>
  <si>
    <t>Norman, Rita</t>
  </si>
  <si>
    <t>Andrews, Diane</t>
  </si>
  <si>
    <t>Schwartz, Joseph</t>
  </si>
  <si>
    <t>Sexton, John</t>
  </si>
  <si>
    <t>Rowe, Ken</t>
  </si>
  <si>
    <t>Boone, Eric</t>
  </si>
  <si>
    <t>Joseph, Christopher</t>
  </si>
  <si>
    <t>Lang, Dana</t>
  </si>
  <si>
    <t>Contreras, Dean</t>
  </si>
  <si>
    <t>Ayala, Polly</t>
  </si>
  <si>
    <t>Beasley, Timothy</t>
  </si>
  <si>
    <t>McKee, Michelle</t>
  </si>
  <si>
    <t>Roberson, Eileen</t>
  </si>
  <si>
    <t>Booth, Raquel</t>
  </si>
  <si>
    <t>Dawson, Jonathan</t>
  </si>
  <si>
    <t>Fowler, John</t>
  </si>
  <si>
    <t>Bartlett, Julia</t>
  </si>
  <si>
    <t>Sutton, Matthew</t>
  </si>
  <si>
    <t>Major Mfg Projects</t>
  </si>
  <si>
    <t>Wolf, Debbie</t>
  </si>
  <si>
    <t>Horton, Cleatis</t>
  </si>
  <si>
    <t>Barron, Michael</t>
  </si>
  <si>
    <t>Logistics</t>
  </si>
  <si>
    <t>McDonald, Debra</t>
  </si>
  <si>
    <t>Davis, Tonya</t>
  </si>
  <si>
    <t>Short, Timothy</t>
  </si>
  <si>
    <t>Erickson, Ricky</t>
  </si>
  <si>
    <t>Carpenter, Ronald</t>
  </si>
  <si>
    <t>Steele, Gerald</t>
  </si>
  <si>
    <t>Doyle, Leslie</t>
  </si>
  <si>
    <t>Singleton, David</t>
  </si>
  <si>
    <t>Campbell, Michael</t>
  </si>
  <si>
    <t>Wallace, Timothy</t>
  </si>
  <si>
    <t>Nixon, Randy</t>
  </si>
  <si>
    <t>Noble, Michael</t>
  </si>
  <si>
    <t>Oliver, Francisco</t>
  </si>
  <si>
    <t>International Clinical Safety</t>
  </si>
  <si>
    <t>Pena, Erik</t>
  </si>
  <si>
    <t>Dyer, Carrie</t>
  </si>
  <si>
    <t>Executive Education</t>
  </si>
  <si>
    <t>Fox, Ellen</t>
  </si>
  <si>
    <t>Sharp, Janine</t>
  </si>
  <si>
    <t>Anderson, Teason</t>
  </si>
  <si>
    <t>Moody, Matthew</t>
  </si>
  <si>
    <t>Greer, Brian</t>
  </si>
  <si>
    <t>Fernandez, Marie</t>
  </si>
  <si>
    <t>Environmental Health/Safety</t>
  </si>
  <si>
    <t>Melton, Scott</t>
  </si>
  <si>
    <t>Robinson, John</t>
  </si>
  <si>
    <t>Campos, Richard</t>
  </si>
  <si>
    <t>Engineering/Operations</t>
  </si>
  <si>
    <t>Love, Danny</t>
  </si>
  <si>
    <t>Lopez, Stephen</t>
  </si>
  <si>
    <t>Chase, Troy</t>
  </si>
  <si>
    <t>Engineering/Maintenance</t>
  </si>
  <si>
    <t>Townsend, Jerry</t>
  </si>
  <si>
    <t>Nichols, Nathaniel</t>
  </si>
  <si>
    <t>Matthews, Diane</t>
  </si>
  <si>
    <t>Gibson, Janet</t>
  </si>
  <si>
    <t>Mitchell, Shannon</t>
  </si>
  <si>
    <t>Jefferson, Elaine</t>
  </si>
  <si>
    <t>Bridges, Jeff</t>
  </si>
  <si>
    <t>Adams, David</t>
  </si>
  <si>
    <t>Powers, Tia</t>
  </si>
  <si>
    <t>Hall, Jenny</t>
  </si>
  <si>
    <t>Harris, Brian</t>
  </si>
  <si>
    <t>Walter, Michael</t>
  </si>
  <si>
    <t>Newman, Aria</t>
  </si>
  <si>
    <t>Jenkins, Scott</t>
  </si>
  <si>
    <t>Mosley, Michael</t>
  </si>
  <si>
    <t>Taylor, Hector</t>
  </si>
  <si>
    <t>Obrien, Madelyn</t>
  </si>
  <si>
    <t>Moreno, Christopher</t>
  </si>
  <si>
    <t>Durham, Troy</t>
  </si>
  <si>
    <t>Lucas, John</t>
  </si>
  <si>
    <t>Compliance</t>
  </si>
  <si>
    <t>Banks, Ryan</t>
  </si>
  <si>
    <t>Audit Services</t>
  </si>
  <si>
    <t>Hicks, Monica</t>
  </si>
  <si>
    <t>Sullivan, Robert</t>
  </si>
  <si>
    <t>Hernandez, Glenn</t>
  </si>
  <si>
    <t>Admin Training</t>
  </si>
  <si>
    <t>House, Paul</t>
  </si>
  <si>
    <t>Hoover, Evangeline</t>
  </si>
  <si>
    <t>Allen, Thomas</t>
  </si>
  <si>
    <t>Cole, Elbert</t>
  </si>
  <si>
    <t>Randall, Yvonne</t>
  </si>
  <si>
    <t>Jensen, Kristina</t>
  </si>
  <si>
    <t>ADC</t>
  </si>
  <si>
    <t>Nicholson, Lee</t>
  </si>
  <si>
    <t>Palmer, Terry</t>
  </si>
  <si>
    <t>Salary</t>
  </si>
  <si>
    <t>Status</t>
  </si>
  <si>
    <t>Years</t>
  </si>
  <si>
    <t>Hire Date</t>
  </si>
  <si>
    <t>Department</t>
  </si>
  <si>
    <t>Employee Name</t>
  </si>
  <si>
    <t>Collins</t>
  </si>
  <si>
    <t>Loan Amount</t>
  </si>
  <si>
    <t>Term (months)</t>
  </si>
  <si>
    <t>Interest rate</t>
  </si>
  <si>
    <t>Interest Rate</t>
  </si>
  <si>
    <t>South</t>
  </si>
  <si>
    <t>Oct</t>
  </si>
  <si>
    <t>Smarties</t>
  </si>
  <si>
    <t>North</t>
  </si>
  <si>
    <t>Norris</t>
  </si>
  <si>
    <t>Adams</t>
  </si>
  <si>
    <t>Nov</t>
  </si>
  <si>
    <t>Mars Bars</t>
  </si>
  <si>
    <t>Jones</t>
  </si>
  <si>
    <t>Jul</t>
  </si>
  <si>
    <t>Crème Eggs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</si>
  <si>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</si>
  <si>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</si>
  <si>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</si>
  <si>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</si>
  <si>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</si>
  <si>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</si>
  <si>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</si>
  <si>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</si>
  <si>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</si>
  <si>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</si>
  <si>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</si>
  <si>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</si>
  <si>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</si>
  <si>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</si>
  <si>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</si>
  <si>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</si>
  <si>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</si>
  <si>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</si>
  <si>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</si>
  <si>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</si>
  <si>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</si>
  <si>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</si>
  <si>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</si>
  <si>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</si>
  <si>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</si>
  <si>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</si>
  <si>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</si>
  <si>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</si>
  <si>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</si>
  <si>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</si>
  <si>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</si>
  <si>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</si>
  <si>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</si>
  <si>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</si>
  <si>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</si>
  <si>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</si>
  <si>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</si>
  <si>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</si>
  <si>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</si>
  <si>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</si>
  <si>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</si>
  <si>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</si>
  <si>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</si>
  <si>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</si>
  <si>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</si>
  <si>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</si>
  <si>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</si>
  <si>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</si>
  <si>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</si>
  <si>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</si>
  <si>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</si>
  <si>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</si>
  <si>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</si>
  <si>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</si>
  <si>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</si>
  <si>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</si>
  <si>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</si>
  <si>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</si>
  <si>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</si>
  <si>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</si>
  <si>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</si>
  <si>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</si>
  <si>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</si>
  <si>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</si>
  <si>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</si>
  <si>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</si>
  <si>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</si>
  <si>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</si>
  <si>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</si>
  <si>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</si>
  <si>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</si>
  <si>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</si>
  <si>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</si>
  <si>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</si>
  <si>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</si>
  <si>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</si>
  <si>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</si>
  <si>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</si>
  <si>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</si>
  <si>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</si>
  <si>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</si>
  <si>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</si>
  <si>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</si>
  <si>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</si>
  <si>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</si>
  <si>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</si>
  <si>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</si>
  <si>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</si>
  <si>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</si>
  <si>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</si>
  <si>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Cross, Marc</t>
  </si>
  <si>
    <t>Combs, Rick</t>
  </si>
  <si>
    <t>Chapman, Jessica</t>
  </si>
  <si>
    <t>Chang, Gabriel</t>
  </si>
  <si>
    <t>Castro, Christopher</t>
  </si>
  <si>
    <t>Carson, Anthony</t>
  </si>
  <si>
    <t>Buchanan, Dennis</t>
  </si>
  <si>
    <t>Brooks, Richard</t>
  </si>
  <si>
    <t>Bradshaw, Sheryl</t>
  </si>
  <si>
    <t>Boyer, John</t>
  </si>
  <si>
    <t>Boyd, Debra</t>
  </si>
  <si>
    <t>Bishop, Juan</t>
  </si>
  <si>
    <t>Anthony, Robert</t>
  </si>
  <si>
    <t>Anderson, Tony</t>
  </si>
  <si>
    <t>Abbott, James</t>
  </si>
  <si>
    <t>New Jersey</t>
  </si>
  <si>
    <t>New York</t>
  </si>
  <si>
    <t>Oregon</t>
  </si>
  <si>
    <t>Washington</t>
  </si>
  <si>
    <t>California</t>
  </si>
  <si>
    <t>State</t>
  </si>
  <si>
    <t>Principal</t>
  </si>
  <si>
    <t>Salaries</t>
  </si>
  <si>
    <t>Contacts</t>
  </si>
  <si>
    <t>Facility</t>
  </si>
  <si>
    <t>Supplies</t>
  </si>
  <si>
    <t>Travel</t>
  </si>
  <si>
    <t>Year Total</t>
  </si>
  <si>
    <t>Q4</t>
  </si>
  <si>
    <t>Q3</t>
  </si>
  <si>
    <t>Q2</t>
  </si>
  <si>
    <t>Q1</t>
  </si>
  <si>
    <t>Budget Summary</t>
  </si>
  <si>
    <t>Marketing</t>
  </si>
  <si>
    <t>Grades</t>
  </si>
  <si>
    <t>C</t>
  </si>
  <si>
    <t>B</t>
  </si>
  <si>
    <t>A</t>
  </si>
  <si>
    <t>A+</t>
  </si>
  <si>
    <t xml:space="preserve">        Monthly Payment</t>
  </si>
  <si>
    <t>Beginning</t>
  </si>
  <si>
    <t>Remaining</t>
  </si>
  <si>
    <t>Interest</t>
  </si>
  <si>
    <t>Balance</t>
  </si>
  <si>
    <t>Paid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</si>
  <si>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</si>
  <si>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</si>
  <si>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</si>
  <si>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</si>
  <si>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</si>
  <si>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</si>
  <si>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</si>
  <si>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</si>
  <si>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</si>
  <si>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</si>
  <si>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</si>
  <si>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</si>
  <si>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</si>
  <si>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</si>
  <si>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</si>
  <si>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</si>
  <si>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</si>
  <si>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</si>
  <si>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</si>
  <si>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</si>
  <si>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</si>
  <si>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</si>
  <si>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</si>
  <si>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</si>
  <si>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</si>
  <si>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</si>
  <si>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</si>
  <si>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</si>
  <si>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</si>
  <si>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</si>
  <si>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</si>
  <si>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</si>
  <si>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</si>
  <si>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</si>
  <si>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</si>
  <si>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>VOTER</t>
  </si>
  <si>
    <t>PARTY</t>
  </si>
  <si>
    <t>AGE 
GROUP</t>
  </si>
  <si>
    <t>YEARS
REG</t>
  </si>
  <si>
    <t>BALLOT
STATUS</t>
  </si>
  <si>
    <t>REPUBLICAN</t>
  </si>
  <si>
    <t>71 +</t>
  </si>
  <si>
    <t>PERM</t>
  </si>
  <si>
    <t>DEMOCRAT</t>
  </si>
  <si>
    <t>POLL</t>
  </si>
  <si>
    <t>61-70</t>
  </si>
  <si>
    <t>DECLINED</t>
  </si>
  <si>
    <t>AMERICAN INDEP</t>
  </si>
  <si>
    <t>ABT</t>
  </si>
  <si>
    <t>51-60</t>
  </si>
  <si>
    <t>GREEN</t>
  </si>
  <si>
    <t>41-50</t>
  </si>
  <si>
    <t>31-40</t>
  </si>
  <si>
    <t>21-30</t>
  </si>
  <si>
    <t>18-20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</si>
  <si>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</si>
  <si>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</si>
  <si>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</si>
  <si>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</si>
  <si>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</si>
  <si>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</si>
  <si>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</si>
  <si>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</si>
  <si>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</si>
  <si>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</si>
  <si>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</si>
  <si>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</si>
  <si>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</si>
  <si>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</si>
  <si>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</si>
  <si>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</si>
  <si>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</si>
  <si>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</si>
  <si>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</si>
  <si>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</si>
  <si>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</si>
  <si>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</si>
  <si>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</si>
  <si>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</si>
  <si>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</si>
  <si>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</si>
  <si>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</si>
  <si>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</si>
  <si>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</si>
  <si>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</si>
  <si>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</si>
  <si>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</si>
  <si>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</si>
  <si>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</si>
  <si>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</si>
  <si>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</si>
  <si>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</si>
  <si>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</si>
  <si>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</si>
  <si>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</si>
  <si>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</si>
  <si>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</si>
  <si>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</si>
  <si>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</si>
  <si>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</si>
  <si>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</si>
  <si>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</si>
  <si>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</si>
  <si>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</si>
  <si>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</si>
  <si>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</si>
  <si>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</si>
  <si>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</si>
  <si>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</si>
  <si>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</si>
  <si>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</si>
  <si>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</si>
  <si>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</si>
  <si>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</si>
  <si>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</si>
  <si>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</si>
  <si>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</si>
  <si>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</si>
  <si>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</si>
  <si>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</si>
  <si>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</si>
  <si>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</si>
  <si>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</si>
  <si>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</si>
  <si>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</si>
  <si>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</si>
  <si>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</si>
  <si>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</si>
  <si>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</si>
  <si>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</si>
  <si>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</si>
  <si>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</si>
  <si>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</si>
  <si>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</si>
  <si>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</si>
  <si>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</si>
  <si>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</si>
  <si>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</si>
  <si>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</si>
  <si>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</si>
  <si>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</si>
  <si>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</si>
  <si>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</si>
  <si>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</si>
  <si>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</si>
  <si>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</si>
  <si>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</si>
  <si>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</si>
  <si>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</si>
  <si>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</si>
  <si>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</si>
  <si>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</si>
  <si>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</si>
  <si>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</si>
  <si>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</si>
  <si>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</si>
  <si>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</si>
  <si>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</si>
  <si>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</si>
  <si>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</si>
  <si>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</si>
  <si>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</si>
  <si>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</si>
  <si>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</si>
  <si>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</si>
  <si>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</si>
  <si>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</si>
  <si>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</si>
  <si>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</si>
  <si>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</si>
  <si>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</si>
  <si>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</si>
  <si>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Month No</t>
  </si>
  <si>
    <t>Interest Component</t>
  </si>
  <si>
    <t>Principal Component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</si>
  <si>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</si>
  <si>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</si>
  <si>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</si>
  <si>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</si>
  <si>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</si>
  <si>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</si>
  <si>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</si>
  <si>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</si>
  <si>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</si>
  <si>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</si>
  <si>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</si>
  <si>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</si>
  <si>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Pass/Fail</t>
  </si>
  <si>
    <t>Grade</t>
  </si>
  <si>
    <t>Weight</t>
  </si>
  <si>
    <t>No of ?</t>
  </si>
  <si>
    <t>No. of ?</t>
  </si>
  <si>
    <t>&lt;90</t>
  </si>
  <si>
    <t>=COUNTIFS($B$26:$B$30,"F")</t>
  </si>
  <si>
    <t>=COUNTIFS($B$26:$B$30,"M")</t>
  </si>
  <si>
    <t>=COUNTIFS($B$26:$B$30,B33)</t>
  </si>
  <si>
    <t>=COUNTIFS($B$26:$B$30,B34,$C$26:$C$30,C34)</t>
  </si>
  <si>
    <t>or</t>
  </si>
  <si>
    <t>=COUNTIFS(Gend,B34,Weht,C34)</t>
  </si>
  <si>
    <t>To make list in 1 cell go to data-&gt;data validation-&gt;allow(list)-&gt; source(F,M)</t>
  </si>
  <si>
    <t>=SUM(B4:B8)</t>
  </si>
  <si>
    <t>=SUMPRODUCT(E4:E8,F4:F8)</t>
  </si>
  <si>
    <t>=AVERAGE(J4:J8)</t>
  </si>
  <si>
    <t>=MIN(M4:M8)</t>
  </si>
  <si>
    <t>=MAX(B15:B19)</t>
  </si>
  <si>
    <t>=COUNTA(H15:H19)</t>
  </si>
  <si>
    <t>=COUNT(H15:H19)</t>
  </si>
  <si>
    <t>=COUNTBLANK(K15:K19)</t>
  </si>
  <si>
    <t>=COUNT(K15:K19)</t>
  </si>
  <si>
    <t xml:space="preserve"> 'why freezing?'</t>
  </si>
  <si>
    <t>=B2&gt;=C2</t>
  </si>
  <si>
    <t>=B3&gt;=C3</t>
  </si>
  <si>
    <t>=B4&gt;=C4</t>
  </si>
  <si>
    <t>if we use B2&gt;C2 only it shows false</t>
  </si>
  <si>
    <t xml:space="preserve">but logically its incorrect. So we need </t>
  </si>
  <si>
    <t>to change sign.</t>
  </si>
  <si>
    <t>=IF(B8&gt;=C8,"Target Achieved","Yet to achieve")</t>
  </si>
  <si>
    <t>=IF(B9&gt;=C9,"Target Achieved","Yet to achieve")</t>
  </si>
  <si>
    <t>=IF(B10&gt;=C10,"Target Achieved","Yet to achieve")</t>
  </si>
  <si>
    <t>=IF(B16&gt;=C16,B16*0.1,B16*0.05)</t>
  </si>
  <si>
    <t>=IF(B16&gt;=C16,0.1,0.05)*B16</t>
  </si>
  <si>
    <t>Numeric value not needed to be in double apostophe, the thing needed to print should be in double apostrophe</t>
  </si>
  <si>
    <t>Age</t>
  </si>
  <si>
    <t>1 to 17</t>
  </si>
  <si>
    <t>18 to 59</t>
  </si>
  <si>
    <t>60&gt;</t>
  </si>
  <si>
    <t>Y</t>
  </si>
  <si>
    <t>SC</t>
  </si>
  <si>
    <t>=IF(D23&lt;=17,"Y",IF(D23&lt;=59, "A","SC"))</t>
  </si>
  <si>
    <t>=IF(D23&gt;=60,"SC",IF(D23&gt;=18, "A","Y"))</t>
  </si>
  <si>
    <t>D-1 #no. of if used</t>
  </si>
  <si>
    <t>D=(Y,A, SC)</t>
  </si>
  <si>
    <t>Excellent</t>
  </si>
  <si>
    <t>Good</t>
  </si>
  <si>
    <t>Poor</t>
  </si>
  <si>
    <t>1 to 3001</t>
  </si>
  <si>
    <t>3001 to 6001</t>
  </si>
  <si>
    <t>6001 to 9001</t>
  </si>
  <si>
    <t>9001&gt;</t>
  </si>
  <si>
    <t>Taxable Income</t>
  </si>
  <si>
    <t>Tax %</t>
  </si>
  <si>
    <t>Taxable income</t>
  </si>
  <si>
    <t>=3000*0%+2000*10%</t>
  </si>
  <si>
    <t>=(3000-0)*0%+(6000-3000)*10%+(7000-6000)*20%</t>
  </si>
  <si>
    <t>=(3000-0)*0%+(6000-3000)*10%+(9000-6000)*20%+(12000-9000)*30%</t>
  </si>
  <si>
    <t>Gross income</t>
  </si>
  <si>
    <t>gross income=taxable income-tax paid</t>
  </si>
  <si>
    <t>tax paid</t>
  </si>
  <si>
    <t>=</t>
  </si>
  <si>
    <t>IF(F2&lt;=3000,0,</t>
  </si>
  <si>
    <t>IF(F2&lt;=6000,(F2-3000)*10%,</t>
  </si>
  <si>
    <t>IF(F2&lt;=9000,300+(F2-6000)*20%,</t>
  </si>
  <si>
    <t xml:space="preserve">                     900+(F2-9000)*30%</t>
  </si>
  <si>
    <t>)))</t>
  </si>
  <si>
    <t>pass</t>
  </si>
  <si>
    <t>fail</t>
  </si>
  <si>
    <t>if(marks&gt;=35,"Pass","Fail")</t>
  </si>
  <si>
    <t>each subject mark&gt;35</t>
  </si>
  <si>
    <t>=IF(MIN(C2:I2)&lt;35,"Fail","Pass")</t>
  </si>
  <si>
    <t>=IF(MIN(C2:H2)&gt;35,"Pass","Fail")</t>
  </si>
  <si>
    <t>And</t>
  </si>
  <si>
    <t>Or</t>
  </si>
  <si>
    <t>2lacs/month</t>
  </si>
  <si>
    <t>Manager post</t>
  </si>
  <si>
    <t>Pick up m drop</t>
  </si>
  <si>
    <t>N</t>
  </si>
  <si>
    <t xml:space="preserve">                                  if interviewer asked abt expectations for a job</t>
  </si>
  <si>
    <t>Job Got</t>
  </si>
  <si>
    <t>at least 1 parameter should be yes to get job(or condition)</t>
  </si>
  <si>
    <t>all parameters should be yes to get job(and condition)</t>
  </si>
  <si>
    <t>&gt;=70</t>
  </si>
  <si>
    <t>&gt;=80</t>
  </si>
  <si>
    <t>Scholarship</t>
  </si>
  <si>
    <t>50% S</t>
  </si>
  <si>
    <t>100% S</t>
  </si>
  <si>
    <t>for 100% S, condition is that if marks in any</t>
  </si>
  <si>
    <t>for 50% S, condition is that &gt;=70 or&gt;=80</t>
  </si>
  <si>
    <t xml:space="preserve"> language is &gt;=70 and in any techno. Subject is &gt;=80. for 50% S </t>
  </si>
  <si>
    <t>for final S one must be passed n he will get best S whatever S he achieved</t>
  </si>
  <si>
    <t>Final S</t>
  </si>
  <si>
    <t>0,50,100 Q</t>
  </si>
  <si>
    <t>Day Revenue</t>
  </si>
  <si>
    <t>&gt;=1 Lack</t>
  </si>
  <si>
    <t>Documents for GST</t>
  </si>
  <si>
    <t>Photo</t>
  </si>
  <si>
    <t>2min</t>
  </si>
  <si>
    <t>Yes</t>
  </si>
  <si>
    <t>PAN copy</t>
  </si>
  <si>
    <t>Address proof</t>
  </si>
  <si>
    <t>Adhar or passport</t>
  </si>
  <si>
    <t>NA|NC|C</t>
  </si>
  <si>
    <t>Result</t>
  </si>
  <si>
    <t>Vender</t>
  </si>
  <si>
    <t>PAN</t>
  </si>
  <si>
    <t>Adhar</t>
  </si>
  <si>
    <t>Passport</t>
  </si>
  <si>
    <t>Raj</t>
  </si>
  <si>
    <t>Mohan</t>
  </si>
  <si>
    <t>Roy</t>
  </si>
  <si>
    <t>Kumari</t>
  </si>
  <si>
    <t>1,00,000</t>
  </si>
  <si>
    <t>1,20,000</t>
  </si>
  <si>
    <t>NA</t>
  </si>
  <si>
    <t>NC</t>
  </si>
  <si>
    <t>NA-Not applicable</t>
  </si>
  <si>
    <t>NC-Not compliant</t>
  </si>
  <si>
    <t>C- Compliant</t>
  </si>
  <si>
    <t>Manually</t>
  </si>
  <si>
    <t>Formula</t>
  </si>
  <si>
    <t>D=3 so,no. of if used=2</t>
  </si>
  <si>
    <t>=IF(B36&gt;=100000,IF(AND(C36&gt;=2,D36="Y",OR(E36="Y",F36="Y")),"C","NC"),"NA")</t>
  </si>
  <si>
    <t>check</t>
  </si>
  <si>
    <t>address</t>
  </si>
  <si>
    <t>all docs</t>
  </si>
  <si>
    <t>=B36&gt;=100000</t>
  </si>
  <si>
    <t>=OR(E36="Y",F36="Y")</t>
  </si>
  <si>
    <t>=AND(C36&gt;=2,D36="Y",J36)</t>
  </si>
  <si>
    <t>=IF(I36,IF(K36,"C","NC"),"NA")</t>
  </si>
  <si>
    <t>#no need to write k36="true",it automatically take true value of k36</t>
  </si>
  <si>
    <t>day revenue</t>
  </si>
  <si>
    <t>documents</t>
  </si>
  <si>
    <t>result</t>
  </si>
  <si>
    <t>yes</t>
  </si>
  <si>
    <t>c</t>
  </si>
  <si>
    <t>no</t>
  </si>
  <si>
    <t>na</t>
  </si>
  <si>
    <t>nc</t>
  </si>
  <si>
    <t>Question=&gt;</t>
  </si>
  <si>
    <t>Reg</t>
  </si>
  <si>
    <t>Asim</t>
  </si>
  <si>
    <t>=VLOOKUP(F4,A1:C12,2,0)</t>
  </si>
  <si>
    <t>=vlookup(what?,where?,which?,how?)</t>
  </si>
  <si>
    <t>reg no.</t>
  </si>
  <si>
    <t>name</t>
  </si>
  <si>
    <t>=HLOOKUP(D20,B15:L16,2,0)</t>
  </si>
  <si>
    <t xml:space="preserve">why $f10 </t>
  </si>
  <si>
    <t>so that f column will always be the reference point for weight also</t>
  </si>
  <si>
    <t xml:space="preserve">bcoz we r copying formula from name n it will change the column. To make </t>
  </si>
  <si>
    <t>f column fixed we need to freeze it.</t>
  </si>
  <si>
    <t>raj</t>
  </si>
  <si>
    <t>vinod</t>
  </si>
  <si>
    <t>if reg no. 12, 13 updated later then go to formula,</t>
  </si>
  <si>
    <t xml:space="preserve"> name manager change the row no. n update data</t>
  </si>
  <si>
    <t>=IFERROR(VLOOKUP(F2,$A$1:$C$12,2,0),"")</t>
  </si>
  <si>
    <t>=MATCH(G9,Vhead,0)</t>
  </si>
  <si>
    <t xml:space="preserve">whatever name in g9 changes it shows </t>
  </si>
  <si>
    <t>column no of that heading</t>
  </si>
  <si>
    <t>=VLOOKUP('Extract Data 3'!$A3,'Data Set 1'!$A$1:$H$29,'Extract Data 3'!B$1,0)</t>
  </si>
  <si>
    <t>=IFERROR(</t>
  </si>
  <si>
    <t xml:space="preserve">              VLOOKUP($A3,data1,MATCH(B$2,head1,0),0),</t>
  </si>
  <si>
    <t xml:space="preserve">  IFERROR(</t>
  </si>
  <si>
    <t xml:space="preserve">              VLOOKUP($A3,data2,MATCH(B$2,head2,0),0),</t>
  </si>
  <si>
    <t xml:space="preserve">              VLOOKUP($A3,data3,MATCH(B$2,head3,0),0)</t>
  </si>
  <si>
    <t xml:space="preserve">              )</t>
  </si>
  <si>
    <t>)</t>
  </si>
  <si>
    <t>match allows you to drag formula rightside to get alternative results</t>
  </si>
  <si>
    <t>approximate value works only if data is in ascending order n alphabetical order</t>
  </si>
  <si>
    <t>approximate value apply whenever u want slab based output</t>
  </si>
  <si>
    <t>=VLOOKUP(G9,F2:H7,3,1)</t>
  </si>
  <si>
    <t>1=approximate value</t>
  </si>
  <si>
    <t>Quarter</t>
  </si>
  <si>
    <t>April</t>
  </si>
  <si>
    <t>June</t>
  </si>
  <si>
    <t>July</t>
  </si>
  <si>
    <t>Sept</t>
  </si>
  <si>
    <t>Dec</t>
  </si>
  <si>
    <t>Qtr</t>
  </si>
  <si>
    <t>Qtr 1</t>
  </si>
  <si>
    <t>Qtr 2</t>
  </si>
  <si>
    <t>Qtr 3</t>
  </si>
  <si>
    <t>Qtr 4</t>
  </si>
  <si>
    <t>manually</t>
  </si>
  <si>
    <t>Rent</t>
  </si>
  <si>
    <t>x</t>
  </si>
  <si>
    <t>offset</t>
  </si>
  <si>
    <t>=OFFSET(A1,4,5)</t>
  </si>
  <si>
    <t>=SUM(OFFSET(D5,0,0,1,MATCH(D8,D4:I4,0)))</t>
  </si>
  <si>
    <t>fruits</t>
  </si>
  <si>
    <t>cost</t>
  </si>
  <si>
    <t>apple</t>
  </si>
  <si>
    <t>mango</t>
  </si>
  <si>
    <t>banana</t>
  </si>
  <si>
    <t>Fruits</t>
  </si>
  <si>
    <t>Cost</t>
  </si>
  <si>
    <t>=INDEX(H48:J61,2,1)</t>
  </si>
  <si>
    <t>=INDEX(H48:J61,6,1)</t>
  </si>
  <si>
    <t>=INDEX(Idata,</t>
  </si>
  <si>
    <t>MATCH(M51,Reg,0),</t>
  </si>
  <si>
    <t>MATCH(N48,Ihead,0))</t>
  </si>
  <si>
    <t>MATCH($M56,Reg,0),</t>
  </si>
  <si>
    <t>MATCH(N$55,Ihead,0))</t>
  </si>
  <si>
    <t>DMY</t>
  </si>
  <si>
    <t>on Sat n Sun microsoft considers holidays</t>
  </si>
  <si>
    <t>Revised Date</t>
  </si>
  <si>
    <t>=DAY(B6)</t>
  </si>
  <si>
    <t>=MONTH(B6)</t>
  </si>
  <si>
    <t>=YEAR(B6)</t>
  </si>
  <si>
    <t>=DATE(2023,D6,C6)</t>
  </si>
  <si>
    <t>=TEXT(F6,"ddd,dd-mmm-yyyy hh:mm:ss AM/PM")</t>
  </si>
  <si>
    <t>Expiry Date</t>
  </si>
  <si>
    <t>Pay day</t>
  </si>
  <si>
    <t>DOJ</t>
  </si>
  <si>
    <t>DOR</t>
  </si>
  <si>
    <t>YM</t>
  </si>
  <si>
    <t>YD</t>
  </si>
  <si>
    <t>MD</t>
  </si>
  <si>
    <t>13 yrs 3 months 21 days</t>
  </si>
  <si>
    <t>=DATEDIF($B$26,$B$27,A29)</t>
  </si>
  <si>
    <t>u can use "Y" instead of A29</t>
  </si>
  <si>
    <t>Sample Text</t>
  </si>
  <si>
    <t>abcd 12 xyz</t>
  </si>
  <si>
    <t>LEFT</t>
  </si>
  <si>
    <t>MID</t>
  </si>
  <si>
    <t>RIGHT</t>
  </si>
  <si>
    <t>1st Space</t>
  </si>
  <si>
    <t>2nd Space</t>
  </si>
  <si>
    <t>Left V2</t>
  </si>
  <si>
    <t>Mid V2</t>
  </si>
  <si>
    <t>Right V2</t>
  </si>
  <si>
    <t>LEN</t>
  </si>
  <si>
    <t>Sector</t>
  </si>
  <si>
    <t>Admin</t>
  </si>
  <si>
    <t>Finance</t>
  </si>
  <si>
    <t>HR</t>
  </si>
  <si>
    <t>R &amp; D</t>
  </si>
  <si>
    <t>Records</t>
  </si>
  <si>
    <t>Total Units</t>
  </si>
  <si>
    <t>Avg Units</t>
  </si>
  <si>
    <t>Base unit</t>
  </si>
  <si>
    <t>High Qty</t>
  </si>
  <si>
    <t>max</t>
  </si>
  <si>
    <t>min</t>
  </si>
  <si>
    <t>Product name</t>
  </si>
  <si>
    <t>Max unit</t>
  </si>
  <si>
    <t>=MAX(O2:O6)</t>
  </si>
  <si>
    <t>=VLOOKUP(M10,CHOOSE({1,2},$O$2:$O$6,$M$2:$M$6),2,0)</t>
  </si>
  <si>
    <t>No of emp</t>
  </si>
  <si>
    <t>Total Salary</t>
  </si>
  <si>
    <t>Avg Salary</t>
  </si>
  <si>
    <t>Best Pay</t>
  </si>
  <si>
    <t>Base Pay</t>
  </si>
  <si>
    <t>Total salary</t>
  </si>
  <si>
    <t>Avg salary</t>
  </si>
  <si>
    <t>Best pay</t>
  </si>
  <si>
    <t>Best pay(array)</t>
  </si>
  <si>
    <t>Base pay</t>
  </si>
  <si>
    <t>Base pay(array)</t>
  </si>
  <si>
    <t>=COUNTIFS(Dept,$H3,Status,I$1)</t>
  </si>
  <si>
    <t>=SUMIFS(Salary,Dept,$H3,Status,J$1)</t>
  </si>
  <si>
    <t>=IFERROR(AVERAGEIFS(Salary,Dept,$H3,Status,K$1),0)</t>
  </si>
  <si>
    <t>{=max(if(dept=$h3,if(status=l$1,salary)))}</t>
  </si>
  <si>
    <t>{=min(if(dept=$h3,if(status=l$1,salary)))}</t>
  </si>
  <si>
    <t>=MAX(IF(Dept=$H3,IF(Status=L$1,Salary)))</t>
  </si>
  <si>
    <t>=Min(IF(Dept=$H3,IF(Status=L$1,Salary)))</t>
  </si>
  <si>
    <t>to change parameters from i1 to m1 automatically,put =i1 in j1 n drag it towards right</t>
  </si>
  <si>
    <t>=MATCH(I30,I2:M2,0)</t>
  </si>
  <si>
    <t>=CHOOSE($I$29,I3,J3,K3,L3,M3)</t>
  </si>
  <si>
    <t>Discount</t>
  </si>
  <si>
    <t>=Table1[[#This Row],[Revenue]]*10%</t>
  </si>
  <si>
    <t>automatically selected</t>
  </si>
  <si>
    <t>Table1[[#This Row],[Revenue]]     =&gt;</t>
  </si>
  <si>
    <t xml:space="preserve">Feb </t>
  </si>
  <si>
    <t>Grand Total</t>
  </si>
  <si>
    <t>Sum of Revenue</t>
  </si>
  <si>
    <t>(Multiple Items)</t>
  </si>
  <si>
    <t>Sum of Profit</t>
  </si>
  <si>
    <t>1-50000</t>
  </si>
  <si>
    <t>50001-100000</t>
  </si>
  <si>
    <t>100001-150000</t>
  </si>
  <si>
    <t>150001-200000</t>
  </si>
  <si>
    <t>501-1000</t>
  </si>
  <si>
    <t>1001-1500</t>
  </si>
  <si>
    <t>1501-2000</t>
  </si>
  <si>
    <t>8501-9000</t>
  </si>
  <si>
    <t>YEARS</t>
  </si>
  <si>
    <t>YEAR</t>
  </si>
  <si>
    <t>Row Labels</t>
  </si>
  <si>
    <t>2020-2029</t>
  </si>
  <si>
    <t>2030-2039</t>
  </si>
  <si>
    <t>2040-2049</t>
  </si>
  <si>
    <t>2050-2059</t>
  </si>
  <si>
    <t>2060-2069</t>
  </si>
  <si>
    <t>2070-2079</t>
  </si>
  <si>
    <t>2080-2089</t>
  </si>
  <si>
    <t>2090-2099</t>
  </si>
  <si>
    <t>2100-2109</t>
  </si>
  <si>
    <t>2110-2119</t>
  </si>
  <si>
    <t>2120-2129</t>
  </si>
  <si>
    <t>2130-2139</t>
  </si>
  <si>
    <t>2140-2149</t>
  </si>
  <si>
    <t>2150-2159</t>
  </si>
  <si>
    <t>Column Labels</t>
  </si>
  <si>
    <t>Count of BALLOT
STATUS</t>
  </si>
  <si>
    <t>Label</t>
  </si>
  <si>
    <t>128500</t>
  </si>
  <si>
    <t>132500</t>
  </si>
  <si>
    <t>18500</t>
  </si>
  <si>
    <t>19425</t>
  </si>
  <si>
    <t>20396.25</t>
  </si>
  <si>
    <t>21416.0625</t>
  </si>
  <si>
    <t>16000</t>
  </si>
  <si>
    <t>16800</t>
  </si>
  <si>
    <t>17640</t>
  </si>
  <si>
    <t>18522</t>
  </si>
  <si>
    <t>23000</t>
  </si>
  <si>
    <t>120000</t>
  </si>
  <si>
    <t>10000</t>
  </si>
  <si>
    <t>10500</t>
  </si>
  <si>
    <t>11025</t>
  </si>
  <si>
    <t>11576.25</t>
  </si>
  <si>
    <t>11000</t>
  </si>
  <si>
    <t>11550</t>
  </si>
  <si>
    <t>12127.5</t>
  </si>
  <si>
    <t>12733.875</t>
  </si>
  <si>
    <t>29000</t>
  </si>
  <si>
    <t>38000</t>
  </si>
  <si>
    <t>12000</t>
  </si>
  <si>
    <t>12600</t>
  </si>
  <si>
    <t>13230</t>
  </si>
  <si>
    <t>13891.5</t>
  </si>
  <si>
    <t>32500</t>
  </si>
  <si>
    <t>34125</t>
  </si>
  <si>
    <t>35831.25</t>
  </si>
  <si>
    <t>37622.8125</t>
  </si>
  <si>
    <t>92000</t>
  </si>
  <si>
    <t>Food</t>
  </si>
  <si>
    <t>Conv</t>
  </si>
  <si>
    <t>Overheads</t>
  </si>
  <si>
    <t>Phone Bill</t>
  </si>
  <si>
    <t>IT Exp</t>
  </si>
  <si>
    <t>45000</t>
  </si>
  <si>
    <t>65000</t>
  </si>
  <si>
    <t>67899</t>
  </si>
  <si>
    <t>34000</t>
  </si>
  <si>
    <t>45880</t>
  </si>
  <si>
    <t>88670</t>
  </si>
  <si>
    <t>34555</t>
  </si>
  <si>
    <t>76000</t>
  </si>
  <si>
    <t>25000</t>
  </si>
  <si>
    <t>#</t>
  </si>
  <si>
    <t>Country, 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</si>
  <si>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</si>
  <si>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</si>
  <si>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</si>
  <si>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</si>
  <si>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</si>
  <si>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</si>
  <si>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</si>
  <si>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</si>
  <si>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</si>
  <si>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</si>
  <si>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</si>
  <si>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
                                1M pop</t>
  </si>
  <si>
    <t>Population</t>
  </si>
  <si>
    <t>New Deaths/1M pop</t>
  </si>
  <si>
    <t>Active Cases/1M pop</t>
  </si>
  <si>
    <t>World</t>
  </si>
  <si>
    <t>651,907,747</t>
  </si>
  <si>
    <t>+229,523</t>
  </si>
  <si>
    <t>20,429,814</t>
  </si>
  <si>
    <t>40,450</t>
  </si>
  <si>
    <t>Europe</t>
  </si>
  <si>
    <t>241,555,445</t>
  </si>
  <si>
    <t>+61,998</t>
  </si>
  <si>
    <t>2,396,248</t>
  </si>
  <si>
    <t>6,466</t>
  </si>
  <si>
    <t>Asia</t>
  </si>
  <si>
    <t>198,685,913</t>
  </si>
  <si>
    <t>+48,198</t>
  </si>
  <si>
    <t>13,878,698</t>
  </si>
  <si>
    <t>15,570</t>
  </si>
  <si>
    <t>North America</t>
  </si>
  <si>
    <t>119,582,690</t>
  </si>
  <si>
    <t>+61,741</t>
  </si>
  <si>
    <t>3,176,200</t>
  </si>
  <si>
    <t>7,600</t>
  </si>
  <si>
    <t>USA</t>
  </si>
  <si>
    <t>102,472,268</t>
  </si>
  <si>
    <t>+57,999</t>
  </si>
  <si>
    <t>1,476,376</t>
  </si>
  <si>
    <t>2,436</t>
  </si>
  <si>
    <t>0.5</t>
  </si>
  <si>
    <t>South America</t>
  </si>
  <si>
    <t>66,185,537</t>
  </si>
  <si>
    <t>+56,730</t>
  </si>
  <si>
    <t>401,408</t>
  </si>
  <si>
    <t>10,196</t>
  </si>
  <si>
    <t>India</t>
  </si>
  <si>
    <t>44,152,687</t>
  </si>
  <si>
    <t>+127</t>
  </si>
  <si>
    <t>2,000</t>
  </si>
  <si>
    <t>N/A</t>
  </si>
  <si>
    <t>France</t>
  </si>
  <si>
    <t>39,368,047</t>
  </si>
  <si>
    <t>+3,989</t>
  </si>
  <si>
    <t>67,672</t>
  </si>
  <si>
    <t>869</t>
  </si>
  <si>
    <t>0.6</t>
  </si>
  <si>
    <t>Germany</t>
  </si>
  <si>
    <t>37,630,800</t>
  </si>
  <si>
    <t>+13,600</t>
  </si>
  <si>
    <t>270,508</t>
  </si>
  <si>
    <t>1</t>
  </si>
  <si>
    <t>Brazil</t>
  </si>
  <si>
    <t>36,170,812</t>
  </si>
  <si>
    <t>+54,404</t>
  </si>
  <si>
    <t>128,135</t>
  </si>
  <si>
    <t>Japan</t>
  </si>
  <si>
    <t>21,669,889</t>
  </si>
  <si>
    <t>+1,261</t>
  </si>
  <si>
    <t>11,394,204</t>
  </si>
  <si>
    <t>212</t>
  </si>
  <si>
    <t>0.9</t>
  </si>
  <si>
    <t>S. Korea</t>
  </si>
  <si>
    <t>30,209,520</t>
  </si>
  <si>
    <t>+14,496</t>
  </si>
  <si>
    <t>215,450</t>
  </si>
  <si>
    <t>186</t>
  </si>
  <si>
    <t>0.3</t>
  </si>
  <si>
    <t>Italy</t>
  </si>
  <si>
    <t>25,174,036</t>
  </si>
  <si>
    <t>185,528</t>
  </si>
  <si>
    <t>154</t>
  </si>
  <si>
    <t>UK</t>
  </si>
  <si>
    <t>24,071,436</t>
  </si>
  <si>
    <t>+2,621</t>
  </si>
  <si>
    <t>63,933</t>
  </si>
  <si>
    <t>Russia</t>
  </si>
  <si>
    <t>21,542,609</t>
  </si>
  <si>
    <t>+15,408</t>
  </si>
  <si>
    <t>265,432</t>
  </si>
  <si>
    <t>0.2</t>
  </si>
  <si>
    <t>Turkey</t>
  </si>
  <si>
    <t>Oceania</t>
  </si>
  <si>
    <t>13,823,054</t>
  </si>
  <si>
    <t>119,506</t>
  </si>
  <si>
    <t>71</t>
  </si>
  <si>
    <t>Spain</t>
  </si>
  <si>
    <t>13,596,016</t>
  </si>
  <si>
    <t>40,754</t>
  </si>
  <si>
    <t>231</t>
  </si>
  <si>
    <t>Africa</t>
  </si>
  <si>
    <t>12,074,402</t>
  </si>
  <si>
    <t>+856</t>
  </si>
  <si>
    <t>457,754</t>
  </si>
  <si>
    <t>547</t>
  </si>
  <si>
    <t>Vietnam</t>
  </si>
  <si>
    <t>10,614,735</t>
  </si>
  <si>
    <t>+7</t>
  </si>
  <si>
    <t>868,937</t>
  </si>
  <si>
    <t>5</t>
  </si>
  <si>
    <t>Australia</t>
  </si>
  <si>
    <t>11,311,584</t>
  </si>
  <si>
    <t>16,849</t>
  </si>
  <si>
    <t>43</t>
  </si>
  <si>
    <t>Argentina</t>
  </si>
  <si>
    <t>9,907,133</t>
  </si>
  <si>
    <t>+456</t>
  </si>
  <si>
    <t>5,717</t>
  </si>
  <si>
    <t>363</t>
  </si>
  <si>
    <t>Taiwan</t>
  </si>
  <si>
    <t>9,579,044</t>
  </si>
  <si>
    <t>+27,033</t>
  </si>
  <si>
    <t>374,217</t>
  </si>
  <si>
    <t>3</t>
  </si>
  <si>
    <t>Netherlands</t>
  </si>
  <si>
    <t>8,557,110</t>
  </si>
  <si>
    <t>11,619</t>
  </si>
  <si>
    <t>53</t>
  </si>
  <si>
    <t>Iran</t>
  </si>
  <si>
    <t>7,338,938</t>
  </si>
  <si>
    <t>+73</t>
  </si>
  <si>
    <t>83,659</t>
  </si>
  <si>
    <t>288</t>
  </si>
  <si>
    <t>0.08</t>
  </si>
  <si>
    <t>Mexico</t>
  </si>
  <si>
    <t>6,674,710</t>
  </si>
  <si>
    <t>+3,568</t>
  </si>
  <si>
    <t>427,471</t>
  </si>
  <si>
    <t>Indonesia</t>
  </si>
  <si>
    <t>6,570,305</t>
  </si>
  <si>
    <t>+195</t>
  </si>
  <si>
    <t>3,619</t>
  </si>
  <si>
    <t>0.01</t>
  </si>
  <si>
    <t>Poland</t>
  </si>
  <si>
    <t>5,335,940</t>
  </si>
  <si>
    <t>952,016</t>
  </si>
  <si>
    <t>696</t>
  </si>
  <si>
    <t>Colombia</t>
  </si>
  <si>
    <t>6,182,304</t>
  </si>
  <si>
    <t>34,545</t>
  </si>
  <si>
    <t>342</t>
  </si>
  <si>
    <t>0.4</t>
  </si>
  <si>
    <t>Austria</t>
  </si>
  <si>
    <t>5,807,815</t>
  </si>
  <si>
    <t>+4,207</t>
  </si>
  <si>
    <t>49,261</t>
  </si>
  <si>
    <t>40</t>
  </si>
  <si>
    <t>0.1</t>
  </si>
  <si>
    <t>Greece</t>
  </si>
  <si>
    <t>5,780,008</t>
  </si>
  <si>
    <t>+15,393</t>
  </si>
  <si>
    <t>26,581</t>
  </si>
  <si>
    <t>115</t>
  </si>
  <si>
    <t>Portugal</t>
  </si>
  <si>
    <t>5,536,772</t>
  </si>
  <si>
    <t>+107</t>
  </si>
  <si>
    <t>3,819</t>
  </si>
  <si>
    <t>61</t>
  </si>
  <si>
    <t>Ukraine</t>
  </si>
  <si>
    <t>5,261,929</t>
  </si>
  <si>
    <t>+425</t>
  </si>
  <si>
    <t>8,991</t>
  </si>
  <si>
    <t>Chile</t>
  </si>
  <si>
    <t>5,085,460</t>
  </si>
  <si>
    <t>+1,585</t>
  </si>
  <si>
    <t>4,537</t>
  </si>
  <si>
    <t>79</t>
  </si>
  <si>
    <t>Malaysia</t>
  </si>
  <si>
    <t>4,995,306</t>
  </si>
  <si>
    <t>+227</t>
  </si>
  <si>
    <t>9,324</t>
  </si>
  <si>
    <t>8</t>
  </si>
  <si>
    <t>Israel</t>
  </si>
  <si>
    <t>4,781,252</t>
  </si>
  <si>
    <t>2,379</t>
  </si>
  <si>
    <t>57</t>
  </si>
  <si>
    <t>DPRK</t>
  </si>
  <si>
    <t>4,772,739</t>
  </si>
  <si>
    <t>0</t>
  </si>
  <si>
    <t>Thailand</t>
  </si>
  <si>
    <t>4,692,636</t>
  </si>
  <si>
    <t>1,293</t>
  </si>
  <si>
    <t>Belgium</t>
  </si>
  <si>
    <t>4,656,366</t>
  </si>
  <si>
    <t>+367</t>
  </si>
  <si>
    <t>18,244</t>
  </si>
  <si>
    <t>Czechia</t>
  </si>
  <si>
    <t>4,552,698</t>
  </si>
  <si>
    <t>+206</t>
  </si>
  <si>
    <t>9,327</t>
  </si>
  <si>
    <t>Canada</t>
  </si>
  <si>
    <t>4,489,743</t>
  </si>
  <si>
    <t>40,959</t>
  </si>
  <si>
    <t>99</t>
  </si>
  <si>
    <t>Peru</t>
  </si>
  <si>
    <t>4,263,501</t>
  </si>
  <si>
    <t>2,037</t>
  </si>
  <si>
    <t>48</t>
  </si>
  <si>
    <t>Switzerland</t>
  </si>
  <si>
    <t>4,370,447</t>
  </si>
  <si>
    <t>4,756</t>
  </si>
  <si>
    <t>45</t>
  </si>
  <si>
    <t>Philippines</t>
  </si>
  <si>
    <t>4,000,480</t>
  </si>
  <si>
    <t>+119</t>
  </si>
  <si>
    <t>9,131</t>
  </si>
  <si>
    <t>162</t>
  </si>
  <si>
    <t>South Africa</t>
  </si>
  <si>
    <t>3,912,506</t>
  </si>
  <si>
    <t>45,984</t>
  </si>
  <si>
    <t>192</t>
  </si>
  <si>
    <t>Romania</t>
  </si>
  <si>
    <t>3,260,130</t>
  </si>
  <si>
    <t>+2,799</t>
  </si>
  <si>
    <t>7,326</t>
  </si>
  <si>
    <t>Denmark</t>
  </si>
  <si>
    <t>3,165,608</t>
  </si>
  <si>
    <t>+89</t>
  </si>
  <si>
    <t>974</t>
  </si>
  <si>
    <t>19</t>
  </si>
  <si>
    <t>Hong Kong</t>
  </si>
  <si>
    <t>2,826,768</t>
  </si>
  <si>
    <t>+3,841</t>
  </si>
  <si>
    <t>42,469</t>
  </si>
  <si>
    <t>28</t>
  </si>
  <si>
    <t>Sweden</t>
  </si>
  <si>
    <t>2,669,287</t>
  </si>
  <si>
    <t>+92</t>
  </si>
  <si>
    <t>4,907</t>
  </si>
  <si>
    <t>6</t>
  </si>
  <si>
    <t>Serbia</t>
  </si>
  <si>
    <t>2,456,412</t>
  </si>
  <si>
    <t>+592</t>
  </si>
  <si>
    <t>13,735</t>
  </si>
  <si>
    <t>21</t>
  </si>
  <si>
    <t>Iraq</t>
  </si>
  <si>
    <t>2,439,497</t>
  </si>
  <si>
    <t>673</t>
  </si>
  <si>
    <t>Singapore</t>
  </si>
  <si>
    <t>2,149,583</t>
  </si>
  <si>
    <t>70,701</t>
  </si>
  <si>
    <t>New Zealand</t>
  </si>
  <si>
    <t>2,197,123</t>
  </si>
  <si>
    <t>6,788</t>
  </si>
  <si>
    <t>Hungary</t>
  </si>
  <si>
    <t>2,142,682</t>
  </si>
  <si>
    <t>+962</t>
  </si>
  <si>
    <t>3,542</t>
  </si>
  <si>
    <t>0.7</t>
  </si>
  <si>
    <t>Bangladesh</t>
  </si>
  <si>
    <t>1,998,448</t>
  </si>
  <si>
    <t>9,880</t>
  </si>
  <si>
    <t>Slovakia</t>
  </si>
  <si>
    <t>1,840,306</t>
  </si>
  <si>
    <t>+96</t>
  </si>
  <si>
    <t>1,081</t>
  </si>
  <si>
    <t>16</t>
  </si>
  <si>
    <t>Georgia</t>
  </si>
  <si>
    <t>1,776,548</t>
  </si>
  <si>
    <t>32,085</t>
  </si>
  <si>
    <t>Jordan</t>
  </si>
  <si>
    <t>1,731,007</t>
  </si>
  <si>
    <t>1,868</t>
  </si>
  <si>
    <t>59</t>
  </si>
  <si>
    <t>Ireland</t>
  </si>
  <si>
    <t>1,691,343</t>
  </si>
  <si>
    <t>+29</t>
  </si>
  <si>
    <t>2,551</t>
  </si>
  <si>
    <t>18</t>
  </si>
  <si>
    <t>Pakistan</t>
  </si>
  <si>
    <t>1,538,689</t>
  </si>
  <si>
    <t>7,430</t>
  </si>
  <si>
    <t>13</t>
  </si>
  <si>
    <t>Norway</t>
  </si>
  <si>
    <t>1,472,983</t>
  </si>
  <si>
    <t>+53</t>
  </si>
  <si>
    <t>672</t>
  </si>
  <si>
    <t>20</t>
  </si>
  <si>
    <t>Finland</t>
  </si>
  <si>
    <t>1,451,269</t>
  </si>
  <si>
    <t>2,008</t>
  </si>
  <si>
    <t>Kazakhstan</t>
  </si>
  <si>
    <t>1,383,020</t>
  </si>
  <si>
    <t>10,485</t>
  </si>
  <si>
    <t>24</t>
  </si>
  <si>
    <t>Slovenia</t>
  </si>
  <si>
    <t>1,315,958</t>
  </si>
  <si>
    <t>+305</t>
  </si>
  <si>
    <t>3,368</t>
  </si>
  <si>
    <t>Lithuania</t>
  </si>
  <si>
    <t>1,287,691</t>
  </si>
  <si>
    <t>+370</t>
  </si>
  <si>
    <t>5,769</t>
  </si>
  <si>
    <t>7</t>
  </si>
  <si>
    <t>Bulgaria</t>
  </si>
  <si>
    <t>1,255,446</t>
  </si>
  <si>
    <t>+68</t>
  </si>
  <si>
    <t>2,796</t>
  </si>
  <si>
    <t>25</t>
  </si>
  <si>
    <t>Morocco</t>
  </si>
  <si>
    <t>1,256,045</t>
  </si>
  <si>
    <t>+10</t>
  </si>
  <si>
    <t>70</t>
  </si>
  <si>
    <t>Croatia</t>
  </si>
  <si>
    <t>1,250,175</t>
  </si>
  <si>
    <t>541</t>
  </si>
  <si>
    <t>10</t>
  </si>
  <si>
    <t>Guatemala</t>
  </si>
  <si>
    <t>1,213,424</t>
  </si>
  <si>
    <t>+362</t>
  </si>
  <si>
    <t>1,259</t>
  </si>
  <si>
    <t>0.05</t>
  </si>
  <si>
    <t>Lebanon</t>
  </si>
  <si>
    <t>1,087,587</t>
  </si>
  <si>
    <t>132,895</t>
  </si>
  <si>
    <t>74</t>
  </si>
  <si>
    <t>Costa Rica</t>
  </si>
  <si>
    <t>860,711</t>
  </si>
  <si>
    <t>329,130</t>
  </si>
  <si>
    <t>52</t>
  </si>
  <si>
    <t>Bolivia</t>
  </si>
  <si>
    <t>1,155,678</t>
  </si>
  <si>
    <t>+260</t>
  </si>
  <si>
    <t>14,243</t>
  </si>
  <si>
    <t>220</t>
  </si>
  <si>
    <t>Tunisia</t>
  </si>
  <si>
    <t>44</t>
  </si>
  <si>
    <t>Cuba</t>
  </si>
  <si>
    <t>1,103,956</t>
  </si>
  <si>
    <t>+5</t>
  </si>
  <si>
    <t>75</t>
  </si>
  <si>
    <t>Ecuador</t>
  </si>
  <si>
    <t>1,015,999</t>
  </si>
  <si>
    <t>4,571</t>
  </si>
  <si>
    <t>759</t>
  </si>
  <si>
    <t>UAE</t>
  </si>
  <si>
    <t>1,034,628</t>
  </si>
  <si>
    <t>+122</t>
  </si>
  <si>
    <t>14,360</t>
  </si>
  <si>
    <t>Uruguay</t>
  </si>
  <si>
    <t>1,025,995</t>
  </si>
  <si>
    <t>434</t>
  </si>
  <si>
    <t>Panama</t>
  </si>
  <si>
    <t>1,021,441</t>
  </si>
  <si>
    <t>617</t>
  </si>
  <si>
    <t>Mongolia</t>
  </si>
  <si>
    <t>1,005,705</t>
  </si>
  <si>
    <t>+8</t>
  </si>
  <si>
    <t>12</t>
  </si>
  <si>
    <t>Nepal</t>
  </si>
  <si>
    <t>989,105</t>
  </si>
  <si>
    <t>+2</t>
  </si>
  <si>
    <t>Belarus</t>
  </si>
  <si>
    <t>985,592</t>
  </si>
  <si>
    <t>1,327</t>
  </si>
  <si>
    <t>Latvia</t>
  </si>
  <si>
    <t>969,279</t>
  </si>
  <si>
    <t>+24</t>
  </si>
  <si>
    <t>370</t>
  </si>
  <si>
    <t>Saudi Arabia</t>
  </si>
  <si>
    <t>816,432</t>
  </si>
  <si>
    <t>+52</t>
  </si>
  <si>
    <t>3,056</t>
  </si>
  <si>
    <t>38</t>
  </si>
  <si>
    <t>0.03</t>
  </si>
  <si>
    <t>Azerbaijan</t>
  </si>
  <si>
    <t>818,167</t>
  </si>
  <si>
    <t>+22</t>
  </si>
  <si>
    <t>151</t>
  </si>
  <si>
    <t>Paraguay</t>
  </si>
  <si>
    <t>Bahrain</t>
  </si>
  <si>
    <t>701,697</t>
  </si>
  <si>
    <t>+316</t>
  </si>
  <si>
    <t>2,199</t>
  </si>
  <si>
    <t>Sri Lanka</t>
  </si>
  <si>
    <t>655,192</t>
  </si>
  <si>
    <t>+1</t>
  </si>
  <si>
    <t>Kuwait</t>
  </si>
  <si>
    <t>660,237</t>
  </si>
  <si>
    <t>51</t>
  </si>
  <si>
    <t>Dominican Republic</t>
  </si>
  <si>
    <t>644,785</t>
  </si>
  <si>
    <t>11,364</t>
  </si>
  <si>
    <t>4</t>
  </si>
  <si>
    <t>Cyprus</t>
  </si>
  <si>
    <t>641,366</t>
  </si>
  <si>
    <t>4,368</t>
  </si>
  <si>
    <t>60</t>
  </si>
  <si>
    <t>Myanmar</t>
  </si>
  <si>
    <t>614,374</t>
  </si>
  <si>
    <t>+4</t>
  </si>
  <si>
    <t>39</t>
  </si>
  <si>
    <t>Palestine</t>
  </si>
  <si>
    <t>615,445</t>
  </si>
  <si>
    <t>159</t>
  </si>
  <si>
    <t>17</t>
  </si>
  <si>
    <t>Estonia</t>
  </si>
  <si>
    <t>524,990</t>
  </si>
  <si>
    <t>86,924</t>
  </si>
  <si>
    <t>Moldova</t>
  </si>
  <si>
    <t>504,142</t>
  </si>
  <si>
    <t>87,634</t>
  </si>
  <si>
    <t>49</t>
  </si>
  <si>
    <t>Venezuela</t>
  </si>
  <si>
    <t>545,687</t>
  </si>
  <si>
    <t>+32</t>
  </si>
  <si>
    <t>411</t>
  </si>
  <si>
    <t>36</t>
  </si>
  <si>
    <t>Egypt</t>
  </si>
  <si>
    <t>442,182</t>
  </si>
  <si>
    <t>48,903</t>
  </si>
  <si>
    <t>122</t>
  </si>
  <si>
    <t>Libya</t>
  </si>
  <si>
    <t>500,733</t>
  </si>
  <si>
    <t>China</t>
  </si>
  <si>
    <t>379,053</t>
  </si>
  <si>
    <t>118,977</t>
  </si>
  <si>
    <t>7,557</t>
  </si>
  <si>
    <t>Ethiopia</t>
  </si>
  <si>
    <t>487,185</t>
  </si>
  <si>
    <t>+15</t>
  </si>
  <si>
    <t>5,146</t>
  </si>
  <si>
    <t>Qatar</t>
  </si>
  <si>
    <t>492,638</t>
  </si>
  <si>
    <t>+38</t>
  </si>
  <si>
    <t>315</t>
  </si>
  <si>
    <t>22</t>
  </si>
  <si>
    <t>Réunion</t>
  </si>
  <si>
    <t>418,572</t>
  </si>
  <si>
    <t>67,095</t>
  </si>
  <si>
    <t>Honduras</t>
  </si>
  <si>
    <t>105</t>
  </si>
  <si>
    <t>Armenia</t>
  </si>
  <si>
    <t>435,162</t>
  </si>
  <si>
    <t>2,936</t>
  </si>
  <si>
    <t>Bosnia and Herzegovina</t>
  </si>
  <si>
    <t>379,084</t>
  </si>
  <si>
    <t>6,213</t>
  </si>
  <si>
    <t>Oman</t>
  </si>
  <si>
    <t>384,669</t>
  </si>
  <si>
    <t>10,152</t>
  </si>
  <si>
    <t>2</t>
  </si>
  <si>
    <t>North Macedonia</t>
  </si>
  <si>
    <t>336,974</t>
  </si>
  <si>
    <t>106</t>
  </si>
  <si>
    <t>Kenya</t>
  </si>
  <si>
    <t>337,183</t>
  </si>
  <si>
    <t>+37</t>
  </si>
  <si>
    <t>29</t>
  </si>
  <si>
    <t>Zambia</t>
  </si>
  <si>
    <t>338,289</t>
  </si>
  <si>
    <t>+23</t>
  </si>
  <si>
    <t>487</t>
  </si>
  <si>
    <t>Albania</t>
  </si>
  <si>
    <t>329,079</t>
  </si>
  <si>
    <t>1,661</t>
  </si>
  <si>
    <t>Botswana</t>
  </si>
  <si>
    <t>326,868</t>
  </si>
  <si>
    <t>-7</t>
  </si>
  <si>
    <t>Luxembourg</t>
  </si>
  <si>
    <t>288,991</t>
  </si>
  <si>
    <t>7,633</t>
  </si>
  <si>
    <t>Montenegro</t>
  </si>
  <si>
    <t>284,206</t>
  </si>
  <si>
    <t>766</t>
  </si>
  <si>
    <t>Brunei</t>
  </si>
  <si>
    <t>243,601</t>
  </si>
  <si>
    <t>34,166</t>
  </si>
  <si>
    <t>Algeria</t>
  </si>
  <si>
    <t>182,788</t>
  </si>
  <si>
    <t>81,762</t>
  </si>
  <si>
    <t>Nigeria</t>
  </si>
  <si>
    <t>259,850</t>
  </si>
  <si>
    <t>3,458</t>
  </si>
  <si>
    <t>11</t>
  </si>
  <si>
    <t>Zimbabwe</t>
  </si>
  <si>
    <t>257,205</t>
  </si>
  <si>
    <t>+512</t>
  </si>
  <si>
    <t>1,053</t>
  </si>
  <si>
    <t>0.07</t>
  </si>
  <si>
    <t>Uzbekistan</t>
  </si>
  <si>
    <t>241,486</t>
  </si>
  <si>
    <t>7,809</t>
  </si>
  <si>
    <t>23</t>
  </si>
  <si>
    <t>Mozambique</t>
  </si>
  <si>
    <t>228,805</t>
  </si>
  <si>
    <t>2,051</t>
  </si>
  <si>
    <t>Martinique</t>
  </si>
  <si>
    <t>Laos</t>
  </si>
  <si>
    <t>Afghanistan</t>
  </si>
  <si>
    <t>190,544</t>
  </si>
  <si>
    <t>+254</t>
  </si>
  <si>
    <t>10,755</t>
  </si>
  <si>
    <t>Iceland</t>
  </si>
  <si>
    <t>Kyrgyzstan</t>
  </si>
  <si>
    <t>196,406</t>
  </si>
  <si>
    <t>7,236</t>
  </si>
  <si>
    <t>131</t>
  </si>
  <si>
    <t>Guadeloupe</t>
  </si>
  <si>
    <t>El Salvador</t>
  </si>
  <si>
    <t>179,410</t>
  </si>
  <si>
    <t>18,145</t>
  </si>
  <si>
    <t>Trinidad and Tobago</t>
  </si>
  <si>
    <t>184,363</t>
  </si>
  <si>
    <t>35</t>
  </si>
  <si>
    <t>Maldives</t>
  </si>
  <si>
    <t>163,687</t>
  </si>
  <si>
    <t>21,731</t>
  </si>
  <si>
    <t>Ghana</t>
  </si>
  <si>
    <t>169,696</t>
  </si>
  <si>
    <t>9</t>
  </si>
  <si>
    <t>Namibia</t>
  </si>
  <si>
    <t>166,689</t>
  </si>
  <si>
    <t>+97</t>
  </si>
  <si>
    <t>Uganda</t>
  </si>
  <si>
    <t>100,431</t>
  </si>
  <si>
    <t>66,417</t>
  </si>
  <si>
    <t>Jamaica</t>
  </si>
  <si>
    <t>102,393</t>
  </si>
  <si>
    <t>48,172</t>
  </si>
  <si>
    <t>Cambodia</t>
  </si>
  <si>
    <t>135,648</t>
  </si>
  <si>
    <t>Rwanda</t>
  </si>
  <si>
    <t>131,634</t>
  </si>
  <si>
    <t>68</t>
  </si>
  <si>
    <t>Cameroon</t>
  </si>
  <si>
    <t>122,333</t>
  </si>
  <si>
    <t>30</t>
  </si>
  <si>
    <t>Malta</t>
  </si>
  <si>
    <t>115,923</t>
  </si>
  <si>
    <t>588</t>
  </si>
  <si>
    <t>Barbados</t>
  </si>
  <si>
    <t>106,057</t>
  </si>
  <si>
    <t>Angola</t>
  </si>
  <si>
    <t>103,250</t>
  </si>
  <si>
    <t>+34</t>
  </si>
  <si>
    <t>Channel Islands</t>
  </si>
  <si>
    <t>100,975</t>
  </si>
  <si>
    <t>118</t>
  </si>
  <si>
    <t>French Guiana</t>
  </si>
  <si>
    <t>11,254</t>
  </si>
  <si>
    <t>86,367</t>
  </si>
  <si>
    <t>DRC</t>
  </si>
  <si>
    <t>84,282</t>
  </si>
  <si>
    <t>9,900</t>
  </si>
  <si>
    <t>Senegal</t>
  </si>
  <si>
    <t>86,938</t>
  </si>
  <si>
    <t>Malawi</t>
  </si>
  <si>
    <t>85,542</t>
  </si>
  <si>
    <t>+87</t>
  </si>
  <si>
    <t>453</t>
  </si>
  <si>
    <t>67</t>
  </si>
  <si>
    <t>Ivory Coast</t>
  </si>
  <si>
    <t>87,262</t>
  </si>
  <si>
    <t>42</t>
  </si>
  <si>
    <t>Suriname</t>
  </si>
  <si>
    <t>New Caledonia</t>
  </si>
  <si>
    <t>79,557</t>
  </si>
  <si>
    <t>French Polynesia</t>
  </si>
  <si>
    <t>Eswatini</t>
  </si>
  <si>
    <t>72,726</t>
  </si>
  <si>
    <t>50</t>
  </si>
  <si>
    <t>Guyana</t>
  </si>
  <si>
    <t>71,742</t>
  </si>
  <si>
    <t>Belize</t>
  </si>
  <si>
    <t>70,036</t>
  </si>
  <si>
    <t>Fiji</t>
  </si>
  <si>
    <t>66,831</t>
  </si>
  <si>
    <t>1,162</t>
  </si>
  <si>
    <t>Madagascar</t>
  </si>
  <si>
    <t>66,427</t>
  </si>
  <si>
    <t>Sudan</t>
  </si>
  <si>
    <t>58,438</t>
  </si>
  <si>
    <t>338</t>
  </si>
  <si>
    <t>Mauritania</t>
  </si>
  <si>
    <t>62,439</t>
  </si>
  <si>
    <t>Cabo Verde</t>
  </si>
  <si>
    <t>62,768</t>
  </si>
  <si>
    <t>Bhutan</t>
  </si>
  <si>
    <t>61,564</t>
  </si>
  <si>
    <t>1,030</t>
  </si>
  <si>
    <t>Syria</t>
  </si>
  <si>
    <t>54,299</t>
  </si>
  <si>
    <t>Burundi</t>
  </si>
  <si>
    <t>53,569</t>
  </si>
  <si>
    <t>Seychelles</t>
  </si>
  <si>
    <t>50,440</t>
  </si>
  <si>
    <t>Gabon</t>
  </si>
  <si>
    <t>48,674</t>
  </si>
  <si>
    <t>Andorra</t>
  </si>
  <si>
    <t>47,563</t>
  </si>
  <si>
    <t>138</t>
  </si>
  <si>
    <t>14</t>
  </si>
  <si>
    <t>Papua New Guinea</t>
  </si>
  <si>
    <t>43,982</t>
  </si>
  <si>
    <t>2,140</t>
  </si>
  <si>
    <t>Curaçao</t>
  </si>
  <si>
    <t>44,720</t>
  </si>
  <si>
    <t>971</t>
  </si>
  <si>
    <t>Aruba</t>
  </si>
  <si>
    <t>42,438</t>
  </si>
  <si>
    <t>1,352</t>
  </si>
  <si>
    <t>Tanzania</t>
  </si>
  <si>
    <t>Mayotte</t>
  </si>
  <si>
    <t>Mauritius</t>
  </si>
  <si>
    <t>39,991</t>
  </si>
  <si>
    <t>664</t>
  </si>
  <si>
    <t>Togo</t>
  </si>
  <si>
    <t>39,072</t>
  </si>
  <si>
    <t>Guinea</t>
  </si>
  <si>
    <t>37,757</t>
  </si>
  <si>
    <t>Isle of Man</t>
  </si>
  <si>
    <t>Bahamas</t>
  </si>
  <si>
    <t>36,366</t>
  </si>
  <si>
    <t>292</t>
  </si>
  <si>
    <t>Lesotho</t>
  </si>
  <si>
    <t>25,980</t>
  </si>
  <si>
    <t>8,087</t>
  </si>
  <si>
    <t>Faeroe Islands</t>
  </si>
  <si>
    <t>Haiti</t>
  </si>
  <si>
    <t>33,044</t>
  </si>
  <si>
    <t>239</t>
  </si>
  <si>
    <t>Mali</t>
  </si>
  <si>
    <t>32,032</t>
  </si>
  <si>
    <t>188</t>
  </si>
  <si>
    <t>Cayman Islands</t>
  </si>
  <si>
    <t>8,553</t>
  </si>
  <si>
    <t>22,882</t>
  </si>
  <si>
    <t>Saint Lucia</t>
  </si>
  <si>
    <t>29,095</t>
  </si>
  <si>
    <t>378</t>
  </si>
  <si>
    <t>Benin</t>
  </si>
  <si>
    <t>27,825</t>
  </si>
  <si>
    <t>Somalia</t>
  </si>
  <si>
    <t>13,182</t>
  </si>
  <si>
    <t>12,781</t>
  </si>
  <si>
    <t>Congo</t>
  </si>
  <si>
    <t>24,006</t>
  </si>
  <si>
    <t>983</t>
  </si>
  <si>
    <t>Solomon Islands</t>
  </si>
  <si>
    <t>Micronesia</t>
  </si>
  <si>
    <t>San Marino</t>
  </si>
  <si>
    <t>23,276</t>
  </si>
  <si>
    <t>Timor-Leste</t>
  </si>
  <si>
    <t>23,102</t>
  </si>
  <si>
    <t>178</t>
  </si>
  <si>
    <t>Burkina Faso</t>
  </si>
  <si>
    <t>21,596</t>
  </si>
  <si>
    <t>64</t>
  </si>
  <si>
    <t>Liechtenstein</t>
  </si>
  <si>
    <t>21,280</t>
  </si>
  <si>
    <t>Gibraltar</t>
  </si>
  <si>
    <t>16,579</t>
  </si>
  <si>
    <t>3,730</t>
  </si>
  <si>
    <t>Grenada</t>
  </si>
  <si>
    <t>19,358</t>
  </si>
  <si>
    <t>84</t>
  </si>
  <si>
    <t>Bermuda</t>
  </si>
  <si>
    <t>18,632</t>
  </si>
  <si>
    <t>Nicaragua</t>
  </si>
  <si>
    <t>4,225</t>
  </si>
  <si>
    <t>14,041</t>
  </si>
  <si>
    <t>South Sudan</t>
  </si>
  <si>
    <t>18,115</t>
  </si>
  <si>
    <t>Tajikistan</t>
  </si>
  <si>
    <t>17,264</t>
  </si>
  <si>
    <t>397</t>
  </si>
  <si>
    <t>Equatorial Guinea</t>
  </si>
  <si>
    <t>16,907</t>
  </si>
  <si>
    <t>139</t>
  </si>
  <si>
    <t>Tonga</t>
  </si>
  <si>
    <t>15,638</t>
  </si>
  <si>
    <t>1,150</t>
  </si>
  <si>
    <t>Samoa</t>
  </si>
  <si>
    <t>1,605</t>
  </si>
  <si>
    <t>14,973</t>
  </si>
  <si>
    <t>Monaco</t>
  </si>
  <si>
    <t>15,992</t>
  </si>
  <si>
    <t>47</t>
  </si>
  <si>
    <t>Dominica</t>
  </si>
  <si>
    <t>15,673</t>
  </si>
  <si>
    <t>Djibouti</t>
  </si>
  <si>
    <t>15,427</t>
  </si>
  <si>
    <t>Marshall Islands</t>
  </si>
  <si>
    <t>15,528</t>
  </si>
  <si>
    <t>CAR</t>
  </si>
  <si>
    <t>15,200</t>
  </si>
  <si>
    <t>55</t>
  </si>
  <si>
    <t>Gambia</t>
  </si>
  <si>
    <t>12,189</t>
  </si>
  <si>
    <t>Saint Martin</t>
  </si>
  <si>
    <t>1,399</t>
  </si>
  <si>
    <t>10,795</t>
  </si>
  <si>
    <t>Vanuatu</t>
  </si>
  <si>
    <t>11,976</t>
  </si>
  <si>
    <t>Greenland</t>
  </si>
  <si>
    <t>2,761</t>
  </si>
  <si>
    <t>9,189</t>
  </si>
  <si>
    <t>Yemen</t>
  </si>
  <si>
    <t>9,124</t>
  </si>
  <si>
    <t>662</t>
  </si>
  <si>
    <t>Caribbean Netherlands</t>
  </si>
  <si>
    <t>10,476</t>
  </si>
  <si>
    <t>1,154</t>
  </si>
  <si>
    <t>Sint Maarten</t>
  </si>
  <si>
    <t>10,905</t>
  </si>
  <si>
    <t>Eritrea</t>
  </si>
  <si>
    <t>10,086</t>
  </si>
  <si>
    <t>Niger</t>
  </si>
  <si>
    <t>8,890</t>
  </si>
  <si>
    <t>729</t>
  </si>
  <si>
    <t>St. Vincent Grenadines</t>
  </si>
  <si>
    <t>9,463</t>
  </si>
  <si>
    <t>Antigua and Barbuda</t>
  </si>
  <si>
    <t>8,954</t>
  </si>
  <si>
    <t>Comoros</t>
  </si>
  <si>
    <t>8,837</t>
  </si>
  <si>
    <t>Guinea-Bissau</t>
  </si>
  <si>
    <t>8,660</t>
  </si>
  <si>
    <t>117</t>
  </si>
  <si>
    <t>Liberia</t>
  </si>
  <si>
    <t>7,768</t>
  </si>
  <si>
    <t>Sierra Leone</t>
  </si>
  <si>
    <t>Chad</t>
  </si>
  <si>
    <t>4,874</t>
  </si>
  <si>
    <t>2,607</t>
  </si>
  <si>
    <t>British Virgin Islands</t>
  </si>
  <si>
    <t>Cook Islands</t>
  </si>
  <si>
    <t>7,012</t>
  </si>
  <si>
    <t>Saint Kitts and Nevis</t>
  </si>
  <si>
    <t>6,546</t>
  </si>
  <si>
    <t>Turks and Caicos</t>
  </si>
  <si>
    <t>6,491</t>
  </si>
  <si>
    <t>Sao Tome and Principe</t>
  </si>
  <si>
    <t>6,203</t>
  </si>
  <si>
    <t>Palau</t>
  </si>
  <si>
    <t>5,976</t>
  </si>
  <si>
    <t>St. Barth</t>
  </si>
  <si>
    <t>Nauru</t>
  </si>
  <si>
    <t>5,075</t>
  </si>
  <si>
    <t>171</t>
  </si>
  <si>
    <t>Kiribati</t>
  </si>
  <si>
    <t>2,703</t>
  </si>
  <si>
    <t>2,292</t>
  </si>
  <si>
    <t>Anguilla</t>
  </si>
  <si>
    <t>3,879</t>
  </si>
  <si>
    <t>Macao</t>
  </si>
  <si>
    <t>3,378</t>
  </si>
  <si>
    <t>Saint Pierre Miquelon</t>
  </si>
  <si>
    <t>2,449</t>
  </si>
  <si>
    <t>1,001</t>
  </si>
  <si>
    <t>Wallis and Futuna</t>
  </si>
  <si>
    <t>438</t>
  </si>
  <si>
    <t>2,982</t>
  </si>
  <si>
    <t>Tuvalu</t>
  </si>
  <si>
    <t>2,805</t>
  </si>
  <si>
    <t>Saint Helena</t>
  </si>
  <si>
    <t>2,164</t>
  </si>
  <si>
    <t>Falkland Islands</t>
  </si>
  <si>
    <t>1,930</t>
  </si>
  <si>
    <t>Montserrat</t>
  </si>
  <si>
    <t>1,376</t>
  </si>
  <si>
    <t>Niue</t>
  </si>
  <si>
    <t>752</t>
  </si>
  <si>
    <t>31</t>
  </si>
  <si>
    <t/>
  </si>
  <si>
    <t>706</t>
  </si>
  <si>
    <t>Diamond Princess</t>
  </si>
  <si>
    <t>699</t>
  </si>
  <si>
    <t>Vatican City</t>
  </si>
  <si>
    <t>Western Sahara</t>
  </si>
  <si>
    <t>MS Zaandam</t>
  </si>
  <si>
    <t>Tokelau</t>
  </si>
  <si>
    <t>Total:</t>
  </si>
  <si>
    <t>20230101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</si>
</sst>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₹&quot;\ #,##0.00;[Red]&quot;₹&quot;\ \-#,##0.00"/>
    <numFmt numFmtId="165" formatCode="&quot;Rs.&quot;\ #,##0.00;[Red]&quot;Rs.&quot;\ \-#,##0.00"/>
    <numFmt numFmtId="166" formatCode="&quot;Rs.&quot;#,##0.00_);[Red]\(&quot;Rs.&quot;#,##0.00\)"/>
    <numFmt numFmtId="167" formatCode="&quot;$&quot;#,##0.00"/>
    <numFmt numFmtId="168" formatCode="0.000%"/>
    <numFmt numFmtId="169" formatCode="_(* #,##0_);_(* \(#,##0\);_(* &quot;-&quot;??_);_(@_)"/>
    <numFmt numFmtId="170" formatCode="&quot;£&quot;#,##0.00;[Red]\-&quot;£&quot;#,##0.00"/>
    <numFmt numFmtId="171" formatCode="&quot;£&quot;#,##0.00"/>
    <numFmt numFmtId="172" formatCode="[$-409]d\-mmm\-yy;@"/>
  </numFmts>
  <fonts count="38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Wingdings"/>
      <charset val="2"/>
    </font>
    <font>
      <sz val="7"/>
      <name val="Times New Roman"/>
      <family val="1"/>
    </font>
    <font>
      <sz val="14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2" tint="-0.499984740745262"/>
      <name val="Arial"/>
      <family val="2"/>
    </font>
    <font>
      <sz val="10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2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0" fontId="3" fillId="3" borderId="0" applyNumberFormat="0" applyFont="0" applyBorder="0" applyAlignment="0" applyProtection="0"/>
    <xf numFmtId="0" fontId="3" fillId="4" borderId="0" applyNumberFormat="0" applyFont="0" applyBorder="0" applyAlignment="0" applyProtection="0"/>
    <xf numFmtId="7" fontId="3" fillId="0" borderId="0" applyFont="0" applyFill="0" applyBorder="0" applyAlignment="0" applyProtection="0"/>
    <xf numFmtId="0" fontId="25" fillId="0" borderId="0"/>
    <xf numFmtId="43" fontId="30" fillId="0" borderId="0" applyFont="0" applyFill="0" applyBorder="0" applyAlignment="0" applyProtection="0"/>
  </cellStyleXfs>
  <cellXfs count="232">
    <xf numFmtId="0" fontId="0" fillId="0" borderId="0" xfId="0"/>
    <xf numFmtId="0" fontId="3" fillId="0" borderId="0" xfId="1" applyFont="1"/>
    <xf numFmtId="0" fontId="4" fillId="0" borderId="1" xfId="1" applyFont="1" applyBorder="1"/>
    <xf numFmtId="0" fontId="5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1" xfId="1" applyFont="1" applyBorder="1"/>
    <xf numFmtId="0" fontId="6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6" fillId="0" borderId="2" xfId="1" applyFont="1" applyBorder="1"/>
    <xf numFmtId="0" fontId="2" fillId="0" borderId="0" xfId="1"/>
    <xf numFmtId="0" fontId="0" fillId="0" borderId="0" xfId="2" applyNumberFormat="1" applyFont="1"/>
    <xf numFmtId="0" fontId="6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left" indent="4"/>
    </xf>
    <xf numFmtId="0" fontId="15" fillId="0" borderId="0" xfId="1" applyFo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6" fillId="0" borderId="0" xfId="1" applyFont="1"/>
    <xf numFmtId="0" fontId="17" fillId="0" borderId="0" xfId="1" applyFont="1" applyAlignment="1">
      <alignment horizontal="justify"/>
    </xf>
    <xf numFmtId="0" fontId="17" fillId="0" borderId="10" xfId="1" applyFont="1" applyBorder="1" applyAlignment="1">
      <alignment horizontal="justify" vertical="top"/>
    </xf>
    <xf numFmtId="0" fontId="17" fillId="0" borderId="11" xfId="1" applyFont="1" applyBorder="1" applyAlignment="1">
      <alignment horizontal="justify" vertical="top"/>
    </xf>
    <xf numFmtId="0" fontId="18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justify" vertical="top"/>
    </xf>
    <xf numFmtId="0" fontId="17" fillId="0" borderId="0" xfId="1" applyFont="1" applyAlignment="1">
      <alignment horizontal="justify" vertical="top"/>
    </xf>
    <xf numFmtId="0" fontId="18" fillId="0" borderId="14" xfId="1" applyFont="1" applyBorder="1" applyAlignment="1">
      <alignment horizontal="left" vertical="top"/>
    </xf>
    <xf numFmtId="0" fontId="17" fillId="0" borderId="15" xfId="1" applyFont="1" applyBorder="1" applyAlignment="1">
      <alignment horizontal="justify" vertical="top"/>
    </xf>
    <xf numFmtId="0" fontId="17" fillId="0" borderId="16" xfId="1" applyFont="1" applyBorder="1" applyAlignment="1">
      <alignment horizontal="justify" vertical="top"/>
    </xf>
    <xf numFmtId="0" fontId="18" fillId="0" borderId="17" xfId="1" applyFont="1" applyBorder="1" applyAlignment="1">
      <alignment horizontal="left" vertical="top"/>
    </xf>
    <xf numFmtId="0" fontId="17" fillId="0" borderId="18" xfId="1" applyFont="1" applyBorder="1" applyAlignment="1">
      <alignment horizontal="justify" vertical="top"/>
    </xf>
    <xf numFmtId="0" fontId="18" fillId="0" borderId="10" xfId="1" applyFont="1" applyBorder="1" applyAlignment="1">
      <alignment horizontal="justify" vertical="top"/>
    </xf>
    <xf numFmtId="0" fontId="18" fillId="0" borderId="18" xfId="1" applyFont="1" applyBorder="1" applyAlignment="1">
      <alignment horizontal="justify" vertical="top"/>
    </xf>
    <xf numFmtId="0" fontId="18" fillId="0" borderId="19" xfId="1" applyFont="1" applyBorder="1" applyAlignment="1">
      <alignment horizontal="justify" vertical="top"/>
    </xf>
    <xf numFmtId="0" fontId="18" fillId="0" borderId="20" xfId="1" applyFont="1" applyBorder="1" applyAlignment="1">
      <alignment horizontal="justify" vertical="top"/>
    </xf>
    <xf numFmtId="0" fontId="16" fillId="0" borderId="0" xfId="1" applyFont="1" applyAlignment="1">
      <alignment wrapText="1"/>
    </xf>
    <xf numFmtId="0" fontId="17" fillId="0" borderId="19" xfId="1" applyFont="1" applyBorder="1" applyAlignment="1">
      <alignment horizontal="justify" vertical="top"/>
    </xf>
    <xf numFmtId="0" fontId="17" fillId="0" borderId="20" xfId="1" applyFont="1" applyBorder="1" applyAlignment="1">
      <alignment horizontal="justify" vertical="top"/>
    </xf>
    <xf numFmtId="0" fontId="7" fillId="0" borderId="8" xfId="1" applyFont="1" applyBorder="1"/>
    <xf numFmtId="0" fontId="6" fillId="0" borderId="21" xfId="1" applyFont="1" applyBorder="1"/>
    <xf numFmtId="0" fontId="7" fillId="0" borderId="22" xfId="1" applyFont="1" applyBorder="1"/>
    <xf numFmtId="10" fontId="2" fillId="0" borderId="1" xfId="1" applyNumberFormat="1" applyBorder="1"/>
    <xf numFmtId="0" fontId="2" fillId="0" borderId="1" xfId="1" applyBorder="1"/>
    <xf numFmtId="0" fontId="7" fillId="0" borderId="1" xfId="1" applyFont="1" applyBorder="1" applyAlignment="1">
      <alignment wrapText="1"/>
    </xf>
    <xf numFmtId="167" fontId="2" fillId="0" borderId="0" xfId="1" applyNumberFormat="1"/>
    <xf numFmtId="167" fontId="3" fillId="0" borderId="0" xfId="1" applyNumberFormat="1" applyFont="1"/>
    <xf numFmtId="0" fontId="3" fillId="0" borderId="0" xfId="1" applyFont="1" applyProtection="1">
      <protection locked="0"/>
    </xf>
    <xf numFmtId="0" fontId="3" fillId="0" borderId="0" xfId="1" applyFont="1" applyAlignment="1">
      <alignment horizontal="center"/>
    </xf>
    <xf numFmtId="15" fontId="3" fillId="0" borderId="0" xfId="1" applyNumberFormat="1" applyFont="1" applyAlignment="1">
      <alignment horizontal="center"/>
    </xf>
    <xf numFmtId="0" fontId="19" fillId="0" borderId="0" xfId="1" applyFont="1" applyAlignment="1">
      <alignment horizontal="center" wrapText="1"/>
    </xf>
    <xf numFmtId="0" fontId="19" fillId="0" borderId="11" xfId="1" applyFont="1" applyBorder="1" applyAlignment="1">
      <alignment horizontal="center" wrapText="1"/>
    </xf>
    <xf numFmtId="0" fontId="19" fillId="0" borderId="11" xfId="1" applyFont="1" applyBorder="1"/>
    <xf numFmtId="0" fontId="19" fillId="0" borderId="11" xfId="1" applyFont="1" applyBorder="1" applyAlignment="1">
      <alignment horizontal="center"/>
    </xf>
    <xf numFmtId="0" fontId="6" fillId="0" borderId="0" xfId="1" applyFont="1" applyAlignment="1">
      <alignment horizontal="left"/>
    </xf>
    <xf numFmtId="2" fontId="6" fillId="0" borderId="0" xfId="1" applyNumberFormat="1" applyFont="1"/>
    <xf numFmtId="9" fontId="6" fillId="0" borderId="0" xfId="1" applyNumberFormat="1" applyFont="1"/>
    <xf numFmtId="0" fontId="6" fillId="0" borderId="0" xfId="1" applyFont="1" applyAlignment="1">
      <alignment horizontal="right"/>
    </xf>
    <xf numFmtId="0" fontId="3" fillId="0" borderId="0" xfId="3"/>
    <xf numFmtId="0" fontId="17" fillId="0" borderId="0" xfId="3" applyFont="1" applyAlignment="1">
      <alignment horizontal="justify" vertical="top"/>
    </xf>
    <xf numFmtId="43" fontId="20" fillId="0" borderId="0" xfId="4" applyNumberFormat="1" applyFont="1"/>
    <xf numFmtId="0" fontId="21" fillId="0" borderId="0" xfId="4" applyFont="1" applyAlignment="1">
      <alignment horizontal="right"/>
    </xf>
    <xf numFmtId="43" fontId="20" fillId="0" borderId="0" xfId="5" applyFont="1"/>
    <xf numFmtId="0" fontId="20" fillId="0" borderId="0" xfId="4" applyFont="1"/>
    <xf numFmtId="0" fontId="6" fillId="0" borderId="0" xfId="3" applyFont="1"/>
    <xf numFmtId="43" fontId="22" fillId="0" borderId="0" xfId="5" applyFont="1" applyFill="1" applyBorder="1"/>
    <xf numFmtId="0" fontId="23" fillId="0" borderId="0" xfId="4" applyFont="1"/>
    <xf numFmtId="44" fontId="22" fillId="0" borderId="0" xfId="6" applyNumberFormat="1" applyFont="1" applyFill="1" applyBorder="1"/>
    <xf numFmtId="168" fontId="20" fillId="0" borderId="0" xfId="4" applyNumberFormat="1" applyFont="1"/>
    <xf numFmtId="0" fontId="23" fillId="0" borderId="0" xfId="4" applyFont="1" applyAlignment="1">
      <alignment horizontal="center"/>
    </xf>
    <xf numFmtId="0" fontId="22" fillId="0" borderId="0" xfId="4" applyFont="1"/>
    <xf numFmtId="0" fontId="3" fillId="0" borderId="0" xfId="4"/>
    <xf numFmtId="0" fontId="6" fillId="0" borderId="0" xfId="4" applyFont="1"/>
    <xf numFmtId="0" fontId="3" fillId="0" borderId="0" xfId="4" applyAlignment="1">
      <alignment horizontal="center"/>
    </xf>
    <xf numFmtId="169" fontId="22" fillId="0" borderId="0" xfId="5" applyNumberFormat="1" applyFont="1" applyProtection="1"/>
    <xf numFmtId="15" fontId="22" fillId="0" borderId="0" xfId="4" applyNumberFormat="1" applyFont="1"/>
    <xf numFmtId="169" fontId="22" fillId="0" borderId="0" xfId="5" applyNumberFormat="1" applyFont="1" applyFill="1" applyProtection="1"/>
    <xf numFmtId="15" fontId="22" fillId="0" borderId="0" xfId="5" applyNumberFormat="1" applyFont="1" applyProtection="1"/>
    <xf numFmtId="169" fontId="23" fillId="2" borderId="23" xfId="5" applyNumberFormat="1" applyFont="1" applyFill="1" applyBorder="1" applyAlignment="1" applyProtection="1">
      <alignment vertical="top"/>
    </xf>
    <xf numFmtId="0" fontId="23" fillId="2" borderId="23" xfId="4" applyFont="1" applyFill="1" applyBorder="1" applyAlignment="1">
      <alignment vertical="top"/>
    </xf>
    <xf numFmtId="0" fontId="23" fillId="2" borderId="23" xfId="4" applyFont="1" applyFill="1" applyBorder="1" applyAlignment="1">
      <alignment horizontal="right" vertical="top"/>
    </xf>
    <xf numFmtId="15" fontId="23" fillId="2" borderId="23" xfId="4" applyNumberFormat="1" applyFont="1" applyFill="1" applyBorder="1" applyAlignment="1">
      <alignment horizontal="right" vertical="top"/>
    </xf>
    <xf numFmtId="0" fontId="23" fillId="2" borderId="23" xfId="4" applyFont="1" applyFill="1" applyBorder="1" applyAlignment="1">
      <alignment horizontal="left" vertical="top"/>
    </xf>
    <xf numFmtId="1" fontId="3" fillId="0" borderId="0" xfId="4" applyNumberFormat="1"/>
    <xf numFmtId="0" fontId="24" fillId="0" borderId="0" xfId="4" applyFont="1"/>
    <xf numFmtId="169" fontId="22" fillId="0" borderId="0" xfId="5" applyNumberFormat="1" applyFont="1" applyFill="1" applyAlignment="1" applyProtection="1"/>
    <xf numFmtId="0" fontId="6" fillId="0" borderId="0" xfId="4" applyFont="1" applyAlignment="1">
      <alignment horizontal="center"/>
    </xf>
    <xf numFmtId="0" fontId="3" fillId="0" borderId="0" xfId="4" applyAlignment="1">
      <alignment horizontal="left"/>
    </xf>
    <xf numFmtId="0" fontId="3" fillId="0" borderId="24" xfId="4" applyBorder="1"/>
    <xf numFmtId="3" fontId="3" fillId="0" borderId="1" xfId="4" applyNumberFormat="1" applyBorder="1"/>
    <xf numFmtId="0" fontId="3" fillId="0" borderId="1" xfId="4" applyBorder="1"/>
    <xf numFmtId="0" fontId="3" fillId="0" borderId="1" xfId="4" applyBorder="1" applyAlignment="1">
      <alignment horizontal="left"/>
    </xf>
    <xf numFmtId="0" fontId="6" fillId="5" borderId="1" xfId="4" applyFont="1" applyFill="1" applyBorder="1"/>
    <xf numFmtId="0" fontId="6" fillId="5" borderId="1" xfId="4" applyFont="1" applyFill="1" applyBorder="1" applyAlignment="1">
      <alignment horizontal="left"/>
    </xf>
    <xf numFmtId="0" fontId="25" fillId="0" borderId="0" xfId="10"/>
    <xf numFmtId="169" fontId="25" fillId="0" borderId="0" xfId="10" applyNumberFormat="1"/>
    <xf numFmtId="43" fontId="0" fillId="0" borderId="0" xfId="5" applyFont="1"/>
    <xf numFmtId="169" fontId="0" fillId="0" borderId="0" xfId="5" applyNumberFormat="1" applyFont="1"/>
    <xf numFmtId="0" fontId="26" fillId="6" borderId="0" xfId="10" applyFont="1" applyFill="1" applyAlignment="1">
      <alignment horizontal="center"/>
    </xf>
    <xf numFmtId="169" fontId="27" fillId="0" borderId="0" xfId="1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9" fontId="6" fillId="0" borderId="0" xfId="0" applyNumberFormat="1" applyFont="1"/>
    <xf numFmtId="7" fontId="6" fillId="0" borderId="0" xfId="0" applyNumberFormat="1" applyFont="1"/>
    <xf numFmtId="2" fontId="6" fillId="0" borderId="0" xfId="0" applyNumberFormat="1" applyFont="1"/>
    <xf numFmtId="0" fontId="3" fillId="0" borderId="16" xfId="0" applyFont="1" applyBorder="1" applyAlignment="1">
      <alignment horizontal="fill"/>
    </xf>
    <xf numFmtId="0" fontId="3" fillId="0" borderId="0" xfId="0" applyFont="1"/>
    <xf numFmtId="0" fontId="3" fillId="0" borderId="0" xfId="0" applyFont="1" applyAlignment="1">
      <alignment horizontal="center"/>
    </xf>
    <xf numFmtId="39" fontId="3" fillId="0" borderId="0" xfId="0" applyNumberFormat="1" applyFont="1"/>
    <xf numFmtId="0" fontId="6" fillId="0" borderId="0" xfId="4" applyFont="1" applyAlignment="1">
      <alignment horizontal="right"/>
    </xf>
    <xf numFmtId="172" fontId="3" fillId="0" borderId="0" xfId="4" applyNumberFormat="1"/>
    <xf numFmtId="14" fontId="3" fillId="0" borderId="0" xfId="4" applyNumberFormat="1"/>
    <xf numFmtId="166" fontId="6" fillId="0" borderId="0" xfId="0" applyNumberFormat="1" applyFont="1"/>
    <xf numFmtId="39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2" fontId="2" fillId="0" borderId="6" xfId="1" applyNumberFormat="1" applyBorder="1"/>
    <xf numFmtId="0" fontId="12" fillId="0" borderId="0" xfId="4" applyFont="1"/>
    <xf numFmtId="171" fontId="12" fillId="0" borderId="0" xfId="4" applyNumberFormat="1" applyFont="1"/>
    <xf numFmtId="9" fontId="11" fillId="0" borderId="0" xfId="4" applyNumberFormat="1" applyFont="1"/>
    <xf numFmtId="0" fontId="11" fillId="0" borderId="0" xfId="4" applyFont="1"/>
    <xf numFmtId="2" fontId="11" fillId="0" borderId="0" xfId="4" applyNumberFormat="1" applyFont="1"/>
    <xf numFmtId="10" fontId="11" fillId="0" borderId="0" xfId="4" applyNumberFormat="1" applyFont="1"/>
    <xf numFmtId="170" fontId="11" fillId="0" borderId="0" xfId="4" applyNumberFormat="1" applyFont="1"/>
    <xf numFmtId="0" fontId="28" fillId="0" borderId="0" xfId="4" applyFont="1"/>
    <xf numFmtId="0" fontId="5" fillId="0" borderId="0" xfId="4" applyFont="1"/>
    <xf numFmtId="9" fontId="5" fillId="0" borderId="0" xfId="4" applyNumberFormat="1" applyFont="1"/>
    <xf numFmtId="2" fontId="5" fillId="0" borderId="0" xfId="4" applyNumberFormat="1" applyFont="1"/>
    <xf numFmtId="10" fontId="28" fillId="0" borderId="0" xfId="4" applyNumberFormat="1" applyFont="1"/>
    <xf numFmtId="22" fontId="3" fillId="0" borderId="0" xfId="4" applyNumberFormat="1"/>
    <xf numFmtId="3" fontId="5" fillId="0" borderId="0" xfId="4" applyNumberFormat="1" applyFont="1"/>
    <xf numFmtId="0" fontId="29" fillId="0" borderId="0" xfId="4" applyFont="1"/>
    <xf numFmtId="3" fontId="0" fillId="0" borderId="0" xfId="0" applyNumberFormat="1"/>
    <xf numFmtId="14" fontId="0" fillId="0" borderId="0" xfId="0" applyNumberFormat="1"/>
    <xf numFmtId="10" fontId="6" fillId="0" borderId="0" xfId="1" applyNumberFormat="1" applyFont="1"/>
    <xf numFmtId="0" fontId="19" fillId="0" borderId="0" xfId="1" applyFont="1"/>
    <xf numFmtId="165" fontId="0" fillId="0" borderId="0" xfId="0" applyNumberFormat="1"/>
    <xf numFmtId="2" fontId="0" fillId="0" borderId="0" xfId="0" applyNumberFormat="1"/>
    <xf numFmtId="9" fontId="16" fillId="0" borderId="0" xfId="1" applyNumberFormat="1" applyFont="1"/>
    <xf numFmtId="2" fontId="17" fillId="0" borderId="10" xfId="1" applyNumberFormat="1" applyFont="1" applyBorder="1" applyAlignment="1">
      <alignment horizontal="justify" vertical="top"/>
    </xf>
    <xf numFmtId="2" fontId="17" fillId="0" borderId="16" xfId="1" applyNumberFormat="1" applyFont="1" applyBorder="1" applyAlignment="1">
      <alignment horizontal="justify" vertical="top"/>
    </xf>
    <xf numFmtId="2" fontId="17" fillId="0" borderId="0" xfId="1" applyNumberFormat="1" applyFont="1" applyAlignment="1">
      <alignment horizontal="justify" vertical="top"/>
    </xf>
    <xf numFmtId="164" fontId="3" fillId="0" borderId="0" xfId="4" applyNumberFormat="1"/>
    <xf numFmtId="2" fontId="28" fillId="0" borderId="0" xfId="4" applyNumberFormat="1" applyFont="1"/>
    <xf numFmtId="169" fontId="4" fillId="0" borderId="1" xfId="11" applyNumberFormat="1" applyFont="1" applyBorder="1"/>
    <xf numFmtId="0" fontId="3" fillId="0" borderId="25" xfId="1" applyFont="1" applyBorder="1"/>
    <xf numFmtId="0" fontId="6" fillId="0" borderId="1" xfId="1" applyFont="1" applyBorder="1"/>
    <xf numFmtId="49" fontId="3" fillId="0" borderId="0" xfId="1" applyNumberFormat="1" applyFont="1"/>
    <xf numFmtId="49" fontId="3" fillId="0" borderId="0" xfId="11" applyNumberFormat="1" applyFont="1"/>
    <xf numFmtId="49" fontId="2" fillId="0" borderId="0" xfId="1" applyNumberFormat="1"/>
    <xf numFmtId="2" fontId="17" fillId="0" borderId="13" xfId="1" applyNumberFormat="1" applyFont="1" applyBorder="1" applyAlignment="1">
      <alignment horizontal="justify" vertical="top"/>
    </xf>
    <xf numFmtId="9" fontId="11" fillId="0" borderId="0" xfId="1" applyNumberFormat="1" applyFont="1"/>
    <xf numFmtId="9" fontId="2" fillId="0" borderId="0" xfId="1" applyNumberFormat="1"/>
    <xf numFmtId="0" fontId="6" fillId="7" borderId="0" xfId="1" applyFont="1" applyFill="1"/>
    <xf numFmtId="0" fontId="2" fillId="0" borderId="26" xfId="1" applyBorder="1"/>
    <xf numFmtId="0" fontId="2" fillId="0" borderId="27" xfId="1" applyBorder="1"/>
    <xf numFmtId="0" fontId="6" fillId="0" borderId="27" xfId="1" applyFont="1" applyBorder="1"/>
    <xf numFmtId="0" fontId="6" fillId="0" borderId="28" xfId="1" applyFont="1" applyBorder="1"/>
    <xf numFmtId="0" fontId="2" fillId="0" borderId="29" xfId="1" applyBorder="1"/>
    <xf numFmtId="0" fontId="2" fillId="0" borderId="30" xfId="1" applyBorder="1"/>
    <xf numFmtId="0" fontId="2" fillId="0" borderId="31" xfId="1" applyBorder="1"/>
    <xf numFmtId="0" fontId="2" fillId="0" borderId="25" xfId="1" applyBorder="1"/>
    <xf numFmtId="0" fontId="2" fillId="0" borderId="32" xfId="1" applyBorder="1"/>
    <xf numFmtId="0" fontId="2" fillId="0" borderId="33" xfId="1" applyBorder="1"/>
    <xf numFmtId="0" fontId="2" fillId="0" borderId="32" xfId="1" applyBorder="1" applyAlignment="1">
      <alignment horizontal="center"/>
    </xf>
    <xf numFmtId="0" fontId="2" fillId="0" borderId="28" xfId="1" applyBorder="1"/>
    <xf numFmtId="0" fontId="2" fillId="0" borderId="34" xfId="1" applyBorder="1"/>
    <xf numFmtId="0" fontId="2" fillId="0" borderId="17" xfId="1" applyBorder="1"/>
    <xf numFmtId="0" fontId="2" fillId="0" borderId="16" xfId="1" applyBorder="1" applyAlignment="1">
      <alignment horizontal="center"/>
    </xf>
    <xf numFmtId="0" fontId="2" fillId="0" borderId="16" xfId="1" applyBorder="1"/>
    <xf numFmtId="0" fontId="2" fillId="0" borderId="15" xfId="1" applyBorder="1"/>
    <xf numFmtId="0" fontId="2" fillId="0" borderId="14" xfId="1" applyBorder="1"/>
    <xf numFmtId="0" fontId="2" fillId="0" borderId="13" xfId="1" applyBorder="1"/>
    <xf numFmtId="0" fontId="2" fillId="0" borderId="12" xfId="1" applyBorder="1"/>
    <xf numFmtId="0" fontId="2" fillId="0" borderId="11" xfId="1" applyBorder="1"/>
    <xf numFmtId="0" fontId="2" fillId="0" borderId="10" xfId="1" applyBorder="1"/>
    <xf numFmtId="0" fontId="6" fillId="0" borderId="26" xfId="1" applyFont="1" applyBorder="1"/>
    <xf numFmtId="49" fontId="2" fillId="0" borderId="35" xfId="1" applyNumberFormat="1" applyBorder="1"/>
    <xf numFmtId="0" fontId="2" fillId="0" borderId="35" xfId="1" applyBorder="1"/>
    <xf numFmtId="0" fontId="2" fillId="0" borderId="36" xfId="1" applyBorder="1"/>
    <xf numFmtId="0" fontId="31" fillId="0" borderId="0" xfId="1" applyFont="1"/>
    <xf numFmtId="3" fontId="2" fillId="0" borderId="0" xfId="1" applyNumberFormat="1" applyAlignment="1">
      <alignment horizontal="right"/>
    </xf>
    <xf numFmtId="0" fontId="2" fillId="0" borderId="0" xfId="1" applyAlignment="1">
      <alignment horizontal="right"/>
    </xf>
    <xf numFmtId="0" fontId="32" fillId="0" borderId="37" xfId="0" applyFont="1" applyBorder="1" applyAlignment="1">
      <alignment wrapText="1"/>
    </xf>
    <xf numFmtId="0" fontId="33" fillId="0" borderId="37" xfId="0" applyFont="1" applyBorder="1" applyAlignment="1">
      <alignment horizontal="right" wrapText="1"/>
    </xf>
    <xf numFmtId="0" fontId="33" fillId="0" borderId="37" xfId="0" applyFont="1" applyBorder="1" applyAlignment="1">
      <alignment wrapText="1"/>
    </xf>
    <xf numFmtId="0" fontId="34" fillId="0" borderId="37" xfId="0" applyFont="1" applyBorder="1" applyAlignment="1">
      <alignment wrapText="1"/>
    </xf>
    <xf numFmtId="49" fontId="0" fillId="0" borderId="0" xfId="0" applyNumberFormat="1"/>
    <xf numFmtId="0" fontId="34" fillId="0" borderId="38" xfId="0" applyFont="1" applyBorder="1" applyAlignment="1">
      <alignment wrapText="1"/>
    </xf>
    <xf numFmtId="0" fontId="33" fillId="0" borderId="38" xfId="0" applyFont="1" applyBorder="1" applyAlignment="1">
      <alignment wrapText="1"/>
    </xf>
    <xf numFmtId="0" fontId="33" fillId="0" borderId="38" xfId="0" applyFont="1" applyBorder="1" applyAlignment="1">
      <alignment horizontal="right" wrapText="1"/>
    </xf>
    <xf numFmtId="14" fontId="19" fillId="0" borderId="11" xfId="1" applyNumberFormat="1" applyFont="1" applyBorder="1"/>
    <xf numFmtId="0" fontId="0" fillId="9" borderId="0" xfId="0" applyFill="1" applyAlignment="1">
      <alignment horizontal="center" vertical="center"/>
    </xf>
    <xf numFmtId="0" fontId="35" fillId="10" borderId="0" xfId="0" applyFont="1" applyFill="1"/>
    <xf numFmtId="0" fontId="35" fillId="0" borderId="0" xfId="0" applyFont="1"/>
    <xf numFmtId="0" fontId="32" fillId="0" borderId="0" xfId="0" applyFont="1" applyAlignment="1">
      <alignment wrapText="1"/>
    </xf>
    <xf numFmtId="15" fontId="0" fillId="0" borderId="0" xfId="0" applyNumberFormat="1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9" borderId="0" xfId="0" applyFill="1"/>
    <xf numFmtId="0" fontId="36" fillId="0" borderId="0" xfId="0" applyFont="1"/>
    <xf numFmtId="0" fontId="3" fillId="13" borderId="0" xfId="1" applyFont="1" applyFill="1"/>
    <xf numFmtId="0" fontId="3" fillId="12" borderId="0" xfId="1" applyFont="1" applyFill="1" applyAlignment="1">
      <alignment horizontal="center"/>
    </xf>
    <xf numFmtId="0" fontId="2" fillId="14" borderId="0" xfId="1" applyFill="1"/>
    <xf numFmtId="0" fontId="3" fillId="14" borderId="0" xfId="1" applyFont="1" applyFill="1"/>
    <xf numFmtId="169" fontId="0" fillId="0" borderId="0" xfId="11" applyNumberFormat="1" applyFont="1"/>
    <xf numFmtId="0" fontId="22" fillId="15" borderId="0" xfId="4" applyFont="1" applyFill="1"/>
    <xf numFmtId="0" fontId="22" fillId="16" borderId="0" xfId="4" applyFont="1" applyFill="1"/>
    <xf numFmtId="169" fontId="23" fillId="16" borderId="23" xfId="5" applyNumberFormat="1" applyFont="1" applyFill="1" applyBorder="1" applyAlignment="1" applyProtection="1">
      <alignment vertical="top"/>
    </xf>
    <xf numFmtId="49" fontId="22" fillId="0" borderId="0" xfId="4" applyNumberFormat="1" applyFont="1"/>
    <xf numFmtId="0" fontId="37" fillId="0" borderId="0" xfId="4" applyFont="1"/>
    <xf numFmtId="49" fontId="37" fillId="0" borderId="0" xfId="4" applyNumberFormat="1" applyFont="1"/>
    <xf numFmtId="169" fontId="22" fillId="0" borderId="0" xfId="11" applyNumberFormat="1" applyFont="1" applyProtection="1"/>
    <xf numFmtId="49" fontId="3" fillId="0" borderId="0" xfId="4" applyNumberFormat="1"/>
    <xf numFmtId="0" fontId="0" fillId="0" borderId="0" xfId="0" pivotButton="1"/>
    <xf numFmtId="15" fontId="3" fillId="0" borderId="0" xfId="4" applyNumberFormat="1"/>
    <xf numFmtId="169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1" fillId="0" borderId="0" xfId="10" applyFont="1"/>
    <xf numFmtId="0" fontId="6" fillId="2" borderId="1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2" fillId="8" borderId="0" xfId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12">
    <cellStyle name="Comma" xfId="11" builtinId="3"/>
    <cellStyle name="Comma 2" xfId="5" xr:uid="{00000000-0005-0000-0000-000001000000}"/>
    <cellStyle name="Currency 2" xfId="2" xr:uid="{00000000-0005-0000-0000-000002000000}"/>
    <cellStyle name="Currency 2 2" xfId="6" xr:uid="{00000000-0005-0000-0000-000003000000}"/>
    <cellStyle name="Currency 3" xfId="9" xr:uid="{00000000-0005-0000-0000-000004000000}"/>
    <cellStyle name="GreyOrWhite" xfId="7" xr:uid="{00000000-0005-0000-0000-000005000000}"/>
    <cellStyle name="Normal" xfId="0" builtinId="0"/>
    <cellStyle name="Normal 2" xfId="1" xr:uid="{00000000-0005-0000-0000-000007000000}"/>
    <cellStyle name="Normal 2 2" xfId="4" xr:uid="{00000000-0005-0000-0000-000008000000}"/>
    <cellStyle name="Normal 3" xfId="3" xr:uid="{00000000-0005-0000-0000-000009000000}"/>
    <cellStyle name="Normal 4" xfId="10" xr:uid="{00000000-0005-0000-0000-00000A000000}"/>
    <cellStyle name="Yellow" xfId="8" xr:uid="{00000000-0005-0000-0000-00000B000000}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center" vertical="bottom" textRotation="0" wrapText="0" indent="0" justifyLastLine="0" shrinkToFit="0" readingOrder="0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0" formatCode="General"/>
    </dxf>
    <dxf>
      <numFmt numFmtId="20" formatCode="dd/mmm/yy"/>
    </dxf>
    <dxf>
      <alignment horizontal="general" vertical="bottom" textRotation="0" wrapText="1" relativeIndent="0" justifyLastLine="0" shrinkToFit="0" readingOrder="0"/>
    </dxf>
    <dxf>
      <numFmt numFmtId="0" formatCode="General"/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 patternType="solid">
          <fgColor rgb="FFB6DDE8"/>
          <bgColor rgb="FFFFFFFF"/>
        </patternFill>
      </fill>
    </dxf>
    <dxf>
      <fill>
        <patternFill patternType="solid">
          <fgColor rgb="FFFCD5B4"/>
          <bgColor rgb="FF000000"/>
        </patternFill>
      </fill>
    </dxf>
    <dxf>
      <fill>
        <patternFill patternType="solid">
          <fgColor rgb="FFD99795"/>
          <bgColor rgb="FF0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50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'Dept Wise Totals'!$H$31:$H$53</c:f>
              <c:strCache>
                <c:ptCount val="23"/>
                <c:pt idx="0">
                  <c:v>ADC</c:v>
                </c:pt>
                <c:pt idx="1">
                  <c:v>Admin Training</c:v>
                </c:pt>
                <c:pt idx="2">
                  <c:v>Audit Services</c:v>
                </c:pt>
                <c:pt idx="3">
                  <c:v>Compliance</c:v>
                </c:pt>
                <c:pt idx="4">
                  <c:v>Engineering/Maintenance</c:v>
                </c:pt>
                <c:pt idx="5">
                  <c:v>Engineering/Operations</c:v>
                </c:pt>
                <c:pt idx="6">
                  <c:v>Environmental Health/Safety</c:v>
                </c:pt>
                <c:pt idx="7">
                  <c:v>Executive Education</c:v>
                </c:pt>
                <c:pt idx="8">
                  <c:v>International Clinical Safety</c:v>
                </c:pt>
                <c:pt idx="9">
                  <c:v>Logistics</c:v>
                </c:pt>
                <c:pt idx="10">
                  <c:v>Major Mfg Projects</c:v>
                </c:pt>
                <c:pt idx="11">
                  <c:v>Manufacturing</c:v>
                </c:pt>
                <c:pt idx="12">
                  <c:v>Manufacturing Admin</c:v>
                </c:pt>
                <c:pt idx="13">
                  <c:v>Operations</c:v>
                </c:pt>
                <c:pt idx="14">
                  <c:v>Peptide Chemistry</c:v>
                </c:pt>
                <c:pt idx="15">
                  <c:v>Pharmacokinetics</c:v>
                </c:pt>
                <c:pt idx="16">
                  <c:v>Process Development</c:v>
                </c:pt>
                <c:pt idx="17">
                  <c:v>Professional Training Group</c:v>
                </c:pt>
                <c:pt idx="18">
                  <c:v>Project &amp; Contract Services</c:v>
                </c:pt>
                <c:pt idx="19">
                  <c:v>Quality Assurance</c:v>
                </c:pt>
                <c:pt idx="20">
                  <c:v>Quality Control</c:v>
                </c:pt>
                <c:pt idx="21">
                  <c:v>Research Center</c:v>
                </c:pt>
                <c:pt idx="22">
                  <c:v>Research/Development</c:v>
                </c:pt>
              </c:strCache>
            </c:strRef>
          </c:cat>
          <c:val>
            <c:numRef>
              <c:f>'Dept Wise Totals'!$I$31:$I$53</c:f>
              <c:numCache>
                <c:formatCode>General</c:formatCode>
                <c:ptCount val="23"/>
                <c:pt idx="0">
                  <c:v>41639</c:v>
                </c:pt>
                <c:pt idx="1">
                  <c:v>78644</c:v>
                </c:pt>
                <c:pt idx="2">
                  <c:v>54972</c:v>
                </c:pt>
                <c:pt idx="3">
                  <c:v>25901</c:v>
                </c:pt>
                <c:pt idx="4">
                  <c:v>77694</c:v>
                </c:pt>
                <c:pt idx="5">
                  <c:v>34457</c:v>
                </c:pt>
                <c:pt idx="6">
                  <c:v>78455</c:v>
                </c:pt>
                <c:pt idx="7">
                  <c:v>66619</c:v>
                </c:pt>
                <c:pt idx="8">
                  <c:v>79722</c:v>
                </c:pt>
                <c:pt idx="9">
                  <c:v>65723</c:v>
                </c:pt>
                <c:pt idx="10">
                  <c:v>27498</c:v>
                </c:pt>
                <c:pt idx="11">
                  <c:v>79993</c:v>
                </c:pt>
                <c:pt idx="12">
                  <c:v>46520</c:v>
                </c:pt>
                <c:pt idx="13">
                  <c:v>77469</c:v>
                </c:pt>
                <c:pt idx="14">
                  <c:v>79576</c:v>
                </c:pt>
                <c:pt idx="15">
                  <c:v>0</c:v>
                </c:pt>
                <c:pt idx="16">
                  <c:v>66848</c:v>
                </c:pt>
                <c:pt idx="17">
                  <c:v>79259</c:v>
                </c:pt>
                <c:pt idx="18">
                  <c:v>77628</c:v>
                </c:pt>
                <c:pt idx="19">
                  <c:v>76518</c:v>
                </c:pt>
                <c:pt idx="20">
                  <c:v>77605</c:v>
                </c:pt>
                <c:pt idx="21">
                  <c:v>59375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3-42D7-A4A5-567C87E85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344320"/>
        <c:axId val="118350208"/>
      </c:barChart>
      <c:catAx>
        <c:axId val="118344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8350208"/>
        <c:crosses val="autoZero"/>
        <c:auto val="1"/>
        <c:lblAlgn val="ctr"/>
        <c:lblOffset val="100"/>
        <c:noMultiLvlLbl val="0"/>
      </c:catAx>
      <c:valAx>
        <c:axId val="118350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83443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[ExcelR _Excel.xlsx]Pivot Table 1!PivotTable3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1'!$M$3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'Pivot Table 1'!$K$4:$L$8</c:f>
              <c:multiLvlStrCache>
                <c:ptCount val="4"/>
                <c:lvl>
                  <c:pt idx="0">
                    <c:v>South</c:v>
                  </c:pt>
                  <c:pt idx="1">
                    <c:v>North</c:v>
                  </c:pt>
                  <c:pt idx="2">
                    <c:v>South</c:v>
                  </c:pt>
                  <c:pt idx="3">
                    <c:v>North</c:v>
                  </c:pt>
                </c:lvl>
                <c:lvl>
                  <c:pt idx="0">
                    <c:v>Adams</c:v>
                  </c:pt>
                  <c:pt idx="1">
                    <c:v>Collins</c:v>
                  </c:pt>
                  <c:pt idx="2">
                    <c:v>Jones</c:v>
                  </c:pt>
                  <c:pt idx="3">
                    <c:v>Norris</c:v>
                  </c:pt>
                </c:lvl>
              </c:multiLvlStrCache>
            </c:multiLvlStrRef>
          </c:cat>
          <c:val>
            <c:numRef>
              <c:f>'Pivot Table 1'!$M$4:$M$8</c:f>
              <c:numCache>
                <c:formatCode>General</c:formatCode>
                <c:ptCount val="4"/>
                <c:pt idx="0">
                  <c:v>930</c:v>
                </c:pt>
                <c:pt idx="1">
                  <c:v>1400</c:v>
                </c:pt>
                <c:pt idx="2">
                  <c:v>1550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9-4E6E-B547-EF389AEED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357376"/>
        <c:axId val="118154368"/>
      </c:barChart>
      <c:catAx>
        <c:axId val="11835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154368"/>
        <c:crosses val="autoZero"/>
        <c:auto val="1"/>
        <c:lblAlgn val="ctr"/>
        <c:lblOffset val="100"/>
        <c:noMultiLvlLbl val="0"/>
      </c:catAx>
      <c:valAx>
        <c:axId val="11815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35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347097</xdr:colOff>
      <xdr:row>36</xdr:row>
      <xdr:rowOff>104937</xdr:rowOff>
    </xdr:from>
    <xdr:to>
      <xdr:col>13</xdr:col>
      <xdr:colOff>895995</xdr:colOff>
      <xdr:row>50</xdr:row>
      <xdr:rowOff>137226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420872</xdr:colOff>
      <xdr:row>1</xdr:row>
      <xdr:rowOff>121832</xdr:rowOff>
    </xdr:from>
    <xdr:to>
      <xdr:col>19</xdr:col>
      <xdr:colOff>387645</xdr:colOff>
      <xdr:row>16</xdr:row>
      <xdr:rowOff>66454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mani" refreshedDate="44977.800537152776" createdVersion="3" refreshedVersion="3" minRefreshableVersion="3" recordCount="14" xr:uid="{00000000-000A-0000-FFFF-FFFF00000000}">
  <cacheSource type="worksheet">
    <worksheetSource name="Pivot1"/>
  </cacheSource>
  <cacheFields count="7">
    <cacheField name="Product" numFmtId="0">
      <sharedItems count="3">
        <s v="Crème Eggs"/>
        <s v="Mars Bars"/>
        <s v="Smarties"/>
      </sharedItems>
    </cacheField>
    <cacheField name="Year" numFmtId="0">
      <sharedItems containsSemiMixedTypes="0" containsString="0" containsNumber="1" containsInteger="1" minValue="1995" maxValue="2023" count="4">
        <n v="1995"/>
        <n v="1997"/>
        <n v="1996"/>
        <n v="2023"/>
      </sharedItems>
    </cacheField>
    <cacheField name="Month" numFmtId="0">
      <sharedItems/>
    </cacheField>
    <cacheField name="Revenue" numFmtId="0">
      <sharedItems containsSemiMixedTypes="0" containsString="0" containsNumber="1" containsInteger="1" minValue="250" maxValue="4000"/>
    </cacheField>
    <cacheField name="Agent" numFmtId="0">
      <sharedItems count="5">
        <s v="Adams"/>
        <s v="Collins"/>
        <s v="Jones"/>
        <s v="Norris"/>
        <s v="Smith"/>
      </sharedItems>
    </cacheField>
    <cacheField name="Region" numFmtId="0">
      <sharedItems count="2">
        <s v="South"/>
        <s v="North"/>
      </sharedItems>
    </cacheField>
    <cacheField name="Discount" numFmtId="0">
      <sharedItems containsSemiMixedTypes="0" containsString="0" containsNumber="1" containsInteger="1" minValue="25" maxValue="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mani" refreshedDate="44977.827487615737" createdVersion="3" refreshedVersion="3" minRefreshableVersion="3" recordCount="30" xr:uid="{00000000-000A-0000-FFFF-FFFF01000000}">
  <cacheSource type="worksheet">
    <worksheetSource name="Pivot2"/>
  </cacheSource>
  <cacheFields count="14">
    <cacheField name="Product Code" numFmtId="0">
      <sharedItems/>
    </cacheField>
    <cacheField name="Product Name" numFmtId="0">
      <sharedItems count="5">
        <s v="Dettol"/>
        <s v="Lux"/>
        <s v="Cello Pen"/>
        <s v="Print Paper"/>
        <s v="Pepsodent"/>
      </sharedItems>
    </cacheField>
    <cacheField name="Price/Unit" numFmtId="0">
      <sharedItems containsSemiMixedTypes="0" containsString="0" containsNumber="1" containsInteger="1" minValue="12" maxValue="150"/>
    </cacheField>
    <cacheField name="Basic Price" numFmtId="0">
      <sharedItems containsSemiMixedTypes="0" containsString="0" containsNumber="1" containsInteger="1" minValue="15" maxValue="160"/>
    </cacheField>
    <cacheField name="Date" numFmtId="15">
      <sharedItems containsSemiMixedTypes="0" containsNonDate="0" containsDate="1" containsString="0" minDate="2022-01-01T00:00:00" maxDate="2024-07-18T00:00:00" count="30">
        <d v="2022-01-01T00:00:00"/>
        <d v="2022-02-02T00:00:00"/>
        <d v="2022-03-06T00:00:00"/>
        <d v="2022-04-07T00:00:00"/>
        <d v="2022-05-09T00:00:00"/>
        <d v="2022-06-10T00:00:00"/>
        <d v="2022-07-12T00:00:00"/>
        <d v="2022-08-13T00:00:00"/>
        <d v="2022-09-14T00:00:00"/>
        <d v="2022-10-16T00:00:00"/>
        <d v="2022-11-17T00:00:00"/>
        <d v="2022-12-19T00:00:00"/>
        <d v="2023-01-20T00:00:00"/>
        <d v="2023-02-21T00:00:00"/>
        <d v="2023-03-25T00:00:00"/>
        <d v="2023-04-26T00:00:00"/>
        <d v="2023-05-28T00:00:00"/>
        <d v="2023-06-29T00:00:00"/>
        <d v="2023-07-31T00:00:00"/>
        <d v="2023-09-01T00:00:00"/>
        <d v="2023-10-03T00:00:00"/>
        <d v="2023-11-04T00:00:00"/>
        <d v="2023-12-06T00:00:00"/>
        <d v="2024-01-07T00:00:00"/>
        <d v="2024-02-08T00:00:00"/>
        <d v="2024-03-11T00:00:00"/>
        <d v="2024-04-12T00:00:00"/>
        <d v="2024-05-14T00:00:00"/>
        <d v="2024-06-15T00:00:00"/>
        <d v="2024-07-17T00:00:00"/>
      </sharedItems>
      <fieldGroup par="13" base="4">
        <rangePr groupBy="months" startDate="2022-01-01T00:00:00" endDate="2024-07-18T00:00:00"/>
        <groupItems count="14">
          <s v="&lt;01-01-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7-24"/>
        </groupItems>
      </fieldGroup>
    </cacheField>
    <cacheField name="Region" numFmtId="0">
      <sharedItems/>
    </cacheField>
    <cacheField name="Area" numFmtId="0">
      <sharedItems/>
    </cacheField>
    <cacheField name="Territory" numFmtId="0">
      <sharedItems/>
    </cacheField>
    <cacheField name="Agent" numFmtId="0">
      <sharedItems/>
    </cacheField>
    <cacheField name="Units Sold" numFmtId="0">
      <sharedItems containsSemiMixedTypes="0" containsString="0" containsNumber="1" containsInteger="1" minValue="577" maxValue="9000" count="27">
        <n v="2000"/>
        <n v="1000"/>
        <n v="1200"/>
        <n v="1250"/>
        <n v="1300"/>
        <n v="1350"/>
        <n v="1400"/>
        <n v="9000"/>
        <n v="800"/>
        <n v="1700"/>
        <n v="650"/>
        <n v="780"/>
        <n v="820"/>
        <n v="850"/>
        <n v="980"/>
        <n v="900"/>
        <n v="656"/>
        <n v="985"/>
        <n v="658"/>
        <n v="657"/>
        <n v="895"/>
        <n v="856"/>
        <n v="896"/>
        <n v="577"/>
        <n v="987"/>
        <n v="897"/>
        <n v="852"/>
      </sharedItems>
      <fieldGroup base="9">
        <rangePr autoStart="0" startNum="1" endNum="9000" groupInterval="500"/>
        <groupItems count="20">
          <s v="&lt;1"/>
          <s v="1-500"/>
          <s v="501-1000"/>
          <s v="1001-1500"/>
          <s v="1501-2000"/>
          <s v="2001-2500"/>
          <s v="2501-3000"/>
          <s v="3001-3500"/>
          <s v="3501-4000"/>
          <s v="4001-4500"/>
          <s v="4501-5000"/>
          <s v="5001-5500"/>
          <s v="5501-6000"/>
          <s v="6001-6500"/>
          <s v="6501-7000"/>
          <s v="7001-7500"/>
          <s v="7501-8000"/>
          <s v="8001-8500"/>
          <s v="8501-9000"/>
          <s v="&gt;9001"/>
        </groupItems>
      </fieldGroup>
    </cacheField>
    <cacheField name="Sales Value" numFmtId="0">
      <sharedItems containsSemiMixedTypes="0" containsString="0" containsNumber="1" containsInteger="1" minValue="9840" maxValue="200000" count="27">
        <n v="110000"/>
        <n v="20000"/>
        <n v="18000"/>
        <n v="200000"/>
        <n v="78000"/>
        <n v="74250"/>
        <n v="28000"/>
        <n v="135000"/>
        <n v="128000"/>
        <n v="102000"/>
        <n v="35750"/>
        <n v="15600"/>
        <n v="12300"/>
        <n v="124800"/>
        <n v="51000"/>
        <n v="53900"/>
        <n v="9840"/>
        <n v="157600"/>
        <n v="39480"/>
        <n v="36135"/>
        <n v="17900"/>
        <n v="12840"/>
        <n v="49280"/>
        <n v="11540"/>
        <n v="14805"/>
        <n v="143520"/>
        <n v="51120"/>
      </sharedItems>
      <fieldGroup base="10">
        <rangePr autoStart="0" startNum="1" endNum="200000" groupInterval="50000"/>
        <groupItems count="6">
          <s v="&lt;1"/>
          <s v="1-50000"/>
          <s v="50001-100000"/>
          <s v="100001-150000"/>
          <s v="150001-200000"/>
          <s v="&gt;200001"/>
        </groupItems>
      </fieldGroup>
    </cacheField>
    <cacheField name="Commission" numFmtId="0">
      <sharedItems containsSemiMixedTypes="0" containsString="0" containsNumber="1" minValue="492" maxValue="10000"/>
    </cacheField>
    <cacheField name="Profit" numFmtId="0">
      <sharedItems containsSemiMixedTypes="0" containsString="0" containsNumber="1" minValue="1462.5" maxValue="20250"/>
    </cacheField>
    <cacheField name="Years" numFmtId="0" databaseField="0">
      <fieldGroup base="4">
        <rangePr groupBy="years" startDate="2022-01-01T00:00:00" endDate="2024-07-18T00:00:00"/>
        <groupItems count="5">
          <s v="&lt;01-01-22"/>
          <s v="2022"/>
          <s v="2023"/>
          <s v="2024"/>
          <s v="&gt;18-07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mani" refreshedDate="44978.846800231484" createdVersion="3" refreshedVersion="3" minRefreshableVersion="3" recordCount="4000" xr:uid="{00000000-000A-0000-FFFF-FFFF0D000000}">
  <cacheSource type="worksheet">
    <worksheetSource name="Table5"/>
  </cacheSource>
  <cacheFields count="8">
    <cacheField name="VOTER" numFmtId="0">
      <sharedItems containsSemiMixedTypes="0" containsString="0" containsNumber="1" containsInteger="1" minValue="1012" maxValue="5162"/>
    </cacheField>
    <cacheField name="PARTY" numFmtId="0">
      <sharedItems/>
    </cacheField>
    <cacheField name="YEARS" numFmtId="0">
      <sharedItems containsSemiMixedTypes="0" containsString="0" containsNumber="1" containsInteger="1" minValue="2401" maxValue="2424"/>
    </cacheField>
    <cacheField name="AGE _x000a_GROUP" numFmtId="0">
      <sharedItems/>
    </cacheField>
    <cacheField name="Date" numFmtId="15">
      <sharedItems containsSemiMixedTypes="0" containsNonDate="0" containsDate="1" containsString="0" minDate="2020-01-01T00:00:00" maxDate="2151-05-23T00:00:00"/>
    </cacheField>
    <cacheField name="YEARS_x000a_REG" numFmtId="0">
      <sharedItems containsSemiMixedTypes="0" containsString="0" containsNumber="1" containsInteger="1" minValue="1" maxValue="51"/>
    </cacheField>
    <cacheField name="BALLOT_x000a_STATUS" numFmtId="0">
      <sharedItems count="3">
        <s v="PERM"/>
        <s v="POLL"/>
        <s v="ABT"/>
      </sharedItems>
    </cacheField>
    <cacheField name="YEAR" numFmtId="0">
      <sharedItems containsSemiMixedTypes="0" containsString="0" containsNumber="1" containsInteger="1" minValue="2020" maxValue="2151" count="132"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</sharedItems>
      <fieldGroup base="7">
        <rangePr startNum="2020" endNum="2151" groupInterval="10"/>
        <groupItems count="16">
          <s v="&lt;2020"/>
          <s v="2020-2029"/>
          <s v="2030-2039"/>
          <s v="2040-2049"/>
          <s v="2050-2059"/>
          <s v="2060-2069"/>
          <s v="2070-2079"/>
          <s v="2080-2089"/>
          <s v="2090-2099"/>
          <s v="2100-2109"/>
          <s v="2110-2119"/>
          <s v="2120-2129"/>
          <s v="2130-2139"/>
          <s v="2140-2149"/>
          <s v="2150-2159"/>
          <s v="&gt;216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s v="Aug"/>
    <n v="950"/>
    <x v="0"/>
    <x v="0"/>
    <n v="95"/>
  </r>
  <r>
    <x v="0"/>
    <x v="0"/>
    <s v="Feb"/>
    <n v="400"/>
    <x v="1"/>
    <x v="1"/>
    <n v="40"/>
  </r>
  <r>
    <x v="0"/>
    <x v="1"/>
    <s v="Feb"/>
    <n v="750"/>
    <x v="1"/>
    <x v="1"/>
    <n v="75"/>
  </r>
  <r>
    <x v="0"/>
    <x v="2"/>
    <s v="Jun"/>
    <n v="1300"/>
    <x v="2"/>
    <x v="0"/>
    <n v="130"/>
  </r>
  <r>
    <x v="1"/>
    <x v="1"/>
    <s v="Apr"/>
    <n v="500"/>
    <x v="0"/>
    <x v="0"/>
    <n v="50"/>
  </r>
  <r>
    <x v="1"/>
    <x v="1"/>
    <s v="Jul"/>
    <n v="650"/>
    <x v="1"/>
    <x v="1"/>
    <n v="65"/>
  </r>
  <r>
    <x v="1"/>
    <x v="2"/>
    <s v="Feb"/>
    <n v="250"/>
    <x v="2"/>
    <x v="0"/>
    <n v="25"/>
  </r>
  <r>
    <x v="1"/>
    <x v="0"/>
    <s v="Nov"/>
    <n v="800"/>
    <x v="3"/>
    <x v="1"/>
    <n v="80"/>
  </r>
  <r>
    <x v="2"/>
    <x v="1"/>
    <s v="Feb"/>
    <n v="430"/>
    <x v="0"/>
    <x v="0"/>
    <n v="43"/>
  </r>
  <r>
    <x v="2"/>
    <x v="0"/>
    <s v="Jan"/>
    <n v="1000"/>
    <x v="3"/>
    <x v="1"/>
    <n v="100"/>
  </r>
  <r>
    <x v="2"/>
    <x v="2"/>
    <s v="Mar"/>
    <n v="600"/>
    <x v="3"/>
    <x v="1"/>
    <n v="60"/>
  </r>
  <r>
    <x v="2"/>
    <x v="2"/>
    <s v="May"/>
    <n v="400"/>
    <x v="3"/>
    <x v="1"/>
    <n v="40"/>
  </r>
  <r>
    <x v="2"/>
    <x v="0"/>
    <s v="Oct"/>
    <n v="1400"/>
    <x v="4"/>
    <x v="0"/>
    <n v="140"/>
  </r>
  <r>
    <x v="1"/>
    <x v="3"/>
    <s v="Feb "/>
    <n v="4000"/>
    <x v="2"/>
    <x v="0"/>
    <n v="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PC019"/>
    <x v="0"/>
    <n v="50"/>
    <n v="55"/>
    <x v="0"/>
    <s v="East"/>
    <s v="Assam"/>
    <s v="Dispur"/>
    <s v="ABC"/>
    <x v="0"/>
    <x v="0"/>
    <n v="5500"/>
    <n v="4500"/>
  </r>
  <r>
    <s v="PC001"/>
    <x v="1"/>
    <n v="15"/>
    <n v="20"/>
    <x v="1"/>
    <s v="West"/>
    <s v="Gujarat"/>
    <s v="Vadodara"/>
    <s v="GTC"/>
    <x v="1"/>
    <x v="1"/>
    <n v="1000"/>
    <n v="4000"/>
  </r>
  <r>
    <s v="PC003"/>
    <x v="2"/>
    <n v="12"/>
    <n v="15"/>
    <x v="2"/>
    <s v="North"/>
    <s v="J&amp;K"/>
    <s v="Jammu"/>
    <s v="JKTC"/>
    <x v="2"/>
    <x v="2"/>
    <n v="900"/>
    <n v="2700"/>
  </r>
  <r>
    <s v="PC043"/>
    <x v="3"/>
    <n v="150"/>
    <n v="160"/>
    <x v="3"/>
    <s v="South"/>
    <s v="Karnataka"/>
    <s v="Bangalore"/>
    <s v="KATC"/>
    <x v="3"/>
    <x v="3"/>
    <n v="10000"/>
    <n v="2500"/>
  </r>
  <r>
    <s v="PC021"/>
    <x v="4"/>
    <n v="50"/>
    <n v="60"/>
    <x v="4"/>
    <s v="East"/>
    <s v="Meghalaya"/>
    <s v="Shillong"/>
    <s v="MTC"/>
    <x v="4"/>
    <x v="4"/>
    <n v="3900"/>
    <n v="9100"/>
  </r>
  <r>
    <s v="PC019"/>
    <x v="0"/>
    <n v="50"/>
    <n v="55"/>
    <x v="5"/>
    <s v="West"/>
    <s v="Rajesthan"/>
    <s v="Bikaner"/>
    <s v="RTC"/>
    <x v="5"/>
    <x v="5"/>
    <n v="3712.5"/>
    <n v="3037.5"/>
  </r>
  <r>
    <s v="PC001"/>
    <x v="1"/>
    <n v="15"/>
    <n v="20"/>
    <x v="6"/>
    <s v="North"/>
    <s v="HP"/>
    <s v="Simla"/>
    <s v="HPTC"/>
    <x v="6"/>
    <x v="6"/>
    <n v="1400"/>
    <n v="5600"/>
  </r>
  <r>
    <s v="PC003"/>
    <x v="2"/>
    <n v="12"/>
    <n v="15"/>
    <x v="7"/>
    <s v="South"/>
    <s v="Kerala"/>
    <s v="Kochi"/>
    <s v="KETC"/>
    <x v="7"/>
    <x v="7"/>
    <n v="6750"/>
    <n v="20250"/>
  </r>
  <r>
    <s v="PC043"/>
    <x v="3"/>
    <n v="150"/>
    <n v="160"/>
    <x v="8"/>
    <s v="East"/>
    <s v="Manipur"/>
    <s v="Imphal"/>
    <s v="MATC"/>
    <x v="8"/>
    <x v="8"/>
    <n v="6400"/>
    <n v="1600"/>
  </r>
  <r>
    <s v="PC021"/>
    <x v="4"/>
    <n v="50"/>
    <n v="60"/>
    <x v="9"/>
    <s v="West"/>
    <s v="Rajesthan"/>
    <s v="Ajmer"/>
    <s v="RTC"/>
    <x v="9"/>
    <x v="9"/>
    <n v="5100"/>
    <n v="11900"/>
  </r>
  <r>
    <s v="PC019"/>
    <x v="0"/>
    <n v="50"/>
    <n v="55"/>
    <x v="10"/>
    <s v="North"/>
    <s v="Punjab"/>
    <s v="Amrithsar"/>
    <s v="PTC"/>
    <x v="10"/>
    <x v="10"/>
    <n v="1787.5"/>
    <n v="1462.5"/>
  </r>
  <r>
    <s v="PC001"/>
    <x v="1"/>
    <n v="15"/>
    <n v="20"/>
    <x v="11"/>
    <s v="South"/>
    <s v="TN"/>
    <s v="Chennai"/>
    <s v="TNTC"/>
    <x v="11"/>
    <x v="11"/>
    <n v="780"/>
    <n v="3120"/>
  </r>
  <r>
    <s v="PC003"/>
    <x v="2"/>
    <n v="12"/>
    <n v="15"/>
    <x v="12"/>
    <s v="East"/>
    <s v="Nagaland"/>
    <s v="Kohima"/>
    <s v="NTC"/>
    <x v="12"/>
    <x v="12"/>
    <n v="615"/>
    <n v="1845"/>
  </r>
  <r>
    <s v="PC043"/>
    <x v="3"/>
    <n v="150"/>
    <n v="160"/>
    <x v="13"/>
    <s v="West"/>
    <s v="Gujarat"/>
    <s v="Ahmedabad"/>
    <s v="GTC"/>
    <x v="11"/>
    <x v="13"/>
    <n v="6240"/>
    <n v="1560"/>
  </r>
  <r>
    <s v="PC021"/>
    <x v="4"/>
    <n v="50"/>
    <n v="60"/>
    <x v="14"/>
    <s v="North"/>
    <s v="Uttaranchal"/>
    <s v="Nanital"/>
    <s v="UTC"/>
    <x v="13"/>
    <x v="14"/>
    <n v="2550"/>
    <n v="5950"/>
  </r>
  <r>
    <s v="PC019"/>
    <x v="0"/>
    <n v="50"/>
    <n v="55"/>
    <x v="15"/>
    <s v="South"/>
    <s v="AP"/>
    <s v="Hyderabad"/>
    <s v="APTC"/>
    <x v="14"/>
    <x v="15"/>
    <n v="2695"/>
    <n v="2205"/>
  </r>
  <r>
    <s v="PC001"/>
    <x v="1"/>
    <n v="15"/>
    <n v="20"/>
    <x v="16"/>
    <s v="East"/>
    <s v="Tripura"/>
    <s v="Agarthala"/>
    <s v="TTC"/>
    <x v="15"/>
    <x v="2"/>
    <n v="900"/>
    <n v="3600"/>
  </r>
  <r>
    <s v="PC003"/>
    <x v="2"/>
    <n v="12"/>
    <n v="15"/>
    <x v="17"/>
    <s v="West"/>
    <s v="Maharastra"/>
    <s v="Mumbai"/>
    <s v="MHTC"/>
    <x v="16"/>
    <x v="16"/>
    <n v="492"/>
    <n v="1476"/>
  </r>
  <r>
    <s v="PC043"/>
    <x v="3"/>
    <n v="150"/>
    <n v="160"/>
    <x v="18"/>
    <s v="North"/>
    <s v="Delhi"/>
    <s v="Delhi"/>
    <s v="DTC"/>
    <x v="17"/>
    <x v="17"/>
    <n v="7880"/>
    <n v="1970"/>
  </r>
  <r>
    <s v="PC021"/>
    <x v="4"/>
    <n v="50"/>
    <n v="60"/>
    <x v="19"/>
    <s v="South"/>
    <s v="TN"/>
    <s v="Trichy"/>
    <s v="TNTC"/>
    <x v="18"/>
    <x v="18"/>
    <n v="1974"/>
    <n v="4606"/>
  </r>
  <r>
    <s v="PC019"/>
    <x v="0"/>
    <n v="50"/>
    <n v="55"/>
    <x v="20"/>
    <s v="East"/>
    <s v="Tripura"/>
    <s v="Agarthala"/>
    <s v="TRTC"/>
    <x v="19"/>
    <x v="19"/>
    <n v="1806.75"/>
    <n v="1478.25"/>
  </r>
  <r>
    <s v="PC001"/>
    <x v="1"/>
    <n v="15"/>
    <n v="20"/>
    <x v="21"/>
    <s v="West"/>
    <s v="Maharastra"/>
    <s v="Nasik"/>
    <s v="MHTC"/>
    <x v="20"/>
    <x v="20"/>
    <n v="895"/>
    <n v="3580"/>
  </r>
  <r>
    <s v="PC003"/>
    <x v="2"/>
    <n v="12"/>
    <n v="15"/>
    <x v="22"/>
    <s v="North"/>
    <s v="Punjab"/>
    <s v="Kapurthala"/>
    <s v="PTC"/>
    <x v="21"/>
    <x v="21"/>
    <n v="642"/>
    <n v="1926"/>
  </r>
  <r>
    <s v="PC043"/>
    <x v="3"/>
    <n v="150"/>
    <n v="160"/>
    <x v="23"/>
    <s v="South"/>
    <s v="AP"/>
    <s v="Warangal"/>
    <s v="APTC"/>
    <x v="17"/>
    <x v="17"/>
    <n v="7880"/>
    <n v="1970"/>
  </r>
  <r>
    <s v="PC021"/>
    <x v="4"/>
    <n v="50"/>
    <n v="60"/>
    <x v="24"/>
    <s v="East"/>
    <s v="Arunachal Pradesh"/>
    <s v="Itanagar"/>
    <s v="ARTC"/>
    <x v="18"/>
    <x v="18"/>
    <n v="1974"/>
    <n v="4606"/>
  </r>
  <r>
    <s v="PC019"/>
    <x v="0"/>
    <n v="50"/>
    <n v="55"/>
    <x v="25"/>
    <s v="West"/>
    <s v="Rajesthan"/>
    <s v="Jaipur"/>
    <s v="RTC"/>
    <x v="22"/>
    <x v="22"/>
    <n v="2464"/>
    <n v="2016"/>
  </r>
  <r>
    <s v="PC001"/>
    <x v="1"/>
    <n v="15"/>
    <n v="20"/>
    <x v="26"/>
    <s v="North"/>
    <s v="HP"/>
    <s v="Manali"/>
    <s v="HPTC"/>
    <x v="23"/>
    <x v="23"/>
    <n v="577"/>
    <n v="2308"/>
  </r>
  <r>
    <s v="PC003"/>
    <x v="2"/>
    <n v="12"/>
    <n v="15"/>
    <x v="27"/>
    <s v="South"/>
    <s v="Kerala"/>
    <s v="Kollam"/>
    <s v="KETC"/>
    <x v="24"/>
    <x v="24"/>
    <n v="740.25"/>
    <n v="2220.75"/>
  </r>
  <r>
    <s v="PC043"/>
    <x v="3"/>
    <n v="150"/>
    <n v="160"/>
    <x v="28"/>
    <s v="East"/>
    <s v="Manipur"/>
    <s v="Bishnupur"/>
    <s v="MATC"/>
    <x v="25"/>
    <x v="25"/>
    <n v="7176"/>
    <n v="1794"/>
  </r>
  <r>
    <s v="PC021"/>
    <x v="4"/>
    <n v="50"/>
    <n v="60"/>
    <x v="29"/>
    <s v="West"/>
    <s v="Rajesthan"/>
    <s v="Jaipur"/>
    <s v="RTC"/>
    <x v="26"/>
    <x v="26"/>
    <n v="2556"/>
    <n v="596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n v="1012"/>
    <s v="REPUBLICAN"/>
    <n v="2408"/>
    <s v="71 +"/>
    <d v="2020-01-01T00:00:00"/>
    <n v="51"/>
    <x v="0"/>
    <x v="0"/>
  </r>
  <r>
    <n v="1013"/>
    <s v="REPUBLICAN"/>
    <n v="2411"/>
    <s v="71 +"/>
    <d v="2020-01-13T00:00:00"/>
    <n v="50"/>
    <x v="0"/>
    <x v="0"/>
  </r>
  <r>
    <n v="1014"/>
    <s v="DEMOCRAT"/>
    <n v="2424"/>
    <s v="71 +"/>
    <d v="2020-01-25T00:00:00"/>
    <n v="50"/>
    <x v="0"/>
    <x v="0"/>
  </r>
  <r>
    <n v="1015"/>
    <s v="DEMOCRAT"/>
    <n v="2418"/>
    <s v="71 +"/>
    <d v="2020-02-06T00:00:00"/>
    <n v="50"/>
    <x v="1"/>
    <x v="0"/>
  </r>
  <r>
    <n v="1016"/>
    <s v="REPUBLICAN"/>
    <n v="2411"/>
    <s v="71 +"/>
    <d v="2020-02-18T00:00:00"/>
    <n v="50"/>
    <x v="0"/>
    <x v="0"/>
  </r>
  <r>
    <n v="1017"/>
    <s v="REPUBLICAN"/>
    <n v="2419"/>
    <s v="71 +"/>
    <d v="2020-03-01T00:00:00"/>
    <n v="50"/>
    <x v="0"/>
    <x v="0"/>
  </r>
  <r>
    <n v="1018"/>
    <s v="REPUBLICAN"/>
    <n v="2417"/>
    <s v="71 +"/>
    <d v="2020-03-13T00:00:00"/>
    <n v="48"/>
    <x v="0"/>
    <x v="0"/>
  </r>
  <r>
    <n v="1019"/>
    <s v="REPUBLICAN"/>
    <n v="2417"/>
    <s v="71 +"/>
    <d v="2020-03-25T00:00:00"/>
    <n v="48"/>
    <x v="0"/>
    <x v="0"/>
  </r>
  <r>
    <n v="1023"/>
    <s v="DEMOCRAT"/>
    <n v="2424"/>
    <s v="71 +"/>
    <d v="2020-04-06T00:00:00"/>
    <n v="46"/>
    <x v="1"/>
    <x v="0"/>
  </r>
  <r>
    <n v="1024"/>
    <s v="REPUBLICAN"/>
    <n v="2411"/>
    <s v="71 +"/>
    <d v="2020-04-18T00:00:00"/>
    <n v="46"/>
    <x v="0"/>
    <x v="0"/>
  </r>
  <r>
    <n v="1025"/>
    <s v="REPUBLICAN"/>
    <n v="2416"/>
    <s v="71 +"/>
    <d v="2020-04-30T00:00:00"/>
    <n v="46"/>
    <x v="1"/>
    <x v="0"/>
  </r>
  <r>
    <n v="1026"/>
    <s v="DEMOCRAT"/>
    <n v="2405"/>
    <s v="71 +"/>
    <d v="2020-05-12T00:00:00"/>
    <n v="46"/>
    <x v="0"/>
    <x v="0"/>
  </r>
  <r>
    <n v="1027"/>
    <s v="REPUBLICAN"/>
    <n v="2405"/>
    <s v="71 +"/>
    <d v="2020-05-24T00:00:00"/>
    <n v="3"/>
    <x v="0"/>
    <x v="0"/>
  </r>
  <r>
    <n v="1028"/>
    <s v="REPUBLICAN"/>
    <n v="2420"/>
    <s v="71 +"/>
    <d v="2020-06-05T00:00:00"/>
    <n v="46"/>
    <x v="0"/>
    <x v="0"/>
  </r>
  <r>
    <n v="1029"/>
    <s v="DEMOCRAT"/>
    <n v="2416"/>
    <s v="71 +"/>
    <d v="2020-06-17T00:00:00"/>
    <n v="45"/>
    <x v="0"/>
    <x v="0"/>
  </r>
  <r>
    <n v="1030"/>
    <s v="REPUBLICAN"/>
    <n v="2416"/>
    <s v="71 +"/>
    <d v="2020-06-29T00:00:00"/>
    <n v="44"/>
    <x v="0"/>
    <x v="0"/>
  </r>
  <r>
    <n v="1031"/>
    <s v="REPUBLICAN"/>
    <n v="2412"/>
    <s v="71 +"/>
    <d v="2020-07-11T00:00:00"/>
    <n v="44"/>
    <x v="0"/>
    <x v="0"/>
  </r>
  <r>
    <n v="1032"/>
    <s v="DEMOCRAT"/>
    <n v="2420"/>
    <s v="71 +"/>
    <d v="2020-07-23T00:00:00"/>
    <n v="44"/>
    <x v="0"/>
    <x v="0"/>
  </r>
  <r>
    <n v="1033"/>
    <s v="DEMOCRAT"/>
    <n v="2419"/>
    <s v="61-70"/>
    <d v="2020-08-04T00:00:00"/>
    <n v="44"/>
    <x v="1"/>
    <x v="0"/>
  </r>
  <r>
    <n v="1034"/>
    <s v="DEMOCRAT"/>
    <n v="2408"/>
    <s v="71 +"/>
    <d v="2020-08-16T00:00:00"/>
    <n v="44"/>
    <x v="0"/>
    <x v="0"/>
  </r>
  <r>
    <n v="1035"/>
    <s v="DECLINED"/>
    <n v="2418"/>
    <s v="71 +"/>
    <d v="2020-08-28T00:00:00"/>
    <n v="44"/>
    <x v="1"/>
    <x v="0"/>
  </r>
  <r>
    <n v="1036"/>
    <s v="DECLINED"/>
    <n v="2418"/>
    <s v="71 +"/>
    <d v="2020-09-09T00:00:00"/>
    <n v="44"/>
    <x v="1"/>
    <x v="0"/>
  </r>
  <r>
    <n v="1037"/>
    <s v="DEMOCRAT"/>
    <n v="2421"/>
    <s v="71 +"/>
    <d v="2020-09-21T00:00:00"/>
    <n v="44"/>
    <x v="0"/>
    <x v="0"/>
  </r>
  <r>
    <n v="1038"/>
    <s v="DEMOCRAT"/>
    <n v="2408"/>
    <s v="71 +"/>
    <d v="2020-10-03T00:00:00"/>
    <n v="42"/>
    <x v="0"/>
    <x v="0"/>
  </r>
  <r>
    <n v="1039"/>
    <s v="REPUBLICAN"/>
    <n v="2423"/>
    <s v="71 +"/>
    <d v="2020-10-15T00:00:00"/>
    <n v="42"/>
    <x v="0"/>
    <x v="0"/>
  </r>
  <r>
    <n v="1040"/>
    <s v="DEMOCRAT"/>
    <n v="2405"/>
    <s v="71 +"/>
    <d v="2020-10-27T00:00:00"/>
    <n v="42"/>
    <x v="0"/>
    <x v="0"/>
  </r>
  <r>
    <n v="1041"/>
    <s v="DECLINED"/>
    <n v="2423"/>
    <s v="71 +"/>
    <d v="2020-11-08T00:00:00"/>
    <n v="42"/>
    <x v="0"/>
    <x v="0"/>
  </r>
  <r>
    <n v="1042"/>
    <s v="DEMOCRAT"/>
    <n v="2423"/>
    <s v="71 +"/>
    <d v="2020-11-20T00:00:00"/>
    <n v="42"/>
    <x v="0"/>
    <x v="0"/>
  </r>
  <r>
    <n v="1043"/>
    <s v="DEMOCRAT"/>
    <n v="2414"/>
    <s v="71 +"/>
    <d v="2020-12-02T00:00:00"/>
    <n v="7"/>
    <x v="0"/>
    <x v="0"/>
  </r>
  <r>
    <n v="1044"/>
    <s v="DEMOCRAT"/>
    <n v="2418"/>
    <s v="71 +"/>
    <d v="2020-12-14T00:00:00"/>
    <n v="42"/>
    <x v="0"/>
    <x v="0"/>
  </r>
  <r>
    <n v="1045"/>
    <s v="AMERICAN INDEP"/>
    <n v="2405"/>
    <s v="71 +"/>
    <d v="2020-12-26T00:00:00"/>
    <n v="42"/>
    <x v="1"/>
    <x v="0"/>
  </r>
  <r>
    <n v="1046"/>
    <s v="REPUBLICAN"/>
    <n v="2413"/>
    <s v="61-70"/>
    <d v="2021-01-07T00:00:00"/>
    <n v="42"/>
    <x v="0"/>
    <x v="1"/>
  </r>
  <r>
    <n v="1047"/>
    <s v="REPUBLICAN"/>
    <n v="2411"/>
    <s v="71 +"/>
    <d v="2021-01-19T00:00:00"/>
    <n v="42"/>
    <x v="0"/>
    <x v="1"/>
  </r>
  <r>
    <n v="1048"/>
    <s v="DEMOCRAT"/>
    <n v="2422"/>
    <s v="71 +"/>
    <d v="2021-01-31T00:00:00"/>
    <n v="42"/>
    <x v="0"/>
    <x v="1"/>
  </r>
  <r>
    <n v="1049"/>
    <s v="DEMOCRAT"/>
    <n v="2422"/>
    <s v="71 +"/>
    <d v="2021-02-12T00:00:00"/>
    <n v="42"/>
    <x v="0"/>
    <x v="1"/>
  </r>
  <r>
    <n v="1050"/>
    <s v="DEMOCRAT"/>
    <n v="2422"/>
    <s v="71 +"/>
    <d v="2021-02-24T00:00:00"/>
    <n v="42"/>
    <x v="1"/>
    <x v="1"/>
  </r>
  <r>
    <n v="1051"/>
    <s v="DEMOCRAT"/>
    <n v="2411"/>
    <s v="71 +"/>
    <d v="2021-03-08T00:00:00"/>
    <n v="41"/>
    <x v="0"/>
    <x v="1"/>
  </r>
  <r>
    <n v="1052"/>
    <s v="REPUBLICAN"/>
    <n v="2422"/>
    <s v="71 +"/>
    <d v="2021-03-20T00:00:00"/>
    <n v="41"/>
    <x v="0"/>
    <x v="1"/>
  </r>
  <r>
    <n v="1053"/>
    <s v="REPUBLICAN"/>
    <n v="2422"/>
    <s v="71 +"/>
    <d v="2021-04-01T00:00:00"/>
    <n v="41"/>
    <x v="0"/>
    <x v="1"/>
  </r>
  <r>
    <n v="1054"/>
    <s v="DEMOCRAT"/>
    <n v="2417"/>
    <s v="71 +"/>
    <d v="2021-04-13T00:00:00"/>
    <n v="40"/>
    <x v="0"/>
    <x v="1"/>
  </r>
  <r>
    <n v="1056"/>
    <s v="REPUBLICAN"/>
    <n v="2407"/>
    <s v="61-70"/>
    <d v="2021-04-25T00:00:00"/>
    <n v="41"/>
    <x v="0"/>
    <x v="1"/>
  </r>
  <r>
    <n v="1057"/>
    <s v="DEMOCRAT"/>
    <n v="2416"/>
    <s v="71 +"/>
    <d v="2021-05-07T00:00:00"/>
    <n v="40"/>
    <x v="1"/>
    <x v="1"/>
  </r>
  <r>
    <n v="1058"/>
    <s v="DEMOCRAT"/>
    <n v="2422"/>
    <s v="71 +"/>
    <d v="2021-05-19T00:00:00"/>
    <n v="40"/>
    <x v="0"/>
    <x v="1"/>
  </r>
  <r>
    <n v="1059"/>
    <s v="DEMOCRAT"/>
    <n v="2406"/>
    <s v="61-70"/>
    <d v="2021-05-31T00:00:00"/>
    <n v="40"/>
    <x v="1"/>
    <x v="1"/>
  </r>
  <r>
    <n v="1060"/>
    <s v="DEMOCRAT"/>
    <n v="2407"/>
    <s v="71 +"/>
    <d v="2021-06-12T00:00:00"/>
    <n v="40"/>
    <x v="1"/>
    <x v="1"/>
  </r>
  <r>
    <n v="1061"/>
    <s v="DEMOCRAT"/>
    <n v="2419"/>
    <s v="71 +"/>
    <d v="2021-06-24T00:00:00"/>
    <n v="40"/>
    <x v="0"/>
    <x v="1"/>
  </r>
  <r>
    <n v="1062"/>
    <s v="DEMOCRAT"/>
    <n v="2404"/>
    <s v="71 +"/>
    <d v="2021-07-06T00:00:00"/>
    <n v="40"/>
    <x v="0"/>
    <x v="1"/>
  </r>
  <r>
    <n v="1063"/>
    <s v="DEMOCRAT"/>
    <n v="2402"/>
    <s v="71 +"/>
    <d v="2021-07-18T00:00:00"/>
    <n v="40"/>
    <x v="0"/>
    <x v="1"/>
  </r>
  <r>
    <n v="1064"/>
    <s v="REPUBLICAN"/>
    <n v="2418"/>
    <s v="71 +"/>
    <d v="2021-07-30T00:00:00"/>
    <n v="40"/>
    <x v="0"/>
    <x v="1"/>
  </r>
  <r>
    <n v="1065"/>
    <s v="REPUBLICAN"/>
    <n v="2418"/>
    <s v="71 +"/>
    <d v="2021-08-11T00:00:00"/>
    <n v="40"/>
    <x v="0"/>
    <x v="1"/>
  </r>
  <r>
    <n v="1066"/>
    <s v="DEMOCRAT"/>
    <n v="2420"/>
    <s v="71 +"/>
    <d v="2021-08-23T00:00:00"/>
    <n v="40"/>
    <x v="0"/>
    <x v="1"/>
  </r>
  <r>
    <n v="1067"/>
    <s v="REPUBLICAN"/>
    <n v="2415"/>
    <s v="71 +"/>
    <d v="2021-09-04T00:00:00"/>
    <n v="40"/>
    <x v="1"/>
    <x v="1"/>
  </r>
  <r>
    <n v="1068"/>
    <s v="DEMOCRAT"/>
    <n v="2409"/>
    <s v="71 +"/>
    <d v="2021-09-16T00:00:00"/>
    <n v="38"/>
    <x v="0"/>
    <x v="1"/>
  </r>
  <r>
    <n v="1069"/>
    <s v="DEMOCRAT"/>
    <n v="2421"/>
    <s v="71 +"/>
    <d v="2021-09-28T00:00:00"/>
    <n v="39"/>
    <x v="1"/>
    <x v="1"/>
  </r>
  <r>
    <n v="1070"/>
    <s v="DEMOCRAT"/>
    <n v="2406"/>
    <s v="61-70"/>
    <d v="2021-10-10T00:00:00"/>
    <n v="38"/>
    <x v="1"/>
    <x v="1"/>
  </r>
  <r>
    <n v="1071"/>
    <s v="DEMOCRAT"/>
    <n v="2406"/>
    <s v="61-70"/>
    <d v="2021-10-22T00:00:00"/>
    <n v="38"/>
    <x v="1"/>
    <x v="1"/>
  </r>
  <r>
    <n v="1072"/>
    <s v="DEMOCRAT"/>
    <n v="2417"/>
    <s v="71 +"/>
    <d v="2021-11-03T00:00:00"/>
    <n v="38"/>
    <x v="1"/>
    <x v="1"/>
  </r>
  <r>
    <n v="1073"/>
    <s v="DEMOCRAT"/>
    <n v="2417"/>
    <s v="71 +"/>
    <d v="2021-11-15T00:00:00"/>
    <n v="38"/>
    <x v="1"/>
    <x v="1"/>
  </r>
  <r>
    <n v="1074"/>
    <s v="REPUBLICAN"/>
    <n v="2422"/>
    <s v="71 +"/>
    <d v="2021-11-27T00:00:00"/>
    <n v="39"/>
    <x v="0"/>
    <x v="1"/>
  </r>
  <r>
    <n v="1075"/>
    <s v="DEMOCRAT"/>
    <n v="2402"/>
    <s v="71 +"/>
    <d v="2021-12-09T00:00:00"/>
    <n v="38"/>
    <x v="0"/>
    <x v="1"/>
  </r>
  <r>
    <n v="1076"/>
    <s v="DECLINED"/>
    <n v="2423"/>
    <s v="61-70"/>
    <d v="2021-12-21T00:00:00"/>
    <n v="38"/>
    <x v="0"/>
    <x v="1"/>
  </r>
  <r>
    <n v="1077"/>
    <s v="REPUBLICAN"/>
    <n v="2415"/>
    <s v="71 +"/>
    <d v="2022-01-02T00:00:00"/>
    <n v="38"/>
    <x v="1"/>
    <x v="2"/>
  </r>
  <r>
    <n v="1078"/>
    <s v="REPUBLICAN"/>
    <n v="2422"/>
    <s v="71 +"/>
    <d v="2022-01-14T00:00:00"/>
    <n v="38"/>
    <x v="0"/>
    <x v="2"/>
  </r>
  <r>
    <n v="1079"/>
    <s v="DEMOCRAT"/>
    <n v="2422"/>
    <s v="71 +"/>
    <d v="2022-01-26T00:00:00"/>
    <n v="38"/>
    <x v="0"/>
    <x v="2"/>
  </r>
  <r>
    <n v="1080"/>
    <s v="DEMOCRAT"/>
    <n v="2413"/>
    <s v="71 +"/>
    <d v="2022-02-07T00:00:00"/>
    <n v="38"/>
    <x v="1"/>
    <x v="2"/>
  </r>
  <r>
    <n v="1081"/>
    <s v="DEMOCRAT"/>
    <n v="2413"/>
    <s v="61-70"/>
    <d v="2022-02-19T00:00:00"/>
    <n v="38"/>
    <x v="0"/>
    <x v="2"/>
  </r>
  <r>
    <n v="1082"/>
    <s v="DEMOCRAT"/>
    <n v="2424"/>
    <s v="71 +"/>
    <d v="2022-03-03T00:00:00"/>
    <n v="38"/>
    <x v="0"/>
    <x v="2"/>
  </r>
  <r>
    <n v="1083"/>
    <s v="DEMOCRAT"/>
    <n v="2409"/>
    <s v="71 +"/>
    <d v="2022-03-15T00:00:00"/>
    <n v="38"/>
    <x v="0"/>
    <x v="2"/>
  </r>
  <r>
    <n v="1084"/>
    <s v="DEMOCRAT"/>
    <n v="2407"/>
    <s v="61-70"/>
    <d v="2022-03-27T00:00:00"/>
    <n v="2"/>
    <x v="0"/>
    <x v="2"/>
  </r>
  <r>
    <n v="1085"/>
    <s v="DEMOCRAT"/>
    <n v="2409"/>
    <s v="61-70"/>
    <d v="2022-04-08T00:00:00"/>
    <n v="38"/>
    <x v="0"/>
    <x v="2"/>
  </r>
  <r>
    <n v="1086"/>
    <s v="REPUBLICAN"/>
    <n v="2411"/>
    <s v="71 +"/>
    <d v="2022-04-20T00:00:00"/>
    <n v="38"/>
    <x v="0"/>
    <x v="2"/>
  </r>
  <r>
    <n v="1087"/>
    <s v="DEMOCRAT"/>
    <n v="2405"/>
    <s v="61-70"/>
    <d v="2022-05-02T00:00:00"/>
    <n v="6"/>
    <x v="2"/>
    <x v="2"/>
  </r>
  <r>
    <n v="1088"/>
    <s v="REPUBLICAN"/>
    <n v="2405"/>
    <s v="71 +"/>
    <d v="2022-05-14T00:00:00"/>
    <n v="38"/>
    <x v="0"/>
    <x v="2"/>
  </r>
  <r>
    <n v="1089"/>
    <s v="DEMOCRAT"/>
    <n v="2404"/>
    <s v="61-70"/>
    <d v="2022-05-26T00:00:00"/>
    <n v="38"/>
    <x v="0"/>
    <x v="2"/>
  </r>
  <r>
    <n v="1090"/>
    <s v="DEMOCRAT"/>
    <n v="2413"/>
    <s v="61-70"/>
    <d v="2022-06-07T00:00:00"/>
    <n v="38"/>
    <x v="0"/>
    <x v="2"/>
  </r>
  <r>
    <n v="1091"/>
    <s v="REPUBLICAN"/>
    <n v="2422"/>
    <s v="71 +"/>
    <d v="2022-06-19T00:00:00"/>
    <n v="37"/>
    <x v="0"/>
    <x v="2"/>
  </r>
  <r>
    <n v="1092"/>
    <s v="DEMOCRAT"/>
    <n v="2414"/>
    <s v="71 +"/>
    <d v="2022-07-01T00:00:00"/>
    <n v="37"/>
    <x v="0"/>
    <x v="2"/>
  </r>
  <r>
    <n v="1095"/>
    <s v="DEMOCRAT"/>
    <n v="2402"/>
    <s v="61-70"/>
    <d v="2022-07-13T00:00:00"/>
    <n v="36"/>
    <x v="1"/>
    <x v="2"/>
  </r>
  <r>
    <n v="1096"/>
    <s v="DEMOCRAT"/>
    <n v="2415"/>
    <s v="61-70"/>
    <d v="2022-07-25T00:00:00"/>
    <n v="36"/>
    <x v="0"/>
    <x v="2"/>
  </r>
  <r>
    <n v="1097"/>
    <s v="DEMOCRAT"/>
    <n v="2402"/>
    <s v="61-70"/>
    <d v="2022-08-06T00:00:00"/>
    <n v="36"/>
    <x v="1"/>
    <x v="2"/>
  </r>
  <r>
    <n v="1098"/>
    <s v="DEMOCRAT"/>
    <n v="2411"/>
    <s v="71 +"/>
    <d v="2022-08-18T00:00:00"/>
    <n v="35"/>
    <x v="0"/>
    <x v="2"/>
  </r>
  <r>
    <n v="1099"/>
    <s v="REPUBLICAN"/>
    <n v="2415"/>
    <s v="61-70"/>
    <d v="2022-08-30T00:00:00"/>
    <n v="2"/>
    <x v="0"/>
    <x v="2"/>
  </r>
  <r>
    <n v="1100"/>
    <s v="REPUBLICAN"/>
    <n v="2424"/>
    <s v="61-70"/>
    <d v="2022-09-11T00:00:00"/>
    <n v="35"/>
    <x v="0"/>
    <x v="2"/>
  </r>
  <r>
    <n v="1101"/>
    <s v="REPUBLICAN"/>
    <n v="2417"/>
    <s v="61-70"/>
    <d v="2022-09-23T00:00:00"/>
    <n v="35"/>
    <x v="1"/>
    <x v="2"/>
  </r>
  <r>
    <n v="1102"/>
    <s v="DEMOCRAT"/>
    <n v="2409"/>
    <s v="51-60"/>
    <d v="2022-10-05T00:00:00"/>
    <n v="34"/>
    <x v="1"/>
    <x v="2"/>
  </r>
  <r>
    <n v="1103"/>
    <s v="REPUBLICAN"/>
    <n v="2405"/>
    <s v="61-70"/>
    <d v="2022-10-17T00:00:00"/>
    <n v="34"/>
    <x v="0"/>
    <x v="2"/>
  </r>
  <r>
    <n v="1104"/>
    <s v="DEMOCRAT"/>
    <n v="2405"/>
    <s v="61-70"/>
    <d v="2022-10-29T00:00:00"/>
    <n v="34"/>
    <x v="0"/>
    <x v="2"/>
  </r>
  <r>
    <n v="1105"/>
    <s v="DEMOCRAT"/>
    <n v="2416"/>
    <s v="51-60"/>
    <d v="2022-11-10T00:00:00"/>
    <n v="34"/>
    <x v="0"/>
    <x v="2"/>
  </r>
  <r>
    <n v="1106"/>
    <s v="DEMOCRAT"/>
    <n v="2408"/>
    <s v="71 +"/>
    <d v="2022-11-22T00:00:00"/>
    <n v="34"/>
    <x v="0"/>
    <x v="2"/>
  </r>
  <r>
    <n v="1107"/>
    <s v="DEMOCRAT"/>
    <n v="2411"/>
    <s v="61-70"/>
    <d v="2022-12-04T00:00:00"/>
    <n v="34"/>
    <x v="0"/>
    <x v="2"/>
  </r>
  <r>
    <n v="1108"/>
    <s v="REPUBLICAN"/>
    <n v="2419"/>
    <s v="71 +"/>
    <d v="2022-12-16T00:00:00"/>
    <n v="34"/>
    <x v="2"/>
    <x v="2"/>
  </r>
  <r>
    <n v="1109"/>
    <s v="AMERICAN INDEP"/>
    <n v="2404"/>
    <s v="71 +"/>
    <d v="2022-12-28T00:00:00"/>
    <n v="34"/>
    <x v="1"/>
    <x v="2"/>
  </r>
  <r>
    <n v="1110"/>
    <s v="DEMOCRAT"/>
    <n v="2421"/>
    <s v="61-70"/>
    <d v="2023-01-09T00:00:00"/>
    <n v="34"/>
    <x v="0"/>
    <x v="3"/>
  </r>
  <r>
    <n v="1111"/>
    <s v="DECLINED"/>
    <n v="2414"/>
    <s v="71 +"/>
    <d v="2023-01-21T00:00:00"/>
    <n v="34"/>
    <x v="1"/>
    <x v="3"/>
  </r>
  <r>
    <n v="1112"/>
    <s v="DECLINED"/>
    <n v="2421"/>
    <s v="71 +"/>
    <d v="2023-02-02T00:00:00"/>
    <n v="34"/>
    <x v="0"/>
    <x v="3"/>
  </r>
  <r>
    <n v="1113"/>
    <s v="REPUBLICAN"/>
    <n v="2415"/>
    <s v="71 +"/>
    <d v="2023-02-14T00:00:00"/>
    <n v="34"/>
    <x v="1"/>
    <x v="3"/>
  </r>
  <r>
    <n v="1114"/>
    <s v="DECLINED"/>
    <n v="2413"/>
    <s v="51-60"/>
    <d v="2023-02-26T00:00:00"/>
    <n v="34"/>
    <x v="0"/>
    <x v="3"/>
  </r>
  <r>
    <n v="1115"/>
    <s v="DEMOCRAT"/>
    <n v="2415"/>
    <s v="51-60"/>
    <d v="2023-03-10T00:00:00"/>
    <n v="34"/>
    <x v="0"/>
    <x v="3"/>
  </r>
  <r>
    <n v="1116"/>
    <s v="DECLINED"/>
    <n v="2423"/>
    <s v="71 +"/>
    <d v="2023-03-22T00:00:00"/>
    <n v="34"/>
    <x v="0"/>
    <x v="3"/>
  </r>
  <r>
    <n v="1117"/>
    <s v="DECLINED"/>
    <n v="2417"/>
    <s v="71 +"/>
    <d v="2023-04-03T00:00:00"/>
    <n v="34"/>
    <x v="0"/>
    <x v="3"/>
  </r>
  <r>
    <n v="1118"/>
    <s v="REPUBLICAN"/>
    <n v="2402"/>
    <s v="61-70"/>
    <d v="2023-04-15T00:00:00"/>
    <n v="33"/>
    <x v="0"/>
    <x v="3"/>
  </r>
  <r>
    <n v="1119"/>
    <s v="DECLINED"/>
    <n v="2417"/>
    <s v="71 +"/>
    <d v="2023-04-27T00:00:00"/>
    <n v="34"/>
    <x v="0"/>
    <x v="3"/>
  </r>
  <r>
    <n v="1120"/>
    <s v="REPUBLICAN"/>
    <n v="2405"/>
    <s v="51-60"/>
    <d v="2023-05-09T00:00:00"/>
    <n v="34"/>
    <x v="0"/>
    <x v="3"/>
  </r>
  <r>
    <n v="1121"/>
    <s v="REPUBLICAN"/>
    <n v="2402"/>
    <s v="51-60"/>
    <d v="2023-05-21T00:00:00"/>
    <n v="33"/>
    <x v="1"/>
    <x v="3"/>
  </r>
  <r>
    <n v="1122"/>
    <s v="DEMOCRAT"/>
    <n v="2419"/>
    <s v="71 +"/>
    <d v="2023-06-02T00:00:00"/>
    <n v="33"/>
    <x v="0"/>
    <x v="3"/>
  </r>
  <r>
    <n v="1123"/>
    <s v="DEMOCRAT"/>
    <n v="2404"/>
    <s v="61-70"/>
    <d v="2023-06-14T00:00:00"/>
    <n v="34"/>
    <x v="1"/>
    <x v="3"/>
  </r>
  <r>
    <n v="1124"/>
    <s v="DEMOCRAT"/>
    <n v="2419"/>
    <s v="61-70"/>
    <d v="2023-06-26T00:00:00"/>
    <n v="33"/>
    <x v="0"/>
    <x v="3"/>
  </r>
  <r>
    <n v="1125"/>
    <s v="DEMOCRAT"/>
    <n v="2424"/>
    <s v="71 +"/>
    <d v="2023-07-08T00:00:00"/>
    <n v="33"/>
    <x v="0"/>
    <x v="3"/>
  </r>
  <r>
    <n v="1126"/>
    <s v="DECLINED"/>
    <n v="2415"/>
    <s v="61-70"/>
    <d v="2023-07-20T00:00:00"/>
    <n v="34"/>
    <x v="0"/>
    <x v="3"/>
  </r>
  <r>
    <n v="1127"/>
    <s v="DECLINED"/>
    <n v="2401"/>
    <s v="61-70"/>
    <d v="2023-08-01T00:00:00"/>
    <n v="33"/>
    <x v="0"/>
    <x v="3"/>
  </r>
  <r>
    <n v="1128"/>
    <s v="REPUBLICAN"/>
    <n v="2413"/>
    <s v="61-70"/>
    <d v="2023-08-13T00:00:00"/>
    <n v="33"/>
    <x v="0"/>
    <x v="3"/>
  </r>
  <r>
    <n v="1129"/>
    <s v="DEMOCRAT"/>
    <n v="2413"/>
    <s v="61-70"/>
    <d v="2023-08-25T00:00:00"/>
    <n v="33"/>
    <x v="0"/>
    <x v="3"/>
  </r>
  <r>
    <n v="1130"/>
    <s v="REPUBLICAN"/>
    <n v="2415"/>
    <s v="61-70"/>
    <d v="2023-09-06T00:00:00"/>
    <n v="32"/>
    <x v="0"/>
    <x v="3"/>
  </r>
  <r>
    <n v="1131"/>
    <s v="REPUBLICAN"/>
    <n v="2406"/>
    <s v="71 +"/>
    <d v="2023-09-18T00:00:00"/>
    <n v="32"/>
    <x v="1"/>
    <x v="3"/>
  </r>
  <r>
    <n v="1132"/>
    <s v="REPUBLICAN"/>
    <n v="2422"/>
    <s v="71 +"/>
    <d v="2023-09-30T00:00:00"/>
    <n v="32"/>
    <x v="0"/>
    <x v="3"/>
  </r>
  <r>
    <n v="1133"/>
    <s v="DEMOCRAT"/>
    <n v="2419"/>
    <s v="61-70"/>
    <d v="2023-10-12T00:00:00"/>
    <n v="32"/>
    <x v="0"/>
    <x v="3"/>
  </r>
  <r>
    <n v="1134"/>
    <s v="DEMOCRAT"/>
    <n v="2405"/>
    <s v="71 +"/>
    <d v="2023-10-24T00:00:00"/>
    <n v="32"/>
    <x v="1"/>
    <x v="3"/>
  </r>
  <r>
    <n v="1135"/>
    <s v="REPUBLICAN"/>
    <n v="2416"/>
    <s v="71 +"/>
    <d v="2023-11-05T00:00:00"/>
    <n v="32"/>
    <x v="0"/>
    <x v="3"/>
  </r>
  <r>
    <n v="1136"/>
    <s v="DEMOCRAT"/>
    <n v="2402"/>
    <s v="61-70"/>
    <d v="2023-11-17T00:00:00"/>
    <n v="32"/>
    <x v="0"/>
    <x v="3"/>
  </r>
  <r>
    <n v="1137"/>
    <s v="DEMOCRAT"/>
    <n v="2416"/>
    <s v="71 +"/>
    <d v="2023-11-29T00:00:00"/>
    <n v="32"/>
    <x v="0"/>
    <x v="3"/>
  </r>
  <r>
    <n v="1138"/>
    <s v="DEMOCRAT"/>
    <n v="2416"/>
    <s v="71 +"/>
    <d v="2023-12-11T00:00:00"/>
    <n v="32"/>
    <x v="0"/>
    <x v="3"/>
  </r>
  <r>
    <n v="1139"/>
    <s v="REPUBLICAN"/>
    <n v="2423"/>
    <s v="71 +"/>
    <d v="2023-12-23T00:00:00"/>
    <n v="32"/>
    <x v="0"/>
    <x v="3"/>
  </r>
  <r>
    <n v="1140"/>
    <s v="REPUBLICAN"/>
    <n v="2423"/>
    <s v="71 +"/>
    <d v="2024-01-04T00:00:00"/>
    <n v="32"/>
    <x v="0"/>
    <x v="4"/>
  </r>
  <r>
    <n v="1141"/>
    <s v="REPUBLICAN"/>
    <n v="2406"/>
    <s v="71 +"/>
    <d v="2024-01-16T00:00:00"/>
    <n v="32"/>
    <x v="0"/>
    <x v="4"/>
  </r>
  <r>
    <n v="1142"/>
    <s v="DECLINED"/>
    <n v="2408"/>
    <s v="51-60"/>
    <d v="2024-01-28T00:00:00"/>
    <n v="32"/>
    <x v="0"/>
    <x v="4"/>
  </r>
  <r>
    <n v="1143"/>
    <s v="REPUBLICAN"/>
    <n v="2416"/>
    <s v="71 +"/>
    <d v="2024-02-09T00:00:00"/>
    <n v="32"/>
    <x v="0"/>
    <x v="4"/>
  </r>
  <r>
    <n v="1144"/>
    <s v="REPUBLICAN"/>
    <n v="2416"/>
    <s v="71 +"/>
    <d v="2024-02-21T00:00:00"/>
    <n v="32"/>
    <x v="0"/>
    <x v="4"/>
  </r>
  <r>
    <n v="1145"/>
    <s v="REPUBLICAN"/>
    <n v="2418"/>
    <s v="61-70"/>
    <d v="2024-03-04T00:00:00"/>
    <n v="32"/>
    <x v="1"/>
    <x v="4"/>
  </r>
  <r>
    <n v="1146"/>
    <s v="REPUBLICAN"/>
    <n v="2418"/>
    <s v="61-70"/>
    <d v="2024-03-16T00:00:00"/>
    <n v="5"/>
    <x v="0"/>
    <x v="4"/>
  </r>
  <r>
    <n v="1147"/>
    <s v="DEMOCRAT"/>
    <n v="2419"/>
    <s v="71 +"/>
    <d v="2024-03-28T00:00:00"/>
    <n v="32"/>
    <x v="1"/>
    <x v="4"/>
  </r>
  <r>
    <n v="1148"/>
    <s v="REPUBLICAN"/>
    <n v="2423"/>
    <s v="71 +"/>
    <d v="2024-04-09T00:00:00"/>
    <n v="32"/>
    <x v="0"/>
    <x v="4"/>
  </r>
  <r>
    <n v="1149"/>
    <s v="REPUBLICAN"/>
    <n v="2418"/>
    <s v="61-70"/>
    <d v="2024-04-21T00:00:00"/>
    <n v="32"/>
    <x v="1"/>
    <x v="4"/>
  </r>
  <r>
    <n v="1150"/>
    <s v="DECLINED"/>
    <n v="2424"/>
    <s v="71 +"/>
    <d v="2024-05-03T00:00:00"/>
    <n v="32"/>
    <x v="0"/>
    <x v="4"/>
  </r>
  <r>
    <n v="1151"/>
    <s v="DEMOCRAT"/>
    <n v="2416"/>
    <s v="71 +"/>
    <d v="2024-05-15T00:00:00"/>
    <n v="32"/>
    <x v="1"/>
    <x v="4"/>
  </r>
  <r>
    <n v="1152"/>
    <s v="DEMOCRAT"/>
    <n v="2407"/>
    <s v="71 +"/>
    <d v="2024-05-27T00:00:00"/>
    <n v="32"/>
    <x v="1"/>
    <x v="4"/>
  </r>
  <r>
    <n v="1153"/>
    <s v="DEMOCRAT"/>
    <n v="2422"/>
    <s v="61-70"/>
    <d v="2024-06-08T00:00:00"/>
    <n v="32"/>
    <x v="1"/>
    <x v="4"/>
  </r>
  <r>
    <n v="1154"/>
    <s v="DECLINED"/>
    <n v="2408"/>
    <s v="51-60"/>
    <d v="2024-06-20T00:00:00"/>
    <n v="32"/>
    <x v="0"/>
    <x v="4"/>
  </r>
  <r>
    <n v="1155"/>
    <s v="DECLINED"/>
    <n v="2418"/>
    <s v="71 +"/>
    <d v="2024-07-02T00:00:00"/>
    <n v="31"/>
    <x v="0"/>
    <x v="4"/>
  </r>
  <r>
    <n v="1156"/>
    <s v="DEMOCRAT"/>
    <n v="2404"/>
    <s v="51-60"/>
    <d v="2024-07-14T00:00:00"/>
    <n v="32"/>
    <x v="1"/>
    <x v="4"/>
  </r>
  <r>
    <n v="1157"/>
    <s v="DEMOCRAT"/>
    <n v="2418"/>
    <s v="71 +"/>
    <d v="2024-07-26T00:00:00"/>
    <n v="32"/>
    <x v="0"/>
    <x v="4"/>
  </r>
  <r>
    <n v="1158"/>
    <s v="REPUBLICAN"/>
    <n v="2412"/>
    <s v="71 +"/>
    <d v="2024-08-07T00:00:00"/>
    <n v="32"/>
    <x v="1"/>
    <x v="4"/>
  </r>
  <r>
    <n v="1159"/>
    <s v="REPUBLICAN"/>
    <n v="2412"/>
    <s v="71 +"/>
    <d v="2024-08-19T00:00:00"/>
    <n v="32"/>
    <x v="0"/>
    <x v="4"/>
  </r>
  <r>
    <n v="1160"/>
    <s v="DEMOCRAT"/>
    <n v="2416"/>
    <s v="71 +"/>
    <d v="2024-08-31T00:00:00"/>
    <n v="32"/>
    <x v="0"/>
    <x v="4"/>
  </r>
  <r>
    <n v="1161"/>
    <s v="DEMOCRAT"/>
    <n v="2402"/>
    <s v="61-70"/>
    <d v="2024-09-12T00:00:00"/>
    <n v="32"/>
    <x v="1"/>
    <x v="4"/>
  </r>
  <r>
    <n v="1162"/>
    <s v="REPUBLICAN"/>
    <n v="2406"/>
    <s v="61-70"/>
    <d v="2024-09-24T00:00:00"/>
    <n v="32"/>
    <x v="1"/>
    <x v="4"/>
  </r>
  <r>
    <n v="1163"/>
    <s v="REPUBLICAN"/>
    <n v="2406"/>
    <s v="61-70"/>
    <d v="2024-10-06T00:00:00"/>
    <n v="32"/>
    <x v="0"/>
    <x v="4"/>
  </r>
  <r>
    <n v="1164"/>
    <s v="DEMOCRAT"/>
    <n v="2419"/>
    <s v="71 +"/>
    <d v="2024-10-18T00:00:00"/>
    <n v="32"/>
    <x v="0"/>
    <x v="4"/>
  </r>
  <r>
    <n v="1165"/>
    <s v="REPUBLICAN"/>
    <n v="2414"/>
    <s v="71 +"/>
    <d v="2024-10-30T00:00:00"/>
    <n v="32"/>
    <x v="0"/>
    <x v="4"/>
  </r>
  <r>
    <n v="1166"/>
    <s v="DEMOCRAT"/>
    <n v="2418"/>
    <s v="71 +"/>
    <d v="2024-11-11T00:00:00"/>
    <n v="31"/>
    <x v="0"/>
    <x v="4"/>
  </r>
  <r>
    <n v="1167"/>
    <s v="REPUBLICAN"/>
    <n v="2421"/>
    <s v="71 +"/>
    <d v="2024-11-23T00:00:00"/>
    <n v="31"/>
    <x v="1"/>
    <x v="4"/>
  </r>
  <r>
    <n v="1168"/>
    <s v="REPUBLICAN"/>
    <n v="2421"/>
    <s v="61-70"/>
    <d v="2024-12-05T00:00:00"/>
    <n v="31"/>
    <x v="0"/>
    <x v="4"/>
  </r>
  <r>
    <n v="1169"/>
    <s v="REPUBLICAN"/>
    <n v="2422"/>
    <s v="71 +"/>
    <d v="2024-12-17T00:00:00"/>
    <n v="32"/>
    <x v="1"/>
    <x v="4"/>
  </r>
  <r>
    <n v="1170"/>
    <s v="REPUBLICAN"/>
    <n v="2417"/>
    <s v="71 +"/>
    <d v="2024-12-29T00:00:00"/>
    <n v="31"/>
    <x v="0"/>
    <x v="4"/>
  </r>
  <r>
    <n v="1171"/>
    <s v="DEMOCRAT"/>
    <n v="2423"/>
    <s v="71 +"/>
    <d v="2025-01-10T00:00:00"/>
    <n v="31"/>
    <x v="0"/>
    <x v="5"/>
  </r>
  <r>
    <n v="1172"/>
    <s v="DEMOCRAT"/>
    <n v="2406"/>
    <s v="51-60"/>
    <d v="2025-01-22T00:00:00"/>
    <n v="32"/>
    <x v="1"/>
    <x v="5"/>
  </r>
  <r>
    <n v="1173"/>
    <s v="REPUBLICAN"/>
    <n v="2416"/>
    <s v="71 +"/>
    <d v="2025-02-03T00:00:00"/>
    <n v="31"/>
    <x v="0"/>
    <x v="5"/>
  </r>
  <r>
    <n v="1174"/>
    <s v="REPUBLICAN"/>
    <n v="2419"/>
    <s v="61-70"/>
    <d v="2025-02-15T00:00:00"/>
    <n v="31"/>
    <x v="0"/>
    <x v="5"/>
  </r>
  <r>
    <n v="1175"/>
    <s v="REPUBLICAN"/>
    <n v="2419"/>
    <s v="71 +"/>
    <d v="2025-02-27T00:00:00"/>
    <n v="31"/>
    <x v="0"/>
    <x v="5"/>
  </r>
  <r>
    <n v="1176"/>
    <s v="REPUBLICAN"/>
    <n v="2409"/>
    <s v="71 +"/>
    <d v="2025-03-11T00:00:00"/>
    <n v="31"/>
    <x v="0"/>
    <x v="5"/>
  </r>
  <r>
    <n v="1177"/>
    <s v="DEMOCRAT"/>
    <n v="2409"/>
    <s v="71 +"/>
    <d v="2025-03-23T00:00:00"/>
    <n v="32"/>
    <x v="0"/>
    <x v="5"/>
  </r>
  <r>
    <n v="1178"/>
    <s v="REPUBLICAN"/>
    <n v="2405"/>
    <s v="71 +"/>
    <d v="2025-04-04T00:00:00"/>
    <n v="31"/>
    <x v="0"/>
    <x v="5"/>
  </r>
  <r>
    <n v="1179"/>
    <s v="DEMOCRAT"/>
    <n v="2406"/>
    <s v="51-60"/>
    <d v="2025-04-16T00:00:00"/>
    <n v="32"/>
    <x v="1"/>
    <x v="5"/>
  </r>
  <r>
    <n v="1180"/>
    <s v="DEMOCRAT"/>
    <n v="2413"/>
    <s v="71 +"/>
    <d v="2025-04-28T00:00:00"/>
    <n v="32"/>
    <x v="1"/>
    <x v="5"/>
  </r>
  <r>
    <n v="1181"/>
    <s v="DEMOCRAT"/>
    <n v="2409"/>
    <s v="51-60"/>
    <d v="2025-05-10T00:00:00"/>
    <n v="32"/>
    <x v="1"/>
    <x v="5"/>
  </r>
  <r>
    <n v="1182"/>
    <s v="REPUBLICAN"/>
    <n v="2414"/>
    <s v="71 +"/>
    <d v="2025-05-22T00:00:00"/>
    <n v="31"/>
    <x v="0"/>
    <x v="5"/>
  </r>
  <r>
    <n v="1183"/>
    <s v="DEMOCRAT"/>
    <n v="2421"/>
    <s v="61-70"/>
    <d v="2025-06-03T00:00:00"/>
    <n v="31"/>
    <x v="0"/>
    <x v="5"/>
  </r>
  <r>
    <n v="1184"/>
    <s v="DEMOCRAT"/>
    <n v="2414"/>
    <s v="71 +"/>
    <d v="2025-06-15T00:00:00"/>
    <n v="31"/>
    <x v="0"/>
    <x v="5"/>
  </r>
  <r>
    <n v="1185"/>
    <s v="REPUBLICAN"/>
    <n v="2409"/>
    <s v="71 +"/>
    <d v="2025-06-27T00:00:00"/>
    <n v="32"/>
    <x v="0"/>
    <x v="5"/>
  </r>
  <r>
    <n v="1186"/>
    <s v="REPUBLICAN"/>
    <n v="2423"/>
    <s v="61-70"/>
    <d v="2025-07-09T00:00:00"/>
    <n v="31"/>
    <x v="0"/>
    <x v="5"/>
  </r>
  <r>
    <n v="1187"/>
    <s v="REPUBLICAN"/>
    <n v="2423"/>
    <s v="61-70"/>
    <d v="2025-07-21T00:00:00"/>
    <n v="31"/>
    <x v="0"/>
    <x v="5"/>
  </r>
  <r>
    <n v="1188"/>
    <s v="DEMOCRAT"/>
    <n v="2409"/>
    <s v="71 +"/>
    <d v="2025-08-02T00:00:00"/>
    <n v="31"/>
    <x v="1"/>
    <x v="5"/>
  </r>
  <r>
    <n v="1189"/>
    <s v="DEMOCRAT"/>
    <n v="2417"/>
    <s v="71 +"/>
    <d v="2025-08-14T00:00:00"/>
    <n v="31"/>
    <x v="0"/>
    <x v="5"/>
  </r>
  <r>
    <n v="1190"/>
    <s v="DEMOCRAT"/>
    <n v="2408"/>
    <s v="51-60"/>
    <d v="2025-08-26T00:00:00"/>
    <n v="31"/>
    <x v="1"/>
    <x v="5"/>
  </r>
  <r>
    <n v="1191"/>
    <s v="REPUBLICAN"/>
    <n v="2408"/>
    <s v="71 +"/>
    <d v="2025-09-07T00:00:00"/>
    <n v="31"/>
    <x v="1"/>
    <x v="5"/>
  </r>
  <r>
    <n v="1192"/>
    <s v="REPUBLICAN"/>
    <n v="2411"/>
    <s v="61-70"/>
    <d v="2025-09-19T00:00:00"/>
    <n v="31"/>
    <x v="0"/>
    <x v="5"/>
  </r>
  <r>
    <n v="1193"/>
    <s v="REPUBLICAN"/>
    <n v="2411"/>
    <s v="61-70"/>
    <d v="2025-10-01T00:00:00"/>
    <n v="31"/>
    <x v="0"/>
    <x v="5"/>
  </r>
  <r>
    <n v="1194"/>
    <s v="DEMOCRAT"/>
    <n v="2421"/>
    <s v="61-70"/>
    <d v="2025-10-13T00:00:00"/>
    <n v="31"/>
    <x v="0"/>
    <x v="5"/>
  </r>
  <r>
    <n v="1195"/>
    <s v="DEMOCRAT"/>
    <n v="2418"/>
    <s v="71 +"/>
    <d v="2025-10-25T00:00:00"/>
    <n v="31"/>
    <x v="1"/>
    <x v="5"/>
  </r>
  <r>
    <n v="1196"/>
    <s v="REPUBLICAN"/>
    <n v="2424"/>
    <s v="61-70"/>
    <d v="2025-11-06T00:00:00"/>
    <n v="31"/>
    <x v="1"/>
    <x v="5"/>
  </r>
  <r>
    <n v="1197"/>
    <s v="REPUBLICAN"/>
    <n v="2418"/>
    <s v="71 +"/>
    <d v="2025-11-18T00:00:00"/>
    <n v="31"/>
    <x v="0"/>
    <x v="5"/>
  </r>
  <r>
    <n v="1198"/>
    <s v="DEMOCRAT"/>
    <n v="2418"/>
    <s v="61-70"/>
    <d v="2025-11-30T00:00:00"/>
    <n v="31"/>
    <x v="0"/>
    <x v="5"/>
  </r>
  <r>
    <n v="1199"/>
    <s v="DEMOCRAT"/>
    <n v="2417"/>
    <s v="61-70"/>
    <d v="2025-12-12T00:00:00"/>
    <n v="31"/>
    <x v="0"/>
    <x v="5"/>
  </r>
  <r>
    <n v="1200"/>
    <s v="REPUBLICAN"/>
    <n v="2417"/>
    <s v="61-70"/>
    <d v="2025-12-24T00:00:00"/>
    <n v="31"/>
    <x v="0"/>
    <x v="5"/>
  </r>
  <r>
    <n v="1201"/>
    <s v="REPUBLICAN"/>
    <n v="2408"/>
    <s v="71 +"/>
    <d v="2026-01-05T00:00:00"/>
    <n v="31"/>
    <x v="1"/>
    <x v="6"/>
  </r>
  <r>
    <n v="1202"/>
    <s v="REPUBLICAN"/>
    <n v="2417"/>
    <s v="61-70"/>
    <d v="2026-01-17T00:00:00"/>
    <n v="31"/>
    <x v="0"/>
    <x v="6"/>
  </r>
  <r>
    <n v="1203"/>
    <s v="REPUBLICAN"/>
    <n v="2414"/>
    <s v="71 +"/>
    <d v="2026-01-29T00:00:00"/>
    <n v="31"/>
    <x v="1"/>
    <x v="6"/>
  </r>
  <r>
    <n v="1204"/>
    <s v="REPUBLICAN"/>
    <n v="2417"/>
    <s v="71 +"/>
    <d v="2026-02-10T00:00:00"/>
    <n v="31"/>
    <x v="0"/>
    <x v="6"/>
  </r>
  <r>
    <n v="1205"/>
    <s v="DEMOCRAT"/>
    <n v="2401"/>
    <s v="61-70"/>
    <d v="2026-02-22T00:00:00"/>
    <n v="31"/>
    <x v="1"/>
    <x v="6"/>
  </r>
  <r>
    <n v="1206"/>
    <s v="REPUBLICAN"/>
    <n v="2401"/>
    <s v="71 +"/>
    <d v="2026-03-06T00:00:00"/>
    <n v="31"/>
    <x v="1"/>
    <x v="6"/>
  </r>
  <r>
    <n v="1207"/>
    <s v="DEMOCRAT"/>
    <n v="2402"/>
    <s v="71 +"/>
    <d v="2026-03-18T00:00:00"/>
    <n v="31"/>
    <x v="0"/>
    <x v="6"/>
  </r>
  <r>
    <n v="1208"/>
    <s v="DEMOCRAT"/>
    <n v="2423"/>
    <s v="51-60"/>
    <d v="2026-03-30T00:00:00"/>
    <n v="31"/>
    <x v="0"/>
    <x v="6"/>
  </r>
  <r>
    <n v="1209"/>
    <s v="REPUBLICAN"/>
    <n v="2424"/>
    <s v="61-70"/>
    <d v="2026-04-11T00:00:00"/>
    <n v="31"/>
    <x v="0"/>
    <x v="6"/>
  </r>
  <r>
    <n v="1210"/>
    <s v="DEMOCRAT"/>
    <n v="2417"/>
    <s v="71 +"/>
    <d v="2026-04-23T00:00:00"/>
    <n v="31"/>
    <x v="1"/>
    <x v="6"/>
  </r>
  <r>
    <n v="1211"/>
    <s v="REPUBLICAN"/>
    <n v="2421"/>
    <s v="71 +"/>
    <d v="2026-05-05T00:00:00"/>
    <n v="31"/>
    <x v="0"/>
    <x v="6"/>
  </r>
  <r>
    <n v="1212"/>
    <s v="REPUBLICAN"/>
    <n v="2404"/>
    <s v="61-70"/>
    <d v="2026-05-17T00:00:00"/>
    <n v="31"/>
    <x v="0"/>
    <x v="6"/>
  </r>
  <r>
    <n v="1213"/>
    <s v="DEMOCRAT"/>
    <n v="2412"/>
    <s v="71 +"/>
    <d v="2026-05-29T00:00:00"/>
    <n v="31"/>
    <x v="0"/>
    <x v="6"/>
  </r>
  <r>
    <n v="1214"/>
    <s v="DEMOCRAT"/>
    <n v="2408"/>
    <s v="71 +"/>
    <d v="2026-06-10T00:00:00"/>
    <n v="31"/>
    <x v="1"/>
    <x v="6"/>
  </r>
  <r>
    <n v="1215"/>
    <s v="REPUBLICAN"/>
    <n v="2416"/>
    <s v="51-60"/>
    <d v="2026-06-22T00:00:00"/>
    <n v="31"/>
    <x v="1"/>
    <x v="6"/>
  </r>
  <r>
    <n v="1216"/>
    <s v="DEMOCRAT"/>
    <n v="2417"/>
    <s v="61-70"/>
    <d v="2026-07-04T00:00:00"/>
    <n v="31"/>
    <x v="0"/>
    <x v="6"/>
  </r>
  <r>
    <n v="1217"/>
    <s v="REPUBLICAN"/>
    <n v="2424"/>
    <s v="71 +"/>
    <d v="2026-07-16T00:00:00"/>
    <n v="31"/>
    <x v="1"/>
    <x v="6"/>
  </r>
  <r>
    <n v="1218"/>
    <s v="REPUBLICAN"/>
    <n v="2422"/>
    <s v="71 +"/>
    <d v="2026-07-28T00:00:00"/>
    <n v="31"/>
    <x v="0"/>
    <x v="6"/>
  </r>
  <r>
    <n v="1219"/>
    <s v="DEMOCRAT"/>
    <n v="2414"/>
    <s v="61-70"/>
    <d v="2026-08-09T00:00:00"/>
    <n v="30"/>
    <x v="0"/>
    <x v="6"/>
  </r>
  <r>
    <n v="1220"/>
    <s v="REPUBLICAN"/>
    <n v="2424"/>
    <s v="71 +"/>
    <d v="2026-08-21T00:00:00"/>
    <n v="30"/>
    <x v="1"/>
    <x v="6"/>
  </r>
  <r>
    <n v="1221"/>
    <s v="REPUBLICAN"/>
    <n v="2419"/>
    <s v="71 +"/>
    <d v="2026-09-02T00:00:00"/>
    <n v="30"/>
    <x v="1"/>
    <x v="6"/>
  </r>
  <r>
    <n v="1222"/>
    <s v="REPUBLICAN"/>
    <n v="2413"/>
    <s v="71 +"/>
    <d v="2026-09-14T00:00:00"/>
    <n v="31"/>
    <x v="0"/>
    <x v="6"/>
  </r>
  <r>
    <n v="1223"/>
    <s v="REPUBLICAN"/>
    <n v="2421"/>
    <s v="71 +"/>
    <d v="2026-09-26T00:00:00"/>
    <n v="31"/>
    <x v="1"/>
    <x v="6"/>
  </r>
  <r>
    <n v="1224"/>
    <s v="DEMOCRAT"/>
    <n v="2422"/>
    <s v="71 +"/>
    <d v="2026-10-08T00:00:00"/>
    <n v="31"/>
    <x v="1"/>
    <x v="6"/>
  </r>
  <r>
    <n v="1225"/>
    <s v="REPUBLICAN"/>
    <n v="2422"/>
    <s v="71 +"/>
    <d v="2026-10-20T00:00:00"/>
    <n v="31"/>
    <x v="1"/>
    <x v="6"/>
  </r>
  <r>
    <n v="1226"/>
    <s v="DEMOCRAT"/>
    <n v="2404"/>
    <s v="61-70"/>
    <d v="2026-11-01T00:00:00"/>
    <n v="31"/>
    <x v="1"/>
    <x v="6"/>
  </r>
  <r>
    <n v="1227"/>
    <s v="DEMOCRAT"/>
    <n v="2423"/>
    <s v="71 +"/>
    <d v="2026-11-13T00:00:00"/>
    <n v="31"/>
    <x v="0"/>
    <x v="6"/>
  </r>
  <r>
    <n v="1228"/>
    <s v="REPUBLICAN"/>
    <n v="2422"/>
    <s v="71 +"/>
    <d v="2026-11-25T00:00:00"/>
    <n v="31"/>
    <x v="1"/>
    <x v="6"/>
  </r>
  <r>
    <n v="1229"/>
    <s v="REPUBLICAN"/>
    <n v="2419"/>
    <s v="61-70"/>
    <d v="2026-12-07T00:00:00"/>
    <n v="31"/>
    <x v="0"/>
    <x v="6"/>
  </r>
  <r>
    <n v="1230"/>
    <s v="DEMOCRAT"/>
    <n v="2413"/>
    <s v="71 +"/>
    <d v="2026-12-19T00:00:00"/>
    <n v="31"/>
    <x v="0"/>
    <x v="6"/>
  </r>
  <r>
    <n v="1231"/>
    <s v="REPUBLICAN"/>
    <n v="2419"/>
    <s v="61-70"/>
    <d v="2026-12-31T00:00:00"/>
    <n v="31"/>
    <x v="0"/>
    <x v="6"/>
  </r>
  <r>
    <n v="1232"/>
    <s v="REPUBLICAN"/>
    <n v="2406"/>
    <s v="71 +"/>
    <d v="2027-01-12T00:00:00"/>
    <n v="31"/>
    <x v="0"/>
    <x v="7"/>
  </r>
  <r>
    <n v="1233"/>
    <s v="REPUBLICAN"/>
    <n v="2412"/>
    <s v="61-70"/>
    <d v="2027-01-24T00:00:00"/>
    <n v="30"/>
    <x v="1"/>
    <x v="7"/>
  </r>
  <r>
    <n v="1234"/>
    <s v="DEMOCRAT"/>
    <n v="2421"/>
    <s v="71 +"/>
    <d v="2027-02-05T00:00:00"/>
    <n v="30"/>
    <x v="0"/>
    <x v="7"/>
  </r>
  <r>
    <n v="1235"/>
    <s v="DEMOCRAT"/>
    <n v="2406"/>
    <s v="61-70"/>
    <d v="2027-02-17T00:00:00"/>
    <n v="30"/>
    <x v="2"/>
    <x v="7"/>
  </r>
  <r>
    <n v="1236"/>
    <s v="REPUBLICAN"/>
    <n v="2416"/>
    <s v="71 +"/>
    <d v="2027-03-01T00:00:00"/>
    <n v="30"/>
    <x v="0"/>
    <x v="7"/>
  </r>
  <r>
    <n v="1237"/>
    <s v="REPUBLICAN"/>
    <n v="2424"/>
    <s v="71 +"/>
    <d v="2027-03-13T00:00:00"/>
    <n v="30"/>
    <x v="1"/>
    <x v="7"/>
  </r>
  <r>
    <n v="1238"/>
    <s v="DEMOCRAT"/>
    <n v="2414"/>
    <s v="71 +"/>
    <d v="2027-03-25T00:00:00"/>
    <n v="31"/>
    <x v="1"/>
    <x v="7"/>
  </r>
  <r>
    <n v="1239"/>
    <s v="GREEN"/>
    <n v="2414"/>
    <s v="51-60"/>
    <d v="2027-04-06T00:00:00"/>
    <n v="31"/>
    <x v="1"/>
    <x v="7"/>
  </r>
  <r>
    <n v="1240"/>
    <s v="REPUBLICAN"/>
    <n v="2424"/>
    <s v="71 +"/>
    <d v="2027-04-18T00:00:00"/>
    <n v="30"/>
    <x v="1"/>
    <x v="7"/>
  </r>
  <r>
    <n v="1241"/>
    <s v="REPUBLICAN"/>
    <n v="2423"/>
    <s v="41-50"/>
    <d v="2027-04-30T00:00:00"/>
    <n v="30"/>
    <x v="1"/>
    <x v="7"/>
  </r>
  <r>
    <n v="1242"/>
    <s v="REPUBLICAN"/>
    <n v="2416"/>
    <s v="71 +"/>
    <d v="2027-05-12T00:00:00"/>
    <n v="30"/>
    <x v="0"/>
    <x v="7"/>
  </r>
  <r>
    <n v="1244"/>
    <s v="DEMOCRAT"/>
    <n v="2416"/>
    <s v="61-70"/>
    <d v="2027-05-24T00:00:00"/>
    <n v="30"/>
    <x v="0"/>
    <x v="7"/>
  </r>
  <r>
    <n v="1245"/>
    <s v="REPUBLICAN"/>
    <n v="2418"/>
    <s v="61-70"/>
    <d v="2027-06-05T00:00:00"/>
    <n v="30"/>
    <x v="0"/>
    <x v="7"/>
  </r>
  <r>
    <n v="1246"/>
    <s v="REPUBLICAN"/>
    <n v="2416"/>
    <s v="71 +"/>
    <d v="2027-06-17T00:00:00"/>
    <n v="30"/>
    <x v="1"/>
    <x v="7"/>
  </r>
  <r>
    <n v="1247"/>
    <s v="DEMOCRAT"/>
    <n v="2405"/>
    <s v="41-50"/>
    <d v="2027-06-29T00:00:00"/>
    <n v="30"/>
    <x v="1"/>
    <x v="7"/>
  </r>
  <r>
    <n v="1248"/>
    <s v="REPUBLICAN"/>
    <n v="2408"/>
    <s v="71 +"/>
    <d v="2027-07-11T00:00:00"/>
    <n v="30"/>
    <x v="0"/>
    <x v="7"/>
  </r>
  <r>
    <n v="1249"/>
    <s v="GREEN"/>
    <n v="2415"/>
    <s v="61-70"/>
    <d v="2027-07-23T00:00:00"/>
    <n v="30"/>
    <x v="0"/>
    <x v="7"/>
  </r>
  <r>
    <n v="1250"/>
    <s v="DEMOCRAT"/>
    <n v="2406"/>
    <s v="51-60"/>
    <d v="2027-08-04T00:00:00"/>
    <n v="30"/>
    <x v="1"/>
    <x v="7"/>
  </r>
  <r>
    <n v="1252"/>
    <s v="DEMOCRAT"/>
    <n v="2418"/>
    <s v="61-70"/>
    <d v="2027-08-16T00:00:00"/>
    <n v="30"/>
    <x v="0"/>
    <x v="7"/>
  </r>
  <r>
    <n v="1253"/>
    <s v="REPUBLICAN"/>
    <n v="2402"/>
    <s v="71 +"/>
    <d v="2027-08-28T00:00:00"/>
    <n v="30"/>
    <x v="1"/>
    <x v="7"/>
  </r>
  <r>
    <n v="1254"/>
    <s v="DEMOCRAT"/>
    <n v="2414"/>
    <s v="71 +"/>
    <d v="2027-09-09T00:00:00"/>
    <n v="30"/>
    <x v="0"/>
    <x v="7"/>
  </r>
  <r>
    <n v="1255"/>
    <s v="DEMOCRAT"/>
    <n v="2413"/>
    <s v="71 +"/>
    <d v="2027-09-21T00:00:00"/>
    <n v="30"/>
    <x v="1"/>
    <x v="7"/>
  </r>
  <r>
    <n v="1257"/>
    <s v="DEMOCRAT"/>
    <n v="2417"/>
    <s v="71 +"/>
    <d v="2027-10-03T00:00:00"/>
    <n v="30"/>
    <x v="0"/>
    <x v="7"/>
  </r>
  <r>
    <n v="1258"/>
    <s v="REPUBLICAN"/>
    <n v="2421"/>
    <s v="61-70"/>
    <d v="2027-10-15T00:00:00"/>
    <n v="30"/>
    <x v="1"/>
    <x v="7"/>
  </r>
  <r>
    <n v="1259"/>
    <s v="REPUBLICAN"/>
    <n v="2417"/>
    <s v="71 +"/>
    <d v="2027-10-27T00:00:00"/>
    <n v="30"/>
    <x v="0"/>
    <x v="7"/>
  </r>
  <r>
    <n v="1260"/>
    <s v="DEMOCRAT"/>
    <n v="2421"/>
    <s v="61-70"/>
    <d v="2027-11-08T00:00:00"/>
    <n v="30"/>
    <x v="0"/>
    <x v="7"/>
  </r>
  <r>
    <n v="1261"/>
    <s v="DEMOCRAT"/>
    <n v="2418"/>
    <s v="51-60"/>
    <d v="2027-11-20T00:00:00"/>
    <n v="30"/>
    <x v="0"/>
    <x v="7"/>
  </r>
  <r>
    <n v="1262"/>
    <s v="REPUBLICAN"/>
    <n v="2414"/>
    <s v="51-60"/>
    <d v="2027-12-02T00:00:00"/>
    <n v="30"/>
    <x v="1"/>
    <x v="7"/>
  </r>
  <r>
    <n v="1263"/>
    <s v="REPUBLICAN"/>
    <n v="2418"/>
    <s v="41-50"/>
    <d v="2027-12-14T00:00:00"/>
    <n v="30"/>
    <x v="1"/>
    <x v="7"/>
  </r>
  <r>
    <n v="1264"/>
    <s v="DEMOCRAT"/>
    <n v="2417"/>
    <s v="61-70"/>
    <d v="2027-12-26T00:00:00"/>
    <n v="30"/>
    <x v="1"/>
    <x v="7"/>
  </r>
  <r>
    <n v="1265"/>
    <s v="REPUBLICAN"/>
    <n v="2416"/>
    <s v="51-60"/>
    <d v="2028-01-07T00:00:00"/>
    <n v="30"/>
    <x v="1"/>
    <x v="8"/>
  </r>
  <r>
    <n v="1266"/>
    <s v="DEMOCRAT"/>
    <n v="2404"/>
    <s v="61-70"/>
    <d v="2028-01-19T00:00:00"/>
    <n v="30"/>
    <x v="0"/>
    <x v="8"/>
  </r>
  <r>
    <n v="1267"/>
    <s v="REPUBLICAN"/>
    <n v="2423"/>
    <s v="61-70"/>
    <d v="2028-01-31T00:00:00"/>
    <n v="30"/>
    <x v="1"/>
    <x v="8"/>
  </r>
  <r>
    <n v="1268"/>
    <s v="DEMOCRAT"/>
    <n v="2418"/>
    <s v="41-50"/>
    <d v="2028-02-12T00:00:00"/>
    <n v="30"/>
    <x v="1"/>
    <x v="8"/>
  </r>
  <r>
    <n v="1269"/>
    <s v="DEMOCRAT"/>
    <n v="2418"/>
    <s v="51-60"/>
    <d v="2028-02-24T00:00:00"/>
    <n v="30"/>
    <x v="1"/>
    <x v="8"/>
  </r>
  <r>
    <n v="1270"/>
    <s v="REPUBLICAN"/>
    <n v="2421"/>
    <s v="51-60"/>
    <d v="2028-03-07T00:00:00"/>
    <n v="30"/>
    <x v="0"/>
    <x v="8"/>
  </r>
  <r>
    <n v="1271"/>
    <s v="REPUBLICAN"/>
    <n v="2415"/>
    <s v="71 +"/>
    <d v="2028-03-19T00:00:00"/>
    <n v="30"/>
    <x v="0"/>
    <x v="8"/>
  </r>
  <r>
    <n v="1273"/>
    <s v="REPUBLICAN"/>
    <n v="2418"/>
    <s v="71 +"/>
    <d v="2028-03-31T00:00:00"/>
    <n v="30"/>
    <x v="0"/>
    <x v="8"/>
  </r>
  <r>
    <n v="1274"/>
    <s v="REPUBLICAN"/>
    <n v="2418"/>
    <s v="71 +"/>
    <d v="2028-04-12T00:00:00"/>
    <n v="30"/>
    <x v="0"/>
    <x v="8"/>
  </r>
  <r>
    <n v="1275"/>
    <s v="DEMOCRAT"/>
    <n v="2422"/>
    <s v="41-50"/>
    <d v="2028-04-24T00:00:00"/>
    <n v="30"/>
    <x v="1"/>
    <x v="8"/>
  </r>
  <r>
    <n v="1276"/>
    <s v="REPUBLICAN"/>
    <n v="2418"/>
    <s v="51-60"/>
    <d v="2028-05-06T00:00:00"/>
    <n v="30"/>
    <x v="1"/>
    <x v="8"/>
  </r>
  <r>
    <n v="1277"/>
    <s v="DECLINED"/>
    <n v="2413"/>
    <s v="61-70"/>
    <d v="2028-05-18T00:00:00"/>
    <n v="30"/>
    <x v="2"/>
    <x v="8"/>
  </r>
  <r>
    <n v="1278"/>
    <s v="DEMOCRAT"/>
    <n v="2421"/>
    <s v="51-60"/>
    <d v="2028-05-30T00:00:00"/>
    <n v="30"/>
    <x v="0"/>
    <x v="8"/>
  </r>
  <r>
    <n v="1279"/>
    <s v="DEMOCRAT"/>
    <n v="2420"/>
    <s v="71 +"/>
    <d v="2028-06-11T00:00:00"/>
    <n v="9"/>
    <x v="1"/>
    <x v="8"/>
  </r>
  <r>
    <n v="1280"/>
    <s v="REPUBLICAN"/>
    <n v="2420"/>
    <s v="71 +"/>
    <d v="2028-06-23T00:00:00"/>
    <n v="30"/>
    <x v="0"/>
    <x v="8"/>
  </r>
  <r>
    <n v="1281"/>
    <s v="REPUBLICAN"/>
    <n v="2422"/>
    <s v="61-70"/>
    <d v="2028-07-05T00:00:00"/>
    <n v="30"/>
    <x v="1"/>
    <x v="8"/>
  </r>
  <r>
    <n v="1282"/>
    <s v="REPUBLICAN"/>
    <n v="2422"/>
    <s v="61-70"/>
    <d v="2028-07-17T00:00:00"/>
    <n v="30"/>
    <x v="1"/>
    <x v="8"/>
  </r>
  <r>
    <n v="1283"/>
    <s v="REPUBLICAN"/>
    <n v="2413"/>
    <s v="71 +"/>
    <d v="2028-07-29T00:00:00"/>
    <n v="30"/>
    <x v="0"/>
    <x v="8"/>
  </r>
  <r>
    <n v="1284"/>
    <s v="DEMOCRAT"/>
    <n v="2421"/>
    <s v="71 +"/>
    <d v="2028-08-10T00:00:00"/>
    <n v="30"/>
    <x v="1"/>
    <x v="8"/>
  </r>
  <r>
    <n v="1285"/>
    <s v="DEMOCRAT"/>
    <n v="2415"/>
    <s v="61-70"/>
    <d v="2028-08-22T00:00:00"/>
    <n v="30"/>
    <x v="0"/>
    <x v="8"/>
  </r>
  <r>
    <n v="1286"/>
    <s v="DEMOCRAT"/>
    <n v="2416"/>
    <s v="71 +"/>
    <d v="2028-09-03T00:00:00"/>
    <n v="30"/>
    <x v="0"/>
    <x v="8"/>
  </r>
  <r>
    <n v="1287"/>
    <s v="REPUBLICAN"/>
    <n v="2404"/>
    <s v="51-60"/>
    <d v="2028-09-15T00:00:00"/>
    <n v="30"/>
    <x v="0"/>
    <x v="8"/>
  </r>
  <r>
    <n v="1288"/>
    <s v="DEMOCRAT"/>
    <n v="2402"/>
    <s v="61-70"/>
    <d v="2028-09-27T00:00:00"/>
    <n v="30"/>
    <x v="0"/>
    <x v="8"/>
  </r>
  <r>
    <n v="1289"/>
    <s v="DEMOCRAT"/>
    <n v="2402"/>
    <s v="51-60"/>
    <d v="2028-10-09T00:00:00"/>
    <n v="30"/>
    <x v="1"/>
    <x v="8"/>
  </r>
  <r>
    <n v="1290"/>
    <s v="DEMOCRAT"/>
    <n v="2419"/>
    <s v="61-70"/>
    <d v="2028-10-21T00:00:00"/>
    <n v="30"/>
    <x v="1"/>
    <x v="8"/>
  </r>
  <r>
    <n v="1291"/>
    <s v="REPUBLICAN"/>
    <n v="2405"/>
    <s v="71 +"/>
    <d v="2028-11-02T00:00:00"/>
    <n v="30"/>
    <x v="0"/>
    <x v="8"/>
  </r>
  <r>
    <n v="1292"/>
    <s v="REPUBLICAN"/>
    <n v="2423"/>
    <s v="61-70"/>
    <d v="2028-11-14T00:00:00"/>
    <n v="30"/>
    <x v="0"/>
    <x v="8"/>
  </r>
  <r>
    <n v="1293"/>
    <s v="DEMOCRAT"/>
    <n v="2408"/>
    <s v="61-70"/>
    <d v="2028-11-26T00:00:00"/>
    <n v="30"/>
    <x v="0"/>
    <x v="8"/>
  </r>
  <r>
    <n v="1294"/>
    <s v="REPUBLICAN"/>
    <n v="2414"/>
    <s v="71 +"/>
    <d v="2028-12-08T00:00:00"/>
    <n v="30"/>
    <x v="0"/>
    <x v="8"/>
  </r>
  <r>
    <n v="1295"/>
    <s v="DEMOCRAT"/>
    <n v="2412"/>
    <s v="71 +"/>
    <d v="2028-12-20T00:00:00"/>
    <n v="30"/>
    <x v="1"/>
    <x v="8"/>
  </r>
  <r>
    <n v="1296"/>
    <s v="DEMOCRAT"/>
    <n v="2417"/>
    <s v="61-70"/>
    <d v="2029-01-01T00:00:00"/>
    <n v="30"/>
    <x v="0"/>
    <x v="9"/>
  </r>
  <r>
    <n v="1297"/>
    <s v="DEMOCRAT"/>
    <n v="2417"/>
    <s v="61-70"/>
    <d v="2029-01-13T00:00:00"/>
    <n v="30"/>
    <x v="1"/>
    <x v="9"/>
  </r>
  <r>
    <n v="1298"/>
    <s v="DEMOCRAT"/>
    <n v="2423"/>
    <s v="71 +"/>
    <d v="2029-01-25T00:00:00"/>
    <n v="30"/>
    <x v="0"/>
    <x v="9"/>
  </r>
  <r>
    <n v="1299"/>
    <s v="REPUBLICAN"/>
    <n v="2423"/>
    <s v="51-60"/>
    <d v="2029-02-06T00:00:00"/>
    <n v="30"/>
    <x v="0"/>
    <x v="9"/>
  </r>
  <r>
    <n v="1300"/>
    <s v="REPUBLICAN"/>
    <n v="2406"/>
    <s v="61-70"/>
    <d v="2029-02-18T00:00:00"/>
    <n v="30"/>
    <x v="1"/>
    <x v="9"/>
  </r>
  <r>
    <n v="1301"/>
    <s v="DEMOCRAT"/>
    <n v="2409"/>
    <s v="71 +"/>
    <d v="2029-03-02T00:00:00"/>
    <n v="30"/>
    <x v="0"/>
    <x v="9"/>
  </r>
  <r>
    <n v="1302"/>
    <s v="DEMOCRAT"/>
    <n v="2403"/>
    <s v="51-60"/>
    <d v="2029-03-14T00:00:00"/>
    <n v="30"/>
    <x v="1"/>
    <x v="9"/>
  </r>
  <r>
    <n v="1303"/>
    <s v="DEMOCRAT"/>
    <n v="2403"/>
    <s v="51-60"/>
    <d v="2029-03-26T00:00:00"/>
    <n v="30"/>
    <x v="1"/>
    <x v="9"/>
  </r>
  <r>
    <n v="1304"/>
    <s v="DEMOCRAT"/>
    <n v="2424"/>
    <s v="71 +"/>
    <d v="2029-04-07T00:00:00"/>
    <n v="30"/>
    <x v="0"/>
    <x v="9"/>
  </r>
  <r>
    <n v="1305"/>
    <s v="REPUBLICAN"/>
    <n v="2409"/>
    <s v="61-70"/>
    <d v="2029-04-19T00:00:00"/>
    <n v="30"/>
    <x v="1"/>
    <x v="9"/>
  </r>
  <r>
    <n v="1306"/>
    <s v="DEMOCRAT"/>
    <n v="2402"/>
    <s v="51-60"/>
    <d v="2029-05-01T00:00:00"/>
    <n v="30"/>
    <x v="1"/>
    <x v="9"/>
  </r>
  <r>
    <n v="1307"/>
    <s v="REPUBLICAN"/>
    <n v="2417"/>
    <s v="71 +"/>
    <d v="2029-05-13T00:00:00"/>
    <n v="5"/>
    <x v="0"/>
    <x v="9"/>
  </r>
  <r>
    <n v="1308"/>
    <s v="DECLINED"/>
    <n v="2422"/>
    <s v="71 +"/>
    <d v="2029-05-25T00:00:00"/>
    <n v="30"/>
    <x v="0"/>
    <x v="9"/>
  </r>
  <r>
    <n v="1309"/>
    <s v="DEMOCRAT"/>
    <n v="2418"/>
    <s v="61-70"/>
    <d v="2029-06-06T00:00:00"/>
    <n v="30"/>
    <x v="0"/>
    <x v="9"/>
  </r>
  <r>
    <n v="1310"/>
    <s v="DEMOCRAT"/>
    <n v="2413"/>
    <s v="61-70"/>
    <d v="2029-06-18T00:00:00"/>
    <n v="29"/>
    <x v="0"/>
    <x v="9"/>
  </r>
  <r>
    <n v="1311"/>
    <s v="DEMOCRAT"/>
    <n v="2401"/>
    <s v="61-70"/>
    <d v="2029-06-30T00:00:00"/>
    <n v="30"/>
    <x v="1"/>
    <x v="9"/>
  </r>
  <r>
    <n v="1312"/>
    <s v="REPUBLICAN"/>
    <n v="2401"/>
    <s v="71 +"/>
    <d v="2029-07-12T00:00:00"/>
    <n v="30"/>
    <x v="1"/>
    <x v="9"/>
  </r>
  <r>
    <n v="1313"/>
    <s v="DEMOCRAT"/>
    <n v="2412"/>
    <s v="71 +"/>
    <d v="2029-07-24T00:00:00"/>
    <n v="30"/>
    <x v="1"/>
    <x v="9"/>
  </r>
  <r>
    <n v="1314"/>
    <s v="DEMOCRAT"/>
    <n v="2401"/>
    <s v="61-70"/>
    <d v="2029-08-05T00:00:00"/>
    <n v="30"/>
    <x v="1"/>
    <x v="9"/>
  </r>
  <r>
    <n v="1315"/>
    <s v="DEMOCRAT"/>
    <n v="2421"/>
    <s v="71 +"/>
    <d v="2029-08-17T00:00:00"/>
    <n v="30"/>
    <x v="1"/>
    <x v="9"/>
  </r>
  <r>
    <n v="1316"/>
    <s v="REPUBLICAN"/>
    <n v="2417"/>
    <s v="51-60"/>
    <d v="2029-08-29T00:00:00"/>
    <n v="30"/>
    <x v="1"/>
    <x v="9"/>
  </r>
  <r>
    <n v="1317"/>
    <s v="AMERICAN INDEP"/>
    <n v="2402"/>
    <s v="61-70"/>
    <d v="2029-09-10T00:00:00"/>
    <n v="30"/>
    <x v="0"/>
    <x v="9"/>
  </r>
  <r>
    <n v="1318"/>
    <s v="REPUBLICAN"/>
    <n v="2412"/>
    <s v="61-70"/>
    <d v="2029-09-22T00:00:00"/>
    <n v="30"/>
    <x v="1"/>
    <x v="9"/>
  </r>
  <r>
    <n v="1319"/>
    <s v="REPUBLICAN"/>
    <n v="2412"/>
    <s v="71 +"/>
    <d v="2029-10-04T00:00:00"/>
    <n v="30"/>
    <x v="0"/>
    <x v="9"/>
  </r>
  <r>
    <n v="1320"/>
    <s v="REPUBLICAN"/>
    <n v="2417"/>
    <s v="51-60"/>
    <d v="2029-10-16T00:00:00"/>
    <n v="30"/>
    <x v="1"/>
    <x v="9"/>
  </r>
  <r>
    <n v="1321"/>
    <s v="DECLINED"/>
    <n v="2421"/>
    <s v="71 +"/>
    <d v="2029-10-28T00:00:00"/>
    <n v="30"/>
    <x v="0"/>
    <x v="9"/>
  </r>
  <r>
    <n v="1322"/>
    <s v="DEMOCRAT"/>
    <n v="2418"/>
    <s v="61-70"/>
    <d v="2029-11-09T00:00:00"/>
    <n v="30"/>
    <x v="0"/>
    <x v="9"/>
  </r>
  <r>
    <n v="1323"/>
    <s v="REPUBLICAN"/>
    <n v="2417"/>
    <s v="51-60"/>
    <d v="2029-11-21T00:00:00"/>
    <n v="30"/>
    <x v="1"/>
    <x v="9"/>
  </r>
  <r>
    <n v="1324"/>
    <s v="DEMOCRAT"/>
    <n v="2419"/>
    <s v="41-50"/>
    <d v="2029-12-03T00:00:00"/>
    <n v="30"/>
    <x v="1"/>
    <x v="9"/>
  </r>
  <r>
    <n v="1325"/>
    <s v="REPUBLICAN"/>
    <n v="2417"/>
    <s v="51-60"/>
    <d v="2029-12-15T00:00:00"/>
    <n v="30"/>
    <x v="1"/>
    <x v="9"/>
  </r>
  <r>
    <n v="1326"/>
    <s v="AMERICAN INDEP"/>
    <n v="2416"/>
    <s v="71 +"/>
    <d v="2029-12-27T00:00:00"/>
    <n v="30"/>
    <x v="1"/>
    <x v="9"/>
  </r>
  <r>
    <n v="1327"/>
    <s v="DEMOCRAT"/>
    <n v="2408"/>
    <s v="51-60"/>
    <d v="2030-01-08T00:00:00"/>
    <n v="30"/>
    <x v="0"/>
    <x v="10"/>
  </r>
  <r>
    <n v="1328"/>
    <s v="DEMOCRAT"/>
    <n v="2407"/>
    <s v="61-70"/>
    <d v="2030-01-20T00:00:00"/>
    <n v="30"/>
    <x v="0"/>
    <x v="10"/>
  </r>
  <r>
    <n v="1329"/>
    <s v="DEMOCRAT"/>
    <n v="2424"/>
    <s v="71 +"/>
    <d v="2030-02-01T00:00:00"/>
    <n v="30"/>
    <x v="0"/>
    <x v="10"/>
  </r>
  <r>
    <n v="1330"/>
    <s v="REPUBLICAN"/>
    <n v="2419"/>
    <s v="51-60"/>
    <d v="2030-02-13T00:00:00"/>
    <n v="30"/>
    <x v="0"/>
    <x v="10"/>
  </r>
  <r>
    <n v="1331"/>
    <s v="DEMOCRAT"/>
    <n v="2418"/>
    <s v="51-60"/>
    <d v="2030-02-25T00:00:00"/>
    <n v="30"/>
    <x v="0"/>
    <x v="10"/>
  </r>
  <r>
    <n v="1332"/>
    <s v="DEMOCRAT"/>
    <n v="2406"/>
    <s v="51-60"/>
    <d v="2030-03-09T00:00:00"/>
    <n v="29"/>
    <x v="1"/>
    <x v="10"/>
  </r>
  <r>
    <n v="1333"/>
    <s v="REPUBLICAN"/>
    <n v="2424"/>
    <s v="61-70"/>
    <d v="2030-03-21T00:00:00"/>
    <n v="29"/>
    <x v="0"/>
    <x v="10"/>
  </r>
  <r>
    <n v="1334"/>
    <s v="DEMOCRAT"/>
    <n v="2423"/>
    <s v="71 +"/>
    <d v="2030-04-02T00:00:00"/>
    <n v="29"/>
    <x v="0"/>
    <x v="10"/>
  </r>
  <r>
    <n v="1335"/>
    <s v="DECLINED"/>
    <n v="2421"/>
    <s v="71 +"/>
    <d v="2030-04-14T00:00:00"/>
    <n v="29"/>
    <x v="0"/>
    <x v="10"/>
  </r>
  <r>
    <n v="1336"/>
    <s v="REPUBLICAN"/>
    <n v="2412"/>
    <s v="61-70"/>
    <d v="2030-04-26T00:00:00"/>
    <n v="29"/>
    <x v="0"/>
    <x v="10"/>
  </r>
  <r>
    <n v="1337"/>
    <s v="REPUBLICAN"/>
    <n v="2413"/>
    <s v="61-70"/>
    <d v="2030-05-08T00:00:00"/>
    <n v="29"/>
    <x v="0"/>
    <x v="10"/>
  </r>
  <r>
    <n v="1338"/>
    <s v="DECLINED"/>
    <n v="2407"/>
    <s v="41-50"/>
    <d v="2030-05-20T00:00:00"/>
    <n v="29"/>
    <x v="1"/>
    <x v="10"/>
  </r>
  <r>
    <n v="1339"/>
    <s v="REPUBLICAN"/>
    <n v="2415"/>
    <s v="61-70"/>
    <d v="2030-06-01T00:00:00"/>
    <n v="29"/>
    <x v="0"/>
    <x v="10"/>
  </r>
  <r>
    <n v="1340"/>
    <s v="REPUBLICAN"/>
    <n v="2409"/>
    <s v="51-60"/>
    <d v="2030-06-13T00:00:00"/>
    <n v="29"/>
    <x v="1"/>
    <x v="10"/>
  </r>
  <r>
    <n v="1341"/>
    <s v="DEMOCRAT"/>
    <n v="2409"/>
    <s v="51-60"/>
    <d v="2030-06-25T00:00:00"/>
    <n v="29"/>
    <x v="1"/>
    <x v="10"/>
  </r>
  <r>
    <n v="1342"/>
    <s v="DECLINED"/>
    <n v="2421"/>
    <s v="61-70"/>
    <d v="2030-07-07T00:00:00"/>
    <n v="29"/>
    <x v="0"/>
    <x v="10"/>
  </r>
  <r>
    <n v="1343"/>
    <s v="REPUBLICAN"/>
    <n v="2419"/>
    <s v="71 +"/>
    <d v="2030-07-19T00:00:00"/>
    <n v="29"/>
    <x v="1"/>
    <x v="10"/>
  </r>
  <r>
    <n v="1344"/>
    <s v="DEMOCRAT"/>
    <n v="2402"/>
    <s v="71 +"/>
    <d v="2030-07-31T00:00:00"/>
    <n v="29"/>
    <x v="0"/>
    <x v="10"/>
  </r>
  <r>
    <n v="1345"/>
    <s v="DEMOCRAT"/>
    <n v="2423"/>
    <s v="71 +"/>
    <d v="2030-08-12T00:00:00"/>
    <n v="29"/>
    <x v="0"/>
    <x v="10"/>
  </r>
  <r>
    <n v="1346"/>
    <s v="DEMOCRAT"/>
    <n v="2418"/>
    <s v="61-70"/>
    <d v="2030-08-24T00:00:00"/>
    <n v="29"/>
    <x v="1"/>
    <x v="10"/>
  </r>
  <r>
    <n v="1347"/>
    <s v="DEMOCRAT"/>
    <n v="2404"/>
    <s v="61-70"/>
    <d v="2030-09-05T00:00:00"/>
    <n v="29"/>
    <x v="0"/>
    <x v="10"/>
  </r>
  <r>
    <n v="1348"/>
    <s v="REPUBLICAN"/>
    <n v="2419"/>
    <s v="71 +"/>
    <d v="2030-09-17T00:00:00"/>
    <n v="29"/>
    <x v="0"/>
    <x v="10"/>
  </r>
  <r>
    <n v="1349"/>
    <s v="DEMOCRAT"/>
    <n v="2407"/>
    <s v="71 +"/>
    <d v="2030-09-29T00:00:00"/>
    <n v="29"/>
    <x v="1"/>
    <x v="10"/>
  </r>
  <r>
    <n v="1350"/>
    <s v="REPUBLICAN"/>
    <n v="2419"/>
    <s v="61-70"/>
    <d v="2030-10-11T00:00:00"/>
    <n v="29"/>
    <x v="1"/>
    <x v="10"/>
  </r>
  <r>
    <n v="1351"/>
    <s v="DEMOCRAT"/>
    <n v="2413"/>
    <s v="61-70"/>
    <d v="2030-10-23T00:00:00"/>
    <n v="29"/>
    <x v="0"/>
    <x v="10"/>
  </r>
  <r>
    <n v="1352"/>
    <s v="DEMOCRAT"/>
    <n v="2404"/>
    <s v="61-70"/>
    <d v="2030-11-04T00:00:00"/>
    <n v="29"/>
    <x v="1"/>
    <x v="10"/>
  </r>
  <r>
    <n v="1353"/>
    <s v="DEMOCRAT"/>
    <n v="2418"/>
    <s v="51-60"/>
    <d v="2030-11-16T00:00:00"/>
    <n v="29"/>
    <x v="0"/>
    <x v="10"/>
  </r>
  <r>
    <n v="1354"/>
    <s v="DEMOCRAT"/>
    <n v="2416"/>
    <s v="51-60"/>
    <d v="2030-11-28T00:00:00"/>
    <n v="29"/>
    <x v="1"/>
    <x v="10"/>
  </r>
  <r>
    <n v="1355"/>
    <s v="DEMOCRAT"/>
    <n v="2406"/>
    <s v="61-70"/>
    <d v="2030-12-10T00:00:00"/>
    <n v="29"/>
    <x v="0"/>
    <x v="10"/>
  </r>
  <r>
    <n v="1356"/>
    <s v="DEMOCRAT"/>
    <n v="2416"/>
    <s v="61-70"/>
    <d v="2030-12-22T00:00:00"/>
    <n v="29"/>
    <x v="1"/>
    <x v="10"/>
  </r>
  <r>
    <n v="1357"/>
    <s v="REPUBLICAN"/>
    <n v="2402"/>
    <s v="71 +"/>
    <d v="2031-01-03T00:00:00"/>
    <n v="29"/>
    <x v="1"/>
    <x v="11"/>
  </r>
  <r>
    <n v="1358"/>
    <s v="DEMOCRAT"/>
    <n v="2406"/>
    <s v="61-70"/>
    <d v="2031-01-15T00:00:00"/>
    <n v="29"/>
    <x v="0"/>
    <x v="11"/>
  </r>
  <r>
    <n v="1359"/>
    <s v="DECLINED"/>
    <n v="2407"/>
    <s v="71 +"/>
    <d v="2031-01-27T00:00:00"/>
    <n v="29"/>
    <x v="0"/>
    <x v="11"/>
  </r>
  <r>
    <n v="1360"/>
    <s v="REPUBLICAN"/>
    <n v="2415"/>
    <s v="61-70"/>
    <d v="2031-02-08T00:00:00"/>
    <n v="29"/>
    <x v="0"/>
    <x v="11"/>
  </r>
  <r>
    <n v="1361"/>
    <s v="REPUBLICAN"/>
    <n v="2419"/>
    <s v="61-70"/>
    <d v="2031-02-20T00:00:00"/>
    <n v="29"/>
    <x v="0"/>
    <x v="11"/>
  </r>
  <r>
    <n v="1362"/>
    <s v="DEMOCRAT"/>
    <n v="2415"/>
    <s v="61-70"/>
    <d v="2031-03-04T00:00:00"/>
    <n v="29"/>
    <x v="0"/>
    <x v="11"/>
  </r>
  <r>
    <n v="1363"/>
    <s v="DEMOCRAT"/>
    <n v="2407"/>
    <s v="51-60"/>
    <d v="2031-03-16T00:00:00"/>
    <n v="29"/>
    <x v="1"/>
    <x v="11"/>
  </r>
  <r>
    <n v="1364"/>
    <s v="DEMOCRAT"/>
    <n v="2413"/>
    <s v="71 +"/>
    <d v="2031-03-28T00:00:00"/>
    <n v="29"/>
    <x v="0"/>
    <x v="11"/>
  </r>
  <r>
    <n v="1365"/>
    <s v="DEMOCRAT"/>
    <n v="2409"/>
    <s v="71 +"/>
    <d v="2031-04-09T00:00:00"/>
    <n v="29"/>
    <x v="1"/>
    <x v="11"/>
  </r>
  <r>
    <n v="1366"/>
    <s v="REPUBLICAN"/>
    <n v="2416"/>
    <s v="51-60"/>
    <d v="2031-04-21T00:00:00"/>
    <n v="29"/>
    <x v="1"/>
    <x v="11"/>
  </r>
  <r>
    <n v="1367"/>
    <s v="AMERICAN INDEP"/>
    <n v="2404"/>
    <s v="51-60"/>
    <d v="2031-05-03T00:00:00"/>
    <n v="29"/>
    <x v="1"/>
    <x v="11"/>
  </r>
  <r>
    <n v="1368"/>
    <s v="REPUBLICAN"/>
    <n v="2422"/>
    <s v="61-70"/>
    <d v="2031-05-15T00:00:00"/>
    <n v="29"/>
    <x v="1"/>
    <x v="11"/>
  </r>
  <r>
    <n v="1369"/>
    <s v="REPUBLICAN"/>
    <n v="2414"/>
    <s v="71 +"/>
    <d v="2031-05-27T00:00:00"/>
    <n v="29"/>
    <x v="0"/>
    <x v="11"/>
  </r>
  <r>
    <n v="1370"/>
    <s v="DECLINED"/>
    <n v="2402"/>
    <s v="51-60"/>
    <d v="2031-06-08T00:00:00"/>
    <n v="29"/>
    <x v="1"/>
    <x v="11"/>
  </r>
  <r>
    <n v="1371"/>
    <s v="DEMOCRAT"/>
    <n v="2407"/>
    <s v="71 +"/>
    <d v="2031-06-20T00:00:00"/>
    <n v="29"/>
    <x v="1"/>
    <x v="11"/>
  </r>
  <r>
    <n v="1372"/>
    <s v="REPUBLICAN"/>
    <n v="2402"/>
    <s v="61-70"/>
    <d v="2031-07-02T00:00:00"/>
    <n v="29"/>
    <x v="1"/>
    <x v="11"/>
  </r>
  <r>
    <n v="1373"/>
    <s v="REPUBLICAN"/>
    <n v="2419"/>
    <s v="61-70"/>
    <d v="2031-07-14T00:00:00"/>
    <n v="29"/>
    <x v="1"/>
    <x v="11"/>
  </r>
  <r>
    <n v="1374"/>
    <s v="DECLINED"/>
    <n v="2405"/>
    <s v="61-70"/>
    <d v="2031-07-26T00:00:00"/>
    <n v="29"/>
    <x v="2"/>
    <x v="11"/>
  </r>
  <r>
    <n v="1375"/>
    <s v="REPUBLICAN"/>
    <n v="2413"/>
    <s v="61-70"/>
    <d v="2031-08-07T00:00:00"/>
    <n v="29"/>
    <x v="0"/>
    <x v="11"/>
  </r>
  <r>
    <n v="1376"/>
    <s v="DEMOCRAT"/>
    <n v="2406"/>
    <s v="51-60"/>
    <d v="2031-08-19T00:00:00"/>
    <n v="29"/>
    <x v="1"/>
    <x v="11"/>
  </r>
  <r>
    <n v="1377"/>
    <s v="REPUBLICAN"/>
    <n v="2422"/>
    <s v="71 +"/>
    <d v="2031-08-31T00:00:00"/>
    <n v="29"/>
    <x v="1"/>
    <x v="11"/>
  </r>
  <r>
    <n v="1378"/>
    <s v="DEMOCRAT"/>
    <n v="2422"/>
    <s v="71 +"/>
    <d v="2031-09-12T00:00:00"/>
    <n v="29"/>
    <x v="1"/>
    <x v="11"/>
  </r>
  <r>
    <n v="1379"/>
    <s v="DEMOCRAT"/>
    <n v="2406"/>
    <s v="51-60"/>
    <d v="2031-09-24T00:00:00"/>
    <n v="29"/>
    <x v="1"/>
    <x v="11"/>
  </r>
  <r>
    <n v="1380"/>
    <s v="DEMOCRAT"/>
    <n v="2416"/>
    <s v="71 +"/>
    <d v="2031-10-06T00:00:00"/>
    <n v="29"/>
    <x v="1"/>
    <x v="11"/>
  </r>
  <r>
    <n v="1381"/>
    <s v="DEMOCRAT"/>
    <n v="2424"/>
    <s v="61-70"/>
    <d v="2031-10-18T00:00:00"/>
    <n v="29"/>
    <x v="1"/>
    <x v="11"/>
  </r>
  <r>
    <n v="1382"/>
    <s v="DEMOCRAT"/>
    <n v="2421"/>
    <s v="51-60"/>
    <d v="2031-10-30T00:00:00"/>
    <n v="29"/>
    <x v="0"/>
    <x v="11"/>
  </r>
  <r>
    <n v="1383"/>
    <s v="DEMOCRAT"/>
    <n v="2417"/>
    <s v="61-70"/>
    <d v="2031-11-11T00:00:00"/>
    <n v="29"/>
    <x v="0"/>
    <x v="11"/>
  </r>
  <r>
    <n v="1384"/>
    <s v="DEMOCRAT"/>
    <n v="2417"/>
    <s v="51-60"/>
    <d v="2031-11-23T00:00:00"/>
    <n v="29"/>
    <x v="0"/>
    <x v="11"/>
  </r>
  <r>
    <n v="1385"/>
    <s v="REPUBLICAN"/>
    <n v="2411"/>
    <s v="71 +"/>
    <d v="2031-12-05T00:00:00"/>
    <n v="29"/>
    <x v="0"/>
    <x v="11"/>
  </r>
  <r>
    <n v="1386"/>
    <s v="DEMOCRAT"/>
    <n v="2411"/>
    <s v="71 +"/>
    <d v="2031-12-17T00:00:00"/>
    <n v="29"/>
    <x v="0"/>
    <x v="11"/>
  </r>
  <r>
    <n v="1387"/>
    <s v="DECLINED"/>
    <n v="2423"/>
    <s v="61-70"/>
    <d v="2031-12-29T00:00:00"/>
    <n v="29"/>
    <x v="1"/>
    <x v="11"/>
  </r>
  <r>
    <n v="1388"/>
    <s v="DEMOCRAT"/>
    <n v="2423"/>
    <s v="61-70"/>
    <d v="2032-01-10T00:00:00"/>
    <n v="29"/>
    <x v="0"/>
    <x v="12"/>
  </r>
  <r>
    <n v="1389"/>
    <s v="DEMOCRAT"/>
    <n v="2406"/>
    <s v="61-70"/>
    <d v="2032-01-22T00:00:00"/>
    <n v="29"/>
    <x v="0"/>
    <x v="12"/>
  </r>
  <r>
    <n v="1390"/>
    <s v="DEMOCRAT"/>
    <n v="2403"/>
    <s v="71 +"/>
    <d v="2032-02-03T00:00:00"/>
    <n v="29"/>
    <x v="1"/>
    <x v="12"/>
  </r>
  <r>
    <n v="1391"/>
    <s v="REPUBLICAN"/>
    <n v="2424"/>
    <s v="71 +"/>
    <d v="2032-02-15T00:00:00"/>
    <n v="29"/>
    <x v="0"/>
    <x v="12"/>
  </r>
  <r>
    <n v="1392"/>
    <s v="REPUBLICAN"/>
    <n v="2402"/>
    <s v="61-70"/>
    <d v="2032-02-27T00:00:00"/>
    <n v="29"/>
    <x v="1"/>
    <x v="12"/>
  </r>
  <r>
    <n v="1393"/>
    <s v="DEMOCRAT"/>
    <n v="2406"/>
    <s v="51-60"/>
    <d v="2032-03-10T00:00:00"/>
    <n v="29"/>
    <x v="0"/>
    <x v="12"/>
  </r>
  <r>
    <n v="1394"/>
    <s v="DEMOCRAT"/>
    <n v="2406"/>
    <s v="51-60"/>
    <d v="2032-03-22T00:00:00"/>
    <n v="29"/>
    <x v="2"/>
    <x v="12"/>
  </r>
  <r>
    <n v="1395"/>
    <s v="DEMOCRAT"/>
    <n v="2420"/>
    <s v="71 +"/>
    <d v="2032-04-03T00:00:00"/>
    <n v="29"/>
    <x v="0"/>
    <x v="12"/>
  </r>
  <r>
    <n v="1396"/>
    <s v="DEMOCRAT"/>
    <n v="2418"/>
    <s v="71 +"/>
    <d v="2032-04-15T00:00:00"/>
    <n v="29"/>
    <x v="1"/>
    <x v="12"/>
  </r>
  <r>
    <n v="1397"/>
    <s v="DEMOCRAT"/>
    <n v="2418"/>
    <s v="71 +"/>
    <d v="2032-04-27T00:00:00"/>
    <n v="29"/>
    <x v="0"/>
    <x v="12"/>
  </r>
  <r>
    <n v="1398"/>
    <s v="DEMOCRAT"/>
    <n v="2406"/>
    <s v="71 +"/>
    <d v="2032-05-09T00:00:00"/>
    <n v="29"/>
    <x v="0"/>
    <x v="12"/>
  </r>
  <r>
    <n v="1399"/>
    <s v="DEMOCRAT"/>
    <n v="2406"/>
    <s v="71 +"/>
    <d v="2032-05-21T00:00:00"/>
    <n v="29"/>
    <x v="0"/>
    <x v="12"/>
  </r>
  <r>
    <n v="1400"/>
    <s v="DEMOCRAT"/>
    <n v="2402"/>
    <s v="61-70"/>
    <d v="2032-06-02T00:00:00"/>
    <n v="29"/>
    <x v="0"/>
    <x v="12"/>
  </r>
  <r>
    <n v="1401"/>
    <s v="DEMOCRAT"/>
    <n v="2411"/>
    <s v="61-70"/>
    <d v="2032-06-14T00:00:00"/>
    <n v="29"/>
    <x v="0"/>
    <x v="12"/>
  </r>
  <r>
    <n v="1402"/>
    <s v="DEMOCRAT"/>
    <n v="2405"/>
    <s v="51-60"/>
    <d v="2032-06-26T00:00:00"/>
    <n v="28"/>
    <x v="0"/>
    <x v="12"/>
  </r>
  <r>
    <n v="1403"/>
    <s v="DEMOCRAT"/>
    <n v="2406"/>
    <s v="71 +"/>
    <d v="2032-07-08T00:00:00"/>
    <n v="28"/>
    <x v="1"/>
    <x v="12"/>
  </r>
  <r>
    <n v="1404"/>
    <s v="REPUBLICAN"/>
    <n v="2417"/>
    <s v="71 +"/>
    <d v="2032-07-20T00:00:00"/>
    <n v="28"/>
    <x v="1"/>
    <x v="12"/>
  </r>
  <r>
    <n v="1405"/>
    <s v="REPUBLICAN"/>
    <n v="2408"/>
    <s v="61-70"/>
    <d v="2032-08-01T00:00:00"/>
    <n v="28"/>
    <x v="0"/>
    <x v="12"/>
  </r>
  <r>
    <n v="1406"/>
    <s v="REPUBLICAN"/>
    <n v="2413"/>
    <s v="71 +"/>
    <d v="2032-08-13T00:00:00"/>
    <n v="28"/>
    <x v="0"/>
    <x v="12"/>
  </r>
  <r>
    <n v="1407"/>
    <s v="DEMOCRAT"/>
    <n v="2407"/>
    <s v="51-60"/>
    <d v="2032-08-25T00:00:00"/>
    <n v="28"/>
    <x v="1"/>
    <x v="12"/>
  </r>
  <r>
    <n v="1408"/>
    <s v="REPUBLICAN"/>
    <n v="2421"/>
    <s v="71 +"/>
    <d v="2032-09-06T00:00:00"/>
    <n v="28"/>
    <x v="1"/>
    <x v="12"/>
  </r>
  <r>
    <n v="1409"/>
    <s v="DEMOCRAT"/>
    <n v="2417"/>
    <s v="51-60"/>
    <d v="2032-09-18T00:00:00"/>
    <n v="28"/>
    <x v="2"/>
    <x v="12"/>
  </r>
  <r>
    <n v="1410"/>
    <s v="REPUBLICAN"/>
    <n v="2417"/>
    <s v="71 +"/>
    <d v="2032-09-30T00:00:00"/>
    <n v="28"/>
    <x v="0"/>
    <x v="12"/>
  </r>
  <r>
    <n v="1411"/>
    <s v="DEMOCRAT"/>
    <n v="2422"/>
    <s v="71 +"/>
    <d v="2032-10-12T00:00:00"/>
    <n v="28"/>
    <x v="1"/>
    <x v="12"/>
  </r>
  <r>
    <n v="1412"/>
    <s v="REPUBLICAN"/>
    <n v="2418"/>
    <s v="61-70"/>
    <d v="2032-10-24T00:00:00"/>
    <n v="28"/>
    <x v="0"/>
    <x v="12"/>
  </r>
  <r>
    <n v="1413"/>
    <s v="REPUBLICAN"/>
    <n v="2419"/>
    <s v="61-70"/>
    <d v="2032-11-05T00:00:00"/>
    <n v="28"/>
    <x v="0"/>
    <x v="12"/>
  </r>
  <r>
    <n v="1414"/>
    <s v="REPUBLICAN"/>
    <n v="2419"/>
    <s v="61-70"/>
    <d v="2032-11-17T00:00:00"/>
    <n v="28"/>
    <x v="0"/>
    <x v="12"/>
  </r>
  <r>
    <n v="1415"/>
    <s v="REPUBLICAN"/>
    <n v="2420"/>
    <s v="71 +"/>
    <d v="2032-11-29T00:00:00"/>
    <n v="28"/>
    <x v="0"/>
    <x v="12"/>
  </r>
  <r>
    <n v="1416"/>
    <s v="DEMOCRAT"/>
    <n v="2419"/>
    <s v="51-60"/>
    <d v="2032-12-11T00:00:00"/>
    <n v="28"/>
    <x v="0"/>
    <x v="12"/>
  </r>
  <r>
    <n v="1417"/>
    <s v="REPUBLICAN"/>
    <n v="2419"/>
    <s v="51-60"/>
    <d v="2032-12-23T00:00:00"/>
    <n v="28"/>
    <x v="0"/>
    <x v="12"/>
  </r>
  <r>
    <n v="1418"/>
    <s v="REPUBLICAN"/>
    <n v="2419"/>
    <s v="71 +"/>
    <d v="2033-01-04T00:00:00"/>
    <n v="28"/>
    <x v="0"/>
    <x v="13"/>
  </r>
  <r>
    <n v="1419"/>
    <s v="REPUBLICAN"/>
    <n v="2419"/>
    <s v="61-70"/>
    <d v="2033-01-16T00:00:00"/>
    <n v="28"/>
    <x v="0"/>
    <x v="13"/>
  </r>
  <r>
    <n v="1420"/>
    <s v="REPUBLICAN"/>
    <n v="2401"/>
    <s v="71 +"/>
    <d v="2033-01-28T00:00:00"/>
    <n v="28"/>
    <x v="0"/>
    <x v="13"/>
  </r>
  <r>
    <n v="1421"/>
    <s v="DEMOCRAT"/>
    <n v="2420"/>
    <s v="71 +"/>
    <d v="2033-02-09T00:00:00"/>
    <n v="28"/>
    <x v="1"/>
    <x v="13"/>
  </r>
  <r>
    <n v="1422"/>
    <s v="DECLINED"/>
    <n v="2409"/>
    <s v="51-60"/>
    <d v="2033-02-21T00:00:00"/>
    <n v="28"/>
    <x v="0"/>
    <x v="13"/>
  </r>
  <r>
    <n v="1423"/>
    <s v="REPUBLICAN"/>
    <n v="2406"/>
    <s v="61-70"/>
    <d v="2033-03-05T00:00:00"/>
    <n v="28"/>
    <x v="0"/>
    <x v="13"/>
  </r>
  <r>
    <n v="1424"/>
    <s v="DEMOCRAT"/>
    <n v="2401"/>
    <s v="51-60"/>
    <d v="2033-03-17T00:00:00"/>
    <n v="28"/>
    <x v="0"/>
    <x v="13"/>
  </r>
  <r>
    <n v="1425"/>
    <s v="DEMOCRAT"/>
    <n v="2401"/>
    <s v="71 +"/>
    <d v="2033-03-29T00:00:00"/>
    <n v="28"/>
    <x v="0"/>
    <x v="13"/>
  </r>
  <r>
    <n v="1426"/>
    <s v="DEMOCRAT"/>
    <n v="2413"/>
    <s v="61-70"/>
    <d v="2033-04-10T00:00:00"/>
    <n v="28"/>
    <x v="0"/>
    <x v="13"/>
  </r>
  <r>
    <n v="1427"/>
    <s v="REPUBLICAN"/>
    <n v="2409"/>
    <s v="61-70"/>
    <d v="2033-04-22T00:00:00"/>
    <n v="28"/>
    <x v="0"/>
    <x v="13"/>
  </r>
  <r>
    <n v="1428"/>
    <s v="DEMOCRAT"/>
    <n v="2402"/>
    <s v="61-70"/>
    <d v="2033-05-04T00:00:00"/>
    <n v="28"/>
    <x v="0"/>
    <x v="13"/>
  </r>
  <r>
    <n v="1429"/>
    <s v="REPUBLICAN"/>
    <n v="2405"/>
    <s v="61-70"/>
    <d v="2033-05-16T00:00:00"/>
    <n v="28"/>
    <x v="1"/>
    <x v="13"/>
  </r>
  <r>
    <n v="1430"/>
    <s v="DEMOCRAT"/>
    <n v="2407"/>
    <s v="51-60"/>
    <d v="2033-05-28T00:00:00"/>
    <n v="28"/>
    <x v="1"/>
    <x v="13"/>
  </r>
  <r>
    <n v="1431"/>
    <s v="DEMOCRAT"/>
    <n v="2403"/>
    <s v="61-70"/>
    <d v="2033-06-09T00:00:00"/>
    <n v="28"/>
    <x v="1"/>
    <x v="13"/>
  </r>
  <r>
    <n v="1432"/>
    <s v="DEMOCRAT"/>
    <n v="2401"/>
    <s v="51-60"/>
    <d v="2033-06-21T00:00:00"/>
    <n v="28"/>
    <x v="1"/>
    <x v="13"/>
  </r>
  <r>
    <n v="1433"/>
    <s v="DECLINED"/>
    <n v="2406"/>
    <s v="71 +"/>
    <d v="2033-07-03T00:00:00"/>
    <n v="28"/>
    <x v="0"/>
    <x v="13"/>
  </r>
  <r>
    <n v="1434"/>
    <s v="DEMOCRAT"/>
    <n v="2415"/>
    <s v="61-70"/>
    <d v="2033-07-15T00:00:00"/>
    <n v="28"/>
    <x v="1"/>
    <x v="13"/>
  </r>
  <r>
    <n v="1435"/>
    <s v="DEMOCRAT"/>
    <n v="2421"/>
    <s v="61-70"/>
    <d v="2033-07-27T00:00:00"/>
    <n v="28"/>
    <x v="1"/>
    <x v="13"/>
  </r>
  <r>
    <n v="1436"/>
    <s v="DEMOCRAT"/>
    <n v="2423"/>
    <s v="41-50"/>
    <d v="2033-08-08T00:00:00"/>
    <n v="28"/>
    <x v="0"/>
    <x v="13"/>
  </r>
  <r>
    <n v="1437"/>
    <s v="DEMOCRAT"/>
    <n v="2415"/>
    <s v="61-70"/>
    <d v="2033-08-20T00:00:00"/>
    <n v="28"/>
    <x v="0"/>
    <x v="13"/>
  </r>
  <r>
    <n v="1438"/>
    <s v="REPUBLICAN"/>
    <n v="2419"/>
    <s v="71 +"/>
    <d v="2033-09-01T00:00:00"/>
    <n v="28"/>
    <x v="0"/>
    <x v="13"/>
  </r>
  <r>
    <n v="1439"/>
    <s v="REPUBLICAN"/>
    <n v="2419"/>
    <s v="61-70"/>
    <d v="2033-09-13T00:00:00"/>
    <n v="28"/>
    <x v="0"/>
    <x v="13"/>
  </r>
  <r>
    <n v="1440"/>
    <s v="DEMOCRAT"/>
    <n v="2418"/>
    <s v="61-70"/>
    <d v="2033-09-25T00:00:00"/>
    <n v="28"/>
    <x v="0"/>
    <x v="13"/>
  </r>
  <r>
    <n v="1441"/>
    <s v="DEMOCRAT"/>
    <n v="2418"/>
    <s v="61-70"/>
    <d v="2033-10-07T00:00:00"/>
    <n v="28"/>
    <x v="0"/>
    <x v="13"/>
  </r>
  <r>
    <n v="1442"/>
    <s v="DEMOCRAT"/>
    <n v="2414"/>
    <s v="51-60"/>
    <d v="2033-10-19T00:00:00"/>
    <n v="28"/>
    <x v="1"/>
    <x v="13"/>
  </r>
  <r>
    <n v="1443"/>
    <s v="DEMOCRAT"/>
    <n v="2406"/>
    <s v="61-70"/>
    <d v="2033-10-31T00:00:00"/>
    <n v="28"/>
    <x v="1"/>
    <x v="13"/>
  </r>
  <r>
    <n v="1444"/>
    <s v="DECLINED"/>
    <n v="2409"/>
    <s v="61-70"/>
    <d v="2033-11-12T00:00:00"/>
    <n v="28"/>
    <x v="0"/>
    <x v="13"/>
  </r>
  <r>
    <n v="1445"/>
    <s v="REPUBLICAN"/>
    <n v="2424"/>
    <s v="71 +"/>
    <d v="2033-11-24T00:00:00"/>
    <n v="28"/>
    <x v="0"/>
    <x v="13"/>
  </r>
  <r>
    <n v="1446"/>
    <s v="DEMOCRAT"/>
    <n v="2416"/>
    <s v="71 +"/>
    <d v="2033-12-06T00:00:00"/>
    <n v="28"/>
    <x v="0"/>
    <x v="13"/>
  </r>
  <r>
    <n v="1447"/>
    <s v="DEMOCRAT"/>
    <n v="2409"/>
    <s v="71 +"/>
    <d v="2033-12-18T00:00:00"/>
    <n v="28"/>
    <x v="0"/>
    <x v="13"/>
  </r>
  <r>
    <n v="1448"/>
    <s v="DEMOCRAT"/>
    <n v="2418"/>
    <s v="51-60"/>
    <d v="2033-12-30T00:00:00"/>
    <n v="28"/>
    <x v="1"/>
    <x v="13"/>
  </r>
  <r>
    <n v="1449"/>
    <s v="DEMOCRAT"/>
    <n v="2423"/>
    <s v="71 +"/>
    <d v="2034-01-11T00:00:00"/>
    <n v="28"/>
    <x v="1"/>
    <x v="14"/>
  </r>
  <r>
    <n v="1450"/>
    <s v="DEMOCRAT"/>
    <n v="2423"/>
    <s v="71 +"/>
    <d v="2034-01-23T00:00:00"/>
    <n v="28"/>
    <x v="1"/>
    <x v="14"/>
  </r>
  <r>
    <n v="1451"/>
    <s v="DEMOCRAT"/>
    <n v="2405"/>
    <s v="71 +"/>
    <d v="2034-02-04T00:00:00"/>
    <n v="28"/>
    <x v="1"/>
    <x v="14"/>
  </r>
  <r>
    <n v="1452"/>
    <s v="DEMOCRAT"/>
    <n v="2405"/>
    <s v="51-60"/>
    <d v="2034-02-16T00:00:00"/>
    <n v="28"/>
    <x v="0"/>
    <x v="14"/>
  </r>
  <r>
    <n v="1453"/>
    <s v="DEMOCRAT"/>
    <n v="2414"/>
    <s v="71 +"/>
    <d v="2034-02-28T00:00:00"/>
    <n v="28"/>
    <x v="0"/>
    <x v="14"/>
  </r>
  <r>
    <n v="1454"/>
    <s v="DEMOCRAT"/>
    <n v="2421"/>
    <s v="71 +"/>
    <d v="2034-03-12T00:00:00"/>
    <n v="28"/>
    <x v="0"/>
    <x v="14"/>
  </r>
  <r>
    <n v="1455"/>
    <s v="DEMOCRAT"/>
    <n v="2421"/>
    <s v="61-70"/>
    <d v="2034-03-24T00:00:00"/>
    <n v="28"/>
    <x v="0"/>
    <x v="14"/>
  </r>
  <r>
    <n v="1456"/>
    <s v="DEMOCRAT"/>
    <n v="2416"/>
    <s v="71 +"/>
    <d v="2034-04-05T00:00:00"/>
    <n v="28"/>
    <x v="1"/>
    <x v="14"/>
  </r>
  <r>
    <n v="1457"/>
    <s v="DEMOCRAT"/>
    <n v="2423"/>
    <s v="51-60"/>
    <d v="2034-04-17T00:00:00"/>
    <n v="28"/>
    <x v="0"/>
    <x v="14"/>
  </r>
  <r>
    <n v="1458"/>
    <s v="DEMOCRAT"/>
    <n v="2419"/>
    <s v="61-70"/>
    <d v="2034-04-29T00:00:00"/>
    <n v="28"/>
    <x v="1"/>
    <x v="14"/>
  </r>
  <r>
    <n v="1459"/>
    <s v="DEMOCRAT"/>
    <n v="2421"/>
    <s v="61-70"/>
    <d v="2034-05-11T00:00:00"/>
    <n v="28"/>
    <x v="0"/>
    <x v="14"/>
  </r>
  <r>
    <n v="1460"/>
    <s v="DEMOCRAT"/>
    <n v="2416"/>
    <s v="61-70"/>
    <d v="2034-05-23T00:00:00"/>
    <n v="28"/>
    <x v="1"/>
    <x v="14"/>
  </r>
  <r>
    <n v="1461"/>
    <s v="DEMOCRAT"/>
    <n v="2416"/>
    <s v="51-60"/>
    <d v="2034-06-04T00:00:00"/>
    <n v="28"/>
    <x v="1"/>
    <x v="14"/>
  </r>
  <r>
    <n v="1462"/>
    <s v="DEMOCRAT"/>
    <n v="2416"/>
    <s v="61-70"/>
    <d v="2034-06-16T00:00:00"/>
    <n v="28"/>
    <x v="1"/>
    <x v="14"/>
  </r>
  <r>
    <n v="1463"/>
    <s v="DEMOCRAT"/>
    <n v="2409"/>
    <s v="71 +"/>
    <d v="2034-06-28T00:00:00"/>
    <n v="28"/>
    <x v="0"/>
    <x v="14"/>
  </r>
  <r>
    <n v="1464"/>
    <s v="REPUBLICAN"/>
    <n v="2407"/>
    <s v="41-50"/>
    <d v="2034-07-10T00:00:00"/>
    <n v="28"/>
    <x v="0"/>
    <x v="14"/>
  </r>
  <r>
    <n v="1465"/>
    <s v="REPUBLICAN"/>
    <n v="2403"/>
    <s v="71 +"/>
    <d v="2034-07-22T00:00:00"/>
    <n v="28"/>
    <x v="1"/>
    <x v="14"/>
  </r>
  <r>
    <n v="1466"/>
    <s v="DEMOCRAT"/>
    <n v="2421"/>
    <s v="51-60"/>
    <d v="2034-08-03T00:00:00"/>
    <n v="28"/>
    <x v="0"/>
    <x v="14"/>
  </r>
  <r>
    <n v="1467"/>
    <s v="DEMOCRAT"/>
    <n v="2418"/>
    <s v="51-60"/>
    <d v="2034-08-15T00:00:00"/>
    <n v="28"/>
    <x v="1"/>
    <x v="14"/>
  </r>
  <r>
    <n v="1468"/>
    <s v="DEMOCRAT"/>
    <n v="2411"/>
    <s v="61-70"/>
    <d v="2034-08-27T00:00:00"/>
    <n v="28"/>
    <x v="0"/>
    <x v="14"/>
  </r>
  <r>
    <n v="1469"/>
    <s v="REPUBLICAN"/>
    <n v="2413"/>
    <s v="61-70"/>
    <d v="2034-09-08T00:00:00"/>
    <n v="28"/>
    <x v="0"/>
    <x v="14"/>
  </r>
  <r>
    <n v="1470"/>
    <s v="DEMOCRAT"/>
    <n v="2419"/>
    <s v="51-60"/>
    <d v="2034-09-20T00:00:00"/>
    <n v="28"/>
    <x v="1"/>
    <x v="14"/>
  </r>
  <r>
    <n v="1471"/>
    <s v="REPUBLICAN"/>
    <n v="2421"/>
    <s v="51-60"/>
    <d v="2034-10-02T00:00:00"/>
    <n v="28"/>
    <x v="0"/>
    <x v="14"/>
  </r>
  <r>
    <n v="1472"/>
    <s v="DEMOCRAT"/>
    <n v="2421"/>
    <s v="61-70"/>
    <d v="2034-10-14T00:00:00"/>
    <n v="28"/>
    <x v="0"/>
    <x v="14"/>
  </r>
  <r>
    <n v="1473"/>
    <s v="DEMOCRAT"/>
    <n v="2412"/>
    <s v="61-70"/>
    <d v="2034-10-26T00:00:00"/>
    <n v="28"/>
    <x v="0"/>
    <x v="14"/>
  </r>
  <r>
    <n v="1475"/>
    <s v="REPUBLICAN"/>
    <n v="2420"/>
    <s v="71 +"/>
    <d v="2034-11-07T00:00:00"/>
    <n v="28"/>
    <x v="0"/>
    <x v="14"/>
  </r>
  <r>
    <n v="1476"/>
    <s v="DEMOCRAT"/>
    <n v="2412"/>
    <s v="61-70"/>
    <d v="2034-11-19T00:00:00"/>
    <n v="28"/>
    <x v="0"/>
    <x v="14"/>
  </r>
  <r>
    <n v="1477"/>
    <s v="DEMOCRAT"/>
    <n v="2405"/>
    <s v="61-70"/>
    <d v="2034-12-01T00:00:00"/>
    <n v="28"/>
    <x v="1"/>
    <x v="14"/>
  </r>
  <r>
    <n v="1478"/>
    <s v="DEMOCRAT"/>
    <n v="2421"/>
    <s v="61-70"/>
    <d v="2034-12-13T00:00:00"/>
    <n v="28"/>
    <x v="0"/>
    <x v="14"/>
  </r>
  <r>
    <n v="1479"/>
    <s v="REPUBLICAN"/>
    <n v="2421"/>
    <s v="71 +"/>
    <d v="2034-12-25T00:00:00"/>
    <n v="28"/>
    <x v="0"/>
    <x v="14"/>
  </r>
  <r>
    <n v="1480"/>
    <s v="DEMOCRAT"/>
    <n v="2420"/>
    <s v="61-70"/>
    <d v="2035-01-06T00:00:00"/>
    <n v="28"/>
    <x v="1"/>
    <x v="15"/>
  </r>
  <r>
    <n v="1481"/>
    <s v="REPUBLICAN"/>
    <n v="2424"/>
    <s v="71 +"/>
    <d v="2035-01-18T00:00:00"/>
    <n v="28"/>
    <x v="0"/>
    <x v="15"/>
  </r>
  <r>
    <n v="1482"/>
    <s v="DEMOCRAT"/>
    <n v="2415"/>
    <s v="61-70"/>
    <d v="2035-01-30T00:00:00"/>
    <n v="28"/>
    <x v="0"/>
    <x v="15"/>
  </r>
  <r>
    <n v="1483"/>
    <s v="DEMOCRAT"/>
    <n v="2418"/>
    <s v="61-70"/>
    <d v="2035-02-11T00:00:00"/>
    <n v="28"/>
    <x v="0"/>
    <x v="15"/>
  </r>
  <r>
    <n v="1484"/>
    <s v="DEMOCRAT"/>
    <n v="2402"/>
    <s v="71 +"/>
    <d v="2035-02-23T00:00:00"/>
    <n v="28"/>
    <x v="0"/>
    <x v="15"/>
  </r>
  <r>
    <n v="1485"/>
    <s v="REPUBLICAN"/>
    <n v="2420"/>
    <s v="71 +"/>
    <d v="2035-03-07T00:00:00"/>
    <n v="28"/>
    <x v="0"/>
    <x v="15"/>
  </r>
  <r>
    <n v="1486"/>
    <s v="REPUBLICAN"/>
    <n v="2418"/>
    <s v="51-60"/>
    <d v="2035-03-19T00:00:00"/>
    <n v="27"/>
    <x v="0"/>
    <x v="15"/>
  </r>
  <r>
    <n v="1487"/>
    <s v="REPUBLICAN"/>
    <n v="2418"/>
    <s v="51-60"/>
    <d v="2035-03-31T00:00:00"/>
    <n v="27"/>
    <x v="1"/>
    <x v="15"/>
  </r>
  <r>
    <n v="1488"/>
    <s v="DEMOCRAT"/>
    <n v="2404"/>
    <s v="71 +"/>
    <d v="2035-04-12T00:00:00"/>
    <n v="27"/>
    <x v="1"/>
    <x v="15"/>
  </r>
  <r>
    <n v="1489"/>
    <s v="DEMOCRAT"/>
    <n v="2404"/>
    <s v="71 +"/>
    <d v="2035-04-24T00:00:00"/>
    <n v="27"/>
    <x v="1"/>
    <x v="15"/>
  </r>
  <r>
    <n v="1490"/>
    <s v="REPUBLICAN"/>
    <n v="2417"/>
    <s v="61-70"/>
    <d v="2035-05-06T00:00:00"/>
    <n v="27"/>
    <x v="0"/>
    <x v="15"/>
  </r>
  <r>
    <n v="1491"/>
    <s v="REPUBLICAN"/>
    <n v="2423"/>
    <s v="71 +"/>
    <d v="2035-05-18T00:00:00"/>
    <n v="27"/>
    <x v="0"/>
    <x v="15"/>
  </r>
  <r>
    <n v="1492"/>
    <s v="DECLINED"/>
    <n v="2413"/>
    <s v="41-50"/>
    <d v="2035-05-30T00:00:00"/>
    <n v="27"/>
    <x v="1"/>
    <x v="15"/>
  </r>
  <r>
    <n v="1493"/>
    <s v="DEMOCRAT"/>
    <n v="2405"/>
    <s v="61-70"/>
    <d v="2035-06-11T00:00:00"/>
    <n v="27"/>
    <x v="1"/>
    <x v="15"/>
  </r>
  <r>
    <n v="1494"/>
    <s v="DEMOCRAT"/>
    <n v="2404"/>
    <s v="61-70"/>
    <d v="2035-06-23T00:00:00"/>
    <n v="27"/>
    <x v="0"/>
    <x v="15"/>
  </r>
  <r>
    <n v="1495"/>
    <s v="REPUBLICAN"/>
    <n v="2424"/>
    <s v="71 +"/>
    <d v="2035-07-05T00:00:00"/>
    <n v="27"/>
    <x v="0"/>
    <x v="15"/>
  </r>
  <r>
    <n v="1496"/>
    <s v="DECLINED"/>
    <n v="2404"/>
    <s v="71 +"/>
    <d v="2035-07-17T00:00:00"/>
    <n v="27"/>
    <x v="1"/>
    <x v="15"/>
  </r>
  <r>
    <n v="1497"/>
    <s v="REPUBLICAN"/>
    <n v="2415"/>
    <s v="51-60"/>
    <d v="2035-07-29T00:00:00"/>
    <n v="27"/>
    <x v="1"/>
    <x v="15"/>
  </r>
  <r>
    <n v="1498"/>
    <s v="REPUBLICAN"/>
    <n v="2423"/>
    <s v="61-70"/>
    <d v="2035-08-10T00:00:00"/>
    <n v="27"/>
    <x v="0"/>
    <x v="15"/>
  </r>
  <r>
    <n v="1500"/>
    <s v="DECLINED"/>
    <n v="2411"/>
    <s v="61-70"/>
    <d v="2035-08-22T00:00:00"/>
    <n v="27"/>
    <x v="1"/>
    <x v="15"/>
  </r>
  <r>
    <n v="1501"/>
    <s v="DEMOCRAT"/>
    <n v="2412"/>
    <s v="51-60"/>
    <d v="2035-09-03T00:00:00"/>
    <n v="27"/>
    <x v="0"/>
    <x v="15"/>
  </r>
  <r>
    <n v="1502"/>
    <s v="DEMOCRAT"/>
    <n v="2420"/>
    <s v="61-70"/>
    <d v="2035-09-15T00:00:00"/>
    <n v="27"/>
    <x v="0"/>
    <x v="15"/>
  </r>
  <r>
    <n v="1503"/>
    <s v="DEMOCRAT"/>
    <n v="2421"/>
    <s v="71 +"/>
    <d v="2035-09-27T00:00:00"/>
    <n v="27"/>
    <x v="0"/>
    <x v="15"/>
  </r>
  <r>
    <n v="1504"/>
    <s v="DEMOCRAT"/>
    <n v="2424"/>
    <s v="51-60"/>
    <d v="2035-10-09T00:00:00"/>
    <n v="27"/>
    <x v="1"/>
    <x v="15"/>
  </r>
  <r>
    <n v="1505"/>
    <s v="DEMOCRAT"/>
    <n v="2406"/>
    <s v="61-70"/>
    <d v="2035-10-21T00:00:00"/>
    <n v="27"/>
    <x v="1"/>
    <x v="15"/>
  </r>
  <r>
    <n v="1506"/>
    <s v="DEMOCRAT"/>
    <n v="2422"/>
    <s v="61-70"/>
    <d v="2035-11-02T00:00:00"/>
    <n v="27"/>
    <x v="0"/>
    <x v="15"/>
  </r>
  <r>
    <n v="1507"/>
    <s v="DEMOCRAT"/>
    <n v="2402"/>
    <s v="61-70"/>
    <d v="2035-11-14T00:00:00"/>
    <n v="27"/>
    <x v="1"/>
    <x v="15"/>
  </r>
  <r>
    <n v="1508"/>
    <s v="REPUBLICAN"/>
    <n v="2408"/>
    <s v="61-70"/>
    <d v="2035-11-26T00:00:00"/>
    <n v="27"/>
    <x v="1"/>
    <x v="15"/>
  </r>
  <r>
    <n v="1509"/>
    <s v="DEMOCRAT"/>
    <n v="2414"/>
    <s v="51-60"/>
    <d v="2035-12-08T00:00:00"/>
    <n v="27"/>
    <x v="0"/>
    <x v="15"/>
  </r>
  <r>
    <n v="1510"/>
    <s v="REPUBLICAN"/>
    <n v="2424"/>
    <s v="71 +"/>
    <d v="2035-12-20T00:00:00"/>
    <n v="27"/>
    <x v="0"/>
    <x v="15"/>
  </r>
  <r>
    <n v="1511"/>
    <s v="DEMOCRAT"/>
    <n v="2422"/>
    <s v="61-70"/>
    <d v="2036-01-01T00:00:00"/>
    <n v="27"/>
    <x v="0"/>
    <x v="16"/>
  </r>
  <r>
    <n v="1512"/>
    <s v="DEMOCRAT"/>
    <n v="2423"/>
    <s v="51-60"/>
    <d v="2036-01-13T00:00:00"/>
    <n v="27"/>
    <x v="0"/>
    <x v="16"/>
  </r>
  <r>
    <n v="1513"/>
    <s v="DECLINED"/>
    <n v="2406"/>
    <s v="61-70"/>
    <d v="2036-01-25T00:00:00"/>
    <n v="27"/>
    <x v="0"/>
    <x v="16"/>
  </r>
  <r>
    <n v="1514"/>
    <s v="REPUBLICAN"/>
    <n v="2423"/>
    <s v="51-60"/>
    <d v="2036-02-06T00:00:00"/>
    <n v="27"/>
    <x v="0"/>
    <x v="16"/>
  </r>
  <r>
    <n v="1515"/>
    <s v="DEMOCRAT"/>
    <n v="2408"/>
    <s v="71 +"/>
    <d v="2036-02-18T00:00:00"/>
    <n v="27"/>
    <x v="0"/>
    <x v="16"/>
  </r>
  <r>
    <n v="1516"/>
    <s v="DECLINED"/>
    <n v="2424"/>
    <s v="71 +"/>
    <d v="2036-03-01T00:00:00"/>
    <n v="27"/>
    <x v="0"/>
    <x v="16"/>
  </r>
  <r>
    <n v="1517"/>
    <s v="DECLINED"/>
    <n v="2413"/>
    <s v="51-60"/>
    <d v="2036-03-13T00:00:00"/>
    <n v="27"/>
    <x v="0"/>
    <x v="16"/>
  </r>
  <r>
    <n v="1518"/>
    <s v="REPUBLICAN"/>
    <n v="2408"/>
    <s v="71 +"/>
    <d v="2036-03-25T00:00:00"/>
    <n v="27"/>
    <x v="0"/>
    <x v="16"/>
  </r>
  <r>
    <n v="1519"/>
    <s v="REPUBLICAN"/>
    <n v="2419"/>
    <s v="61-70"/>
    <d v="2036-04-06T00:00:00"/>
    <n v="27"/>
    <x v="0"/>
    <x v="16"/>
  </r>
  <r>
    <n v="1520"/>
    <s v="DEMOCRAT"/>
    <n v="2420"/>
    <s v="61-70"/>
    <d v="2036-04-18T00:00:00"/>
    <n v="27"/>
    <x v="1"/>
    <x v="16"/>
  </r>
  <r>
    <n v="1521"/>
    <s v="DEMOCRAT"/>
    <n v="2421"/>
    <s v="61-70"/>
    <d v="2036-04-30T00:00:00"/>
    <n v="27"/>
    <x v="0"/>
    <x v="16"/>
  </r>
  <r>
    <n v="1522"/>
    <s v="DEMOCRAT"/>
    <n v="2423"/>
    <s v="51-60"/>
    <d v="2036-05-12T00:00:00"/>
    <n v="26"/>
    <x v="0"/>
    <x v="16"/>
  </r>
  <r>
    <n v="1523"/>
    <s v="DEMOCRAT"/>
    <n v="2417"/>
    <s v="71 +"/>
    <d v="2036-05-24T00:00:00"/>
    <n v="26"/>
    <x v="0"/>
    <x v="16"/>
  </r>
  <r>
    <n v="1524"/>
    <s v="DEMOCRAT"/>
    <n v="2402"/>
    <s v="61-70"/>
    <d v="2036-06-05T00:00:00"/>
    <n v="26"/>
    <x v="1"/>
    <x v="16"/>
  </r>
  <r>
    <n v="1525"/>
    <s v="DEMOCRAT"/>
    <n v="2424"/>
    <s v="71 +"/>
    <d v="2036-06-17T00:00:00"/>
    <n v="26"/>
    <x v="0"/>
    <x v="16"/>
  </r>
  <r>
    <n v="1526"/>
    <s v="REPUBLICAN"/>
    <n v="2424"/>
    <s v="71 +"/>
    <d v="2036-06-29T00:00:00"/>
    <n v="26"/>
    <x v="0"/>
    <x v="16"/>
  </r>
  <r>
    <n v="1527"/>
    <s v="DEMOCRAT"/>
    <n v="2406"/>
    <s v="71 +"/>
    <d v="2036-07-11T00:00:00"/>
    <n v="26"/>
    <x v="1"/>
    <x v="16"/>
  </r>
  <r>
    <n v="1528"/>
    <s v="DEMOCRAT"/>
    <n v="2402"/>
    <s v="51-60"/>
    <d v="2036-07-23T00:00:00"/>
    <n v="26"/>
    <x v="1"/>
    <x v="16"/>
  </r>
  <r>
    <n v="1529"/>
    <s v="DEMOCRAT"/>
    <n v="2421"/>
    <s v="61-70"/>
    <d v="2036-08-04T00:00:00"/>
    <n v="26"/>
    <x v="0"/>
    <x v="16"/>
  </r>
  <r>
    <n v="1530"/>
    <s v="DEMOCRAT"/>
    <n v="2414"/>
    <s v="61-70"/>
    <d v="2036-08-16T00:00:00"/>
    <n v="26"/>
    <x v="1"/>
    <x v="16"/>
  </r>
  <r>
    <n v="1531"/>
    <s v="REPUBLICAN"/>
    <n v="2412"/>
    <s v="61-70"/>
    <d v="2036-08-28T00:00:00"/>
    <n v="26"/>
    <x v="1"/>
    <x v="16"/>
  </r>
  <r>
    <n v="1532"/>
    <s v="DECLINED"/>
    <n v="2424"/>
    <s v="51-60"/>
    <d v="2036-09-09T00:00:00"/>
    <n v="26"/>
    <x v="1"/>
    <x v="16"/>
  </r>
  <r>
    <n v="1533"/>
    <s v="DEMOCRAT"/>
    <n v="2411"/>
    <s v="71 +"/>
    <d v="2036-09-21T00:00:00"/>
    <n v="26"/>
    <x v="0"/>
    <x v="16"/>
  </r>
  <r>
    <n v="1534"/>
    <s v="DEMOCRAT"/>
    <n v="2416"/>
    <s v="51-60"/>
    <d v="2036-10-03T00:00:00"/>
    <n v="26"/>
    <x v="1"/>
    <x v="16"/>
  </r>
  <r>
    <n v="1535"/>
    <s v="REPUBLICAN"/>
    <n v="2406"/>
    <s v="51-60"/>
    <d v="2036-10-15T00:00:00"/>
    <n v="26"/>
    <x v="1"/>
    <x v="16"/>
  </r>
  <r>
    <n v="1536"/>
    <s v="REPUBLICAN"/>
    <n v="2409"/>
    <s v="61-70"/>
    <d v="2036-10-27T00:00:00"/>
    <n v="26"/>
    <x v="1"/>
    <x v="16"/>
  </r>
  <r>
    <n v="1537"/>
    <s v="DEMOCRAT"/>
    <n v="2408"/>
    <s v="71 +"/>
    <d v="2036-11-08T00:00:00"/>
    <n v="26"/>
    <x v="1"/>
    <x v="16"/>
  </r>
  <r>
    <n v="1538"/>
    <s v="DEMOCRAT"/>
    <n v="2417"/>
    <s v="41-50"/>
    <d v="2036-11-20T00:00:00"/>
    <n v="26"/>
    <x v="1"/>
    <x v="16"/>
  </r>
  <r>
    <n v="1539"/>
    <s v="REPUBLICAN"/>
    <n v="2419"/>
    <s v="71 +"/>
    <d v="2036-12-02T00:00:00"/>
    <n v="26"/>
    <x v="0"/>
    <x v="16"/>
  </r>
  <r>
    <n v="1540"/>
    <s v="REPUBLICAN"/>
    <n v="2424"/>
    <s v="51-60"/>
    <d v="2036-12-14T00:00:00"/>
    <n v="26"/>
    <x v="0"/>
    <x v="16"/>
  </r>
  <r>
    <n v="1541"/>
    <s v="REPUBLICAN"/>
    <n v="2405"/>
    <s v="71 +"/>
    <d v="2036-12-26T00:00:00"/>
    <n v="26"/>
    <x v="0"/>
    <x v="16"/>
  </r>
  <r>
    <n v="1542"/>
    <s v="DEMOCRAT"/>
    <n v="2417"/>
    <s v="41-50"/>
    <d v="2037-01-07T00:00:00"/>
    <n v="26"/>
    <x v="0"/>
    <x v="17"/>
  </r>
  <r>
    <n v="1543"/>
    <s v="REPUBLICAN"/>
    <n v="2408"/>
    <s v="71 +"/>
    <d v="2037-01-19T00:00:00"/>
    <n v="26"/>
    <x v="0"/>
    <x v="17"/>
  </r>
  <r>
    <n v="1544"/>
    <s v="DECLINED"/>
    <n v="2417"/>
    <s v="51-60"/>
    <d v="2037-01-31T00:00:00"/>
    <n v="26"/>
    <x v="1"/>
    <x v="17"/>
  </r>
  <r>
    <n v="1545"/>
    <s v="DEMOCRAT"/>
    <n v="2404"/>
    <s v="71 +"/>
    <d v="2037-02-12T00:00:00"/>
    <n v="26"/>
    <x v="0"/>
    <x v="17"/>
  </r>
  <r>
    <n v="1546"/>
    <s v="REPUBLICAN"/>
    <n v="2404"/>
    <s v="51-60"/>
    <d v="2037-02-24T00:00:00"/>
    <n v="26"/>
    <x v="0"/>
    <x v="17"/>
  </r>
  <r>
    <n v="1547"/>
    <s v="DEMOCRAT"/>
    <n v="2408"/>
    <s v="71 +"/>
    <d v="2037-03-08T00:00:00"/>
    <n v="26"/>
    <x v="0"/>
    <x v="17"/>
  </r>
  <r>
    <n v="1548"/>
    <s v="DEMOCRAT"/>
    <n v="2408"/>
    <s v="71 +"/>
    <d v="2037-03-20T00:00:00"/>
    <n v="26"/>
    <x v="0"/>
    <x v="17"/>
  </r>
  <r>
    <n v="1549"/>
    <s v="DEMOCRAT"/>
    <n v="2419"/>
    <s v="41-50"/>
    <d v="2037-04-01T00:00:00"/>
    <n v="26"/>
    <x v="0"/>
    <x v="17"/>
  </r>
  <r>
    <n v="1550"/>
    <s v="DEMOCRAT"/>
    <n v="2409"/>
    <s v="61-70"/>
    <d v="2037-04-13T00:00:00"/>
    <n v="26"/>
    <x v="1"/>
    <x v="17"/>
  </r>
  <r>
    <n v="1551"/>
    <s v="REPUBLICAN"/>
    <n v="2422"/>
    <s v="41-50"/>
    <d v="2037-04-25T00:00:00"/>
    <n v="26"/>
    <x v="1"/>
    <x v="17"/>
  </r>
  <r>
    <n v="1552"/>
    <s v="DEMOCRAT"/>
    <n v="2417"/>
    <s v="51-60"/>
    <d v="2037-05-07T00:00:00"/>
    <n v="26"/>
    <x v="1"/>
    <x v="17"/>
  </r>
  <r>
    <n v="1554"/>
    <s v="REPUBLICAN"/>
    <n v="2421"/>
    <s v="71 +"/>
    <d v="2037-05-19T00:00:00"/>
    <n v="26"/>
    <x v="1"/>
    <x v="17"/>
  </r>
  <r>
    <n v="1555"/>
    <s v="DECLINED"/>
    <n v="2422"/>
    <s v="41-50"/>
    <d v="2037-05-31T00:00:00"/>
    <n v="26"/>
    <x v="1"/>
    <x v="17"/>
  </r>
  <r>
    <n v="1556"/>
    <s v="REPUBLICAN"/>
    <n v="2423"/>
    <s v="51-60"/>
    <d v="2037-06-12T00:00:00"/>
    <n v="26"/>
    <x v="1"/>
    <x v="17"/>
  </r>
  <r>
    <n v="1557"/>
    <s v="DEMOCRAT"/>
    <n v="2419"/>
    <s v="71 +"/>
    <d v="2037-06-24T00:00:00"/>
    <n v="26"/>
    <x v="1"/>
    <x v="17"/>
  </r>
  <r>
    <n v="1558"/>
    <s v="REPUBLICAN"/>
    <n v="2405"/>
    <s v="51-60"/>
    <d v="2037-07-06T00:00:00"/>
    <n v="26"/>
    <x v="0"/>
    <x v="17"/>
  </r>
  <r>
    <n v="1559"/>
    <s v="REPUBLICAN"/>
    <n v="2405"/>
    <s v="51-60"/>
    <d v="2037-07-18T00:00:00"/>
    <n v="26"/>
    <x v="0"/>
    <x v="17"/>
  </r>
  <r>
    <n v="1560"/>
    <s v="DEMOCRAT"/>
    <n v="2415"/>
    <s v="71 +"/>
    <d v="2037-07-30T00:00:00"/>
    <n v="26"/>
    <x v="1"/>
    <x v="17"/>
  </r>
  <r>
    <n v="1561"/>
    <s v="DECLINED"/>
    <n v="2408"/>
    <s v="51-60"/>
    <d v="2037-08-11T00:00:00"/>
    <n v="26"/>
    <x v="0"/>
    <x v="17"/>
  </r>
  <r>
    <n v="1562"/>
    <s v="DEMOCRAT"/>
    <n v="2423"/>
    <s v="51-60"/>
    <d v="2037-08-23T00:00:00"/>
    <n v="26"/>
    <x v="0"/>
    <x v="17"/>
  </r>
  <r>
    <n v="1563"/>
    <s v="REPUBLICAN"/>
    <n v="2412"/>
    <s v="71 +"/>
    <d v="2037-09-04T00:00:00"/>
    <n v="26"/>
    <x v="1"/>
    <x v="17"/>
  </r>
  <r>
    <n v="1564"/>
    <s v="DEMOCRAT"/>
    <n v="2405"/>
    <s v="71 +"/>
    <d v="2037-09-16T00:00:00"/>
    <n v="26"/>
    <x v="0"/>
    <x v="17"/>
  </r>
  <r>
    <n v="1565"/>
    <s v="REPUBLICAN"/>
    <n v="2417"/>
    <s v="71 +"/>
    <d v="2037-09-28T00:00:00"/>
    <n v="26"/>
    <x v="1"/>
    <x v="17"/>
  </r>
  <r>
    <n v="1566"/>
    <s v="REPUBLICAN"/>
    <n v="2417"/>
    <s v="71 +"/>
    <d v="2037-10-10T00:00:00"/>
    <n v="26"/>
    <x v="1"/>
    <x v="17"/>
  </r>
  <r>
    <n v="1567"/>
    <s v="DEMOCRAT"/>
    <n v="2406"/>
    <s v="51-60"/>
    <d v="2037-10-22T00:00:00"/>
    <n v="26"/>
    <x v="1"/>
    <x v="17"/>
  </r>
  <r>
    <n v="1568"/>
    <s v="REPUBLICAN"/>
    <n v="2413"/>
    <s v="51-60"/>
    <d v="2037-11-03T00:00:00"/>
    <n v="26"/>
    <x v="0"/>
    <x v="17"/>
  </r>
  <r>
    <n v="1569"/>
    <s v="REPUBLICAN"/>
    <n v="2413"/>
    <s v="61-70"/>
    <d v="2037-11-15T00:00:00"/>
    <n v="26"/>
    <x v="0"/>
    <x v="17"/>
  </r>
  <r>
    <n v="1570"/>
    <s v="REPUBLICAN"/>
    <n v="2402"/>
    <s v="61-70"/>
    <d v="2037-11-27T00:00:00"/>
    <n v="26"/>
    <x v="0"/>
    <x v="17"/>
  </r>
  <r>
    <n v="1571"/>
    <s v="DEMOCRAT"/>
    <n v="2414"/>
    <s v="61-70"/>
    <d v="2037-12-09T00:00:00"/>
    <n v="26"/>
    <x v="1"/>
    <x v="17"/>
  </r>
  <r>
    <n v="1572"/>
    <s v="DEMOCRAT"/>
    <n v="2413"/>
    <s v="41-50"/>
    <d v="2037-12-21T00:00:00"/>
    <n v="26"/>
    <x v="1"/>
    <x v="17"/>
  </r>
  <r>
    <n v="1573"/>
    <s v="DEMOCRAT"/>
    <n v="2418"/>
    <s v="71 +"/>
    <d v="2038-01-02T00:00:00"/>
    <n v="26"/>
    <x v="0"/>
    <x v="18"/>
  </r>
  <r>
    <n v="1574"/>
    <s v="DEMOCRAT"/>
    <n v="2418"/>
    <s v="61-70"/>
    <d v="2038-01-14T00:00:00"/>
    <n v="26"/>
    <x v="0"/>
    <x v="18"/>
  </r>
  <r>
    <n v="1575"/>
    <s v="DEMOCRAT"/>
    <n v="2418"/>
    <s v="71 +"/>
    <d v="2038-01-26T00:00:00"/>
    <n v="26"/>
    <x v="0"/>
    <x v="18"/>
  </r>
  <r>
    <n v="1576"/>
    <s v="REPUBLICAN"/>
    <n v="2417"/>
    <s v="61-70"/>
    <d v="2038-02-07T00:00:00"/>
    <n v="26"/>
    <x v="0"/>
    <x v="18"/>
  </r>
  <r>
    <n v="1577"/>
    <s v="DEMOCRAT"/>
    <n v="2423"/>
    <s v="71 +"/>
    <d v="2038-02-19T00:00:00"/>
    <n v="26"/>
    <x v="0"/>
    <x v="18"/>
  </r>
  <r>
    <n v="1578"/>
    <s v="REPUBLICAN"/>
    <n v="2413"/>
    <s v="41-50"/>
    <d v="2038-03-03T00:00:00"/>
    <n v="26"/>
    <x v="0"/>
    <x v="18"/>
  </r>
  <r>
    <n v="1579"/>
    <s v="DEMOCRAT"/>
    <n v="2413"/>
    <s v="51-60"/>
    <d v="2038-03-15T00:00:00"/>
    <n v="26"/>
    <x v="1"/>
    <x v="18"/>
  </r>
  <r>
    <n v="1580"/>
    <s v="DEMOCRAT"/>
    <n v="2414"/>
    <s v="71 +"/>
    <d v="2038-03-27T00:00:00"/>
    <n v="26"/>
    <x v="0"/>
    <x v="18"/>
  </r>
  <r>
    <n v="1581"/>
    <s v="DEMOCRAT"/>
    <n v="2423"/>
    <s v="61-70"/>
    <d v="2038-04-08T00:00:00"/>
    <n v="26"/>
    <x v="0"/>
    <x v="18"/>
  </r>
  <r>
    <n v="1582"/>
    <s v="REPUBLICAN"/>
    <n v="2423"/>
    <s v="71 +"/>
    <d v="2038-04-20T00:00:00"/>
    <n v="26"/>
    <x v="0"/>
    <x v="18"/>
  </r>
  <r>
    <n v="1583"/>
    <s v="DEMOCRAT"/>
    <n v="2404"/>
    <s v="51-60"/>
    <d v="2038-05-02T00:00:00"/>
    <n v="26"/>
    <x v="0"/>
    <x v="18"/>
  </r>
  <r>
    <n v="1584"/>
    <s v="DEMOCRAT"/>
    <n v="2416"/>
    <s v="41-50"/>
    <d v="2038-05-14T00:00:00"/>
    <n v="26"/>
    <x v="1"/>
    <x v="18"/>
  </r>
  <r>
    <n v="1585"/>
    <s v="DEMOCRAT"/>
    <n v="2409"/>
    <s v="71 +"/>
    <d v="2038-05-26T00:00:00"/>
    <n v="26"/>
    <x v="0"/>
    <x v="18"/>
  </r>
  <r>
    <n v="1586"/>
    <s v="DEMOCRAT"/>
    <n v="2422"/>
    <s v="61-70"/>
    <d v="2038-06-07T00:00:00"/>
    <n v="26"/>
    <x v="0"/>
    <x v="18"/>
  </r>
  <r>
    <n v="1587"/>
    <s v="DEMOCRAT"/>
    <n v="2408"/>
    <s v="51-60"/>
    <d v="2038-06-19T00:00:00"/>
    <n v="26"/>
    <x v="0"/>
    <x v="18"/>
  </r>
  <r>
    <n v="1588"/>
    <s v="REPUBLICAN"/>
    <n v="2407"/>
    <s v="71 +"/>
    <d v="2038-07-01T00:00:00"/>
    <n v="26"/>
    <x v="0"/>
    <x v="18"/>
  </r>
  <r>
    <n v="1589"/>
    <s v="DEMOCRAT"/>
    <n v="2415"/>
    <s v="61-70"/>
    <d v="2038-07-13T00:00:00"/>
    <n v="26"/>
    <x v="0"/>
    <x v="18"/>
  </r>
  <r>
    <n v="1590"/>
    <s v="DEMOCRAT"/>
    <n v="2422"/>
    <s v="71 +"/>
    <d v="2038-07-25T00:00:00"/>
    <n v="26"/>
    <x v="1"/>
    <x v="18"/>
  </r>
  <r>
    <n v="1591"/>
    <s v="REPUBLICAN"/>
    <n v="2419"/>
    <s v="71 +"/>
    <d v="2038-08-06T00:00:00"/>
    <n v="26"/>
    <x v="1"/>
    <x v="18"/>
  </r>
  <r>
    <n v="1592"/>
    <s v="REPUBLICAN"/>
    <n v="2415"/>
    <s v="41-50"/>
    <d v="2038-08-18T00:00:00"/>
    <n v="26"/>
    <x v="1"/>
    <x v="18"/>
  </r>
  <r>
    <n v="1593"/>
    <s v="DEMOCRAT"/>
    <n v="2416"/>
    <s v="71 +"/>
    <d v="2038-08-30T00:00:00"/>
    <n v="26"/>
    <x v="0"/>
    <x v="18"/>
  </r>
  <r>
    <n v="1595"/>
    <s v="REPUBLICAN"/>
    <n v="2402"/>
    <s v="61-70"/>
    <d v="2038-09-11T00:00:00"/>
    <n v="26"/>
    <x v="1"/>
    <x v="18"/>
  </r>
  <r>
    <n v="1596"/>
    <s v="REPUBLICAN"/>
    <n v="2424"/>
    <s v="61-70"/>
    <d v="2038-09-23T00:00:00"/>
    <n v="26"/>
    <x v="1"/>
    <x v="18"/>
  </r>
  <r>
    <n v="1597"/>
    <s v="REPUBLICAN"/>
    <n v="2424"/>
    <s v="61-70"/>
    <d v="2038-10-05T00:00:00"/>
    <n v="26"/>
    <x v="1"/>
    <x v="18"/>
  </r>
  <r>
    <n v="1599"/>
    <s v="REPUBLICAN"/>
    <n v="2422"/>
    <s v="61-70"/>
    <d v="2038-10-17T00:00:00"/>
    <n v="26"/>
    <x v="0"/>
    <x v="18"/>
  </r>
  <r>
    <n v="1600"/>
    <s v="DEMOCRAT"/>
    <n v="2423"/>
    <s v="61-70"/>
    <d v="2038-10-29T00:00:00"/>
    <n v="26"/>
    <x v="0"/>
    <x v="18"/>
  </r>
  <r>
    <n v="1602"/>
    <s v="DEMOCRAT"/>
    <n v="2417"/>
    <s v="61-70"/>
    <d v="2038-11-10T00:00:00"/>
    <n v="26"/>
    <x v="1"/>
    <x v="18"/>
  </r>
  <r>
    <n v="1603"/>
    <s v="REPUBLICAN"/>
    <n v="2412"/>
    <s v="61-70"/>
    <d v="2038-11-22T00:00:00"/>
    <n v="26"/>
    <x v="1"/>
    <x v="18"/>
  </r>
  <r>
    <n v="1604"/>
    <s v="REPUBLICAN"/>
    <n v="2406"/>
    <s v="71 +"/>
    <d v="2038-12-04T00:00:00"/>
    <n v="25"/>
    <x v="0"/>
    <x v="18"/>
  </r>
  <r>
    <n v="1605"/>
    <s v="REPUBLICAN"/>
    <n v="2409"/>
    <s v="71 +"/>
    <d v="2038-12-16T00:00:00"/>
    <n v="25"/>
    <x v="0"/>
    <x v="18"/>
  </r>
  <r>
    <n v="1606"/>
    <s v="DECLINED"/>
    <n v="2402"/>
    <s v="51-60"/>
    <d v="2038-12-28T00:00:00"/>
    <n v="9"/>
    <x v="1"/>
    <x v="18"/>
  </r>
  <r>
    <n v="1607"/>
    <s v="DECLINED"/>
    <n v="2403"/>
    <s v="51-60"/>
    <d v="2039-01-09T00:00:00"/>
    <n v="25"/>
    <x v="2"/>
    <x v="19"/>
  </r>
  <r>
    <n v="1608"/>
    <s v="DECLINED"/>
    <n v="2403"/>
    <s v="61-70"/>
    <d v="2039-01-21T00:00:00"/>
    <n v="25"/>
    <x v="0"/>
    <x v="19"/>
  </r>
  <r>
    <n v="1609"/>
    <s v="DECLINED"/>
    <n v="2406"/>
    <s v="41-50"/>
    <d v="2039-02-02T00:00:00"/>
    <n v="25"/>
    <x v="1"/>
    <x v="19"/>
  </r>
  <r>
    <n v="1610"/>
    <s v="REPUBLICAN"/>
    <n v="2421"/>
    <s v="51-60"/>
    <d v="2039-02-14T00:00:00"/>
    <n v="25"/>
    <x v="1"/>
    <x v="19"/>
  </r>
  <r>
    <n v="1611"/>
    <s v="DECLINED"/>
    <n v="2421"/>
    <s v="51-60"/>
    <d v="2039-02-26T00:00:00"/>
    <n v="25"/>
    <x v="0"/>
    <x v="19"/>
  </r>
  <r>
    <n v="1612"/>
    <s v="DEMOCRAT"/>
    <n v="2415"/>
    <s v="71 +"/>
    <d v="2039-03-10T00:00:00"/>
    <n v="25"/>
    <x v="0"/>
    <x v="19"/>
  </r>
  <r>
    <n v="1613"/>
    <s v="DEMOCRAT"/>
    <n v="2414"/>
    <s v="51-60"/>
    <d v="2039-03-22T00:00:00"/>
    <n v="25"/>
    <x v="1"/>
    <x v="19"/>
  </r>
  <r>
    <n v="1614"/>
    <s v="DECLINED"/>
    <n v="2421"/>
    <s v="61-70"/>
    <d v="2039-04-03T00:00:00"/>
    <n v="25"/>
    <x v="0"/>
    <x v="19"/>
  </r>
  <r>
    <n v="1615"/>
    <s v="DECLINED"/>
    <n v="2422"/>
    <s v="71 +"/>
    <d v="2039-04-15T00:00:00"/>
    <n v="25"/>
    <x v="1"/>
    <x v="19"/>
  </r>
  <r>
    <n v="1616"/>
    <s v="DECLINED"/>
    <n v="2409"/>
    <s v="51-60"/>
    <d v="2039-04-27T00:00:00"/>
    <n v="25"/>
    <x v="1"/>
    <x v="19"/>
  </r>
  <r>
    <n v="1617"/>
    <s v="REPUBLICAN"/>
    <n v="2417"/>
    <s v="71 +"/>
    <d v="2039-05-09T00:00:00"/>
    <n v="25"/>
    <x v="0"/>
    <x v="19"/>
  </r>
  <r>
    <n v="1618"/>
    <s v="DEMOCRAT"/>
    <n v="2420"/>
    <s v="51-60"/>
    <d v="2039-05-21T00:00:00"/>
    <n v="25"/>
    <x v="0"/>
    <x v="19"/>
  </r>
  <r>
    <n v="1619"/>
    <s v="DEMOCRAT"/>
    <n v="2424"/>
    <s v="71 +"/>
    <d v="2039-06-02T00:00:00"/>
    <n v="25"/>
    <x v="0"/>
    <x v="19"/>
  </r>
  <r>
    <n v="1620"/>
    <s v="REPUBLICAN"/>
    <n v="2420"/>
    <s v="51-60"/>
    <d v="2039-06-14T00:00:00"/>
    <n v="25"/>
    <x v="1"/>
    <x v="19"/>
  </r>
  <r>
    <n v="1621"/>
    <s v="DEMOCRAT"/>
    <n v="2403"/>
    <s v="51-60"/>
    <d v="2039-06-26T00:00:00"/>
    <n v="25"/>
    <x v="0"/>
    <x v="19"/>
  </r>
  <r>
    <n v="1622"/>
    <s v="DEMOCRAT"/>
    <n v="2415"/>
    <s v="51-60"/>
    <d v="2039-07-08T00:00:00"/>
    <n v="25"/>
    <x v="0"/>
    <x v="19"/>
  </r>
  <r>
    <n v="1623"/>
    <s v="DEMOCRAT"/>
    <n v="2411"/>
    <s v="61-70"/>
    <d v="2039-07-20T00:00:00"/>
    <n v="25"/>
    <x v="1"/>
    <x v="19"/>
  </r>
  <r>
    <n v="1624"/>
    <s v="DEMOCRAT"/>
    <n v="2416"/>
    <s v="51-60"/>
    <d v="2039-08-01T00:00:00"/>
    <n v="25"/>
    <x v="1"/>
    <x v="19"/>
  </r>
  <r>
    <n v="1625"/>
    <s v="DEMOCRAT"/>
    <n v="2415"/>
    <s v="51-60"/>
    <d v="2039-08-13T00:00:00"/>
    <n v="25"/>
    <x v="1"/>
    <x v="19"/>
  </r>
  <r>
    <n v="1626"/>
    <s v="DEMOCRAT"/>
    <n v="2415"/>
    <s v="51-60"/>
    <d v="2039-08-25T00:00:00"/>
    <n v="25"/>
    <x v="1"/>
    <x v="19"/>
  </r>
  <r>
    <n v="1627"/>
    <s v="REPUBLICAN"/>
    <n v="2417"/>
    <s v="51-60"/>
    <d v="2039-09-06T00:00:00"/>
    <n v="25"/>
    <x v="0"/>
    <x v="19"/>
  </r>
  <r>
    <n v="1628"/>
    <s v="DECLINED"/>
    <n v="2417"/>
    <s v="51-60"/>
    <d v="2039-09-18T00:00:00"/>
    <n v="25"/>
    <x v="0"/>
    <x v="19"/>
  </r>
  <r>
    <n v="1629"/>
    <s v="DEMOCRAT"/>
    <n v="2422"/>
    <s v="61-70"/>
    <d v="2039-09-30T00:00:00"/>
    <n v="25"/>
    <x v="0"/>
    <x v="19"/>
  </r>
  <r>
    <n v="1630"/>
    <s v="REPUBLICAN"/>
    <n v="2407"/>
    <s v="71 +"/>
    <d v="2039-10-12T00:00:00"/>
    <n v="25"/>
    <x v="0"/>
    <x v="19"/>
  </r>
  <r>
    <n v="1631"/>
    <s v="REPUBLICAN"/>
    <n v="2422"/>
    <s v="71 +"/>
    <d v="2039-10-24T00:00:00"/>
    <n v="25"/>
    <x v="0"/>
    <x v="19"/>
  </r>
  <r>
    <n v="1632"/>
    <s v="REPUBLICAN"/>
    <n v="2418"/>
    <s v="41-50"/>
    <d v="2039-11-05T00:00:00"/>
    <n v="25"/>
    <x v="1"/>
    <x v="19"/>
  </r>
  <r>
    <n v="1633"/>
    <s v="DEMOCRAT"/>
    <n v="2406"/>
    <s v="71 +"/>
    <d v="2039-11-17T00:00:00"/>
    <n v="25"/>
    <x v="1"/>
    <x v="19"/>
  </r>
  <r>
    <n v="1634"/>
    <s v="REPUBLICAN"/>
    <n v="2406"/>
    <s v="71 +"/>
    <d v="2039-11-29T00:00:00"/>
    <n v="25"/>
    <x v="1"/>
    <x v="19"/>
  </r>
  <r>
    <n v="1635"/>
    <s v="DEMOCRAT"/>
    <n v="2409"/>
    <s v="71 +"/>
    <d v="2039-12-11T00:00:00"/>
    <n v="25"/>
    <x v="0"/>
    <x v="19"/>
  </r>
  <r>
    <n v="1636"/>
    <s v="DEMOCRAT"/>
    <n v="2409"/>
    <s v="61-70"/>
    <d v="2039-12-23T00:00:00"/>
    <n v="25"/>
    <x v="1"/>
    <x v="19"/>
  </r>
  <r>
    <n v="1637"/>
    <s v="DEMOCRAT"/>
    <n v="2421"/>
    <s v="71 +"/>
    <d v="2040-01-04T00:00:00"/>
    <n v="25"/>
    <x v="0"/>
    <x v="20"/>
  </r>
  <r>
    <n v="1638"/>
    <s v="DEMOCRAT"/>
    <n v="2419"/>
    <s v="71 +"/>
    <d v="2040-01-16T00:00:00"/>
    <n v="25"/>
    <x v="1"/>
    <x v="20"/>
  </r>
  <r>
    <n v="1639"/>
    <s v="DEMOCRAT"/>
    <n v="2419"/>
    <s v="61-70"/>
    <d v="2040-01-28T00:00:00"/>
    <n v="25"/>
    <x v="1"/>
    <x v="20"/>
  </r>
  <r>
    <n v="1640"/>
    <s v="REPUBLICAN"/>
    <n v="2421"/>
    <s v="71 +"/>
    <d v="2040-02-09T00:00:00"/>
    <n v="25"/>
    <x v="0"/>
    <x v="20"/>
  </r>
  <r>
    <n v="1641"/>
    <s v="REPUBLICAN"/>
    <n v="2421"/>
    <s v="71 +"/>
    <d v="2040-02-21T00:00:00"/>
    <n v="25"/>
    <x v="0"/>
    <x v="20"/>
  </r>
  <r>
    <n v="1642"/>
    <s v="DEMOCRAT"/>
    <n v="2417"/>
    <s v="41-50"/>
    <d v="2040-03-04T00:00:00"/>
    <n v="25"/>
    <x v="1"/>
    <x v="20"/>
  </r>
  <r>
    <n v="1643"/>
    <s v="REPUBLICAN"/>
    <n v="2405"/>
    <s v="51-60"/>
    <d v="2040-03-16T00:00:00"/>
    <n v="25"/>
    <x v="0"/>
    <x v="20"/>
  </r>
  <r>
    <n v="1644"/>
    <s v="DEMOCRAT"/>
    <n v="2418"/>
    <s v="51-60"/>
    <d v="2040-03-28T00:00:00"/>
    <n v="25"/>
    <x v="1"/>
    <x v="20"/>
  </r>
  <r>
    <n v="1645"/>
    <s v="REPUBLICAN"/>
    <n v="2419"/>
    <s v="51-60"/>
    <d v="2040-04-09T00:00:00"/>
    <n v="25"/>
    <x v="0"/>
    <x v="20"/>
  </r>
  <r>
    <n v="1646"/>
    <s v="DEMOCRAT"/>
    <n v="2419"/>
    <s v="51-60"/>
    <d v="2040-04-21T00:00:00"/>
    <n v="25"/>
    <x v="0"/>
    <x v="20"/>
  </r>
  <r>
    <n v="1647"/>
    <s v="DEMOCRAT"/>
    <n v="2419"/>
    <s v="51-60"/>
    <d v="2040-05-03T00:00:00"/>
    <n v="25"/>
    <x v="0"/>
    <x v="20"/>
  </r>
  <r>
    <n v="1648"/>
    <s v="DEMOCRAT"/>
    <n v="2404"/>
    <s v="51-60"/>
    <d v="2040-05-15T00:00:00"/>
    <n v="25"/>
    <x v="0"/>
    <x v="20"/>
  </r>
  <r>
    <n v="1649"/>
    <s v="DEMOCRAT"/>
    <n v="2404"/>
    <s v="51-60"/>
    <d v="2040-05-27T00:00:00"/>
    <n v="25"/>
    <x v="0"/>
    <x v="20"/>
  </r>
  <r>
    <n v="1650"/>
    <s v="REPUBLICAN"/>
    <n v="2413"/>
    <s v="61-70"/>
    <d v="2040-06-08T00:00:00"/>
    <n v="25"/>
    <x v="0"/>
    <x v="20"/>
  </r>
  <r>
    <n v="1651"/>
    <s v="REPUBLICAN"/>
    <n v="2413"/>
    <s v="51-60"/>
    <d v="2040-06-20T00:00:00"/>
    <n v="25"/>
    <x v="1"/>
    <x v="20"/>
  </r>
  <r>
    <n v="1652"/>
    <s v="DEMOCRAT"/>
    <n v="2418"/>
    <s v="51-60"/>
    <d v="2040-07-02T00:00:00"/>
    <n v="24"/>
    <x v="1"/>
    <x v="20"/>
  </r>
  <r>
    <n v="1653"/>
    <s v="DEMOCRAT"/>
    <n v="2411"/>
    <s v="71 +"/>
    <d v="2040-07-14T00:00:00"/>
    <n v="24"/>
    <x v="0"/>
    <x v="20"/>
  </r>
  <r>
    <n v="1654"/>
    <s v="DEMOCRAT"/>
    <n v="2411"/>
    <s v="71 +"/>
    <d v="2040-07-26T00:00:00"/>
    <n v="24"/>
    <x v="0"/>
    <x v="20"/>
  </r>
  <r>
    <n v="1655"/>
    <s v="DEMOCRAT"/>
    <n v="2415"/>
    <s v="71 +"/>
    <d v="2040-08-07T00:00:00"/>
    <n v="24"/>
    <x v="1"/>
    <x v="20"/>
  </r>
  <r>
    <n v="1656"/>
    <s v="DECLINED"/>
    <n v="2422"/>
    <s v="51-60"/>
    <d v="2040-08-19T00:00:00"/>
    <n v="24"/>
    <x v="1"/>
    <x v="20"/>
  </r>
  <r>
    <n v="1657"/>
    <s v="DEMOCRAT"/>
    <n v="2421"/>
    <s v="61-70"/>
    <d v="2040-08-31T00:00:00"/>
    <n v="24"/>
    <x v="0"/>
    <x v="20"/>
  </r>
  <r>
    <n v="1658"/>
    <s v="DEMOCRAT"/>
    <n v="2408"/>
    <s v="71 +"/>
    <d v="2040-09-12T00:00:00"/>
    <n v="24"/>
    <x v="0"/>
    <x v="20"/>
  </r>
  <r>
    <n v="1659"/>
    <s v="DEMOCRAT"/>
    <n v="2402"/>
    <s v="71 +"/>
    <d v="2040-09-24T00:00:00"/>
    <n v="24"/>
    <x v="0"/>
    <x v="20"/>
  </r>
  <r>
    <n v="1660"/>
    <s v="REPUBLICAN"/>
    <n v="2414"/>
    <s v="51-60"/>
    <d v="2040-10-06T00:00:00"/>
    <n v="24"/>
    <x v="1"/>
    <x v="20"/>
  </r>
  <r>
    <n v="1661"/>
    <s v="REPUBLICAN"/>
    <n v="2411"/>
    <s v="51-60"/>
    <d v="2040-10-18T00:00:00"/>
    <n v="24"/>
    <x v="1"/>
    <x v="20"/>
  </r>
  <r>
    <n v="1662"/>
    <s v="DEMOCRAT"/>
    <n v="2413"/>
    <s v="51-60"/>
    <d v="2040-10-30T00:00:00"/>
    <n v="24"/>
    <x v="0"/>
    <x v="20"/>
  </r>
  <r>
    <n v="1663"/>
    <s v="DEMOCRAT"/>
    <n v="2421"/>
    <s v="71 +"/>
    <d v="2040-11-11T00:00:00"/>
    <n v="24"/>
    <x v="0"/>
    <x v="20"/>
  </r>
  <r>
    <n v="1664"/>
    <s v="DEMOCRAT"/>
    <n v="2421"/>
    <s v="51-60"/>
    <d v="2040-11-23T00:00:00"/>
    <n v="24"/>
    <x v="0"/>
    <x v="20"/>
  </r>
  <r>
    <n v="1665"/>
    <s v="REPUBLICAN"/>
    <n v="2405"/>
    <s v="51-60"/>
    <d v="2040-12-05T00:00:00"/>
    <n v="24"/>
    <x v="0"/>
    <x v="20"/>
  </r>
  <r>
    <n v="1666"/>
    <s v="DEMOCRAT"/>
    <n v="2404"/>
    <s v="51-60"/>
    <d v="2040-12-17T00:00:00"/>
    <n v="24"/>
    <x v="0"/>
    <x v="20"/>
  </r>
  <r>
    <n v="1667"/>
    <s v="DEMOCRAT"/>
    <n v="2406"/>
    <s v="51-60"/>
    <d v="2040-12-29T00:00:00"/>
    <n v="24"/>
    <x v="1"/>
    <x v="20"/>
  </r>
  <r>
    <n v="1668"/>
    <s v="DEMOCRAT"/>
    <n v="2421"/>
    <s v="51-60"/>
    <d v="2041-01-10T00:00:00"/>
    <n v="24"/>
    <x v="1"/>
    <x v="21"/>
  </r>
  <r>
    <n v="1669"/>
    <s v="REPUBLICAN"/>
    <n v="2413"/>
    <s v="51-60"/>
    <d v="2041-01-22T00:00:00"/>
    <n v="24"/>
    <x v="1"/>
    <x v="21"/>
  </r>
  <r>
    <n v="1670"/>
    <s v="DEMOCRAT"/>
    <n v="2413"/>
    <s v="51-60"/>
    <d v="2041-02-03T00:00:00"/>
    <n v="24"/>
    <x v="0"/>
    <x v="21"/>
  </r>
  <r>
    <n v="1673"/>
    <s v="REPUBLICAN"/>
    <n v="2422"/>
    <s v="71 +"/>
    <d v="2041-02-15T00:00:00"/>
    <n v="24"/>
    <x v="2"/>
    <x v="21"/>
  </r>
  <r>
    <n v="1674"/>
    <s v="REPUBLICAN"/>
    <n v="2408"/>
    <s v="71 +"/>
    <d v="2041-02-27T00:00:00"/>
    <n v="24"/>
    <x v="0"/>
    <x v="21"/>
  </r>
  <r>
    <n v="1675"/>
    <s v="DEMOCRAT"/>
    <n v="2424"/>
    <s v="51-60"/>
    <d v="2041-03-11T00:00:00"/>
    <n v="24"/>
    <x v="1"/>
    <x v="21"/>
  </r>
  <r>
    <n v="1676"/>
    <s v="DEMOCRAT"/>
    <n v="2424"/>
    <s v="51-60"/>
    <d v="2041-03-23T00:00:00"/>
    <n v="24"/>
    <x v="1"/>
    <x v="21"/>
  </r>
  <r>
    <n v="1677"/>
    <s v="DEMOCRAT"/>
    <n v="2409"/>
    <s v="51-60"/>
    <d v="2041-04-04T00:00:00"/>
    <n v="24"/>
    <x v="1"/>
    <x v="21"/>
  </r>
  <r>
    <n v="1678"/>
    <s v="DEMOCRAT"/>
    <n v="2404"/>
    <s v="71 +"/>
    <d v="2041-04-16T00:00:00"/>
    <n v="24"/>
    <x v="0"/>
    <x v="21"/>
  </r>
  <r>
    <n v="1679"/>
    <s v="REPUBLICAN"/>
    <n v="2418"/>
    <s v="51-60"/>
    <d v="2041-04-28T00:00:00"/>
    <n v="24"/>
    <x v="0"/>
    <x v="21"/>
  </r>
  <r>
    <n v="1680"/>
    <s v="DEMOCRAT"/>
    <n v="2422"/>
    <s v="61-70"/>
    <d v="2041-05-10T00:00:00"/>
    <n v="24"/>
    <x v="0"/>
    <x v="21"/>
  </r>
  <r>
    <n v="1681"/>
    <s v="DEMOCRAT"/>
    <n v="2418"/>
    <s v="51-60"/>
    <d v="2041-05-22T00:00:00"/>
    <n v="24"/>
    <x v="0"/>
    <x v="21"/>
  </r>
  <r>
    <n v="1682"/>
    <s v="DEMOCRAT"/>
    <n v="2418"/>
    <s v="51-60"/>
    <d v="2041-06-03T00:00:00"/>
    <n v="24"/>
    <x v="0"/>
    <x v="21"/>
  </r>
  <r>
    <n v="1683"/>
    <s v="REPUBLICAN"/>
    <n v="2422"/>
    <s v="71 +"/>
    <d v="2041-06-15T00:00:00"/>
    <n v="24"/>
    <x v="0"/>
    <x v="21"/>
  </r>
  <r>
    <n v="1684"/>
    <s v="DEMOCRAT"/>
    <n v="2409"/>
    <s v="71 +"/>
    <d v="2041-06-27T00:00:00"/>
    <n v="24"/>
    <x v="0"/>
    <x v="21"/>
  </r>
  <r>
    <n v="1685"/>
    <s v="DEMOCRAT"/>
    <n v="2419"/>
    <s v="71 +"/>
    <d v="2041-07-09T00:00:00"/>
    <n v="24"/>
    <x v="0"/>
    <x v="21"/>
  </r>
  <r>
    <n v="1686"/>
    <s v="DEMOCRAT"/>
    <n v="2406"/>
    <s v="51-60"/>
    <d v="2041-07-21T00:00:00"/>
    <n v="24"/>
    <x v="1"/>
    <x v="21"/>
  </r>
  <r>
    <n v="1687"/>
    <s v="REPUBLICAN"/>
    <n v="2419"/>
    <s v="61-70"/>
    <d v="2041-08-02T00:00:00"/>
    <n v="24"/>
    <x v="1"/>
    <x v="21"/>
  </r>
  <r>
    <n v="1688"/>
    <s v="REPUBLICAN"/>
    <n v="2405"/>
    <s v="41-50"/>
    <d v="2041-08-14T00:00:00"/>
    <n v="24"/>
    <x v="1"/>
    <x v="21"/>
  </r>
  <r>
    <n v="1689"/>
    <s v="REPUBLICAN"/>
    <n v="2413"/>
    <s v="71 +"/>
    <d v="2041-08-26T00:00:00"/>
    <n v="24"/>
    <x v="0"/>
    <x v="21"/>
  </r>
  <r>
    <n v="1690"/>
    <s v="DEMOCRAT"/>
    <n v="2414"/>
    <s v="71 +"/>
    <d v="2041-09-07T00:00:00"/>
    <n v="24"/>
    <x v="1"/>
    <x v="21"/>
  </r>
  <r>
    <n v="1691"/>
    <s v="REPUBLICAN"/>
    <n v="2421"/>
    <s v="71 +"/>
    <d v="2041-09-19T00:00:00"/>
    <n v="24"/>
    <x v="0"/>
    <x v="21"/>
  </r>
  <r>
    <n v="1692"/>
    <s v="DEMOCRAT"/>
    <n v="2406"/>
    <s v="61-70"/>
    <d v="2041-10-01T00:00:00"/>
    <n v="24"/>
    <x v="1"/>
    <x v="21"/>
  </r>
  <r>
    <n v="1693"/>
    <s v="DEMOCRAT"/>
    <n v="2408"/>
    <s v="61-70"/>
    <d v="2041-10-13T00:00:00"/>
    <n v="24"/>
    <x v="1"/>
    <x v="21"/>
  </r>
  <r>
    <n v="1694"/>
    <s v="DECLINED"/>
    <n v="2405"/>
    <s v="41-50"/>
    <d v="2041-10-25T00:00:00"/>
    <n v="24"/>
    <x v="0"/>
    <x v="21"/>
  </r>
  <r>
    <n v="1695"/>
    <s v="DEMOCRAT"/>
    <n v="2421"/>
    <s v="71 +"/>
    <d v="2041-11-06T00:00:00"/>
    <n v="24"/>
    <x v="1"/>
    <x v="21"/>
  </r>
  <r>
    <n v="1696"/>
    <s v="REPUBLICAN"/>
    <n v="2420"/>
    <s v="71 +"/>
    <d v="2041-11-18T00:00:00"/>
    <n v="24"/>
    <x v="0"/>
    <x v="21"/>
  </r>
  <r>
    <n v="1697"/>
    <s v="REPUBLICAN"/>
    <n v="2420"/>
    <s v="71 +"/>
    <d v="2041-11-30T00:00:00"/>
    <n v="24"/>
    <x v="0"/>
    <x v="21"/>
  </r>
  <r>
    <n v="1698"/>
    <s v="DECLINED"/>
    <n v="2408"/>
    <s v="51-60"/>
    <d v="2041-12-12T00:00:00"/>
    <n v="24"/>
    <x v="1"/>
    <x v="21"/>
  </r>
  <r>
    <n v="1699"/>
    <s v="DECLINED"/>
    <n v="2415"/>
    <s v="51-60"/>
    <d v="2041-12-24T00:00:00"/>
    <n v="24"/>
    <x v="1"/>
    <x v="21"/>
  </r>
  <r>
    <n v="1700"/>
    <s v="DECLINED"/>
    <n v="2415"/>
    <s v="51-60"/>
    <d v="2042-01-05T00:00:00"/>
    <n v="24"/>
    <x v="1"/>
    <x v="22"/>
  </r>
  <r>
    <n v="1701"/>
    <s v="REPUBLICAN"/>
    <n v="2417"/>
    <s v="51-60"/>
    <d v="2042-01-17T00:00:00"/>
    <n v="24"/>
    <x v="1"/>
    <x v="22"/>
  </r>
  <r>
    <n v="1702"/>
    <s v="REPUBLICAN"/>
    <n v="2403"/>
    <s v="51-60"/>
    <d v="2042-01-29T00:00:00"/>
    <n v="24"/>
    <x v="0"/>
    <x v="22"/>
  </r>
  <r>
    <n v="1703"/>
    <s v="REPUBLICAN"/>
    <n v="2403"/>
    <s v="41-50"/>
    <d v="2042-02-10T00:00:00"/>
    <n v="24"/>
    <x v="1"/>
    <x v="22"/>
  </r>
  <r>
    <n v="1704"/>
    <s v="DEMOCRAT"/>
    <n v="2421"/>
    <s v="61-70"/>
    <d v="2042-02-22T00:00:00"/>
    <n v="24"/>
    <x v="0"/>
    <x v="22"/>
  </r>
  <r>
    <n v="1705"/>
    <s v="DEMOCRAT"/>
    <n v="2415"/>
    <s v="61-70"/>
    <d v="2042-03-06T00:00:00"/>
    <n v="24"/>
    <x v="0"/>
    <x v="22"/>
  </r>
  <r>
    <n v="1706"/>
    <s v="REPUBLICAN"/>
    <n v="2417"/>
    <s v="51-60"/>
    <d v="2042-03-18T00:00:00"/>
    <n v="24"/>
    <x v="1"/>
    <x v="22"/>
  </r>
  <r>
    <n v="1707"/>
    <s v="DEMOCRAT"/>
    <n v="2409"/>
    <s v="51-60"/>
    <d v="2042-03-30T00:00:00"/>
    <n v="24"/>
    <x v="1"/>
    <x v="22"/>
  </r>
  <r>
    <n v="1708"/>
    <s v="REPUBLICAN"/>
    <n v="2417"/>
    <s v="51-60"/>
    <d v="2042-04-11T00:00:00"/>
    <n v="24"/>
    <x v="0"/>
    <x v="22"/>
  </r>
  <r>
    <n v="1709"/>
    <s v="REPUBLICAN"/>
    <n v="2415"/>
    <s v="41-50"/>
    <d v="2042-04-23T00:00:00"/>
    <n v="24"/>
    <x v="0"/>
    <x v="22"/>
  </r>
  <r>
    <n v="1710"/>
    <s v="DEMOCRAT"/>
    <n v="2402"/>
    <s v="61-70"/>
    <d v="2042-05-05T00:00:00"/>
    <n v="24"/>
    <x v="0"/>
    <x v="22"/>
  </r>
  <r>
    <n v="1711"/>
    <s v="DEMOCRAT"/>
    <n v="2402"/>
    <s v="51-60"/>
    <d v="2042-05-17T00:00:00"/>
    <n v="24"/>
    <x v="0"/>
    <x v="22"/>
  </r>
  <r>
    <n v="1712"/>
    <s v="DEMOCRAT"/>
    <n v="2417"/>
    <s v="51-60"/>
    <d v="2042-05-29T00:00:00"/>
    <n v="24"/>
    <x v="1"/>
    <x v="22"/>
  </r>
  <r>
    <n v="1713"/>
    <s v="DEMOCRAT"/>
    <n v="2422"/>
    <s v="51-60"/>
    <d v="2042-06-10T00:00:00"/>
    <n v="24"/>
    <x v="1"/>
    <x v="22"/>
  </r>
  <r>
    <n v="1714"/>
    <s v="DEMOCRAT"/>
    <n v="2419"/>
    <s v="71 +"/>
    <d v="2042-06-22T00:00:00"/>
    <n v="24"/>
    <x v="2"/>
    <x v="22"/>
  </r>
  <r>
    <n v="1715"/>
    <s v="REPUBLICAN"/>
    <n v="2406"/>
    <s v="51-60"/>
    <d v="2042-07-04T00:00:00"/>
    <n v="24"/>
    <x v="0"/>
    <x v="22"/>
  </r>
  <r>
    <n v="1716"/>
    <s v="DEMOCRAT"/>
    <n v="2404"/>
    <s v="71 +"/>
    <d v="2042-07-16T00:00:00"/>
    <n v="24"/>
    <x v="0"/>
    <x v="22"/>
  </r>
  <r>
    <n v="1717"/>
    <s v="DEMOCRAT"/>
    <n v="2423"/>
    <s v="61-70"/>
    <d v="2042-07-28T00:00:00"/>
    <n v="24"/>
    <x v="2"/>
    <x v="22"/>
  </r>
  <r>
    <n v="1718"/>
    <s v="REPUBLICAN"/>
    <n v="2423"/>
    <s v="41-50"/>
    <d v="2042-08-09T00:00:00"/>
    <n v="23"/>
    <x v="1"/>
    <x v="22"/>
  </r>
  <r>
    <n v="1719"/>
    <s v="DEMOCRAT"/>
    <n v="2413"/>
    <s v="51-60"/>
    <d v="2042-08-21T00:00:00"/>
    <n v="23"/>
    <x v="1"/>
    <x v="22"/>
  </r>
  <r>
    <n v="1720"/>
    <s v="REPUBLICAN"/>
    <n v="2404"/>
    <s v="41-50"/>
    <d v="2042-09-02T00:00:00"/>
    <n v="23"/>
    <x v="1"/>
    <x v="22"/>
  </r>
  <r>
    <n v="1721"/>
    <s v="AMERICAN INDEP"/>
    <n v="2418"/>
    <s v="41-50"/>
    <d v="2042-09-14T00:00:00"/>
    <n v="23"/>
    <x v="1"/>
    <x v="22"/>
  </r>
  <r>
    <n v="1722"/>
    <s v="DEMOCRAT"/>
    <n v="2409"/>
    <s v="71 +"/>
    <d v="2042-09-26T00:00:00"/>
    <n v="23"/>
    <x v="0"/>
    <x v="22"/>
  </r>
  <r>
    <n v="1723"/>
    <s v="DEMOCRAT"/>
    <n v="2414"/>
    <s v="61-70"/>
    <d v="2042-10-08T00:00:00"/>
    <n v="23"/>
    <x v="0"/>
    <x v="22"/>
  </r>
  <r>
    <n v="1724"/>
    <s v="DEMOCRAT"/>
    <n v="2417"/>
    <s v="41-50"/>
    <d v="2042-10-20T00:00:00"/>
    <n v="23"/>
    <x v="1"/>
    <x v="22"/>
  </r>
  <r>
    <n v="1725"/>
    <s v="DEMOCRAT"/>
    <n v="2417"/>
    <s v="41-50"/>
    <d v="2042-11-01T00:00:00"/>
    <n v="23"/>
    <x v="1"/>
    <x v="22"/>
  </r>
  <r>
    <n v="1726"/>
    <s v="DEMOCRAT"/>
    <n v="2420"/>
    <s v="71 +"/>
    <d v="2042-11-13T00:00:00"/>
    <n v="23"/>
    <x v="0"/>
    <x v="22"/>
  </r>
  <r>
    <n v="1727"/>
    <s v="REPUBLICAN"/>
    <n v="2413"/>
    <s v="51-60"/>
    <d v="2042-11-25T00:00:00"/>
    <n v="23"/>
    <x v="2"/>
    <x v="22"/>
  </r>
  <r>
    <n v="1728"/>
    <s v="DEMOCRAT"/>
    <n v="2406"/>
    <s v="51-60"/>
    <d v="2042-12-07T00:00:00"/>
    <n v="23"/>
    <x v="1"/>
    <x v="22"/>
  </r>
  <r>
    <n v="1729"/>
    <s v="DEMOCRAT"/>
    <n v="2414"/>
    <s v="51-60"/>
    <d v="2042-12-19T00:00:00"/>
    <n v="23"/>
    <x v="0"/>
    <x v="22"/>
  </r>
  <r>
    <n v="1730"/>
    <s v="REPUBLICAN"/>
    <n v="2418"/>
    <s v="61-70"/>
    <d v="2042-12-31T00:00:00"/>
    <n v="23"/>
    <x v="0"/>
    <x v="22"/>
  </r>
  <r>
    <n v="1731"/>
    <s v="REPUBLICAN"/>
    <n v="2418"/>
    <s v="51-60"/>
    <d v="2043-01-12T00:00:00"/>
    <n v="23"/>
    <x v="0"/>
    <x v="23"/>
  </r>
  <r>
    <n v="1732"/>
    <s v="DECLINED"/>
    <n v="2412"/>
    <s v="51-60"/>
    <d v="2043-01-24T00:00:00"/>
    <n v="5"/>
    <x v="2"/>
    <x v="23"/>
  </r>
  <r>
    <n v="1733"/>
    <s v="REPUBLICAN"/>
    <n v="2403"/>
    <s v="51-60"/>
    <d v="2043-02-05T00:00:00"/>
    <n v="23"/>
    <x v="0"/>
    <x v="23"/>
  </r>
  <r>
    <n v="1734"/>
    <s v="DEMOCRAT"/>
    <n v="2421"/>
    <s v="71 +"/>
    <d v="2043-02-17T00:00:00"/>
    <n v="23"/>
    <x v="0"/>
    <x v="23"/>
  </r>
  <r>
    <n v="1735"/>
    <s v="DEMOCRAT"/>
    <n v="2409"/>
    <s v="51-60"/>
    <d v="2043-03-01T00:00:00"/>
    <n v="23"/>
    <x v="1"/>
    <x v="23"/>
  </r>
  <r>
    <n v="1736"/>
    <s v="DEMOCRAT"/>
    <n v="2409"/>
    <s v="51-60"/>
    <d v="2043-03-13T00:00:00"/>
    <n v="23"/>
    <x v="1"/>
    <x v="23"/>
  </r>
  <r>
    <n v="1737"/>
    <s v="REPUBLICAN"/>
    <n v="2415"/>
    <s v="41-50"/>
    <d v="2043-03-25T00:00:00"/>
    <n v="23"/>
    <x v="1"/>
    <x v="23"/>
  </r>
  <r>
    <n v="1738"/>
    <s v="DEMOCRAT"/>
    <n v="2407"/>
    <s v="51-60"/>
    <d v="2043-04-06T00:00:00"/>
    <n v="23"/>
    <x v="1"/>
    <x v="23"/>
  </r>
  <r>
    <n v="1739"/>
    <s v="DEMOCRAT"/>
    <n v="2412"/>
    <s v="71 +"/>
    <d v="2043-04-18T00:00:00"/>
    <n v="23"/>
    <x v="0"/>
    <x v="23"/>
  </r>
  <r>
    <n v="1740"/>
    <s v="REPUBLICAN"/>
    <n v="2419"/>
    <s v="51-60"/>
    <d v="2043-04-30T00:00:00"/>
    <n v="23"/>
    <x v="0"/>
    <x v="23"/>
  </r>
  <r>
    <n v="1741"/>
    <s v="REPUBLICAN"/>
    <n v="2419"/>
    <s v="51-60"/>
    <d v="2043-05-12T00:00:00"/>
    <n v="23"/>
    <x v="0"/>
    <x v="23"/>
  </r>
  <r>
    <n v="1742"/>
    <s v="DEMOCRAT"/>
    <n v="2409"/>
    <s v="51-60"/>
    <d v="2043-05-24T00:00:00"/>
    <n v="23"/>
    <x v="0"/>
    <x v="23"/>
  </r>
  <r>
    <n v="1743"/>
    <s v="DEMOCRAT"/>
    <n v="2409"/>
    <s v="51-60"/>
    <d v="2043-06-05T00:00:00"/>
    <n v="23"/>
    <x v="0"/>
    <x v="23"/>
  </r>
  <r>
    <n v="1744"/>
    <s v="DEMOCRAT"/>
    <n v="2404"/>
    <s v="51-60"/>
    <d v="2043-06-17T00:00:00"/>
    <n v="23"/>
    <x v="1"/>
    <x v="23"/>
  </r>
  <r>
    <n v="1746"/>
    <s v="REPUBLICAN"/>
    <n v="2418"/>
    <s v="71 +"/>
    <d v="2043-06-29T00:00:00"/>
    <n v="23"/>
    <x v="0"/>
    <x v="23"/>
  </r>
  <r>
    <n v="1747"/>
    <s v="DEMOCRAT"/>
    <n v="2418"/>
    <s v="61-70"/>
    <d v="2043-07-11T00:00:00"/>
    <n v="23"/>
    <x v="0"/>
    <x v="23"/>
  </r>
  <r>
    <n v="1748"/>
    <s v="DEMOCRAT"/>
    <n v="2414"/>
    <s v="51-60"/>
    <d v="2043-07-23T00:00:00"/>
    <n v="23"/>
    <x v="1"/>
    <x v="23"/>
  </r>
  <r>
    <n v="1749"/>
    <s v="DEMOCRAT"/>
    <n v="2414"/>
    <s v="51-60"/>
    <d v="2043-08-04T00:00:00"/>
    <n v="23"/>
    <x v="1"/>
    <x v="23"/>
  </r>
  <r>
    <n v="1750"/>
    <s v="DECLINED"/>
    <n v="2409"/>
    <s v="51-60"/>
    <d v="2043-08-16T00:00:00"/>
    <n v="23"/>
    <x v="1"/>
    <x v="23"/>
  </r>
  <r>
    <n v="1752"/>
    <s v="DEMOCRAT"/>
    <n v="2416"/>
    <s v="51-60"/>
    <d v="2043-08-28T00:00:00"/>
    <n v="23"/>
    <x v="1"/>
    <x v="23"/>
  </r>
  <r>
    <n v="1753"/>
    <s v="DEMOCRAT"/>
    <n v="2416"/>
    <s v="51-60"/>
    <d v="2043-09-09T00:00:00"/>
    <n v="23"/>
    <x v="1"/>
    <x v="23"/>
  </r>
  <r>
    <n v="1754"/>
    <s v="REPUBLICAN"/>
    <n v="2418"/>
    <s v="61-70"/>
    <d v="2043-09-21T00:00:00"/>
    <n v="23"/>
    <x v="1"/>
    <x v="23"/>
  </r>
  <r>
    <n v="1755"/>
    <s v="REPUBLICAN"/>
    <n v="2418"/>
    <s v="61-70"/>
    <d v="2043-10-03T00:00:00"/>
    <n v="23"/>
    <x v="1"/>
    <x v="23"/>
  </r>
  <r>
    <n v="1756"/>
    <s v="DECLINED"/>
    <n v="2424"/>
    <s v="51-60"/>
    <d v="2043-10-15T00:00:00"/>
    <n v="23"/>
    <x v="0"/>
    <x v="23"/>
  </r>
  <r>
    <n v="1757"/>
    <s v="DEMOCRAT"/>
    <n v="2413"/>
    <s v="51-60"/>
    <d v="2043-10-27T00:00:00"/>
    <n v="23"/>
    <x v="0"/>
    <x v="23"/>
  </r>
  <r>
    <n v="1758"/>
    <s v="REPUBLICAN"/>
    <n v="2418"/>
    <s v="51-60"/>
    <d v="2043-11-08T00:00:00"/>
    <n v="23"/>
    <x v="0"/>
    <x v="23"/>
  </r>
  <r>
    <n v="1760"/>
    <s v="DEMOCRAT"/>
    <n v="2421"/>
    <s v="71 +"/>
    <d v="2043-11-20T00:00:00"/>
    <n v="23"/>
    <x v="1"/>
    <x v="23"/>
  </r>
  <r>
    <n v="1761"/>
    <s v="DEMOCRAT"/>
    <n v="2421"/>
    <s v="71 +"/>
    <d v="2043-12-02T00:00:00"/>
    <n v="23"/>
    <x v="1"/>
    <x v="23"/>
  </r>
  <r>
    <n v="1762"/>
    <s v="REPUBLICAN"/>
    <n v="2421"/>
    <s v="71 +"/>
    <d v="2043-12-14T00:00:00"/>
    <n v="23"/>
    <x v="0"/>
    <x v="23"/>
  </r>
  <r>
    <n v="1763"/>
    <s v="REPUBLICAN"/>
    <n v="2421"/>
    <s v="71 +"/>
    <d v="2043-12-26T00:00:00"/>
    <n v="23"/>
    <x v="0"/>
    <x v="23"/>
  </r>
  <r>
    <n v="1764"/>
    <s v="REPUBLICAN"/>
    <n v="2423"/>
    <s v="51-60"/>
    <d v="2044-01-07T00:00:00"/>
    <n v="23"/>
    <x v="0"/>
    <x v="24"/>
  </r>
  <r>
    <n v="1765"/>
    <s v="REPUBLICAN"/>
    <n v="2414"/>
    <s v="71 +"/>
    <d v="2044-01-19T00:00:00"/>
    <n v="23"/>
    <x v="1"/>
    <x v="24"/>
  </r>
  <r>
    <n v="1766"/>
    <s v="REPUBLICAN"/>
    <n v="2414"/>
    <s v="61-70"/>
    <d v="2044-01-31T00:00:00"/>
    <n v="23"/>
    <x v="1"/>
    <x v="24"/>
  </r>
  <r>
    <n v="1767"/>
    <s v="REPUBLICAN"/>
    <n v="2415"/>
    <s v="41-50"/>
    <d v="2044-02-12T00:00:00"/>
    <n v="23"/>
    <x v="1"/>
    <x v="24"/>
  </r>
  <r>
    <n v="1768"/>
    <s v="REPUBLICAN"/>
    <n v="2415"/>
    <s v="51-60"/>
    <d v="2044-02-24T00:00:00"/>
    <n v="23"/>
    <x v="1"/>
    <x v="24"/>
  </r>
  <r>
    <n v="1769"/>
    <s v="DEMOCRAT"/>
    <n v="2406"/>
    <s v="61-70"/>
    <d v="2044-03-07T00:00:00"/>
    <n v="9"/>
    <x v="1"/>
    <x v="24"/>
  </r>
  <r>
    <n v="1770"/>
    <s v="DEMOCRAT"/>
    <n v="2421"/>
    <s v="51-60"/>
    <d v="2044-03-19T00:00:00"/>
    <n v="23"/>
    <x v="1"/>
    <x v="24"/>
  </r>
  <r>
    <n v="1771"/>
    <s v="DEMOCRAT"/>
    <n v="2421"/>
    <s v="51-60"/>
    <d v="2044-03-31T00:00:00"/>
    <n v="23"/>
    <x v="1"/>
    <x v="24"/>
  </r>
  <r>
    <n v="1772"/>
    <s v="REPUBLICAN"/>
    <n v="2407"/>
    <s v="71 +"/>
    <d v="2044-04-12T00:00:00"/>
    <n v="23"/>
    <x v="1"/>
    <x v="24"/>
  </r>
  <r>
    <n v="1773"/>
    <s v="REPUBLICAN"/>
    <n v="2412"/>
    <s v="51-60"/>
    <d v="2044-04-24T00:00:00"/>
    <n v="23"/>
    <x v="0"/>
    <x v="24"/>
  </r>
  <r>
    <n v="1774"/>
    <s v="DEMOCRAT"/>
    <n v="2404"/>
    <s v="51-60"/>
    <d v="2044-05-06T00:00:00"/>
    <n v="23"/>
    <x v="1"/>
    <x v="24"/>
  </r>
  <r>
    <n v="1775"/>
    <s v="DECLINED"/>
    <n v="2405"/>
    <s v="51-60"/>
    <d v="2044-05-18T00:00:00"/>
    <n v="23"/>
    <x v="1"/>
    <x v="24"/>
  </r>
  <r>
    <n v="1776"/>
    <s v="DEMOCRAT"/>
    <n v="2406"/>
    <s v="71 +"/>
    <d v="2044-05-30T00:00:00"/>
    <n v="23"/>
    <x v="0"/>
    <x v="24"/>
  </r>
  <r>
    <n v="1777"/>
    <s v="DEMOCRAT"/>
    <n v="2406"/>
    <s v="71 +"/>
    <d v="2044-06-11T00:00:00"/>
    <n v="23"/>
    <x v="1"/>
    <x v="24"/>
  </r>
  <r>
    <n v="1778"/>
    <s v="REPUBLICAN"/>
    <n v="2402"/>
    <s v="41-50"/>
    <d v="2044-06-23T00:00:00"/>
    <n v="23"/>
    <x v="0"/>
    <x v="24"/>
  </r>
  <r>
    <n v="1779"/>
    <s v="DECLINED"/>
    <n v="2402"/>
    <s v="51-60"/>
    <d v="2044-07-05T00:00:00"/>
    <n v="23"/>
    <x v="0"/>
    <x v="24"/>
  </r>
  <r>
    <n v="1780"/>
    <s v="REPUBLICAN"/>
    <n v="2419"/>
    <s v="51-60"/>
    <d v="2044-07-17T00:00:00"/>
    <n v="23"/>
    <x v="1"/>
    <x v="24"/>
  </r>
  <r>
    <n v="1781"/>
    <s v="REPUBLICAN"/>
    <n v="2419"/>
    <s v="51-60"/>
    <d v="2044-07-29T00:00:00"/>
    <n v="23"/>
    <x v="1"/>
    <x v="24"/>
  </r>
  <r>
    <n v="1782"/>
    <s v="REPUBLICAN"/>
    <n v="2420"/>
    <s v="51-60"/>
    <d v="2044-08-10T00:00:00"/>
    <n v="23"/>
    <x v="1"/>
    <x v="24"/>
  </r>
  <r>
    <n v="1783"/>
    <s v="DEMOCRAT"/>
    <n v="2401"/>
    <s v="51-60"/>
    <d v="2044-08-22T00:00:00"/>
    <n v="22"/>
    <x v="0"/>
    <x v="24"/>
  </r>
  <r>
    <n v="1784"/>
    <s v="DEMOCRAT"/>
    <n v="2417"/>
    <s v="51-60"/>
    <d v="2044-09-03T00:00:00"/>
    <n v="22"/>
    <x v="2"/>
    <x v="24"/>
  </r>
  <r>
    <n v="1785"/>
    <s v="DEMOCRAT"/>
    <n v="2413"/>
    <s v="71 +"/>
    <d v="2044-09-15T00:00:00"/>
    <n v="22"/>
    <x v="0"/>
    <x v="24"/>
  </r>
  <r>
    <n v="1786"/>
    <s v="REPUBLICAN"/>
    <n v="2423"/>
    <s v="61-70"/>
    <d v="2044-09-27T00:00:00"/>
    <n v="22"/>
    <x v="0"/>
    <x v="24"/>
  </r>
  <r>
    <n v="1787"/>
    <s v="DEMOCRAT"/>
    <n v="2422"/>
    <s v="51-60"/>
    <d v="2044-10-09T00:00:00"/>
    <n v="22"/>
    <x v="1"/>
    <x v="24"/>
  </r>
  <r>
    <n v="1788"/>
    <s v="REPUBLICAN"/>
    <n v="2413"/>
    <s v="41-50"/>
    <d v="2044-10-21T00:00:00"/>
    <n v="7"/>
    <x v="1"/>
    <x v="24"/>
  </r>
  <r>
    <n v="1789"/>
    <s v="REPUBLICAN"/>
    <n v="2417"/>
    <s v="61-70"/>
    <d v="2044-11-02T00:00:00"/>
    <n v="22"/>
    <x v="1"/>
    <x v="24"/>
  </r>
  <r>
    <n v="1791"/>
    <s v="DECLINED"/>
    <n v="2411"/>
    <s v="61-70"/>
    <d v="2044-11-14T00:00:00"/>
    <n v="22"/>
    <x v="1"/>
    <x v="24"/>
  </r>
  <r>
    <n v="1792"/>
    <s v="DEMOCRAT"/>
    <n v="2405"/>
    <s v="61-70"/>
    <d v="2044-11-26T00:00:00"/>
    <n v="22"/>
    <x v="1"/>
    <x v="24"/>
  </r>
  <r>
    <n v="1793"/>
    <s v="REPUBLICAN"/>
    <n v="2414"/>
    <s v="51-60"/>
    <d v="2044-12-08T00:00:00"/>
    <n v="22"/>
    <x v="0"/>
    <x v="24"/>
  </r>
  <r>
    <n v="1794"/>
    <s v="REPUBLICAN"/>
    <n v="2413"/>
    <s v="51-60"/>
    <d v="2044-12-20T00:00:00"/>
    <n v="22"/>
    <x v="0"/>
    <x v="24"/>
  </r>
  <r>
    <n v="1795"/>
    <s v="REPUBLICAN"/>
    <n v="2409"/>
    <s v="61-70"/>
    <d v="2045-01-01T00:00:00"/>
    <n v="22"/>
    <x v="1"/>
    <x v="25"/>
  </r>
  <r>
    <n v="1796"/>
    <s v="DEMOCRAT"/>
    <n v="2404"/>
    <s v="71 +"/>
    <d v="2045-01-13T00:00:00"/>
    <n v="22"/>
    <x v="1"/>
    <x v="25"/>
  </r>
  <r>
    <n v="1797"/>
    <s v="DEMOCRAT"/>
    <n v="2418"/>
    <s v="51-60"/>
    <d v="2045-01-25T00:00:00"/>
    <n v="22"/>
    <x v="0"/>
    <x v="25"/>
  </r>
  <r>
    <n v="1798"/>
    <s v="REPUBLICAN"/>
    <n v="2418"/>
    <s v="41-50"/>
    <d v="2045-02-06T00:00:00"/>
    <n v="22"/>
    <x v="1"/>
    <x v="25"/>
  </r>
  <r>
    <n v="1799"/>
    <s v="REPUBLICAN"/>
    <n v="2413"/>
    <s v="61-70"/>
    <d v="2045-02-18T00:00:00"/>
    <n v="22"/>
    <x v="0"/>
    <x v="25"/>
  </r>
  <r>
    <n v="1800"/>
    <s v="REPUBLICAN"/>
    <n v="2406"/>
    <s v="41-50"/>
    <d v="2045-03-02T00:00:00"/>
    <n v="22"/>
    <x v="1"/>
    <x v="25"/>
  </r>
  <r>
    <n v="1801"/>
    <s v="DECLINED"/>
    <n v="2424"/>
    <s v="61-70"/>
    <d v="2045-03-14T00:00:00"/>
    <n v="22"/>
    <x v="2"/>
    <x v="25"/>
  </r>
  <r>
    <n v="1802"/>
    <s v="DECLINED"/>
    <n v="2404"/>
    <s v="41-50"/>
    <d v="2045-03-26T00:00:00"/>
    <n v="22"/>
    <x v="0"/>
    <x v="25"/>
  </r>
  <r>
    <n v="1803"/>
    <s v="DEMOCRAT"/>
    <n v="2423"/>
    <s v="61-70"/>
    <d v="2045-04-07T00:00:00"/>
    <n v="22"/>
    <x v="0"/>
    <x v="25"/>
  </r>
  <r>
    <n v="1804"/>
    <s v="DEMOCRAT"/>
    <n v="2417"/>
    <s v="51-60"/>
    <d v="2045-04-19T00:00:00"/>
    <n v="22"/>
    <x v="1"/>
    <x v="25"/>
  </r>
  <r>
    <n v="1805"/>
    <s v="DEMOCRAT"/>
    <n v="2417"/>
    <s v="51-60"/>
    <d v="2045-05-01T00:00:00"/>
    <n v="6"/>
    <x v="1"/>
    <x v="25"/>
  </r>
  <r>
    <n v="1806"/>
    <s v="DECLINED"/>
    <n v="2407"/>
    <s v="41-50"/>
    <d v="2045-05-13T00:00:00"/>
    <n v="22"/>
    <x v="1"/>
    <x v="25"/>
  </r>
  <r>
    <n v="1807"/>
    <s v="DEMOCRAT"/>
    <n v="2401"/>
    <s v="61-70"/>
    <d v="2045-05-25T00:00:00"/>
    <n v="22"/>
    <x v="1"/>
    <x v="25"/>
  </r>
  <r>
    <n v="1808"/>
    <s v="DEMOCRAT"/>
    <n v="2420"/>
    <s v="61-70"/>
    <d v="2045-06-06T00:00:00"/>
    <n v="22"/>
    <x v="0"/>
    <x v="25"/>
  </r>
  <r>
    <n v="1809"/>
    <s v="REPUBLICAN"/>
    <n v="2424"/>
    <s v="51-60"/>
    <d v="2045-06-18T00:00:00"/>
    <n v="22"/>
    <x v="1"/>
    <x v="25"/>
  </r>
  <r>
    <n v="1810"/>
    <s v="REPUBLICAN"/>
    <n v="2423"/>
    <s v="51-60"/>
    <d v="2045-06-30T00:00:00"/>
    <n v="22"/>
    <x v="0"/>
    <x v="25"/>
  </r>
  <r>
    <n v="1811"/>
    <s v="DEMOCRAT"/>
    <n v="2414"/>
    <s v="51-60"/>
    <d v="2045-07-12T00:00:00"/>
    <n v="22"/>
    <x v="0"/>
    <x v="25"/>
  </r>
  <r>
    <n v="1812"/>
    <s v="REPUBLICAN"/>
    <n v="2418"/>
    <s v="41-50"/>
    <d v="2045-07-24T00:00:00"/>
    <n v="22"/>
    <x v="1"/>
    <x v="25"/>
  </r>
  <r>
    <n v="1813"/>
    <s v="REPUBLICAN"/>
    <n v="2424"/>
    <s v="51-60"/>
    <d v="2045-08-05T00:00:00"/>
    <n v="22"/>
    <x v="1"/>
    <x v="25"/>
  </r>
  <r>
    <n v="1814"/>
    <s v="DEMOCRAT"/>
    <n v="2403"/>
    <s v="71 +"/>
    <d v="2045-08-17T00:00:00"/>
    <n v="22"/>
    <x v="0"/>
    <x v="25"/>
  </r>
  <r>
    <n v="1815"/>
    <s v="DEMOCRAT"/>
    <n v="2403"/>
    <s v="71 +"/>
    <d v="2045-08-29T00:00:00"/>
    <n v="22"/>
    <x v="0"/>
    <x v="25"/>
  </r>
  <r>
    <n v="1817"/>
    <s v="REPUBLICAN"/>
    <n v="2421"/>
    <s v="71 +"/>
    <d v="2045-09-10T00:00:00"/>
    <n v="22"/>
    <x v="0"/>
    <x v="25"/>
  </r>
  <r>
    <n v="1818"/>
    <s v="DEMOCRAT"/>
    <n v="2404"/>
    <s v="51-60"/>
    <d v="2045-09-22T00:00:00"/>
    <n v="22"/>
    <x v="1"/>
    <x v="25"/>
  </r>
  <r>
    <n v="1819"/>
    <s v="DEMOCRAT"/>
    <n v="2404"/>
    <s v="51-60"/>
    <d v="2045-10-04T00:00:00"/>
    <n v="22"/>
    <x v="1"/>
    <x v="25"/>
  </r>
  <r>
    <n v="1821"/>
    <s v="DEMOCRAT"/>
    <n v="2416"/>
    <s v="61-70"/>
    <d v="2045-10-16T00:00:00"/>
    <n v="22"/>
    <x v="1"/>
    <x v="25"/>
  </r>
  <r>
    <n v="1822"/>
    <s v="REPUBLICAN"/>
    <n v="2423"/>
    <s v="71 +"/>
    <d v="2045-10-28T00:00:00"/>
    <n v="22"/>
    <x v="1"/>
    <x v="25"/>
  </r>
  <r>
    <n v="1824"/>
    <s v="DEMOCRAT"/>
    <n v="2418"/>
    <s v="51-60"/>
    <d v="2045-11-09T00:00:00"/>
    <n v="22"/>
    <x v="1"/>
    <x v="25"/>
  </r>
  <r>
    <n v="1825"/>
    <s v="REPUBLICAN"/>
    <n v="2402"/>
    <s v="51-60"/>
    <d v="2045-11-21T00:00:00"/>
    <n v="9"/>
    <x v="1"/>
    <x v="25"/>
  </r>
  <r>
    <n v="1826"/>
    <s v="DEMOCRAT"/>
    <n v="2416"/>
    <s v="61-70"/>
    <d v="2045-12-03T00:00:00"/>
    <n v="22"/>
    <x v="0"/>
    <x v="25"/>
  </r>
  <r>
    <n v="1827"/>
    <s v="DEMOCRAT"/>
    <n v="2416"/>
    <s v="61-70"/>
    <d v="2045-12-15T00:00:00"/>
    <n v="22"/>
    <x v="0"/>
    <x v="25"/>
  </r>
  <r>
    <n v="1828"/>
    <s v="DEMOCRAT"/>
    <n v="2408"/>
    <s v="71 +"/>
    <d v="2045-12-27T00:00:00"/>
    <n v="22"/>
    <x v="1"/>
    <x v="25"/>
  </r>
  <r>
    <n v="1829"/>
    <s v="DEMOCRAT"/>
    <n v="2403"/>
    <s v="71 +"/>
    <d v="2046-01-08T00:00:00"/>
    <n v="22"/>
    <x v="1"/>
    <x v="26"/>
  </r>
  <r>
    <n v="1831"/>
    <s v="DEMOCRAT"/>
    <n v="2421"/>
    <s v="71 +"/>
    <d v="2046-01-20T00:00:00"/>
    <n v="22"/>
    <x v="0"/>
    <x v="26"/>
  </r>
  <r>
    <n v="1832"/>
    <s v="DEMOCRAT"/>
    <n v="2405"/>
    <s v="51-60"/>
    <d v="2046-02-01T00:00:00"/>
    <n v="22"/>
    <x v="0"/>
    <x v="26"/>
  </r>
  <r>
    <n v="1833"/>
    <s v="REPUBLICAN"/>
    <n v="2416"/>
    <s v="51-60"/>
    <d v="2046-02-13T00:00:00"/>
    <n v="22"/>
    <x v="1"/>
    <x v="26"/>
  </r>
  <r>
    <n v="1834"/>
    <s v="DEMOCRAT"/>
    <n v="2403"/>
    <s v="51-60"/>
    <d v="2046-02-25T00:00:00"/>
    <n v="22"/>
    <x v="1"/>
    <x v="26"/>
  </r>
  <r>
    <n v="1835"/>
    <s v="GREEN"/>
    <n v="2417"/>
    <s v="71 +"/>
    <d v="2046-03-09T00:00:00"/>
    <n v="22"/>
    <x v="0"/>
    <x v="26"/>
  </r>
  <r>
    <n v="1836"/>
    <s v="REPUBLICAN"/>
    <n v="2411"/>
    <s v="61-70"/>
    <d v="2046-03-21T00:00:00"/>
    <n v="22"/>
    <x v="0"/>
    <x v="26"/>
  </r>
  <r>
    <n v="1837"/>
    <s v="DEMOCRAT"/>
    <n v="2403"/>
    <s v="51-60"/>
    <d v="2046-04-02T00:00:00"/>
    <n v="22"/>
    <x v="1"/>
    <x v="26"/>
  </r>
  <r>
    <n v="1838"/>
    <s v="DEMOCRAT"/>
    <n v="2421"/>
    <s v="61-70"/>
    <d v="2046-04-14T00:00:00"/>
    <n v="22"/>
    <x v="0"/>
    <x v="26"/>
  </r>
  <r>
    <n v="1839"/>
    <s v="REPUBLICAN"/>
    <n v="2416"/>
    <s v="51-60"/>
    <d v="2046-04-26T00:00:00"/>
    <n v="22"/>
    <x v="0"/>
    <x v="26"/>
  </r>
  <r>
    <n v="1841"/>
    <s v="DEMOCRAT"/>
    <n v="2408"/>
    <s v="51-60"/>
    <d v="2046-05-08T00:00:00"/>
    <n v="9"/>
    <x v="1"/>
    <x v="26"/>
  </r>
  <r>
    <n v="1842"/>
    <s v="DEMOCRAT"/>
    <n v="2415"/>
    <s v="51-60"/>
    <d v="2046-05-20T00:00:00"/>
    <n v="22"/>
    <x v="1"/>
    <x v="26"/>
  </r>
  <r>
    <n v="1843"/>
    <s v="DEMOCRAT"/>
    <n v="2415"/>
    <s v="71 +"/>
    <d v="2046-06-01T00:00:00"/>
    <n v="22"/>
    <x v="1"/>
    <x v="26"/>
  </r>
  <r>
    <n v="1844"/>
    <s v="REPUBLICAN"/>
    <n v="2407"/>
    <s v="71 +"/>
    <d v="2046-06-13T00:00:00"/>
    <n v="22"/>
    <x v="1"/>
    <x v="26"/>
  </r>
  <r>
    <n v="1845"/>
    <s v="REPUBLICAN"/>
    <n v="2415"/>
    <s v="71 +"/>
    <d v="2046-06-25T00:00:00"/>
    <n v="22"/>
    <x v="1"/>
    <x v="26"/>
  </r>
  <r>
    <n v="1846"/>
    <s v="REPUBLICAN"/>
    <n v="2413"/>
    <s v="61-70"/>
    <d v="2046-07-07T00:00:00"/>
    <n v="22"/>
    <x v="0"/>
    <x v="26"/>
  </r>
  <r>
    <n v="1847"/>
    <s v="DEMOCRAT"/>
    <n v="2408"/>
    <s v="51-60"/>
    <d v="2046-07-19T00:00:00"/>
    <n v="22"/>
    <x v="1"/>
    <x v="26"/>
  </r>
  <r>
    <n v="1848"/>
    <s v="REPUBLICAN"/>
    <n v="2414"/>
    <s v="51-60"/>
    <d v="2046-07-31T00:00:00"/>
    <n v="22"/>
    <x v="0"/>
    <x v="26"/>
  </r>
  <r>
    <n v="1849"/>
    <s v="DEMOCRAT"/>
    <n v="2421"/>
    <s v="71 +"/>
    <d v="2046-08-12T00:00:00"/>
    <n v="22"/>
    <x v="0"/>
    <x v="26"/>
  </r>
  <r>
    <n v="1850"/>
    <s v="DECLINED"/>
    <n v="2421"/>
    <s v="71 +"/>
    <d v="2046-08-24T00:00:00"/>
    <n v="22"/>
    <x v="1"/>
    <x v="26"/>
  </r>
  <r>
    <n v="1851"/>
    <s v="AMERICAN INDEP"/>
    <n v="2420"/>
    <s v="51-60"/>
    <d v="2046-09-05T00:00:00"/>
    <n v="22"/>
    <x v="0"/>
    <x v="26"/>
  </r>
  <r>
    <n v="1852"/>
    <s v="DEMOCRAT"/>
    <n v="2405"/>
    <s v="51-60"/>
    <d v="2046-09-17T00:00:00"/>
    <n v="22"/>
    <x v="0"/>
    <x v="26"/>
  </r>
  <r>
    <n v="1853"/>
    <s v="REPUBLICAN"/>
    <n v="2402"/>
    <s v="41-50"/>
    <d v="2046-09-29T00:00:00"/>
    <n v="22"/>
    <x v="1"/>
    <x v="26"/>
  </r>
  <r>
    <n v="1854"/>
    <s v="DEMOCRAT"/>
    <n v="2419"/>
    <s v="51-60"/>
    <d v="2046-10-11T00:00:00"/>
    <n v="22"/>
    <x v="1"/>
    <x v="26"/>
  </r>
  <r>
    <n v="1855"/>
    <s v="REPUBLICAN"/>
    <n v="2413"/>
    <s v="31-40"/>
    <d v="2046-10-23T00:00:00"/>
    <n v="22"/>
    <x v="1"/>
    <x v="26"/>
  </r>
  <r>
    <n v="1856"/>
    <s v="REPUBLICAN"/>
    <n v="2424"/>
    <s v="71 +"/>
    <d v="2046-11-04T00:00:00"/>
    <n v="22"/>
    <x v="1"/>
    <x v="26"/>
  </r>
  <r>
    <n v="1857"/>
    <s v="REPUBLICAN"/>
    <n v="2423"/>
    <s v="61-70"/>
    <d v="2046-11-16T00:00:00"/>
    <n v="22"/>
    <x v="0"/>
    <x v="26"/>
  </r>
  <r>
    <n v="1858"/>
    <s v="REPUBLICAN"/>
    <n v="2416"/>
    <s v="61-70"/>
    <d v="2046-11-28T00:00:00"/>
    <n v="22"/>
    <x v="0"/>
    <x v="26"/>
  </r>
  <r>
    <n v="1859"/>
    <s v="REPUBLICAN"/>
    <n v="2419"/>
    <s v="61-70"/>
    <d v="2046-12-10T00:00:00"/>
    <n v="22"/>
    <x v="0"/>
    <x v="26"/>
  </r>
  <r>
    <n v="1862"/>
    <s v="DEMOCRAT"/>
    <n v="2405"/>
    <s v="61-70"/>
    <d v="2046-12-22T00:00:00"/>
    <n v="22"/>
    <x v="1"/>
    <x v="26"/>
  </r>
  <r>
    <n v="1863"/>
    <s v="REPUBLICAN"/>
    <n v="2403"/>
    <s v="51-60"/>
    <d v="2047-01-03T00:00:00"/>
    <n v="22"/>
    <x v="1"/>
    <x v="27"/>
  </r>
  <r>
    <n v="1864"/>
    <s v="REPUBLICAN"/>
    <n v="2403"/>
    <s v="51-60"/>
    <d v="2047-01-15T00:00:00"/>
    <n v="22"/>
    <x v="1"/>
    <x v="27"/>
  </r>
  <r>
    <n v="1865"/>
    <s v="REPUBLICAN"/>
    <n v="2403"/>
    <s v="51-60"/>
    <d v="2047-01-27T00:00:00"/>
    <n v="22"/>
    <x v="1"/>
    <x v="27"/>
  </r>
  <r>
    <n v="1866"/>
    <s v="REPUBLICAN"/>
    <n v="2405"/>
    <s v="51-60"/>
    <d v="2047-02-08T00:00:00"/>
    <n v="22"/>
    <x v="0"/>
    <x v="27"/>
  </r>
  <r>
    <n v="1867"/>
    <s v="DEMOCRAT"/>
    <n v="2418"/>
    <s v="51-60"/>
    <d v="2047-02-20T00:00:00"/>
    <n v="22"/>
    <x v="1"/>
    <x v="27"/>
  </r>
  <r>
    <n v="1869"/>
    <s v="REPUBLICAN"/>
    <n v="2413"/>
    <s v="71 +"/>
    <d v="2047-03-04T00:00:00"/>
    <n v="22"/>
    <x v="0"/>
    <x v="27"/>
  </r>
  <r>
    <n v="1870"/>
    <s v="REPUBLICAN"/>
    <n v="2413"/>
    <s v="71 +"/>
    <d v="2047-03-16T00:00:00"/>
    <n v="22"/>
    <x v="0"/>
    <x v="27"/>
  </r>
  <r>
    <n v="1871"/>
    <s v="REPUBLICAN"/>
    <n v="2413"/>
    <s v="71 +"/>
    <d v="2047-03-28T00:00:00"/>
    <n v="22"/>
    <x v="1"/>
    <x v="27"/>
  </r>
  <r>
    <n v="1872"/>
    <s v="REPUBLICAN"/>
    <n v="2405"/>
    <s v="51-60"/>
    <d v="2047-04-09T00:00:00"/>
    <n v="22"/>
    <x v="1"/>
    <x v="27"/>
  </r>
  <r>
    <n v="1873"/>
    <s v="DEMOCRAT"/>
    <n v="2401"/>
    <s v="51-60"/>
    <d v="2047-04-21T00:00:00"/>
    <n v="22"/>
    <x v="1"/>
    <x v="27"/>
  </r>
  <r>
    <n v="1874"/>
    <s v="DEMOCRAT"/>
    <n v="2423"/>
    <s v="61-70"/>
    <d v="2047-05-03T00:00:00"/>
    <n v="22"/>
    <x v="0"/>
    <x v="27"/>
  </r>
  <r>
    <n v="1875"/>
    <s v="DEMOCRAT"/>
    <n v="2414"/>
    <s v="51-60"/>
    <d v="2047-05-15T00:00:00"/>
    <n v="22"/>
    <x v="1"/>
    <x v="27"/>
  </r>
  <r>
    <n v="1876"/>
    <s v="REPUBLICAN"/>
    <n v="2423"/>
    <s v="61-70"/>
    <d v="2047-05-27T00:00:00"/>
    <n v="22"/>
    <x v="1"/>
    <x v="27"/>
  </r>
  <r>
    <n v="1877"/>
    <s v="DEMOCRAT"/>
    <n v="2423"/>
    <s v="71 +"/>
    <d v="2047-06-08T00:00:00"/>
    <n v="22"/>
    <x v="1"/>
    <x v="27"/>
  </r>
  <r>
    <n v="1878"/>
    <s v="DEMOCRAT"/>
    <n v="2423"/>
    <s v="71 +"/>
    <d v="2047-06-20T00:00:00"/>
    <n v="22"/>
    <x v="1"/>
    <x v="27"/>
  </r>
  <r>
    <n v="1879"/>
    <s v="DEMOCRAT"/>
    <n v="2423"/>
    <s v="51-60"/>
    <d v="2047-07-02T00:00:00"/>
    <n v="22"/>
    <x v="0"/>
    <x v="27"/>
  </r>
  <r>
    <n v="1880"/>
    <s v="REPUBLICAN"/>
    <n v="2421"/>
    <s v="51-60"/>
    <d v="2047-07-14T00:00:00"/>
    <n v="22"/>
    <x v="0"/>
    <x v="27"/>
  </r>
  <r>
    <n v="1881"/>
    <s v="DEMOCRAT"/>
    <n v="2413"/>
    <s v="51-60"/>
    <d v="2047-07-26T00:00:00"/>
    <n v="22"/>
    <x v="0"/>
    <x v="27"/>
  </r>
  <r>
    <n v="1882"/>
    <s v="DECLINED"/>
    <n v="2423"/>
    <s v="51-60"/>
    <d v="2047-08-07T00:00:00"/>
    <n v="22"/>
    <x v="1"/>
    <x v="27"/>
  </r>
  <r>
    <n v="1883"/>
    <s v="REPUBLICAN"/>
    <n v="2418"/>
    <s v="61-70"/>
    <d v="2047-08-19T00:00:00"/>
    <n v="21"/>
    <x v="0"/>
    <x v="27"/>
  </r>
  <r>
    <n v="1884"/>
    <s v="DEMOCRAT"/>
    <n v="2417"/>
    <s v="61-70"/>
    <d v="2047-08-31T00:00:00"/>
    <n v="21"/>
    <x v="0"/>
    <x v="27"/>
  </r>
  <r>
    <n v="1885"/>
    <s v="DECLINED"/>
    <n v="2407"/>
    <s v="41-50"/>
    <d v="2047-09-12T00:00:00"/>
    <n v="21"/>
    <x v="1"/>
    <x v="27"/>
  </r>
  <r>
    <n v="1886"/>
    <s v="DEMOCRAT"/>
    <n v="2403"/>
    <s v="71 +"/>
    <d v="2047-09-24T00:00:00"/>
    <n v="21"/>
    <x v="0"/>
    <x v="27"/>
  </r>
  <r>
    <n v="1887"/>
    <s v="REPUBLICAN"/>
    <n v="2423"/>
    <s v="61-70"/>
    <d v="2047-10-06T00:00:00"/>
    <n v="21"/>
    <x v="1"/>
    <x v="27"/>
  </r>
  <r>
    <n v="1888"/>
    <s v="AMERICAN INDEP"/>
    <n v="2413"/>
    <s v="71 +"/>
    <d v="2047-10-18T00:00:00"/>
    <n v="21"/>
    <x v="0"/>
    <x v="27"/>
  </r>
  <r>
    <n v="1889"/>
    <s v="DEMOCRAT"/>
    <n v="2401"/>
    <s v="71 +"/>
    <d v="2047-10-30T00:00:00"/>
    <n v="21"/>
    <x v="1"/>
    <x v="27"/>
  </r>
  <r>
    <n v="1890"/>
    <s v="DEMOCRAT"/>
    <n v="2412"/>
    <s v="51-60"/>
    <d v="2047-11-11T00:00:00"/>
    <n v="21"/>
    <x v="1"/>
    <x v="27"/>
  </r>
  <r>
    <n v="1891"/>
    <s v="REPUBLICAN"/>
    <n v="2405"/>
    <s v="51-60"/>
    <d v="2047-11-23T00:00:00"/>
    <n v="21"/>
    <x v="1"/>
    <x v="27"/>
  </r>
  <r>
    <n v="1892"/>
    <s v="DEMOCRAT"/>
    <n v="2409"/>
    <s v="51-60"/>
    <d v="2047-12-05T00:00:00"/>
    <n v="21"/>
    <x v="1"/>
    <x v="27"/>
  </r>
  <r>
    <n v="1893"/>
    <s v="REPUBLICAN"/>
    <n v="2409"/>
    <s v="61-70"/>
    <d v="2047-12-17T00:00:00"/>
    <n v="21"/>
    <x v="1"/>
    <x v="27"/>
  </r>
  <r>
    <n v="1894"/>
    <s v="DEMOCRAT"/>
    <n v="2413"/>
    <s v="71 +"/>
    <d v="2047-12-29T00:00:00"/>
    <n v="21"/>
    <x v="1"/>
    <x v="27"/>
  </r>
  <r>
    <n v="1895"/>
    <s v="DECLINED"/>
    <n v="2403"/>
    <s v="41-50"/>
    <d v="2048-01-10T00:00:00"/>
    <n v="21"/>
    <x v="1"/>
    <x v="28"/>
  </r>
  <r>
    <n v="1896"/>
    <s v="DEMOCRAT"/>
    <n v="2416"/>
    <s v="61-70"/>
    <d v="2048-01-22T00:00:00"/>
    <n v="21"/>
    <x v="1"/>
    <x v="28"/>
  </r>
  <r>
    <n v="1897"/>
    <s v="REPUBLICAN"/>
    <n v="2404"/>
    <s v="71 +"/>
    <d v="2048-02-03T00:00:00"/>
    <n v="21"/>
    <x v="0"/>
    <x v="28"/>
  </r>
  <r>
    <n v="1898"/>
    <s v="REPUBLICAN"/>
    <n v="2412"/>
    <s v="61-70"/>
    <d v="2048-02-15T00:00:00"/>
    <n v="21"/>
    <x v="0"/>
    <x v="28"/>
  </r>
  <r>
    <n v="1900"/>
    <s v="DEMOCRAT"/>
    <n v="2402"/>
    <s v="61-70"/>
    <d v="2048-02-27T00:00:00"/>
    <n v="21"/>
    <x v="1"/>
    <x v="28"/>
  </r>
  <r>
    <n v="1901"/>
    <s v="REPUBLICAN"/>
    <n v="2424"/>
    <s v="71 +"/>
    <d v="2048-03-10T00:00:00"/>
    <n v="21"/>
    <x v="0"/>
    <x v="28"/>
  </r>
  <r>
    <n v="1902"/>
    <s v="REPUBLICAN"/>
    <n v="2424"/>
    <s v="71 +"/>
    <d v="2048-03-22T00:00:00"/>
    <n v="21"/>
    <x v="0"/>
    <x v="28"/>
  </r>
  <r>
    <n v="1903"/>
    <s v="DEMOCRAT"/>
    <n v="2415"/>
    <s v="51-60"/>
    <d v="2048-04-03T00:00:00"/>
    <n v="21"/>
    <x v="1"/>
    <x v="28"/>
  </r>
  <r>
    <n v="1904"/>
    <s v="DEMOCRAT"/>
    <n v="2408"/>
    <s v="71 +"/>
    <d v="2048-04-15T00:00:00"/>
    <n v="21"/>
    <x v="1"/>
    <x v="28"/>
  </r>
  <r>
    <n v="1906"/>
    <s v="REPUBLICAN"/>
    <n v="2422"/>
    <s v="51-60"/>
    <d v="2048-04-27T00:00:00"/>
    <n v="6"/>
    <x v="1"/>
    <x v="28"/>
  </r>
  <r>
    <n v="1907"/>
    <s v="REPUBLICAN"/>
    <n v="2420"/>
    <s v="71 +"/>
    <d v="2048-05-09T00:00:00"/>
    <n v="21"/>
    <x v="0"/>
    <x v="28"/>
  </r>
  <r>
    <n v="1908"/>
    <s v="REPUBLICAN"/>
    <n v="2421"/>
    <s v="71 +"/>
    <d v="2048-05-21T00:00:00"/>
    <n v="21"/>
    <x v="1"/>
    <x v="28"/>
  </r>
  <r>
    <n v="1909"/>
    <s v="REPUBLICAN"/>
    <n v="2421"/>
    <s v="61-70"/>
    <d v="2048-06-02T00:00:00"/>
    <n v="21"/>
    <x v="1"/>
    <x v="28"/>
  </r>
  <r>
    <n v="1910"/>
    <s v="DEMOCRAT"/>
    <n v="2414"/>
    <s v="71 +"/>
    <d v="2048-06-14T00:00:00"/>
    <n v="21"/>
    <x v="0"/>
    <x v="28"/>
  </r>
  <r>
    <n v="1911"/>
    <s v="REPUBLICAN"/>
    <n v="2419"/>
    <s v="51-60"/>
    <d v="2048-06-26T00:00:00"/>
    <n v="21"/>
    <x v="1"/>
    <x v="28"/>
  </r>
  <r>
    <n v="1912"/>
    <s v="DECLINED"/>
    <n v="2413"/>
    <s v="41-50"/>
    <d v="2048-07-08T00:00:00"/>
    <n v="21"/>
    <x v="0"/>
    <x v="28"/>
  </r>
  <r>
    <n v="1913"/>
    <s v="DEMOCRAT"/>
    <n v="2402"/>
    <s v="61-70"/>
    <d v="2048-07-20T00:00:00"/>
    <n v="21"/>
    <x v="0"/>
    <x v="28"/>
  </r>
  <r>
    <n v="1914"/>
    <s v="DECLINED"/>
    <n v="2421"/>
    <s v="61-70"/>
    <d v="2048-08-01T00:00:00"/>
    <n v="21"/>
    <x v="0"/>
    <x v="28"/>
  </r>
  <r>
    <n v="1915"/>
    <s v="REPUBLICAN"/>
    <n v="2402"/>
    <s v="61-70"/>
    <d v="2048-08-13T00:00:00"/>
    <n v="21"/>
    <x v="0"/>
    <x v="28"/>
  </r>
  <r>
    <n v="1916"/>
    <s v="DEMOCRAT"/>
    <n v="2415"/>
    <s v="61-70"/>
    <d v="2048-08-25T00:00:00"/>
    <n v="21"/>
    <x v="0"/>
    <x v="28"/>
  </r>
  <r>
    <n v="1917"/>
    <s v="DEMOCRAT"/>
    <n v="2416"/>
    <s v="61-70"/>
    <d v="2048-09-06T00:00:00"/>
    <n v="21"/>
    <x v="1"/>
    <x v="28"/>
  </r>
  <r>
    <n v="1918"/>
    <s v="REPUBLICAN"/>
    <n v="2405"/>
    <s v="71 +"/>
    <d v="2048-09-18T00:00:00"/>
    <n v="21"/>
    <x v="0"/>
    <x v="28"/>
  </r>
  <r>
    <n v="1919"/>
    <s v="DEMOCRAT"/>
    <n v="2407"/>
    <s v="31-40"/>
    <d v="2048-09-30T00:00:00"/>
    <n v="21"/>
    <x v="1"/>
    <x v="28"/>
  </r>
  <r>
    <n v="1920"/>
    <s v="DEMOCRAT"/>
    <n v="2416"/>
    <s v="41-50"/>
    <d v="2048-10-12T00:00:00"/>
    <n v="21"/>
    <x v="1"/>
    <x v="28"/>
  </r>
  <r>
    <n v="1921"/>
    <s v="AMERICAN INDEP"/>
    <n v="2414"/>
    <s v="51-60"/>
    <d v="2048-10-24T00:00:00"/>
    <n v="21"/>
    <x v="1"/>
    <x v="28"/>
  </r>
  <r>
    <n v="1922"/>
    <s v="DEMOCRAT"/>
    <n v="2403"/>
    <s v="51-60"/>
    <d v="2048-11-05T00:00:00"/>
    <n v="21"/>
    <x v="0"/>
    <x v="28"/>
  </r>
  <r>
    <n v="1923"/>
    <s v="REPUBLICAN"/>
    <n v="2419"/>
    <s v="51-60"/>
    <d v="2048-11-17T00:00:00"/>
    <n v="21"/>
    <x v="1"/>
    <x v="28"/>
  </r>
  <r>
    <n v="1924"/>
    <s v="REPUBLICAN"/>
    <n v="2404"/>
    <s v="71 +"/>
    <d v="2048-11-29T00:00:00"/>
    <n v="21"/>
    <x v="0"/>
    <x v="28"/>
  </r>
  <r>
    <n v="1925"/>
    <s v="REPUBLICAN"/>
    <n v="2404"/>
    <s v="71 +"/>
    <d v="2048-12-11T00:00:00"/>
    <n v="21"/>
    <x v="0"/>
    <x v="28"/>
  </r>
  <r>
    <n v="1926"/>
    <s v="DEMOCRAT"/>
    <n v="2412"/>
    <s v="71 +"/>
    <d v="2048-12-23T00:00:00"/>
    <n v="21"/>
    <x v="0"/>
    <x v="28"/>
  </r>
  <r>
    <n v="1927"/>
    <s v="REPUBLICAN"/>
    <n v="2402"/>
    <s v="51-60"/>
    <d v="2049-01-04T00:00:00"/>
    <n v="21"/>
    <x v="0"/>
    <x v="29"/>
  </r>
  <r>
    <n v="1928"/>
    <s v="DECLINED"/>
    <n v="2405"/>
    <s v="41-50"/>
    <d v="2049-01-16T00:00:00"/>
    <n v="21"/>
    <x v="1"/>
    <x v="29"/>
  </r>
  <r>
    <n v="1929"/>
    <s v="DEMOCRAT"/>
    <n v="2403"/>
    <s v="51-60"/>
    <d v="2049-01-28T00:00:00"/>
    <n v="21"/>
    <x v="1"/>
    <x v="29"/>
  </r>
  <r>
    <n v="1930"/>
    <s v="REPUBLICAN"/>
    <n v="2403"/>
    <s v="51-60"/>
    <d v="2049-02-09T00:00:00"/>
    <n v="21"/>
    <x v="0"/>
    <x v="29"/>
  </r>
  <r>
    <n v="1931"/>
    <s v="REPUBLICAN"/>
    <n v="2417"/>
    <s v="51-60"/>
    <d v="2049-02-21T00:00:00"/>
    <n v="21"/>
    <x v="1"/>
    <x v="29"/>
  </r>
  <r>
    <n v="1932"/>
    <s v="DEMOCRAT"/>
    <n v="2421"/>
    <s v="71 +"/>
    <d v="2049-03-05T00:00:00"/>
    <n v="21"/>
    <x v="0"/>
    <x v="29"/>
  </r>
  <r>
    <n v="1933"/>
    <s v="DEMOCRAT"/>
    <n v="2406"/>
    <s v="51-60"/>
    <d v="2049-03-17T00:00:00"/>
    <n v="21"/>
    <x v="0"/>
    <x v="29"/>
  </r>
  <r>
    <n v="1934"/>
    <s v="DEMOCRAT"/>
    <n v="2412"/>
    <s v="51-60"/>
    <d v="2049-03-29T00:00:00"/>
    <n v="21"/>
    <x v="0"/>
    <x v="29"/>
  </r>
  <r>
    <n v="1935"/>
    <s v="REPUBLICAN"/>
    <n v="2408"/>
    <s v="71 +"/>
    <d v="2049-04-10T00:00:00"/>
    <n v="21"/>
    <x v="0"/>
    <x v="29"/>
  </r>
  <r>
    <n v="1936"/>
    <s v="DEMOCRAT"/>
    <n v="2412"/>
    <s v="51-60"/>
    <d v="2049-04-22T00:00:00"/>
    <n v="21"/>
    <x v="0"/>
    <x v="29"/>
  </r>
  <r>
    <n v="1937"/>
    <s v="DEMOCRAT"/>
    <n v="2404"/>
    <s v="51-60"/>
    <d v="2049-05-04T00:00:00"/>
    <n v="21"/>
    <x v="1"/>
    <x v="29"/>
  </r>
  <r>
    <n v="1938"/>
    <s v="DEMOCRAT"/>
    <n v="2403"/>
    <s v="61-70"/>
    <d v="2049-05-16T00:00:00"/>
    <n v="21"/>
    <x v="0"/>
    <x v="29"/>
  </r>
  <r>
    <n v="1939"/>
    <s v="DEMOCRAT"/>
    <n v="2419"/>
    <s v="71 +"/>
    <d v="2049-05-28T00:00:00"/>
    <n v="21"/>
    <x v="1"/>
    <x v="29"/>
  </r>
  <r>
    <n v="1940"/>
    <s v="REPUBLICAN"/>
    <n v="2417"/>
    <s v="51-60"/>
    <d v="2049-06-09T00:00:00"/>
    <n v="21"/>
    <x v="1"/>
    <x v="29"/>
  </r>
  <r>
    <n v="1941"/>
    <s v="REPUBLICAN"/>
    <n v="2417"/>
    <s v="51-60"/>
    <d v="2049-06-21T00:00:00"/>
    <n v="21"/>
    <x v="1"/>
    <x v="29"/>
  </r>
  <r>
    <n v="1942"/>
    <s v="DEMOCRAT"/>
    <n v="2413"/>
    <s v="31-40"/>
    <d v="2049-07-03T00:00:00"/>
    <n v="7"/>
    <x v="0"/>
    <x v="29"/>
  </r>
  <r>
    <n v="1943"/>
    <s v="DEMOCRAT"/>
    <n v="2405"/>
    <s v="61-70"/>
    <d v="2049-07-15T00:00:00"/>
    <n v="21"/>
    <x v="1"/>
    <x v="29"/>
  </r>
  <r>
    <n v="1944"/>
    <s v="DEMOCRAT"/>
    <n v="2405"/>
    <s v="51-60"/>
    <d v="2049-07-27T00:00:00"/>
    <n v="21"/>
    <x v="1"/>
    <x v="29"/>
  </r>
  <r>
    <n v="1945"/>
    <s v="DEMOCRAT"/>
    <n v="2413"/>
    <s v="61-70"/>
    <d v="2049-08-08T00:00:00"/>
    <n v="21"/>
    <x v="0"/>
    <x v="29"/>
  </r>
  <r>
    <n v="1946"/>
    <s v="REPUBLICAN"/>
    <n v="2405"/>
    <s v="51-60"/>
    <d v="2049-08-20T00:00:00"/>
    <n v="21"/>
    <x v="0"/>
    <x v="29"/>
  </r>
  <r>
    <n v="1947"/>
    <s v="REPUBLICAN"/>
    <n v="2424"/>
    <s v="71 +"/>
    <d v="2049-09-01T00:00:00"/>
    <n v="20"/>
    <x v="0"/>
    <x v="29"/>
  </r>
  <r>
    <n v="1948"/>
    <s v="REPUBLICAN"/>
    <n v="2424"/>
    <s v="71 +"/>
    <d v="2049-09-13T00:00:00"/>
    <n v="20"/>
    <x v="0"/>
    <x v="29"/>
  </r>
  <r>
    <n v="1949"/>
    <s v="DEMOCRAT"/>
    <n v="2409"/>
    <s v="51-60"/>
    <d v="2049-09-25T00:00:00"/>
    <n v="20"/>
    <x v="1"/>
    <x v="29"/>
  </r>
  <r>
    <n v="1950"/>
    <s v="DEMOCRAT"/>
    <n v="2404"/>
    <s v="71 +"/>
    <d v="2049-10-07T00:00:00"/>
    <n v="20"/>
    <x v="0"/>
    <x v="29"/>
  </r>
  <r>
    <n v="1951"/>
    <s v="REPUBLICAN"/>
    <n v="2414"/>
    <s v="51-60"/>
    <d v="2049-10-19T00:00:00"/>
    <n v="20"/>
    <x v="1"/>
    <x v="29"/>
  </r>
  <r>
    <n v="1952"/>
    <s v="REPUBLICAN"/>
    <n v="2414"/>
    <s v="51-60"/>
    <d v="2049-10-31T00:00:00"/>
    <n v="20"/>
    <x v="1"/>
    <x v="29"/>
  </r>
  <r>
    <n v="1953"/>
    <s v="REPUBLICAN"/>
    <n v="2418"/>
    <s v="51-60"/>
    <d v="2049-11-12T00:00:00"/>
    <n v="20"/>
    <x v="0"/>
    <x v="29"/>
  </r>
  <r>
    <n v="1954"/>
    <s v="DEMOCRAT"/>
    <n v="2418"/>
    <s v="51-60"/>
    <d v="2049-11-24T00:00:00"/>
    <n v="20"/>
    <x v="1"/>
    <x v="29"/>
  </r>
  <r>
    <n v="1955"/>
    <s v="DEMOCRAT"/>
    <n v="2422"/>
    <s v="51-60"/>
    <d v="2049-12-06T00:00:00"/>
    <n v="20"/>
    <x v="0"/>
    <x v="29"/>
  </r>
  <r>
    <n v="1956"/>
    <s v="DEMOCRAT"/>
    <n v="2418"/>
    <s v="41-50"/>
    <d v="2049-12-18T00:00:00"/>
    <n v="20"/>
    <x v="1"/>
    <x v="29"/>
  </r>
  <r>
    <n v="1957"/>
    <s v="DEMOCRAT"/>
    <n v="2414"/>
    <s v="51-60"/>
    <d v="2049-12-30T00:00:00"/>
    <n v="20"/>
    <x v="1"/>
    <x v="29"/>
  </r>
  <r>
    <n v="1958"/>
    <s v="REPUBLICAN"/>
    <n v="2424"/>
    <s v="71 +"/>
    <d v="2050-01-11T00:00:00"/>
    <n v="20"/>
    <x v="0"/>
    <x v="30"/>
  </r>
  <r>
    <n v="1959"/>
    <s v="DECLINED"/>
    <n v="2418"/>
    <s v="61-70"/>
    <d v="2050-01-23T00:00:00"/>
    <n v="20"/>
    <x v="0"/>
    <x v="30"/>
  </r>
  <r>
    <n v="1960"/>
    <s v="DEMOCRAT"/>
    <n v="2422"/>
    <s v="51-60"/>
    <d v="2050-02-04T00:00:00"/>
    <n v="20"/>
    <x v="1"/>
    <x v="30"/>
  </r>
  <r>
    <n v="1961"/>
    <s v="DEMOCRAT"/>
    <n v="2412"/>
    <s v="51-60"/>
    <d v="2050-02-16T00:00:00"/>
    <n v="20"/>
    <x v="0"/>
    <x v="30"/>
  </r>
  <r>
    <n v="1962"/>
    <s v="REPUBLICAN"/>
    <n v="2413"/>
    <s v="31-40"/>
    <d v="2050-02-28T00:00:00"/>
    <n v="20"/>
    <x v="1"/>
    <x v="30"/>
  </r>
  <r>
    <n v="1963"/>
    <s v="DEMOCRAT"/>
    <n v="2414"/>
    <s v="31-40"/>
    <d v="2050-03-12T00:00:00"/>
    <n v="20"/>
    <x v="1"/>
    <x v="30"/>
  </r>
  <r>
    <n v="1964"/>
    <s v="DEMOCRAT"/>
    <n v="2406"/>
    <s v="61-70"/>
    <d v="2050-03-24T00:00:00"/>
    <n v="20"/>
    <x v="1"/>
    <x v="30"/>
  </r>
  <r>
    <n v="1965"/>
    <s v="DEMOCRAT"/>
    <n v="2406"/>
    <s v="61-70"/>
    <d v="2050-04-05T00:00:00"/>
    <n v="20"/>
    <x v="0"/>
    <x v="30"/>
  </r>
  <r>
    <n v="1966"/>
    <s v="DEMOCRAT"/>
    <n v="2401"/>
    <s v="61-70"/>
    <d v="2050-04-17T00:00:00"/>
    <n v="20"/>
    <x v="0"/>
    <x v="30"/>
  </r>
  <r>
    <n v="1967"/>
    <s v="DECLINED"/>
    <n v="2409"/>
    <s v="41-50"/>
    <d v="2050-04-29T00:00:00"/>
    <n v="20"/>
    <x v="1"/>
    <x v="30"/>
  </r>
  <r>
    <n v="1968"/>
    <s v="DEMOCRAT"/>
    <n v="2414"/>
    <s v="51-60"/>
    <d v="2050-05-11T00:00:00"/>
    <n v="20"/>
    <x v="1"/>
    <x v="30"/>
  </r>
  <r>
    <n v="1969"/>
    <s v="DECLINED"/>
    <n v="2401"/>
    <s v="31-40"/>
    <d v="2050-05-23T00:00:00"/>
    <n v="20"/>
    <x v="1"/>
    <x v="30"/>
  </r>
  <r>
    <n v="1970"/>
    <s v="DEMOCRAT"/>
    <n v="2405"/>
    <s v="41-50"/>
    <d v="2050-06-04T00:00:00"/>
    <n v="20"/>
    <x v="1"/>
    <x v="30"/>
  </r>
  <r>
    <n v="1971"/>
    <s v="DEMOCRAT"/>
    <n v="2405"/>
    <s v="41-50"/>
    <d v="2050-06-16T00:00:00"/>
    <n v="20"/>
    <x v="1"/>
    <x v="30"/>
  </r>
  <r>
    <n v="1972"/>
    <s v="DEMOCRAT"/>
    <n v="2419"/>
    <s v="61-70"/>
    <d v="2050-06-28T00:00:00"/>
    <n v="20"/>
    <x v="0"/>
    <x v="30"/>
  </r>
  <r>
    <n v="1973"/>
    <s v="REPUBLICAN"/>
    <n v="2402"/>
    <s v="41-50"/>
    <d v="2050-07-10T00:00:00"/>
    <n v="20"/>
    <x v="1"/>
    <x v="30"/>
  </r>
  <r>
    <n v="1974"/>
    <s v="REPUBLICAN"/>
    <n v="2404"/>
    <s v="71 +"/>
    <d v="2050-07-22T00:00:00"/>
    <n v="20"/>
    <x v="0"/>
    <x v="30"/>
  </r>
  <r>
    <n v="1975"/>
    <s v="REPUBLICAN"/>
    <n v="2404"/>
    <s v="71 +"/>
    <d v="2050-08-03T00:00:00"/>
    <n v="20"/>
    <x v="0"/>
    <x v="30"/>
  </r>
  <r>
    <n v="1976"/>
    <s v="DEMOCRAT"/>
    <n v="2418"/>
    <s v="61-70"/>
    <d v="2050-08-15T00:00:00"/>
    <n v="20"/>
    <x v="1"/>
    <x v="30"/>
  </r>
  <r>
    <n v="1977"/>
    <s v="REPUBLICAN"/>
    <n v="2419"/>
    <s v="51-60"/>
    <d v="2050-08-27T00:00:00"/>
    <n v="20"/>
    <x v="0"/>
    <x v="30"/>
  </r>
  <r>
    <n v="1978"/>
    <s v="REPUBLICAN"/>
    <n v="2419"/>
    <s v="51-60"/>
    <d v="2050-09-08T00:00:00"/>
    <n v="20"/>
    <x v="0"/>
    <x v="30"/>
  </r>
  <r>
    <n v="1980"/>
    <s v="DECLINED"/>
    <n v="2419"/>
    <s v="61-70"/>
    <d v="2050-09-20T00:00:00"/>
    <n v="20"/>
    <x v="0"/>
    <x v="30"/>
  </r>
  <r>
    <n v="1981"/>
    <s v="DEMOCRAT"/>
    <n v="2421"/>
    <s v="71 +"/>
    <d v="2050-10-02T00:00:00"/>
    <n v="20"/>
    <x v="0"/>
    <x v="30"/>
  </r>
  <r>
    <n v="1982"/>
    <s v="REPUBLICAN"/>
    <n v="2408"/>
    <s v="51-60"/>
    <d v="2050-10-14T00:00:00"/>
    <n v="20"/>
    <x v="1"/>
    <x v="30"/>
  </r>
  <r>
    <n v="1983"/>
    <s v="DEMOCRAT"/>
    <n v="2412"/>
    <s v="61-70"/>
    <d v="2050-10-26T00:00:00"/>
    <n v="20"/>
    <x v="0"/>
    <x v="30"/>
  </r>
  <r>
    <n v="1984"/>
    <s v="DEMOCRAT"/>
    <n v="2414"/>
    <s v="31-40"/>
    <d v="2050-11-07T00:00:00"/>
    <n v="20"/>
    <x v="1"/>
    <x v="30"/>
  </r>
  <r>
    <n v="1985"/>
    <s v="DEMOCRAT"/>
    <n v="2401"/>
    <s v="51-60"/>
    <d v="2050-11-19T00:00:00"/>
    <n v="20"/>
    <x v="0"/>
    <x v="30"/>
  </r>
  <r>
    <n v="1986"/>
    <s v="REPUBLICAN"/>
    <n v="2423"/>
    <s v="51-60"/>
    <d v="2050-12-01T00:00:00"/>
    <n v="20"/>
    <x v="0"/>
    <x v="30"/>
  </r>
  <r>
    <n v="1987"/>
    <s v="REPUBLICAN"/>
    <n v="2416"/>
    <s v="51-60"/>
    <d v="2050-12-13T00:00:00"/>
    <n v="20"/>
    <x v="1"/>
    <x v="30"/>
  </r>
  <r>
    <n v="1988"/>
    <s v="REPUBLICAN"/>
    <n v="2413"/>
    <s v="31-40"/>
    <d v="2050-12-25T00:00:00"/>
    <n v="20"/>
    <x v="0"/>
    <x v="30"/>
  </r>
  <r>
    <n v="1989"/>
    <s v="DECLINED"/>
    <n v="2411"/>
    <s v="51-60"/>
    <d v="2051-01-06T00:00:00"/>
    <n v="20"/>
    <x v="1"/>
    <x v="31"/>
  </r>
  <r>
    <n v="1990"/>
    <s v="DEMOCRAT"/>
    <n v="2407"/>
    <s v="51-60"/>
    <d v="2051-01-18T00:00:00"/>
    <n v="20"/>
    <x v="1"/>
    <x v="31"/>
  </r>
  <r>
    <n v="1991"/>
    <s v="DECLINED"/>
    <n v="2406"/>
    <s v="41-50"/>
    <d v="2051-01-30T00:00:00"/>
    <n v="20"/>
    <x v="1"/>
    <x v="31"/>
  </r>
  <r>
    <n v="1992"/>
    <s v="REPUBLICAN"/>
    <n v="2406"/>
    <s v="71 +"/>
    <d v="2051-02-11T00:00:00"/>
    <n v="20"/>
    <x v="1"/>
    <x v="31"/>
  </r>
  <r>
    <n v="1993"/>
    <s v="REPUBLICAN"/>
    <n v="2411"/>
    <s v="71 +"/>
    <d v="2051-02-23T00:00:00"/>
    <n v="20"/>
    <x v="1"/>
    <x v="31"/>
  </r>
  <r>
    <n v="1994"/>
    <s v="DEMOCRAT"/>
    <n v="2406"/>
    <s v="61-70"/>
    <d v="2051-03-07T00:00:00"/>
    <n v="20"/>
    <x v="1"/>
    <x v="31"/>
  </r>
  <r>
    <n v="1995"/>
    <s v="REPUBLICAN"/>
    <n v="2415"/>
    <s v="61-70"/>
    <d v="2051-03-19T00:00:00"/>
    <n v="20"/>
    <x v="0"/>
    <x v="31"/>
  </r>
  <r>
    <n v="1996"/>
    <s v="DEMOCRAT"/>
    <n v="2424"/>
    <s v="51-60"/>
    <d v="2051-03-31T00:00:00"/>
    <n v="20"/>
    <x v="0"/>
    <x v="31"/>
  </r>
  <r>
    <n v="1997"/>
    <s v="DEMOCRAT"/>
    <n v="2424"/>
    <s v="51-60"/>
    <d v="2051-04-12T00:00:00"/>
    <n v="20"/>
    <x v="0"/>
    <x v="31"/>
  </r>
  <r>
    <n v="1998"/>
    <s v="DEMOCRAT"/>
    <n v="2416"/>
    <s v="51-60"/>
    <d v="2051-04-24T00:00:00"/>
    <n v="20"/>
    <x v="0"/>
    <x v="31"/>
  </r>
  <r>
    <n v="1999"/>
    <s v="DEMOCRAT"/>
    <n v="2415"/>
    <s v="41-50"/>
    <d v="2051-05-06T00:00:00"/>
    <n v="20"/>
    <x v="0"/>
    <x v="31"/>
  </r>
  <r>
    <n v="2000"/>
    <s v="DEMOCRAT"/>
    <n v="2404"/>
    <s v="41-50"/>
    <d v="2051-05-18T00:00:00"/>
    <n v="20"/>
    <x v="1"/>
    <x v="31"/>
  </r>
  <r>
    <n v="2001"/>
    <s v="REPUBLICAN"/>
    <n v="2419"/>
    <s v="61-70"/>
    <d v="2051-05-30T00:00:00"/>
    <n v="20"/>
    <x v="0"/>
    <x v="31"/>
  </r>
  <r>
    <n v="2002"/>
    <s v="DEMOCRAT"/>
    <n v="2418"/>
    <s v="61-70"/>
    <d v="2051-06-11T00:00:00"/>
    <n v="20"/>
    <x v="0"/>
    <x v="31"/>
  </r>
  <r>
    <n v="2003"/>
    <s v="DEMOCRAT"/>
    <n v="2419"/>
    <s v="61-70"/>
    <d v="2051-06-23T00:00:00"/>
    <n v="20"/>
    <x v="0"/>
    <x v="31"/>
  </r>
  <r>
    <n v="2004"/>
    <s v="DEMOCRAT"/>
    <n v="2402"/>
    <s v="71 +"/>
    <d v="2051-07-05T00:00:00"/>
    <n v="20"/>
    <x v="0"/>
    <x v="31"/>
  </r>
  <r>
    <n v="2005"/>
    <s v="DEMOCRAT"/>
    <n v="2419"/>
    <s v="51-60"/>
    <d v="2051-07-17T00:00:00"/>
    <n v="20"/>
    <x v="0"/>
    <x v="31"/>
  </r>
  <r>
    <n v="2006"/>
    <s v="DEMOCRAT"/>
    <n v="2408"/>
    <s v="71 +"/>
    <d v="2051-07-29T00:00:00"/>
    <n v="20"/>
    <x v="1"/>
    <x v="31"/>
  </r>
  <r>
    <n v="2007"/>
    <s v="DEMOCRAT"/>
    <n v="2417"/>
    <s v="71 +"/>
    <d v="2051-08-10T00:00:00"/>
    <n v="20"/>
    <x v="0"/>
    <x v="31"/>
  </r>
  <r>
    <n v="2008"/>
    <s v="DEMOCRAT"/>
    <n v="2417"/>
    <s v="61-70"/>
    <d v="2051-08-22T00:00:00"/>
    <n v="20"/>
    <x v="0"/>
    <x v="31"/>
  </r>
  <r>
    <n v="2009"/>
    <s v="REPUBLICAN"/>
    <n v="2409"/>
    <s v="51-60"/>
    <d v="2051-09-03T00:00:00"/>
    <n v="20"/>
    <x v="1"/>
    <x v="31"/>
  </r>
  <r>
    <n v="2011"/>
    <s v="REPUBLICAN"/>
    <n v="2421"/>
    <s v="51-60"/>
    <d v="2051-09-15T00:00:00"/>
    <n v="20"/>
    <x v="0"/>
    <x v="31"/>
  </r>
  <r>
    <n v="2012"/>
    <s v="DEMOCRAT"/>
    <n v="2416"/>
    <s v="31-40"/>
    <d v="2051-09-27T00:00:00"/>
    <n v="20"/>
    <x v="0"/>
    <x v="31"/>
  </r>
  <r>
    <n v="2013"/>
    <s v="REPUBLICAN"/>
    <n v="2413"/>
    <s v="41-50"/>
    <d v="2051-10-09T00:00:00"/>
    <n v="20"/>
    <x v="0"/>
    <x v="31"/>
  </r>
  <r>
    <n v="2014"/>
    <s v="DEMOCRAT"/>
    <n v="2420"/>
    <s v="71 +"/>
    <d v="2051-10-21T00:00:00"/>
    <n v="20"/>
    <x v="0"/>
    <x v="31"/>
  </r>
  <r>
    <n v="2015"/>
    <s v="DEMOCRAT"/>
    <n v="2412"/>
    <s v="51-60"/>
    <d v="2051-11-02T00:00:00"/>
    <n v="19"/>
    <x v="0"/>
    <x v="31"/>
  </r>
  <r>
    <n v="2016"/>
    <s v="REPUBLICAN"/>
    <n v="2402"/>
    <s v="61-70"/>
    <d v="2051-11-14T00:00:00"/>
    <n v="19"/>
    <x v="0"/>
    <x v="31"/>
  </r>
  <r>
    <n v="2017"/>
    <s v="DEMOCRAT"/>
    <n v="2418"/>
    <s v="41-50"/>
    <d v="2051-11-26T00:00:00"/>
    <n v="19"/>
    <x v="0"/>
    <x v="31"/>
  </r>
  <r>
    <n v="2018"/>
    <s v="DEMOCRAT"/>
    <n v="2417"/>
    <s v="51-60"/>
    <d v="2051-12-08T00:00:00"/>
    <n v="19"/>
    <x v="1"/>
    <x v="31"/>
  </r>
  <r>
    <n v="2019"/>
    <s v="REPUBLICAN"/>
    <n v="2408"/>
    <s v="61-70"/>
    <d v="2051-12-20T00:00:00"/>
    <n v="19"/>
    <x v="1"/>
    <x v="31"/>
  </r>
  <r>
    <n v="2020"/>
    <s v="REPUBLICAN"/>
    <n v="2415"/>
    <s v="51-60"/>
    <d v="2052-01-01T00:00:00"/>
    <n v="19"/>
    <x v="1"/>
    <x v="32"/>
  </r>
  <r>
    <n v="2021"/>
    <s v="DECLINED"/>
    <n v="2406"/>
    <s v="41-50"/>
    <d v="2052-01-13T00:00:00"/>
    <n v="19"/>
    <x v="1"/>
    <x v="32"/>
  </r>
  <r>
    <n v="2022"/>
    <s v="REPUBLICAN"/>
    <n v="2413"/>
    <s v="51-60"/>
    <d v="2052-01-25T00:00:00"/>
    <n v="19"/>
    <x v="0"/>
    <x v="32"/>
  </r>
  <r>
    <n v="2023"/>
    <s v="DEMOCRAT"/>
    <n v="2405"/>
    <s v="71 +"/>
    <d v="2052-02-06T00:00:00"/>
    <n v="19"/>
    <x v="0"/>
    <x v="32"/>
  </r>
  <r>
    <n v="2024"/>
    <s v="DEMOCRAT"/>
    <n v="2413"/>
    <s v="51-60"/>
    <d v="2052-02-18T00:00:00"/>
    <n v="19"/>
    <x v="1"/>
    <x v="32"/>
  </r>
  <r>
    <n v="2025"/>
    <s v="REPUBLICAN"/>
    <n v="2418"/>
    <s v="31-40"/>
    <d v="2052-03-01T00:00:00"/>
    <n v="19"/>
    <x v="1"/>
    <x v="32"/>
  </r>
  <r>
    <n v="2026"/>
    <s v="REPUBLICAN"/>
    <n v="2417"/>
    <s v="51-60"/>
    <d v="2052-03-13T00:00:00"/>
    <n v="19"/>
    <x v="0"/>
    <x v="32"/>
  </r>
  <r>
    <n v="2027"/>
    <s v="DECLINED"/>
    <n v="2415"/>
    <s v="31-40"/>
    <d v="2052-03-25T00:00:00"/>
    <n v="19"/>
    <x v="0"/>
    <x v="32"/>
  </r>
  <r>
    <n v="2028"/>
    <s v="DEMOCRAT"/>
    <n v="2416"/>
    <s v="51-60"/>
    <d v="2052-04-06T00:00:00"/>
    <n v="19"/>
    <x v="0"/>
    <x v="32"/>
  </r>
  <r>
    <n v="2029"/>
    <s v="DEMOCRAT"/>
    <n v="2416"/>
    <s v="51-60"/>
    <d v="2052-04-18T00:00:00"/>
    <n v="19"/>
    <x v="0"/>
    <x v="32"/>
  </r>
  <r>
    <n v="2030"/>
    <s v="REPUBLICAN"/>
    <n v="2404"/>
    <s v="41-50"/>
    <d v="2052-04-30T00:00:00"/>
    <n v="19"/>
    <x v="1"/>
    <x v="32"/>
  </r>
  <r>
    <n v="2031"/>
    <s v="DEMOCRAT"/>
    <n v="2404"/>
    <s v="61-70"/>
    <d v="2052-05-12T00:00:00"/>
    <n v="19"/>
    <x v="1"/>
    <x v="32"/>
  </r>
  <r>
    <n v="2032"/>
    <s v="DEMOCRAT"/>
    <n v="2404"/>
    <s v="61-70"/>
    <d v="2052-05-24T00:00:00"/>
    <n v="19"/>
    <x v="1"/>
    <x v="32"/>
  </r>
  <r>
    <n v="2033"/>
    <s v="DEMOCRAT"/>
    <n v="2411"/>
    <s v="71 +"/>
    <d v="2052-06-05T00:00:00"/>
    <n v="19"/>
    <x v="0"/>
    <x v="32"/>
  </r>
  <r>
    <n v="2034"/>
    <s v="DEMOCRAT"/>
    <n v="2408"/>
    <s v="71 +"/>
    <d v="2052-06-17T00:00:00"/>
    <n v="19"/>
    <x v="1"/>
    <x v="32"/>
  </r>
  <r>
    <n v="2035"/>
    <s v="DEMOCRAT"/>
    <n v="2411"/>
    <s v="51-60"/>
    <d v="2052-06-29T00:00:00"/>
    <n v="19"/>
    <x v="0"/>
    <x v="32"/>
  </r>
  <r>
    <n v="2036"/>
    <s v="REPUBLICAN"/>
    <n v="2409"/>
    <s v="31-40"/>
    <d v="2052-07-11T00:00:00"/>
    <n v="19"/>
    <x v="1"/>
    <x v="32"/>
  </r>
  <r>
    <n v="2037"/>
    <s v="DEMOCRAT"/>
    <n v="2401"/>
    <s v="61-70"/>
    <d v="2052-07-23T00:00:00"/>
    <n v="19"/>
    <x v="1"/>
    <x v="32"/>
  </r>
  <r>
    <n v="2038"/>
    <s v="DEMOCRAT"/>
    <n v="2411"/>
    <s v="71 +"/>
    <d v="2052-08-04T00:00:00"/>
    <n v="19"/>
    <x v="0"/>
    <x v="32"/>
  </r>
  <r>
    <n v="2039"/>
    <s v="REPUBLICAN"/>
    <n v="2417"/>
    <s v="51-60"/>
    <d v="2052-08-16T00:00:00"/>
    <n v="19"/>
    <x v="1"/>
    <x v="32"/>
  </r>
  <r>
    <n v="2040"/>
    <s v="REPUBLICAN"/>
    <n v="2408"/>
    <s v="71 +"/>
    <d v="2052-08-28T00:00:00"/>
    <n v="19"/>
    <x v="1"/>
    <x v="32"/>
  </r>
  <r>
    <n v="2041"/>
    <s v="REPUBLICAN"/>
    <n v="2408"/>
    <s v="71 +"/>
    <d v="2052-09-09T00:00:00"/>
    <n v="19"/>
    <x v="0"/>
    <x v="32"/>
  </r>
  <r>
    <n v="2042"/>
    <s v="DEMOCRAT"/>
    <n v="2418"/>
    <s v="31-40"/>
    <d v="2052-09-21T00:00:00"/>
    <n v="3"/>
    <x v="0"/>
    <x v="32"/>
  </r>
  <r>
    <n v="2043"/>
    <s v="DEMOCRAT"/>
    <n v="2411"/>
    <s v="71 +"/>
    <d v="2052-10-03T00:00:00"/>
    <n v="19"/>
    <x v="0"/>
    <x v="32"/>
  </r>
  <r>
    <n v="2044"/>
    <s v="REPUBLICAN"/>
    <n v="2409"/>
    <s v="61-70"/>
    <d v="2052-10-15T00:00:00"/>
    <n v="19"/>
    <x v="1"/>
    <x v="32"/>
  </r>
  <r>
    <n v="2045"/>
    <s v="REPUBLICAN"/>
    <n v="2411"/>
    <s v="51-60"/>
    <d v="2052-10-27T00:00:00"/>
    <n v="19"/>
    <x v="0"/>
    <x v="32"/>
  </r>
  <r>
    <n v="2046"/>
    <s v="DEMOCRAT"/>
    <n v="2424"/>
    <s v="71 +"/>
    <d v="2052-11-08T00:00:00"/>
    <n v="19"/>
    <x v="0"/>
    <x v="32"/>
  </r>
  <r>
    <n v="2047"/>
    <s v="REPUBLICAN"/>
    <n v="2421"/>
    <s v="31-40"/>
    <d v="2052-11-20T00:00:00"/>
    <n v="19"/>
    <x v="1"/>
    <x v="32"/>
  </r>
  <r>
    <n v="2048"/>
    <s v="DECLINED"/>
    <n v="2401"/>
    <s v="61-70"/>
    <d v="2052-12-02T00:00:00"/>
    <n v="19"/>
    <x v="0"/>
    <x v="32"/>
  </r>
  <r>
    <n v="2049"/>
    <s v="REPUBLICAN"/>
    <n v="2402"/>
    <s v="51-60"/>
    <d v="2052-12-14T00:00:00"/>
    <n v="19"/>
    <x v="1"/>
    <x v="32"/>
  </r>
  <r>
    <n v="2050"/>
    <s v="DEMOCRAT"/>
    <n v="2421"/>
    <s v="61-70"/>
    <d v="2052-12-26T00:00:00"/>
    <n v="19"/>
    <x v="0"/>
    <x v="32"/>
  </r>
  <r>
    <n v="2051"/>
    <s v="DEMOCRAT"/>
    <n v="2417"/>
    <s v="71 +"/>
    <d v="2053-01-07T00:00:00"/>
    <n v="19"/>
    <x v="1"/>
    <x v="33"/>
  </r>
  <r>
    <n v="2052"/>
    <s v="REPUBLICAN"/>
    <n v="2405"/>
    <s v="71 +"/>
    <d v="2053-01-19T00:00:00"/>
    <n v="19"/>
    <x v="0"/>
    <x v="33"/>
  </r>
  <r>
    <n v="2053"/>
    <s v="DEMOCRAT"/>
    <n v="2422"/>
    <s v="71 +"/>
    <d v="2053-01-31T00:00:00"/>
    <n v="19"/>
    <x v="1"/>
    <x v="33"/>
  </r>
  <r>
    <n v="2054"/>
    <s v="REPUBLICAN"/>
    <n v="2418"/>
    <s v="31-40"/>
    <d v="2053-02-12T00:00:00"/>
    <n v="9"/>
    <x v="0"/>
    <x v="33"/>
  </r>
  <r>
    <n v="2055"/>
    <s v="REPUBLICAN"/>
    <n v="2421"/>
    <s v="51-60"/>
    <d v="2053-02-24T00:00:00"/>
    <n v="19"/>
    <x v="0"/>
    <x v="33"/>
  </r>
  <r>
    <n v="2056"/>
    <s v="REPUBLICAN"/>
    <n v="2421"/>
    <s v="51-60"/>
    <d v="2053-03-08T00:00:00"/>
    <n v="19"/>
    <x v="0"/>
    <x v="33"/>
  </r>
  <r>
    <n v="2057"/>
    <s v="REPUBLICAN"/>
    <n v="2405"/>
    <s v="51-60"/>
    <d v="2053-03-20T00:00:00"/>
    <n v="19"/>
    <x v="2"/>
    <x v="33"/>
  </r>
  <r>
    <n v="2058"/>
    <s v="REPUBLICAN"/>
    <n v="2406"/>
    <s v="51-60"/>
    <d v="2053-04-01T00:00:00"/>
    <n v="19"/>
    <x v="0"/>
    <x v="33"/>
  </r>
  <r>
    <n v="2059"/>
    <s v="REPUBLICAN"/>
    <n v="2419"/>
    <s v="51-60"/>
    <d v="2053-04-13T00:00:00"/>
    <n v="19"/>
    <x v="1"/>
    <x v="33"/>
  </r>
  <r>
    <n v="2060"/>
    <s v="REPUBLICAN"/>
    <n v="2419"/>
    <s v="41-50"/>
    <d v="2053-04-25T00:00:00"/>
    <n v="19"/>
    <x v="1"/>
    <x v="33"/>
  </r>
  <r>
    <n v="2061"/>
    <s v="AMERICAN INDEP"/>
    <n v="2405"/>
    <s v="41-50"/>
    <d v="2053-05-07T00:00:00"/>
    <n v="19"/>
    <x v="1"/>
    <x v="33"/>
  </r>
  <r>
    <n v="2062"/>
    <s v="REPUBLICAN"/>
    <n v="2405"/>
    <s v="41-50"/>
    <d v="2053-05-19T00:00:00"/>
    <n v="19"/>
    <x v="1"/>
    <x v="33"/>
  </r>
  <r>
    <n v="2063"/>
    <s v="REPUBLICAN"/>
    <n v="2409"/>
    <s v="51-60"/>
    <d v="2053-05-31T00:00:00"/>
    <n v="19"/>
    <x v="1"/>
    <x v="33"/>
  </r>
  <r>
    <n v="2064"/>
    <s v="DEMOCRAT"/>
    <n v="2421"/>
    <s v="71 +"/>
    <d v="2053-06-12T00:00:00"/>
    <n v="19"/>
    <x v="0"/>
    <x v="33"/>
  </r>
  <r>
    <n v="2065"/>
    <s v="DEMOCRAT"/>
    <n v="2411"/>
    <s v="71 +"/>
    <d v="2053-06-24T00:00:00"/>
    <n v="19"/>
    <x v="0"/>
    <x v="33"/>
  </r>
  <r>
    <n v="2066"/>
    <s v="REPUBLICAN"/>
    <n v="2412"/>
    <s v="71 +"/>
    <d v="2053-07-06T00:00:00"/>
    <n v="19"/>
    <x v="0"/>
    <x v="33"/>
  </r>
  <r>
    <n v="2067"/>
    <s v="REPUBLICAN"/>
    <n v="2417"/>
    <s v="51-60"/>
    <d v="2053-07-18T00:00:00"/>
    <n v="19"/>
    <x v="0"/>
    <x v="33"/>
  </r>
  <r>
    <n v="2068"/>
    <s v="DEMOCRAT"/>
    <n v="2402"/>
    <s v="51-60"/>
    <d v="2053-07-30T00:00:00"/>
    <n v="19"/>
    <x v="0"/>
    <x v="33"/>
  </r>
  <r>
    <n v="2069"/>
    <s v="DEMOCRAT"/>
    <n v="2402"/>
    <s v="51-60"/>
    <d v="2053-08-11T00:00:00"/>
    <n v="19"/>
    <x v="0"/>
    <x v="33"/>
  </r>
  <r>
    <n v="2070"/>
    <s v="DEMOCRAT"/>
    <n v="2424"/>
    <s v="71 +"/>
    <d v="2053-08-23T00:00:00"/>
    <n v="19"/>
    <x v="0"/>
    <x v="33"/>
  </r>
  <r>
    <n v="2071"/>
    <s v="DEMOCRAT"/>
    <n v="2417"/>
    <s v="51-60"/>
    <d v="2053-09-04T00:00:00"/>
    <n v="19"/>
    <x v="0"/>
    <x v="33"/>
  </r>
  <r>
    <n v="2072"/>
    <s v="REPUBLICAN"/>
    <n v="2421"/>
    <s v="71 +"/>
    <d v="2053-09-16T00:00:00"/>
    <n v="19"/>
    <x v="0"/>
    <x v="33"/>
  </r>
  <r>
    <n v="2073"/>
    <s v="DEMOCRAT"/>
    <n v="2418"/>
    <s v="51-60"/>
    <d v="2053-09-28T00:00:00"/>
    <n v="19"/>
    <x v="1"/>
    <x v="33"/>
  </r>
  <r>
    <n v="2074"/>
    <s v="DEMOCRAT"/>
    <n v="2420"/>
    <s v="71 +"/>
    <d v="2053-10-10T00:00:00"/>
    <n v="19"/>
    <x v="0"/>
    <x v="33"/>
  </r>
  <r>
    <n v="2075"/>
    <s v="REPUBLICAN"/>
    <n v="2422"/>
    <s v="71 +"/>
    <d v="2053-10-22T00:00:00"/>
    <n v="19"/>
    <x v="0"/>
    <x v="33"/>
  </r>
  <r>
    <n v="2076"/>
    <s v="REPUBLICAN"/>
    <n v="2413"/>
    <s v="51-60"/>
    <d v="2053-11-03T00:00:00"/>
    <n v="19"/>
    <x v="0"/>
    <x v="33"/>
  </r>
  <r>
    <n v="2077"/>
    <s v="REPUBLICAN"/>
    <n v="2404"/>
    <s v="61-70"/>
    <d v="2053-11-15T00:00:00"/>
    <n v="19"/>
    <x v="1"/>
    <x v="33"/>
  </r>
  <r>
    <n v="2078"/>
    <s v="REPUBLICAN"/>
    <n v="2408"/>
    <s v="61-70"/>
    <d v="2053-11-27T00:00:00"/>
    <n v="19"/>
    <x v="0"/>
    <x v="33"/>
  </r>
  <r>
    <n v="2079"/>
    <s v="DEMOCRAT"/>
    <n v="2422"/>
    <s v="71 +"/>
    <d v="2053-12-09T00:00:00"/>
    <n v="19"/>
    <x v="0"/>
    <x v="33"/>
  </r>
  <r>
    <n v="2080"/>
    <s v="DEMOCRAT"/>
    <n v="2417"/>
    <s v="71 +"/>
    <d v="2053-12-21T00:00:00"/>
    <n v="19"/>
    <x v="0"/>
    <x v="33"/>
  </r>
  <r>
    <n v="2081"/>
    <s v="DEMOCRAT"/>
    <n v="2409"/>
    <s v="41-50"/>
    <d v="2054-01-02T00:00:00"/>
    <n v="19"/>
    <x v="0"/>
    <x v="34"/>
  </r>
  <r>
    <n v="2082"/>
    <s v="DEMOCRAT"/>
    <n v="2406"/>
    <s v="71 +"/>
    <d v="2054-01-14T00:00:00"/>
    <n v="19"/>
    <x v="0"/>
    <x v="34"/>
  </r>
  <r>
    <n v="2083"/>
    <s v="DECLINED"/>
    <n v="2423"/>
    <s v="51-60"/>
    <d v="2054-01-26T00:00:00"/>
    <n v="19"/>
    <x v="0"/>
    <x v="34"/>
  </r>
  <r>
    <n v="2084"/>
    <s v="DEMOCRAT"/>
    <n v="2417"/>
    <s v="71 +"/>
    <d v="2054-02-07T00:00:00"/>
    <n v="19"/>
    <x v="0"/>
    <x v="34"/>
  </r>
  <r>
    <n v="2085"/>
    <s v="DEMOCRAT"/>
    <n v="2417"/>
    <s v="51-60"/>
    <d v="2054-02-19T00:00:00"/>
    <n v="19"/>
    <x v="1"/>
    <x v="34"/>
  </r>
  <r>
    <n v="2086"/>
    <s v="DEMOCRAT"/>
    <n v="2404"/>
    <s v="51-60"/>
    <d v="2054-03-03T00:00:00"/>
    <n v="19"/>
    <x v="1"/>
    <x v="34"/>
  </r>
  <r>
    <n v="2087"/>
    <s v="DEMOCRAT"/>
    <n v="2404"/>
    <s v="51-60"/>
    <d v="2054-03-15T00:00:00"/>
    <n v="19"/>
    <x v="0"/>
    <x v="34"/>
  </r>
  <r>
    <n v="2088"/>
    <s v="DEMOCRAT"/>
    <n v="2408"/>
    <s v="61-70"/>
    <d v="2054-03-27T00:00:00"/>
    <n v="19"/>
    <x v="0"/>
    <x v="34"/>
  </r>
  <r>
    <n v="2089"/>
    <s v="REPUBLICAN"/>
    <n v="2418"/>
    <s v="51-60"/>
    <d v="2054-04-08T00:00:00"/>
    <n v="19"/>
    <x v="1"/>
    <x v="34"/>
  </r>
  <r>
    <n v="2090"/>
    <s v="DEMOCRAT"/>
    <n v="2419"/>
    <s v="51-60"/>
    <d v="2054-04-20T00:00:00"/>
    <n v="19"/>
    <x v="0"/>
    <x v="34"/>
  </r>
  <r>
    <n v="2091"/>
    <s v="DEMOCRAT"/>
    <n v="2419"/>
    <s v="51-60"/>
    <d v="2054-05-02T00:00:00"/>
    <n v="19"/>
    <x v="0"/>
    <x v="34"/>
  </r>
  <r>
    <n v="2092"/>
    <s v="DECLINED"/>
    <n v="2424"/>
    <s v="51-60"/>
    <d v="2054-05-14T00:00:00"/>
    <n v="19"/>
    <x v="1"/>
    <x v="34"/>
  </r>
  <r>
    <n v="2093"/>
    <s v="DEMOCRAT"/>
    <n v="2409"/>
    <s v="71 +"/>
    <d v="2054-05-26T00:00:00"/>
    <n v="19"/>
    <x v="2"/>
    <x v="34"/>
  </r>
  <r>
    <n v="2094"/>
    <s v="DEMOCRAT"/>
    <n v="2409"/>
    <s v="51-60"/>
    <d v="2054-06-07T00:00:00"/>
    <n v="19"/>
    <x v="2"/>
    <x v="34"/>
  </r>
  <r>
    <n v="2095"/>
    <s v="DEMOCRAT"/>
    <n v="2421"/>
    <s v="61-70"/>
    <d v="2054-06-19T00:00:00"/>
    <n v="19"/>
    <x v="0"/>
    <x v="34"/>
  </r>
  <r>
    <n v="2096"/>
    <s v="DEMOCRAT"/>
    <n v="2421"/>
    <s v="61-70"/>
    <d v="2054-07-01T00:00:00"/>
    <n v="19"/>
    <x v="0"/>
    <x v="34"/>
  </r>
  <r>
    <n v="2097"/>
    <s v="DEMOCRAT"/>
    <n v="2421"/>
    <s v="71 +"/>
    <d v="2054-07-13T00:00:00"/>
    <n v="19"/>
    <x v="0"/>
    <x v="34"/>
  </r>
  <r>
    <n v="2098"/>
    <s v="DEMOCRAT"/>
    <n v="2402"/>
    <s v="31-40"/>
    <d v="2054-07-25T00:00:00"/>
    <n v="19"/>
    <x v="0"/>
    <x v="34"/>
  </r>
  <r>
    <n v="2099"/>
    <s v="DEMOCRAT"/>
    <n v="2402"/>
    <s v="41-50"/>
    <d v="2054-08-06T00:00:00"/>
    <n v="19"/>
    <x v="1"/>
    <x v="34"/>
  </r>
  <r>
    <n v="2101"/>
    <s v="AMERICAN INDEP"/>
    <n v="2405"/>
    <s v="41-50"/>
    <d v="2054-08-18T00:00:00"/>
    <n v="18"/>
    <x v="0"/>
    <x v="34"/>
  </r>
  <r>
    <n v="2102"/>
    <s v="DECLINED"/>
    <n v="2405"/>
    <s v="51-60"/>
    <d v="2054-08-30T00:00:00"/>
    <n v="18"/>
    <x v="0"/>
    <x v="34"/>
  </r>
  <r>
    <n v="2103"/>
    <s v="DEMOCRAT"/>
    <n v="2415"/>
    <s v="51-60"/>
    <d v="2054-09-11T00:00:00"/>
    <n v="18"/>
    <x v="0"/>
    <x v="34"/>
  </r>
  <r>
    <n v="2104"/>
    <s v="REPUBLICAN"/>
    <n v="2406"/>
    <s v="41-50"/>
    <d v="2054-09-23T00:00:00"/>
    <n v="18"/>
    <x v="1"/>
    <x v="34"/>
  </r>
  <r>
    <n v="2105"/>
    <s v="DEMOCRAT"/>
    <n v="2422"/>
    <s v="71 +"/>
    <d v="2054-10-05T00:00:00"/>
    <n v="18"/>
    <x v="0"/>
    <x v="34"/>
  </r>
  <r>
    <n v="2106"/>
    <s v="REPUBLICAN"/>
    <n v="2424"/>
    <s v="61-70"/>
    <d v="2054-10-17T00:00:00"/>
    <n v="18"/>
    <x v="1"/>
    <x v="34"/>
  </r>
  <r>
    <n v="2107"/>
    <s v="REPUBLICAN"/>
    <n v="2408"/>
    <s v="51-60"/>
    <d v="2054-10-29T00:00:00"/>
    <n v="18"/>
    <x v="1"/>
    <x v="34"/>
  </r>
  <r>
    <n v="2108"/>
    <s v="REPUBLICAN"/>
    <n v="2417"/>
    <s v="41-50"/>
    <d v="2054-11-10T00:00:00"/>
    <n v="18"/>
    <x v="1"/>
    <x v="34"/>
  </r>
  <r>
    <n v="2109"/>
    <s v="DECLINED"/>
    <n v="2405"/>
    <s v="51-60"/>
    <d v="2054-11-22T00:00:00"/>
    <n v="18"/>
    <x v="1"/>
    <x v="34"/>
  </r>
  <r>
    <n v="2110"/>
    <s v="REPUBLICAN"/>
    <n v="2422"/>
    <s v="71 +"/>
    <d v="2054-12-04T00:00:00"/>
    <n v="18"/>
    <x v="0"/>
    <x v="34"/>
  </r>
  <r>
    <n v="2111"/>
    <s v="DEMOCRAT"/>
    <n v="2411"/>
    <s v="31-40"/>
    <d v="2054-12-16T00:00:00"/>
    <n v="18"/>
    <x v="1"/>
    <x v="34"/>
  </r>
  <r>
    <n v="2112"/>
    <s v="DEMOCRAT"/>
    <n v="2421"/>
    <s v="71 +"/>
    <d v="2054-12-28T00:00:00"/>
    <n v="18"/>
    <x v="1"/>
    <x v="34"/>
  </r>
  <r>
    <n v="2113"/>
    <s v="DECLINED"/>
    <n v="2405"/>
    <s v="51-60"/>
    <d v="2055-01-09T00:00:00"/>
    <n v="18"/>
    <x v="1"/>
    <x v="35"/>
  </r>
  <r>
    <n v="2114"/>
    <s v="DEMOCRAT"/>
    <n v="2415"/>
    <s v="51-60"/>
    <d v="2055-01-21T00:00:00"/>
    <n v="18"/>
    <x v="0"/>
    <x v="35"/>
  </r>
  <r>
    <n v="2115"/>
    <s v="DEMOCRAT"/>
    <n v="2423"/>
    <s v="51-60"/>
    <d v="2055-02-02T00:00:00"/>
    <n v="18"/>
    <x v="0"/>
    <x v="35"/>
  </r>
  <r>
    <n v="2116"/>
    <s v="REPUBLICAN"/>
    <n v="2404"/>
    <s v="51-60"/>
    <d v="2055-02-14T00:00:00"/>
    <n v="18"/>
    <x v="0"/>
    <x v="35"/>
  </r>
  <r>
    <n v="2117"/>
    <s v="DEMOCRAT"/>
    <n v="2417"/>
    <s v="71 +"/>
    <d v="2055-02-26T00:00:00"/>
    <n v="18"/>
    <x v="0"/>
    <x v="35"/>
  </r>
  <r>
    <n v="2118"/>
    <s v="REPUBLICAN"/>
    <n v="2409"/>
    <s v="61-70"/>
    <d v="2055-03-10T00:00:00"/>
    <n v="18"/>
    <x v="0"/>
    <x v="35"/>
  </r>
  <r>
    <n v="2119"/>
    <s v="DEMOCRAT"/>
    <n v="2422"/>
    <s v="61-70"/>
    <d v="2055-03-22T00:00:00"/>
    <n v="18"/>
    <x v="0"/>
    <x v="35"/>
  </r>
  <r>
    <n v="2120"/>
    <s v="DEMOCRAT"/>
    <n v="2420"/>
    <s v="61-70"/>
    <d v="2055-04-03T00:00:00"/>
    <n v="18"/>
    <x v="1"/>
    <x v="35"/>
  </r>
  <r>
    <n v="2121"/>
    <s v="REPUBLICAN"/>
    <n v="2421"/>
    <s v="61-70"/>
    <d v="2055-04-15T00:00:00"/>
    <n v="18"/>
    <x v="0"/>
    <x v="35"/>
  </r>
  <r>
    <n v="2122"/>
    <s v="DECLINED"/>
    <n v="2421"/>
    <s v="61-70"/>
    <d v="2055-04-27T00:00:00"/>
    <n v="18"/>
    <x v="0"/>
    <x v="35"/>
  </r>
  <r>
    <n v="2123"/>
    <s v="DEMOCRAT"/>
    <n v="2417"/>
    <s v="51-60"/>
    <d v="2055-05-09T00:00:00"/>
    <n v="18"/>
    <x v="0"/>
    <x v="35"/>
  </r>
  <r>
    <n v="2124"/>
    <s v="DEMOCRAT"/>
    <n v="2404"/>
    <s v="61-70"/>
    <d v="2055-05-21T00:00:00"/>
    <n v="18"/>
    <x v="0"/>
    <x v="35"/>
  </r>
  <r>
    <n v="2125"/>
    <s v="REPUBLICAN"/>
    <n v="2424"/>
    <s v="71 +"/>
    <d v="2055-06-02T00:00:00"/>
    <n v="18"/>
    <x v="0"/>
    <x v="35"/>
  </r>
  <r>
    <n v="2126"/>
    <s v="DEMOCRAT"/>
    <n v="2424"/>
    <s v="71 +"/>
    <d v="2055-06-14T00:00:00"/>
    <n v="18"/>
    <x v="0"/>
    <x v="35"/>
  </r>
  <r>
    <n v="2127"/>
    <s v="REPUBLICAN"/>
    <n v="2402"/>
    <s v="51-60"/>
    <d v="2055-06-26T00:00:00"/>
    <n v="18"/>
    <x v="0"/>
    <x v="35"/>
  </r>
  <r>
    <n v="2128"/>
    <s v="DEMOCRAT"/>
    <n v="2415"/>
    <s v="31-40"/>
    <d v="2055-07-08T00:00:00"/>
    <n v="18"/>
    <x v="1"/>
    <x v="35"/>
  </r>
  <r>
    <n v="2129"/>
    <s v="DEMOCRAT"/>
    <n v="2401"/>
    <s v="31-40"/>
    <d v="2055-07-20T00:00:00"/>
    <n v="8"/>
    <x v="1"/>
    <x v="35"/>
  </r>
  <r>
    <n v="2130"/>
    <s v="DEMOCRAT"/>
    <n v="2412"/>
    <s v="31-40"/>
    <d v="2055-08-01T00:00:00"/>
    <n v="3"/>
    <x v="1"/>
    <x v="35"/>
  </r>
  <r>
    <n v="2131"/>
    <s v="DEMOCRAT"/>
    <n v="2416"/>
    <s v="41-50"/>
    <d v="2055-08-13T00:00:00"/>
    <n v="18"/>
    <x v="1"/>
    <x v="35"/>
  </r>
  <r>
    <n v="2133"/>
    <s v="DEMOCRAT"/>
    <n v="2420"/>
    <s v="71 +"/>
    <d v="2055-08-25T00:00:00"/>
    <n v="18"/>
    <x v="0"/>
    <x v="35"/>
  </r>
  <r>
    <n v="2134"/>
    <s v="REPUBLICAN"/>
    <n v="2423"/>
    <s v="51-60"/>
    <d v="2055-09-06T00:00:00"/>
    <n v="18"/>
    <x v="1"/>
    <x v="35"/>
  </r>
  <r>
    <n v="2135"/>
    <s v="REPUBLICAN"/>
    <n v="2401"/>
    <s v="61-70"/>
    <d v="2055-09-18T00:00:00"/>
    <n v="18"/>
    <x v="0"/>
    <x v="35"/>
  </r>
  <r>
    <n v="2136"/>
    <s v="REPUBLICAN"/>
    <n v="2401"/>
    <s v="31-40"/>
    <d v="2055-09-30T00:00:00"/>
    <n v="18"/>
    <x v="1"/>
    <x v="35"/>
  </r>
  <r>
    <n v="2137"/>
    <s v="DEMOCRAT"/>
    <n v="2416"/>
    <s v="41-50"/>
    <d v="2055-10-12T00:00:00"/>
    <n v="18"/>
    <x v="1"/>
    <x v="35"/>
  </r>
  <r>
    <n v="2138"/>
    <s v="DEMOCRAT"/>
    <n v="2416"/>
    <s v="41-50"/>
    <d v="2055-10-24T00:00:00"/>
    <n v="18"/>
    <x v="1"/>
    <x v="35"/>
  </r>
  <r>
    <n v="2139"/>
    <s v="REPUBLICAN"/>
    <n v="2413"/>
    <s v="31-40"/>
    <d v="2055-11-05T00:00:00"/>
    <n v="18"/>
    <x v="1"/>
    <x v="35"/>
  </r>
  <r>
    <n v="2140"/>
    <s v="DEMOCRAT"/>
    <n v="2412"/>
    <s v="51-60"/>
    <d v="2055-11-17T00:00:00"/>
    <n v="18"/>
    <x v="0"/>
    <x v="35"/>
  </r>
  <r>
    <n v="2141"/>
    <s v="REPUBLICAN"/>
    <n v="2412"/>
    <s v="61-70"/>
    <d v="2055-11-29T00:00:00"/>
    <n v="18"/>
    <x v="0"/>
    <x v="35"/>
  </r>
  <r>
    <n v="2142"/>
    <s v="DECLINED"/>
    <n v="2412"/>
    <s v="41-50"/>
    <d v="2055-12-11T00:00:00"/>
    <n v="18"/>
    <x v="0"/>
    <x v="35"/>
  </r>
  <r>
    <n v="2143"/>
    <s v="DEMOCRAT"/>
    <n v="2409"/>
    <s v="61-70"/>
    <d v="2055-12-23T00:00:00"/>
    <n v="18"/>
    <x v="2"/>
    <x v="35"/>
  </r>
  <r>
    <n v="2144"/>
    <s v="REPUBLICAN"/>
    <n v="2418"/>
    <s v="61-70"/>
    <d v="2056-01-04T00:00:00"/>
    <n v="18"/>
    <x v="0"/>
    <x v="36"/>
  </r>
  <r>
    <n v="2145"/>
    <s v="REPUBLICAN"/>
    <n v="2418"/>
    <s v="61-70"/>
    <d v="2056-01-16T00:00:00"/>
    <n v="18"/>
    <x v="1"/>
    <x v="36"/>
  </r>
  <r>
    <n v="2146"/>
    <s v="DEMOCRAT"/>
    <n v="2420"/>
    <s v="71 +"/>
    <d v="2056-01-28T00:00:00"/>
    <n v="18"/>
    <x v="1"/>
    <x v="36"/>
  </r>
  <r>
    <n v="2147"/>
    <s v="DEMOCRAT"/>
    <n v="2423"/>
    <s v="61-70"/>
    <d v="2056-02-09T00:00:00"/>
    <n v="18"/>
    <x v="0"/>
    <x v="36"/>
  </r>
  <r>
    <n v="2148"/>
    <s v="DEMOCRAT"/>
    <n v="2409"/>
    <s v="51-60"/>
    <d v="2056-02-21T00:00:00"/>
    <n v="17"/>
    <x v="1"/>
    <x v="36"/>
  </r>
  <r>
    <n v="2149"/>
    <s v="GREEN"/>
    <n v="2415"/>
    <s v="51-60"/>
    <d v="2056-03-04T00:00:00"/>
    <n v="18"/>
    <x v="0"/>
    <x v="36"/>
  </r>
  <r>
    <n v="2150"/>
    <s v="DEMOCRAT"/>
    <n v="2421"/>
    <s v="71 +"/>
    <d v="2056-03-16T00:00:00"/>
    <n v="18"/>
    <x v="0"/>
    <x v="36"/>
  </r>
  <r>
    <n v="2151"/>
    <s v="GREEN"/>
    <n v="2405"/>
    <s v="31-40"/>
    <d v="2056-03-28T00:00:00"/>
    <n v="17"/>
    <x v="1"/>
    <x v="36"/>
  </r>
  <r>
    <n v="2152"/>
    <s v="DEMOCRAT"/>
    <n v="2405"/>
    <s v="41-50"/>
    <d v="2056-04-09T00:00:00"/>
    <n v="18"/>
    <x v="1"/>
    <x v="36"/>
  </r>
  <r>
    <n v="2153"/>
    <s v="DEMOCRAT"/>
    <n v="2404"/>
    <s v="51-60"/>
    <d v="2056-04-21T00:00:00"/>
    <n v="18"/>
    <x v="1"/>
    <x v="36"/>
  </r>
  <r>
    <n v="2154"/>
    <s v="DEMOCRAT"/>
    <n v="2412"/>
    <s v="71 +"/>
    <d v="2056-05-03T00:00:00"/>
    <n v="17"/>
    <x v="1"/>
    <x v="36"/>
  </r>
  <r>
    <n v="2155"/>
    <s v="DEMOCRAT"/>
    <n v="2417"/>
    <s v="41-50"/>
    <d v="2056-05-15T00:00:00"/>
    <n v="18"/>
    <x v="1"/>
    <x v="36"/>
  </r>
  <r>
    <n v="2156"/>
    <s v="REPUBLICAN"/>
    <n v="2424"/>
    <s v="31-40"/>
    <d v="2056-05-27T00:00:00"/>
    <n v="5"/>
    <x v="0"/>
    <x v="36"/>
  </r>
  <r>
    <n v="2157"/>
    <s v="REPUBLICAN"/>
    <n v="2402"/>
    <s v="61-70"/>
    <d v="2056-06-08T00:00:00"/>
    <n v="17"/>
    <x v="0"/>
    <x v="36"/>
  </r>
  <r>
    <n v="2158"/>
    <s v="REPUBLICAN"/>
    <n v="2421"/>
    <s v="51-60"/>
    <d v="2056-06-20T00:00:00"/>
    <n v="18"/>
    <x v="1"/>
    <x v="36"/>
  </r>
  <r>
    <n v="2159"/>
    <s v="REPUBLICAN"/>
    <n v="2417"/>
    <s v="61-70"/>
    <d v="2056-07-02T00:00:00"/>
    <n v="17"/>
    <x v="1"/>
    <x v="36"/>
  </r>
  <r>
    <n v="2160"/>
    <s v="DEMOCRAT"/>
    <n v="2423"/>
    <s v="41-50"/>
    <d v="2056-07-14T00:00:00"/>
    <n v="18"/>
    <x v="0"/>
    <x v="36"/>
  </r>
  <r>
    <n v="2161"/>
    <s v="DEMOCRAT"/>
    <n v="2409"/>
    <s v="51-60"/>
    <d v="2056-07-26T00:00:00"/>
    <n v="17"/>
    <x v="1"/>
    <x v="36"/>
  </r>
  <r>
    <n v="2162"/>
    <s v="REPUBLICAN"/>
    <n v="2414"/>
    <s v="51-60"/>
    <d v="2056-08-07T00:00:00"/>
    <n v="17"/>
    <x v="0"/>
    <x v="36"/>
  </r>
  <r>
    <n v="2163"/>
    <s v="DEMOCRAT"/>
    <n v="2401"/>
    <s v="41-50"/>
    <d v="2056-08-19T00:00:00"/>
    <n v="18"/>
    <x v="0"/>
    <x v="36"/>
  </r>
  <r>
    <n v="2164"/>
    <s v="REPUBLICAN"/>
    <n v="2411"/>
    <s v="71 +"/>
    <d v="2056-08-31T00:00:00"/>
    <n v="18"/>
    <x v="0"/>
    <x v="36"/>
  </r>
  <r>
    <n v="2165"/>
    <s v="DEMOCRAT"/>
    <n v="2413"/>
    <s v="31-40"/>
    <d v="2056-09-12T00:00:00"/>
    <n v="18"/>
    <x v="1"/>
    <x v="36"/>
  </r>
  <r>
    <n v="2166"/>
    <s v="DEMOCRAT"/>
    <n v="2421"/>
    <s v="41-50"/>
    <d v="2056-09-24T00:00:00"/>
    <n v="17"/>
    <x v="0"/>
    <x v="36"/>
  </r>
  <r>
    <n v="2167"/>
    <s v="REPUBLICAN"/>
    <n v="2418"/>
    <s v="71 +"/>
    <d v="2056-10-06T00:00:00"/>
    <n v="17"/>
    <x v="0"/>
    <x v="36"/>
  </r>
  <r>
    <n v="2168"/>
    <s v="DEMOCRAT"/>
    <n v="2404"/>
    <s v="51-60"/>
    <d v="2056-10-18T00:00:00"/>
    <n v="18"/>
    <x v="0"/>
    <x v="36"/>
  </r>
  <r>
    <n v="2169"/>
    <s v="DEMOCRAT"/>
    <n v="2416"/>
    <s v="31-40"/>
    <d v="2056-10-30T00:00:00"/>
    <n v="18"/>
    <x v="1"/>
    <x v="36"/>
  </r>
  <r>
    <n v="2170"/>
    <s v="DEMOCRAT"/>
    <n v="2402"/>
    <s v="51-60"/>
    <d v="2056-11-11T00:00:00"/>
    <n v="17"/>
    <x v="0"/>
    <x v="36"/>
  </r>
  <r>
    <n v="2171"/>
    <s v="REPUBLICAN"/>
    <n v="2422"/>
    <s v="71 +"/>
    <d v="2056-11-23T00:00:00"/>
    <n v="17"/>
    <x v="0"/>
    <x v="36"/>
  </r>
  <r>
    <n v="2172"/>
    <s v="DEMOCRAT"/>
    <n v="2420"/>
    <s v="41-50"/>
    <d v="2056-12-05T00:00:00"/>
    <n v="18"/>
    <x v="0"/>
    <x v="36"/>
  </r>
  <r>
    <n v="2173"/>
    <s v="REPUBLICAN"/>
    <n v="2401"/>
    <s v="41-50"/>
    <d v="2056-12-17T00:00:00"/>
    <n v="8"/>
    <x v="1"/>
    <x v="36"/>
  </r>
  <r>
    <n v="2174"/>
    <s v="GREEN"/>
    <n v="2403"/>
    <s v="41-50"/>
    <d v="2056-12-29T00:00:00"/>
    <n v="17"/>
    <x v="1"/>
    <x v="36"/>
  </r>
  <r>
    <n v="2175"/>
    <s v="DEMOCRAT"/>
    <n v="2402"/>
    <s v="41-50"/>
    <d v="2057-01-10T00:00:00"/>
    <n v="17"/>
    <x v="1"/>
    <x v="37"/>
  </r>
  <r>
    <n v="2176"/>
    <s v="REPUBLICAN"/>
    <n v="2419"/>
    <s v="41-50"/>
    <d v="2057-01-22T00:00:00"/>
    <n v="17"/>
    <x v="1"/>
    <x v="37"/>
  </r>
  <r>
    <n v="2177"/>
    <s v="REPUBLICAN"/>
    <n v="2415"/>
    <s v="51-60"/>
    <d v="2057-02-03T00:00:00"/>
    <n v="7"/>
    <x v="0"/>
    <x v="37"/>
  </r>
  <r>
    <n v="2178"/>
    <s v="DEMOCRAT"/>
    <n v="2415"/>
    <s v="41-50"/>
    <d v="2057-02-15T00:00:00"/>
    <n v="17"/>
    <x v="0"/>
    <x v="37"/>
  </r>
  <r>
    <n v="2179"/>
    <s v="DEMOCRAT"/>
    <n v="2422"/>
    <s v="51-60"/>
    <d v="2057-02-27T00:00:00"/>
    <n v="18"/>
    <x v="0"/>
    <x v="37"/>
  </r>
  <r>
    <n v="2180"/>
    <s v="REPUBLICAN"/>
    <n v="2402"/>
    <s v="41-50"/>
    <d v="2057-03-11T00:00:00"/>
    <n v="18"/>
    <x v="1"/>
    <x v="37"/>
  </r>
  <r>
    <n v="2181"/>
    <s v="DEMOCRAT"/>
    <n v="2423"/>
    <s v="71 +"/>
    <d v="2057-03-23T00:00:00"/>
    <n v="18"/>
    <x v="0"/>
    <x v="37"/>
  </r>
  <r>
    <n v="2182"/>
    <s v="DEMOCRAT"/>
    <n v="2418"/>
    <s v="51-60"/>
    <d v="2057-04-04T00:00:00"/>
    <n v="18"/>
    <x v="1"/>
    <x v="37"/>
  </r>
  <r>
    <n v="2183"/>
    <s v="REPUBLICAN"/>
    <n v="2416"/>
    <s v="41-50"/>
    <d v="2057-04-16T00:00:00"/>
    <n v="17"/>
    <x v="0"/>
    <x v="37"/>
  </r>
  <r>
    <n v="2184"/>
    <s v="DEMOCRAT"/>
    <n v="2404"/>
    <s v="71 +"/>
    <d v="2057-04-28T00:00:00"/>
    <n v="18"/>
    <x v="0"/>
    <x v="37"/>
  </r>
  <r>
    <n v="2185"/>
    <s v="DEMOCRAT"/>
    <n v="2420"/>
    <s v="31-40"/>
    <d v="2057-05-10T00:00:00"/>
    <n v="3"/>
    <x v="0"/>
    <x v="37"/>
  </r>
  <r>
    <n v="2186"/>
    <s v="DEMOCRAT"/>
    <n v="2422"/>
    <s v="61-70"/>
    <d v="2057-05-22T00:00:00"/>
    <n v="18"/>
    <x v="1"/>
    <x v="37"/>
  </r>
  <r>
    <n v="2187"/>
    <s v="DEMOCRAT"/>
    <n v="2423"/>
    <s v="71 +"/>
    <d v="2057-06-03T00:00:00"/>
    <n v="18"/>
    <x v="1"/>
    <x v="37"/>
  </r>
  <r>
    <n v="2188"/>
    <s v="REPUBLICAN"/>
    <n v="2417"/>
    <s v="71 +"/>
    <d v="2057-06-15T00:00:00"/>
    <n v="18"/>
    <x v="0"/>
    <x v="37"/>
  </r>
  <r>
    <n v="2189"/>
    <s v="REPUBLICAN"/>
    <n v="2419"/>
    <s v="71 +"/>
    <d v="2057-06-27T00:00:00"/>
    <n v="18"/>
    <x v="0"/>
    <x v="37"/>
  </r>
  <r>
    <n v="2190"/>
    <s v="DEMOCRAT"/>
    <n v="2406"/>
    <s v="41-50"/>
    <d v="2057-07-09T00:00:00"/>
    <n v="17"/>
    <x v="1"/>
    <x v="37"/>
  </r>
  <r>
    <n v="2191"/>
    <s v="REPUBLICAN"/>
    <n v="2421"/>
    <s v="61-70"/>
    <d v="2057-07-21T00:00:00"/>
    <n v="17"/>
    <x v="1"/>
    <x v="37"/>
  </r>
  <r>
    <n v="2192"/>
    <s v="DEMOCRAT"/>
    <n v="2408"/>
    <s v="71 +"/>
    <d v="2057-08-02T00:00:00"/>
    <n v="18"/>
    <x v="0"/>
    <x v="37"/>
  </r>
  <r>
    <n v="2193"/>
    <s v="DEMOCRAT"/>
    <n v="2402"/>
    <s v="61-70"/>
    <d v="2057-08-14T00:00:00"/>
    <n v="18"/>
    <x v="0"/>
    <x v="37"/>
  </r>
  <r>
    <n v="2194"/>
    <s v="REPUBLICAN"/>
    <n v="2423"/>
    <s v="41-50"/>
    <d v="2057-08-26T00:00:00"/>
    <n v="18"/>
    <x v="0"/>
    <x v="37"/>
  </r>
  <r>
    <n v="2195"/>
    <s v="DEMOCRAT"/>
    <n v="2401"/>
    <s v="51-60"/>
    <d v="2057-09-07T00:00:00"/>
    <n v="18"/>
    <x v="1"/>
    <x v="37"/>
  </r>
  <r>
    <n v="2196"/>
    <s v="DEMOCRAT"/>
    <n v="2406"/>
    <s v="41-50"/>
    <d v="2057-09-19T00:00:00"/>
    <n v="18"/>
    <x v="1"/>
    <x v="37"/>
  </r>
  <r>
    <n v="2197"/>
    <s v="DEMOCRAT"/>
    <n v="2417"/>
    <s v="31-40"/>
    <d v="2057-10-01T00:00:00"/>
    <n v="3"/>
    <x v="0"/>
    <x v="37"/>
  </r>
  <r>
    <n v="2198"/>
    <s v="DEMOCRAT"/>
    <n v="2415"/>
    <s v="51-60"/>
    <d v="2057-10-13T00:00:00"/>
    <n v="18"/>
    <x v="1"/>
    <x v="37"/>
  </r>
  <r>
    <n v="2199"/>
    <s v="DEMOCRAT"/>
    <n v="2409"/>
    <s v="41-50"/>
    <d v="2057-10-25T00:00:00"/>
    <n v="18"/>
    <x v="0"/>
    <x v="37"/>
  </r>
  <r>
    <n v="2200"/>
    <s v="DECLINED"/>
    <n v="2401"/>
    <s v="41-50"/>
    <d v="2057-11-06T00:00:00"/>
    <n v="17"/>
    <x v="0"/>
    <x v="37"/>
  </r>
  <r>
    <n v="2201"/>
    <s v="DECLINED"/>
    <n v="2406"/>
    <s v="51-60"/>
    <d v="2057-11-18T00:00:00"/>
    <n v="18"/>
    <x v="0"/>
    <x v="37"/>
  </r>
  <r>
    <n v="2202"/>
    <s v="DEMOCRAT"/>
    <n v="2416"/>
    <s v="71 +"/>
    <d v="2057-11-30T00:00:00"/>
    <n v="18"/>
    <x v="0"/>
    <x v="37"/>
  </r>
  <r>
    <n v="2203"/>
    <s v="DEMOCRAT"/>
    <n v="2423"/>
    <s v="51-60"/>
    <d v="2057-12-12T00:00:00"/>
    <n v="18"/>
    <x v="1"/>
    <x v="37"/>
  </r>
  <r>
    <n v="2204"/>
    <s v="DEMOCRAT"/>
    <n v="2409"/>
    <s v="41-50"/>
    <d v="2057-12-24T00:00:00"/>
    <n v="18"/>
    <x v="0"/>
    <x v="37"/>
  </r>
  <r>
    <n v="2205"/>
    <s v="DECLINED"/>
    <n v="2409"/>
    <s v="51-60"/>
    <d v="2058-01-05T00:00:00"/>
    <n v="18"/>
    <x v="0"/>
    <x v="38"/>
  </r>
  <r>
    <n v="2206"/>
    <s v="REPUBLICAN"/>
    <n v="2415"/>
    <s v="71 +"/>
    <d v="2058-01-17T00:00:00"/>
    <n v="18"/>
    <x v="1"/>
    <x v="38"/>
  </r>
  <r>
    <n v="2207"/>
    <s v="DEMOCRAT"/>
    <n v="2423"/>
    <s v="61-70"/>
    <d v="2058-01-29T00:00:00"/>
    <n v="18"/>
    <x v="1"/>
    <x v="38"/>
  </r>
  <r>
    <n v="2208"/>
    <s v="DECLINED"/>
    <n v="2419"/>
    <s v="31-40"/>
    <d v="2058-02-10T00:00:00"/>
    <n v="3"/>
    <x v="0"/>
    <x v="38"/>
  </r>
  <r>
    <n v="2209"/>
    <s v="DEMOCRAT"/>
    <n v="2418"/>
    <s v="61-70"/>
    <d v="2058-02-22T00:00:00"/>
    <n v="18"/>
    <x v="0"/>
    <x v="38"/>
  </r>
  <r>
    <n v="2210"/>
    <s v="DEMOCRAT"/>
    <n v="2424"/>
    <s v="71 +"/>
    <d v="2058-03-06T00:00:00"/>
    <n v="18"/>
    <x v="0"/>
    <x v="38"/>
  </r>
  <r>
    <n v="2212"/>
    <s v="REPUBLICAN"/>
    <n v="2406"/>
    <s v="71 +"/>
    <d v="2058-03-18T00:00:00"/>
    <n v="18"/>
    <x v="1"/>
    <x v="38"/>
  </r>
  <r>
    <n v="2213"/>
    <s v="DEMOCRAT"/>
    <n v="2424"/>
    <s v="41-50"/>
    <d v="2058-03-30T00:00:00"/>
    <n v="18"/>
    <x v="1"/>
    <x v="38"/>
  </r>
  <r>
    <n v="2214"/>
    <s v="REPUBLICAN"/>
    <n v="2413"/>
    <s v="41-50"/>
    <d v="2058-04-11T00:00:00"/>
    <n v="18"/>
    <x v="1"/>
    <x v="38"/>
  </r>
  <r>
    <n v="2215"/>
    <s v="REPUBLICAN"/>
    <n v="2416"/>
    <s v="61-70"/>
    <d v="2058-04-23T00:00:00"/>
    <n v="18"/>
    <x v="0"/>
    <x v="38"/>
  </r>
  <r>
    <n v="2216"/>
    <s v="DEMOCRAT"/>
    <n v="2422"/>
    <s v="71 +"/>
    <d v="2058-05-05T00:00:00"/>
    <n v="18"/>
    <x v="0"/>
    <x v="38"/>
  </r>
  <r>
    <n v="2217"/>
    <s v="REPUBLICAN"/>
    <n v="2423"/>
    <s v="51-60"/>
    <d v="2058-05-17T00:00:00"/>
    <n v="18"/>
    <x v="1"/>
    <x v="38"/>
  </r>
  <r>
    <n v="2218"/>
    <s v="DEMOCRAT"/>
    <n v="2406"/>
    <s v="41-50"/>
    <d v="2058-05-29T00:00:00"/>
    <n v="18"/>
    <x v="0"/>
    <x v="38"/>
  </r>
  <r>
    <n v="2219"/>
    <s v="DEMOCRAT"/>
    <n v="2408"/>
    <s v="41-50"/>
    <d v="2058-06-10T00:00:00"/>
    <n v="18"/>
    <x v="1"/>
    <x v="38"/>
  </r>
  <r>
    <n v="2220"/>
    <s v="DEMOCRAT"/>
    <n v="2418"/>
    <s v="61-70"/>
    <d v="2058-06-22T00:00:00"/>
    <n v="18"/>
    <x v="0"/>
    <x v="38"/>
  </r>
  <r>
    <n v="2221"/>
    <s v="DEMOCRAT"/>
    <n v="2418"/>
    <s v="61-70"/>
    <d v="2058-07-04T00:00:00"/>
    <n v="18"/>
    <x v="0"/>
    <x v="38"/>
  </r>
  <r>
    <n v="2222"/>
    <s v="DEMOCRAT"/>
    <n v="2404"/>
    <s v="51-60"/>
    <d v="2058-07-16T00:00:00"/>
    <n v="18"/>
    <x v="0"/>
    <x v="38"/>
  </r>
  <r>
    <n v="2223"/>
    <s v="DEMOCRAT"/>
    <n v="2421"/>
    <s v="61-70"/>
    <d v="2058-07-28T00:00:00"/>
    <n v="18"/>
    <x v="0"/>
    <x v="38"/>
  </r>
  <r>
    <n v="2224"/>
    <s v="REPUBLICAN"/>
    <n v="2411"/>
    <s v="61-70"/>
    <d v="2058-08-09T00:00:00"/>
    <n v="18"/>
    <x v="0"/>
    <x v="38"/>
  </r>
  <r>
    <n v="2225"/>
    <s v="REPUBLICAN"/>
    <n v="2419"/>
    <s v="71 +"/>
    <d v="2058-08-21T00:00:00"/>
    <n v="18"/>
    <x v="0"/>
    <x v="38"/>
  </r>
  <r>
    <n v="2226"/>
    <s v="DECLINED"/>
    <n v="2415"/>
    <s v="51-60"/>
    <d v="2058-09-02T00:00:00"/>
    <n v="18"/>
    <x v="1"/>
    <x v="38"/>
  </r>
  <r>
    <n v="2227"/>
    <s v="DEMOCRAT"/>
    <n v="2415"/>
    <s v="41-50"/>
    <d v="2058-09-14T00:00:00"/>
    <n v="18"/>
    <x v="1"/>
    <x v="38"/>
  </r>
  <r>
    <n v="2228"/>
    <s v="DEMOCRAT"/>
    <n v="2414"/>
    <s v="51-60"/>
    <d v="2058-09-26T00:00:00"/>
    <n v="18"/>
    <x v="1"/>
    <x v="38"/>
  </r>
  <r>
    <n v="2229"/>
    <s v="DEMOCRAT"/>
    <n v="2408"/>
    <s v="71 +"/>
    <d v="2058-10-08T00:00:00"/>
    <n v="18"/>
    <x v="1"/>
    <x v="38"/>
  </r>
  <r>
    <n v="2230"/>
    <s v="DEMOCRAT"/>
    <n v="2406"/>
    <s v="61-70"/>
    <d v="2058-10-20T00:00:00"/>
    <n v="17"/>
    <x v="1"/>
    <x v="38"/>
  </r>
  <r>
    <n v="2231"/>
    <s v="DEMOCRAT"/>
    <n v="2419"/>
    <s v="41-50"/>
    <d v="2058-11-01T00:00:00"/>
    <n v="18"/>
    <x v="0"/>
    <x v="38"/>
  </r>
  <r>
    <n v="2232"/>
    <s v="DEMOCRAT"/>
    <n v="2419"/>
    <s v="51-60"/>
    <d v="2058-11-13T00:00:00"/>
    <n v="18"/>
    <x v="0"/>
    <x v="38"/>
  </r>
  <r>
    <n v="2233"/>
    <s v="DECLINED"/>
    <n v="2414"/>
    <s v="51-60"/>
    <d v="2058-11-25T00:00:00"/>
    <n v="18"/>
    <x v="1"/>
    <x v="38"/>
  </r>
  <r>
    <n v="2234"/>
    <s v="REPUBLICAN"/>
    <n v="2423"/>
    <s v="71 +"/>
    <d v="2058-12-07T00:00:00"/>
    <n v="18"/>
    <x v="0"/>
    <x v="38"/>
  </r>
  <r>
    <n v="2235"/>
    <s v="DEMOCRAT"/>
    <n v="2419"/>
    <s v="51-60"/>
    <d v="2058-12-19T00:00:00"/>
    <n v="18"/>
    <x v="1"/>
    <x v="38"/>
  </r>
  <r>
    <n v="2236"/>
    <s v="REPUBLICAN"/>
    <n v="2421"/>
    <s v="71 +"/>
    <d v="2058-12-31T00:00:00"/>
    <n v="18"/>
    <x v="0"/>
    <x v="38"/>
  </r>
  <r>
    <n v="2237"/>
    <s v="DEMOCRAT"/>
    <n v="2414"/>
    <s v="71 +"/>
    <d v="2059-01-12T00:00:00"/>
    <n v="18"/>
    <x v="1"/>
    <x v="39"/>
  </r>
  <r>
    <n v="2238"/>
    <s v="DEMOCRAT"/>
    <n v="2407"/>
    <s v="41-50"/>
    <d v="2059-01-24T00:00:00"/>
    <n v="18"/>
    <x v="1"/>
    <x v="39"/>
  </r>
  <r>
    <n v="2240"/>
    <s v="DEMOCRAT"/>
    <n v="2417"/>
    <s v="61-70"/>
    <d v="2059-02-05T00:00:00"/>
    <n v="18"/>
    <x v="0"/>
    <x v="39"/>
  </r>
  <r>
    <n v="2241"/>
    <s v="DECLINED"/>
    <n v="2418"/>
    <s v="51-60"/>
    <d v="2059-02-17T00:00:00"/>
    <n v="18"/>
    <x v="0"/>
    <x v="39"/>
  </r>
  <r>
    <n v="2242"/>
    <s v="REPUBLICAN"/>
    <n v="2414"/>
    <s v="41-50"/>
    <d v="2059-03-01T00:00:00"/>
    <n v="18"/>
    <x v="1"/>
    <x v="39"/>
  </r>
  <r>
    <n v="2243"/>
    <s v="REPUBLICAN"/>
    <n v="2402"/>
    <s v="51-60"/>
    <d v="2059-03-13T00:00:00"/>
    <n v="18"/>
    <x v="0"/>
    <x v="39"/>
  </r>
  <r>
    <n v="2244"/>
    <s v="DEMOCRAT"/>
    <n v="2420"/>
    <s v="51-60"/>
    <d v="2059-03-25T00:00:00"/>
    <n v="18"/>
    <x v="1"/>
    <x v="39"/>
  </r>
  <r>
    <n v="2247"/>
    <s v="REPUBLICAN"/>
    <n v="2419"/>
    <s v="71 +"/>
    <d v="2059-04-06T00:00:00"/>
    <n v="18"/>
    <x v="0"/>
    <x v="39"/>
  </r>
  <r>
    <n v="2248"/>
    <s v="DEMOCRAT"/>
    <n v="2418"/>
    <s v="51-60"/>
    <d v="2059-04-18T00:00:00"/>
    <n v="17"/>
    <x v="1"/>
    <x v="39"/>
  </r>
  <r>
    <n v="2249"/>
    <s v="DEMOCRAT"/>
    <n v="2409"/>
    <s v="51-60"/>
    <d v="2059-04-30T00:00:00"/>
    <n v="17"/>
    <x v="1"/>
    <x v="39"/>
  </r>
  <r>
    <n v="2250"/>
    <s v="DEMOCRAT"/>
    <n v="2417"/>
    <s v="51-60"/>
    <d v="2059-05-12T00:00:00"/>
    <n v="17"/>
    <x v="1"/>
    <x v="39"/>
  </r>
  <r>
    <n v="2251"/>
    <s v="DEMOCRAT"/>
    <n v="2412"/>
    <s v="71 +"/>
    <d v="2059-05-24T00:00:00"/>
    <n v="17"/>
    <x v="2"/>
    <x v="39"/>
  </r>
  <r>
    <n v="2252"/>
    <s v="DEMOCRAT"/>
    <n v="2412"/>
    <s v="71 +"/>
    <d v="2059-06-05T00:00:00"/>
    <n v="17"/>
    <x v="2"/>
    <x v="39"/>
  </r>
  <r>
    <n v="2253"/>
    <s v="DECLINED"/>
    <n v="2411"/>
    <s v="71 +"/>
    <d v="2059-06-17T00:00:00"/>
    <n v="18"/>
    <x v="0"/>
    <x v="39"/>
  </r>
  <r>
    <n v="2254"/>
    <s v="REPUBLICAN"/>
    <n v="2412"/>
    <s v="61-70"/>
    <d v="2059-06-29T00:00:00"/>
    <n v="17"/>
    <x v="1"/>
    <x v="39"/>
  </r>
  <r>
    <n v="2255"/>
    <s v="DEMOCRAT"/>
    <n v="2419"/>
    <s v="71 +"/>
    <d v="2059-07-11T00:00:00"/>
    <n v="18"/>
    <x v="0"/>
    <x v="39"/>
  </r>
  <r>
    <n v="2256"/>
    <s v="DEMOCRAT"/>
    <n v="2418"/>
    <s v="51-60"/>
    <d v="2059-07-23T00:00:00"/>
    <n v="18"/>
    <x v="1"/>
    <x v="39"/>
  </r>
  <r>
    <n v="2257"/>
    <s v="REPUBLICAN"/>
    <n v="2401"/>
    <s v="71 +"/>
    <d v="2059-08-04T00:00:00"/>
    <n v="18"/>
    <x v="0"/>
    <x v="39"/>
  </r>
  <r>
    <n v="2258"/>
    <s v="REPUBLICAN"/>
    <n v="2409"/>
    <s v="51-60"/>
    <d v="2059-08-16T00:00:00"/>
    <n v="18"/>
    <x v="1"/>
    <x v="39"/>
  </r>
  <r>
    <n v="2259"/>
    <s v="DEMOCRAT"/>
    <n v="2412"/>
    <s v="61-70"/>
    <d v="2059-08-28T00:00:00"/>
    <n v="17"/>
    <x v="0"/>
    <x v="39"/>
  </r>
  <r>
    <n v="2260"/>
    <s v="DECLINED"/>
    <n v="2419"/>
    <s v="51-60"/>
    <d v="2059-09-09T00:00:00"/>
    <n v="18"/>
    <x v="0"/>
    <x v="39"/>
  </r>
  <r>
    <n v="2261"/>
    <s v="DEMOCRAT"/>
    <n v="2416"/>
    <s v="31-40"/>
    <d v="2059-09-21T00:00:00"/>
    <n v="17"/>
    <x v="0"/>
    <x v="39"/>
  </r>
  <r>
    <n v="2262"/>
    <s v="DEMOCRAT"/>
    <n v="2414"/>
    <s v="41-50"/>
    <d v="2059-10-03T00:00:00"/>
    <n v="17"/>
    <x v="1"/>
    <x v="39"/>
  </r>
  <r>
    <n v="2263"/>
    <s v="REPUBLICAN"/>
    <n v="2424"/>
    <s v="71 +"/>
    <d v="2059-10-15T00:00:00"/>
    <n v="18"/>
    <x v="0"/>
    <x v="39"/>
  </r>
  <r>
    <n v="2264"/>
    <s v="REPUBLICAN"/>
    <n v="2421"/>
    <s v="71 +"/>
    <d v="2059-10-27T00:00:00"/>
    <n v="18"/>
    <x v="1"/>
    <x v="39"/>
  </r>
  <r>
    <n v="2265"/>
    <s v="DECLINED"/>
    <n v="2414"/>
    <s v="41-50"/>
    <d v="2059-11-08T00:00:00"/>
    <n v="17"/>
    <x v="1"/>
    <x v="39"/>
  </r>
  <r>
    <n v="2266"/>
    <s v="DEMOCRAT"/>
    <n v="2401"/>
    <s v="41-50"/>
    <d v="2059-11-20T00:00:00"/>
    <n v="18"/>
    <x v="0"/>
    <x v="39"/>
  </r>
  <r>
    <n v="2267"/>
    <s v="DEMOCRAT"/>
    <n v="2421"/>
    <s v="61-70"/>
    <d v="2059-12-02T00:00:00"/>
    <n v="18"/>
    <x v="1"/>
    <x v="39"/>
  </r>
  <r>
    <n v="2268"/>
    <s v="REPUBLICAN"/>
    <n v="2412"/>
    <s v="61-70"/>
    <d v="2059-12-14T00:00:00"/>
    <n v="18"/>
    <x v="0"/>
    <x v="39"/>
  </r>
  <r>
    <n v="2269"/>
    <s v="REPUBLICAN"/>
    <n v="2404"/>
    <s v="61-70"/>
    <d v="2059-12-26T00:00:00"/>
    <n v="17"/>
    <x v="0"/>
    <x v="39"/>
  </r>
  <r>
    <n v="2270"/>
    <s v="REPUBLICAN"/>
    <n v="2416"/>
    <s v="41-50"/>
    <d v="2060-01-07T00:00:00"/>
    <n v="17"/>
    <x v="1"/>
    <x v="40"/>
  </r>
  <r>
    <n v="2271"/>
    <s v="REPUBLICAN"/>
    <n v="2416"/>
    <s v="41-50"/>
    <d v="2060-01-19T00:00:00"/>
    <n v="17"/>
    <x v="1"/>
    <x v="40"/>
  </r>
  <r>
    <n v="2273"/>
    <s v="DEMOCRAT"/>
    <n v="2420"/>
    <s v="71 +"/>
    <d v="2060-01-31T00:00:00"/>
    <n v="3"/>
    <x v="0"/>
    <x v="40"/>
  </r>
  <r>
    <n v="2274"/>
    <s v="DEMOCRAT"/>
    <n v="2402"/>
    <s v="41-50"/>
    <d v="2060-02-12T00:00:00"/>
    <n v="17"/>
    <x v="1"/>
    <x v="40"/>
  </r>
  <r>
    <n v="2275"/>
    <s v="DEMOCRAT"/>
    <n v="2420"/>
    <s v="71 +"/>
    <d v="2060-02-24T00:00:00"/>
    <n v="3"/>
    <x v="0"/>
    <x v="40"/>
  </r>
  <r>
    <n v="2276"/>
    <s v="DECLINED"/>
    <n v="2408"/>
    <s v="51-60"/>
    <d v="2060-03-07T00:00:00"/>
    <n v="17"/>
    <x v="1"/>
    <x v="40"/>
  </r>
  <r>
    <n v="2277"/>
    <s v="DEMOCRAT"/>
    <n v="2403"/>
    <s v="41-50"/>
    <d v="2060-03-19T00:00:00"/>
    <n v="17"/>
    <x v="0"/>
    <x v="40"/>
  </r>
  <r>
    <n v="2278"/>
    <s v="REPUBLICAN"/>
    <n v="2403"/>
    <s v="51-60"/>
    <d v="2060-03-31T00:00:00"/>
    <n v="17"/>
    <x v="1"/>
    <x v="40"/>
  </r>
  <r>
    <n v="2279"/>
    <s v="DECLINED"/>
    <n v="2420"/>
    <s v="71 +"/>
    <d v="2060-04-12T00:00:00"/>
    <n v="17"/>
    <x v="0"/>
    <x v="40"/>
  </r>
  <r>
    <n v="2280"/>
    <s v="DEMOCRAT"/>
    <n v="2420"/>
    <s v="71 +"/>
    <d v="2060-04-24T00:00:00"/>
    <n v="17"/>
    <x v="2"/>
    <x v="40"/>
  </r>
  <r>
    <n v="2281"/>
    <s v="REPUBLICAN"/>
    <n v="2401"/>
    <s v="41-50"/>
    <d v="2060-05-06T00:00:00"/>
    <n v="17"/>
    <x v="1"/>
    <x v="40"/>
  </r>
  <r>
    <n v="2282"/>
    <s v="DEMOCRAT"/>
    <n v="2409"/>
    <s v="31-40"/>
    <d v="2060-05-18T00:00:00"/>
    <n v="17"/>
    <x v="1"/>
    <x v="40"/>
  </r>
  <r>
    <n v="2283"/>
    <s v="REPUBLICAN"/>
    <n v="2406"/>
    <s v="41-50"/>
    <d v="2060-05-30T00:00:00"/>
    <n v="17"/>
    <x v="1"/>
    <x v="40"/>
  </r>
  <r>
    <n v="2284"/>
    <s v="REPUBLICAN"/>
    <n v="2406"/>
    <s v="51-60"/>
    <d v="2060-06-11T00:00:00"/>
    <n v="17"/>
    <x v="1"/>
    <x v="40"/>
  </r>
  <r>
    <n v="2285"/>
    <s v="REPUBLICAN"/>
    <n v="2405"/>
    <s v="51-60"/>
    <d v="2060-06-23T00:00:00"/>
    <n v="17"/>
    <x v="1"/>
    <x v="40"/>
  </r>
  <r>
    <n v="2286"/>
    <s v="DECLINED"/>
    <n v="2407"/>
    <s v="71 +"/>
    <d v="2060-07-05T00:00:00"/>
    <n v="17"/>
    <x v="0"/>
    <x v="40"/>
  </r>
  <r>
    <n v="2287"/>
    <s v="DECLINED"/>
    <n v="2416"/>
    <s v="41-50"/>
    <d v="2060-07-17T00:00:00"/>
    <n v="17"/>
    <x v="1"/>
    <x v="40"/>
  </r>
  <r>
    <n v="2288"/>
    <s v="DEMOCRAT"/>
    <n v="2414"/>
    <s v="41-50"/>
    <d v="2060-07-29T00:00:00"/>
    <n v="17"/>
    <x v="1"/>
    <x v="40"/>
  </r>
  <r>
    <n v="2289"/>
    <s v="DEMOCRAT"/>
    <n v="2402"/>
    <s v="41-50"/>
    <d v="2060-08-10T00:00:00"/>
    <n v="17"/>
    <x v="1"/>
    <x v="40"/>
  </r>
  <r>
    <n v="2290"/>
    <s v="DEMOCRAT"/>
    <n v="2415"/>
    <s v="41-50"/>
    <d v="2060-08-22T00:00:00"/>
    <n v="17"/>
    <x v="1"/>
    <x v="40"/>
  </r>
  <r>
    <n v="2291"/>
    <s v="DEMOCRAT"/>
    <n v="2409"/>
    <s v="51-60"/>
    <d v="2060-09-03T00:00:00"/>
    <n v="17"/>
    <x v="0"/>
    <x v="40"/>
  </r>
  <r>
    <n v="2292"/>
    <s v="DEMOCRAT"/>
    <n v="2417"/>
    <s v="51-60"/>
    <d v="2060-09-15T00:00:00"/>
    <n v="17"/>
    <x v="0"/>
    <x v="40"/>
  </r>
  <r>
    <n v="2293"/>
    <s v="REPUBLICAN"/>
    <n v="2421"/>
    <s v="41-50"/>
    <d v="2060-09-27T00:00:00"/>
    <n v="17"/>
    <x v="0"/>
    <x v="40"/>
  </r>
  <r>
    <n v="2294"/>
    <s v="DEMOCRAT"/>
    <n v="2406"/>
    <s v="51-60"/>
    <d v="2060-10-09T00:00:00"/>
    <n v="17"/>
    <x v="1"/>
    <x v="40"/>
  </r>
  <r>
    <n v="2295"/>
    <s v="DEMOCRAT"/>
    <n v="2420"/>
    <s v="51-60"/>
    <d v="2060-10-21T00:00:00"/>
    <n v="17"/>
    <x v="0"/>
    <x v="40"/>
  </r>
  <r>
    <n v="2296"/>
    <s v="REPUBLICAN"/>
    <n v="2418"/>
    <s v="61-70"/>
    <d v="2060-11-02T00:00:00"/>
    <n v="17"/>
    <x v="1"/>
    <x v="40"/>
  </r>
  <r>
    <n v="2297"/>
    <s v="DECLINED"/>
    <n v="2415"/>
    <s v="51-60"/>
    <d v="2060-11-14T00:00:00"/>
    <n v="17"/>
    <x v="1"/>
    <x v="40"/>
  </r>
  <r>
    <n v="2298"/>
    <s v="DEMOCRAT"/>
    <n v="2419"/>
    <s v="51-60"/>
    <d v="2060-11-26T00:00:00"/>
    <n v="17"/>
    <x v="0"/>
    <x v="40"/>
  </r>
  <r>
    <n v="2299"/>
    <s v="REPUBLICAN"/>
    <n v="2420"/>
    <s v="71 +"/>
    <d v="2060-12-08T00:00:00"/>
    <n v="17"/>
    <x v="1"/>
    <x v="40"/>
  </r>
  <r>
    <n v="2300"/>
    <s v="DEMOCRAT"/>
    <n v="2403"/>
    <s v="51-60"/>
    <d v="2060-12-20T00:00:00"/>
    <n v="17"/>
    <x v="0"/>
    <x v="40"/>
  </r>
  <r>
    <n v="2301"/>
    <s v="DEMOCRAT"/>
    <n v="2417"/>
    <s v="51-60"/>
    <d v="2061-01-01T00:00:00"/>
    <n v="17"/>
    <x v="0"/>
    <x v="41"/>
  </r>
  <r>
    <n v="2302"/>
    <s v="REPUBLICAN"/>
    <n v="2415"/>
    <s v="41-50"/>
    <d v="2061-01-13T00:00:00"/>
    <n v="9"/>
    <x v="0"/>
    <x v="41"/>
  </r>
  <r>
    <n v="2303"/>
    <s v="DECLINED"/>
    <n v="2405"/>
    <s v="51-60"/>
    <d v="2061-01-25T00:00:00"/>
    <n v="17"/>
    <x v="1"/>
    <x v="41"/>
  </r>
  <r>
    <n v="2304"/>
    <s v="REPUBLICAN"/>
    <n v="2406"/>
    <s v="61-70"/>
    <d v="2061-02-06T00:00:00"/>
    <n v="17"/>
    <x v="1"/>
    <x v="41"/>
  </r>
  <r>
    <n v="2306"/>
    <s v="REPUBLICAN"/>
    <n v="2412"/>
    <s v="31-40"/>
    <d v="2061-02-18T00:00:00"/>
    <n v="17"/>
    <x v="1"/>
    <x v="41"/>
  </r>
  <r>
    <n v="2307"/>
    <s v="REPUBLICAN"/>
    <n v="2409"/>
    <s v="61-70"/>
    <d v="2061-03-02T00:00:00"/>
    <n v="18"/>
    <x v="1"/>
    <x v="41"/>
  </r>
  <r>
    <n v="2308"/>
    <s v="DEMOCRAT"/>
    <n v="2416"/>
    <s v="51-60"/>
    <d v="2061-03-14T00:00:00"/>
    <n v="17"/>
    <x v="0"/>
    <x v="41"/>
  </r>
  <r>
    <n v="2309"/>
    <s v="DEMOCRAT"/>
    <n v="2418"/>
    <s v="31-40"/>
    <d v="2061-03-26T00:00:00"/>
    <n v="18"/>
    <x v="1"/>
    <x v="41"/>
  </r>
  <r>
    <n v="2310"/>
    <s v="DEMOCRAT"/>
    <n v="2401"/>
    <s v="51-60"/>
    <d v="2061-04-07T00:00:00"/>
    <n v="18"/>
    <x v="0"/>
    <x v="41"/>
  </r>
  <r>
    <n v="2311"/>
    <s v="REPUBLICAN"/>
    <n v="2418"/>
    <s v="51-60"/>
    <d v="2061-04-19T00:00:00"/>
    <n v="16"/>
    <x v="0"/>
    <x v="41"/>
  </r>
  <r>
    <n v="2312"/>
    <s v="REPUBLICAN"/>
    <n v="2404"/>
    <s v="31-40"/>
    <d v="2061-05-01T00:00:00"/>
    <n v="16"/>
    <x v="0"/>
    <x v="41"/>
  </r>
  <r>
    <n v="2313"/>
    <s v="DEMOCRAT"/>
    <n v="2405"/>
    <s v="51-60"/>
    <d v="2061-05-13T00:00:00"/>
    <n v="16"/>
    <x v="1"/>
    <x v="41"/>
  </r>
  <r>
    <n v="2314"/>
    <s v="REPUBLICAN"/>
    <n v="2423"/>
    <s v="41-50"/>
    <d v="2061-05-25T00:00:00"/>
    <n v="16"/>
    <x v="1"/>
    <x v="41"/>
  </r>
  <r>
    <n v="2315"/>
    <s v="DECLINED"/>
    <n v="2407"/>
    <s v="51-60"/>
    <d v="2061-06-06T00:00:00"/>
    <n v="17"/>
    <x v="0"/>
    <x v="41"/>
  </r>
  <r>
    <n v="2316"/>
    <s v="DEMOCRAT"/>
    <n v="2423"/>
    <s v="51-60"/>
    <d v="2061-06-18T00:00:00"/>
    <n v="17"/>
    <x v="0"/>
    <x v="41"/>
  </r>
  <r>
    <n v="2317"/>
    <s v="DEMOCRAT"/>
    <n v="2414"/>
    <s v="51-60"/>
    <d v="2061-06-30T00:00:00"/>
    <n v="16"/>
    <x v="0"/>
    <x v="41"/>
  </r>
  <r>
    <n v="2318"/>
    <s v="DEMOCRAT"/>
    <n v="2412"/>
    <s v="41-50"/>
    <d v="2061-07-12T00:00:00"/>
    <n v="17"/>
    <x v="1"/>
    <x v="41"/>
  </r>
  <r>
    <n v="2319"/>
    <s v="AMERICAN INDEP"/>
    <n v="2411"/>
    <s v="41-50"/>
    <d v="2061-07-24T00:00:00"/>
    <n v="2"/>
    <x v="0"/>
    <x v="41"/>
  </r>
  <r>
    <n v="2320"/>
    <s v="DEMOCRAT"/>
    <n v="2417"/>
    <s v="51-60"/>
    <d v="2061-08-05T00:00:00"/>
    <n v="17"/>
    <x v="0"/>
    <x v="41"/>
  </r>
  <r>
    <n v="2321"/>
    <s v="DEMOCRAT"/>
    <n v="2407"/>
    <s v="61-70"/>
    <d v="2061-08-17T00:00:00"/>
    <n v="17"/>
    <x v="0"/>
    <x v="41"/>
  </r>
  <r>
    <n v="2322"/>
    <s v="DEMOCRAT"/>
    <n v="2401"/>
    <s v="71 +"/>
    <d v="2061-08-29T00:00:00"/>
    <n v="16"/>
    <x v="0"/>
    <x v="41"/>
  </r>
  <r>
    <n v="2323"/>
    <s v="DEMOCRAT"/>
    <n v="2401"/>
    <s v="61-70"/>
    <d v="2061-09-10T00:00:00"/>
    <n v="16"/>
    <x v="0"/>
    <x v="41"/>
  </r>
  <r>
    <n v="2324"/>
    <s v="DEMOCRAT"/>
    <n v="2403"/>
    <s v="51-60"/>
    <d v="2061-09-22T00:00:00"/>
    <n v="9"/>
    <x v="0"/>
    <x v="41"/>
  </r>
  <r>
    <n v="2325"/>
    <s v="DEMOCRAT"/>
    <n v="2406"/>
    <s v="31-40"/>
    <d v="2061-10-04T00:00:00"/>
    <n v="16"/>
    <x v="0"/>
    <x v="41"/>
  </r>
  <r>
    <n v="2326"/>
    <s v="DEMOCRAT"/>
    <n v="2412"/>
    <s v="31-40"/>
    <d v="2061-10-16T00:00:00"/>
    <n v="17"/>
    <x v="1"/>
    <x v="41"/>
  </r>
  <r>
    <n v="2327"/>
    <s v="DEMOCRAT"/>
    <n v="2412"/>
    <s v="51-60"/>
    <d v="2061-10-28T00:00:00"/>
    <n v="17"/>
    <x v="0"/>
    <x v="41"/>
  </r>
  <r>
    <n v="2328"/>
    <s v="REPUBLICAN"/>
    <n v="2417"/>
    <s v="41-50"/>
    <d v="2061-11-09T00:00:00"/>
    <n v="17"/>
    <x v="0"/>
    <x v="41"/>
  </r>
  <r>
    <n v="2329"/>
    <s v="REPUBLICAN"/>
    <n v="2417"/>
    <s v="51-60"/>
    <d v="2061-11-21T00:00:00"/>
    <n v="17"/>
    <x v="1"/>
    <x v="41"/>
  </r>
  <r>
    <n v="2330"/>
    <s v="REPUBLICAN"/>
    <n v="2418"/>
    <s v="41-50"/>
    <d v="2061-12-03T00:00:00"/>
    <n v="9"/>
    <x v="0"/>
    <x v="41"/>
  </r>
  <r>
    <n v="2331"/>
    <s v="DEMOCRAT"/>
    <n v="2412"/>
    <s v="71 +"/>
    <d v="2061-12-15T00:00:00"/>
    <n v="17"/>
    <x v="0"/>
    <x v="41"/>
  </r>
  <r>
    <n v="2332"/>
    <s v="DEMOCRAT"/>
    <n v="2401"/>
    <s v="71 +"/>
    <d v="2061-12-27T00:00:00"/>
    <n v="17"/>
    <x v="0"/>
    <x v="41"/>
  </r>
  <r>
    <n v="2333"/>
    <s v="DEMOCRAT"/>
    <n v="2406"/>
    <s v="51-60"/>
    <d v="2062-01-08T00:00:00"/>
    <n v="17"/>
    <x v="1"/>
    <x v="42"/>
  </r>
  <r>
    <n v="2334"/>
    <s v="DEMOCRAT"/>
    <n v="2415"/>
    <s v="51-60"/>
    <d v="2062-01-20T00:00:00"/>
    <n v="17"/>
    <x v="1"/>
    <x v="42"/>
  </r>
  <r>
    <n v="2335"/>
    <s v="DEMOCRAT"/>
    <n v="2408"/>
    <s v="71 +"/>
    <d v="2062-02-01T00:00:00"/>
    <n v="17"/>
    <x v="0"/>
    <x v="42"/>
  </r>
  <r>
    <n v="2336"/>
    <s v="DEMOCRAT"/>
    <n v="2418"/>
    <s v="61-70"/>
    <d v="2062-02-13T00:00:00"/>
    <n v="17"/>
    <x v="1"/>
    <x v="42"/>
  </r>
  <r>
    <n v="2337"/>
    <s v="DEMOCRAT"/>
    <n v="2423"/>
    <s v="71 +"/>
    <d v="2062-02-25T00:00:00"/>
    <n v="3"/>
    <x v="0"/>
    <x v="42"/>
  </r>
  <r>
    <n v="2338"/>
    <s v="DEMOCRAT"/>
    <n v="2419"/>
    <s v="51-60"/>
    <d v="2062-03-09T00:00:00"/>
    <n v="17"/>
    <x v="0"/>
    <x v="42"/>
  </r>
  <r>
    <n v="2339"/>
    <s v="DEMOCRAT"/>
    <n v="2408"/>
    <s v="71 +"/>
    <d v="2062-03-21T00:00:00"/>
    <n v="17"/>
    <x v="0"/>
    <x v="42"/>
  </r>
  <r>
    <n v="2340"/>
    <s v="DEMOCRAT"/>
    <n v="2406"/>
    <s v="51-60"/>
    <d v="2062-04-02T00:00:00"/>
    <n v="17"/>
    <x v="0"/>
    <x v="42"/>
  </r>
  <r>
    <n v="2341"/>
    <s v="DEMOCRAT"/>
    <n v="2409"/>
    <s v="51-60"/>
    <d v="2062-04-14T00:00:00"/>
    <n v="17"/>
    <x v="0"/>
    <x v="42"/>
  </r>
  <r>
    <n v="2342"/>
    <s v="REPUBLICAN"/>
    <n v="2424"/>
    <s v="71 +"/>
    <d v="2062-04-26T00:00:00"/>
    <n v="17"/>
    <x v="0"/>
    <x v="42"/>
  </r>
  <r>
    <n v="2343"/>
    <s v="REPUBLICAN"/>
    <n v="2406"/>
    <s v="41-50"/>
    <d v="2062-05-08T00:00:00"/>
    <n v="17"/>
    <x v="0"/>
    <x v="42"/>
  </r>
  <r>
    <n v="2344"/>
    <s v="DEMOCRAT"/>
    <n v="2419"/>
    <s v="51-60"/>
    <d v="2062-05-20T00:00:00"/>
    <n v="17"/>
    <x v="1"/>
    <x v="42"/>
  </r>
  <r>
    <n v="2345"/>
    <s v="DECLINED"/>
    <n v="2408"/>
    <s v="71 +"/>
    <d v="2062-06-01T00:00:00"/>
    <n v="17"/>
    <x v="1"/>
    <x v="42"/>
  </r>
  <r>
    <n v="2346"/>
    <s v="DEMOCRAT"/>
    <n v="2412"/>
    <s v="41-50"/>
    <d v="2062-06-13T00:00:00"/>
    <n v="17"/>
    <x v="0"/>
    <x v="42"/>
  </r>
  <r>
    <n v="2347"/>
    <s v="REPUBLICAN"/>
    <n v="2406"/>
    <s v="51-60"/>
    <d v="2062-06-25T00:00:00"/>
    <n v="17"/>
    <x v="1"/>
    <x v="42"/>
  </r>
  <r>
    <n v="2349"/>
    <s v="DECLINED"/>
    <n v="2409"/>
    <s v="31-40"/>
    <d v="2062-07-07T00:00:00"/>
    <n v="17"/>
    <x v="1"/>
    <x v="42"/>
  </r>
  <r>
    <n v="2352"/>
    <s v="REPUBLICAN"/>
    <n v="2419"/>
    <s v="31-40"/>
    <d v="2062-07-19T00:00:00"/>
    <n v="17"/>
    <x v="0"/>
    <x v="42"/>
  </r>
  <r>
    <n v="2353"/>
    <s v="DEMOCRAT"/>
    <n v="2417"/>
    <s v="71 +"/>
    <d v="2062-07-31T00:00:00"/>
    <n v="17"/>
    <x v="1"/>
    <x v="42"/>
  </r>
  <r>
    <n v="2354"/>
    <s v="DEMOCRAT"/>
    <n v="2424"/>
    <s v="71 +"/>
    <d v="2062-08-12T00:00:00"/>
    <n v="17"/>
    <x v="1"/>
    <x v="42"/>
  </r>
  <r>
    <n v="2355"/>
    <s v="DEMOCRAT"/>
    <n v="2405"/>
    <s v="41-50"/>
    <d v="2062-08-24T00:00:00"/>
    <n v="17"/>
    <x v="1"/>
    <x v="42"/>
  </r>
  <r>
    <n v="2356"/>
    <s v="REPUBLICAN"/>
    <n v="2413"/>
    <s v="61-70"/>
    <d v="2062-09-05T00:00:00"/>
    <n v="17"/>
    <x v="1"/>
    <x v="42"/>
  </r>
  <r>
    <n v="2358"/>
    <s v="DEMOCRAT"/>
    <n v="2414"/>
    <s v="41-50"/>
    <d v="2062-09-17T00:00:00"/>
    <n v="17"/>
    <x v="1"/>
    <x v="42"/>
  </r>
  <r>
    <n v="2362"/>
    <s v="DEMOCRAT"/>
    <n v="2414"/>
    <s v="41-50"/>
    <d v="2062-09-29T00:00:00"/>
    <n v="17"/>
    <x v="1"/>
    <x v="42"/>
  </r>
  <r>
    <n v="2365"/>
    <s v="REPUBLICAN"/>
    <n v="2424"/>
    <s v="31-40"/>
    <d v="2062-10-11T00:00:00"/>
    <n v="17"/>
    <x v="1"/>
    <x v="42"/>
  </r>
  <r>
    <n v="2366"/>
    <s v="DEMOCRAT"/>
    <n v="2406"/>
    <s v="41-50"/>
    <d v="2062-10-23T00:00:00"/>
    <n v="17"/>
    <x v="0"/>
    <x v="42"/>
  </r>
  <r>
    <n v="2367"/>
    <s v="DEMOCRAT"/>
    <n v="2402"/>
    <s v="51-60"/>
    <d v="2062-11-04T00:00:00"/>
    <n v="17"/>
    <x v="1"/>
    <x v="42"/>
  </r>
  <r>
    <n v="2368"/>
    <s v="DEMOCRAT"/>
    <n v="2402"/>
    <s v="31-40"/>
    <d v="2062-11-16T00:00:00"/>
    <n v="17"/>
    <x v="1"/>
    <x v="42"/>
  </r>
  <r>
    <n v="2369"/>
    <s v="REPUBLICAN"/>
    <n v="2406"/>
    <s v="51-60"/>
    <d v="2062-11-28T00:00:00"/>
    <n v="17"/>
    <x v="0"/>
    <x v="42"/>
  </r>
  <r>
    <n v="2370"/>
    <s v="REPUBLICAN"/>
    <n v="2417"/>
    <s v="61-70"/>
    <d v="2062-12-10T00:00:00"/>
    <n v="17"/>
    <x v="0"/>
    <x v="42"/>
  </r>
  <r>
    <n v="2371"/>
    <s v="REPUBLICAN"/>
    <n v="2417"/>
    <s v="61-70"/>
    <d v="2062-12-22T00:00:00"/>
    <n v="17"/>
    <x v="0"/>
    <x v="42"/>
  </r>
  <r>
    <n v="2372"/>
    <s v="DEMOCRAT"/>
    <n v="2409"/>
    <s v="31-40"/>
    <d v="2063-01-03T00:00:00"/>
    <n v="4"/>
    <x v="1"/>
    <x v="43"/>
  </r>
  <r>
    <n v="2373"/>
    <s v="DEMOCRAT"/>
    <n v="2404"/>
    <s v="61-70"/>
    <d v="2063-01-15T00:00:00"/>
    <n v="17"/>
    <x v="0"/>
    <x v="43"/>
  </r>
  <r>
    <n v="2374"/>
    <s v="DEMOCRAT"/>
    <n v="2415"/>
    <s v="41-50"/>
    <d v="2063-01-27T00:00:00"/>
    <n v="17"/>
    <x v="1"/>
    <x v="43"/>
  </r>
  <r>
    <n v="2375"/>
    <s v="DEMOCRAT"/>
    <n v="2421"/>
    <s v="71 +"/>
    <d v="2063-02-08T00:00:00"/>
    <n v="16"/>
    <x v="0"/>
    <x v="43"/>
  </r>
  <r>
    <n v="2376"/>
    <s v="DEMOCRAT"/>
    <n v="2421"/>
    <s v="51-60"/>
    <d v="2063-02-20T00:00:00"/>
    <n v="16"/>
    <x v="0"/>
    <x v="43"/>
  </r>
  <r>
    <n v="2378"/>
    <s v="DEMOCRAT"/>
    <n v="2401"/>
    <s v="41-50"/>
    <d v="2063-03-04T00:00:00"/>
    <n v="16"/>
    <x v="1"/>
    <x v="43"/>
  </r>
  <r>
    <n v="2379"/>
    <s v="DECLINED"/>
    <n v="2414"/>
    <s v="41-50"/>
    <d v="2063-03-16T00:00:00"/>
    <n v="16"/>
    <x v="2"/>
    <x v="43"/>
  </r>
  <r>
    <n v="2380"/>
    <s v="DEMOCRAT"/>
    <n v="2417"/>
    <s v="51-60"/>
    <d v="2063-03-28T00:00:00"/>
    <n v="16"/>
    <x v="1"/>
    <x v="43"/>
  </r>
  <r>
    <n v="2381"/>
    <s v="DEMOCRAT"/>
    <n v="2414"/>
    <s v="31-40"/>
    <d v="2063-04-09T00:00:00"/>
    <n v="16"/>
    <x v="0"/>
    <x v="43"/>
  </r>
  <r>
    <n v="2382"/>
    <s v="DEMOCRAT"/>
    <n v="2402"/>
    <s v="61-70"/>
    <d v="2063-04-21T00:00:00"/>
    <n v="16"/>
    <x v="1"/>
    <x v="43"/>
  </r>
  <r>
    <n v="2383"/>
    <s v="REPUBLICAN"/>
    <n v="2412"/>
    <s v="61-70"/>
    <d v="2063-05-03T00:00:00"/>
    <n v="16"/>
    <x v="0"/>
    <x v="43"/>
  </r>
  <r>
    <n v="2384"/>
    <s v="DEMOCRAT"/>
    <n v="2417"/>
    <s v="61-70"/>
    <d v="2063-05-15T00:00:00"/>
    <n v="16"/>
    <x v="0"/>
    <x v="43"/>
  </r>
  <r>
    <n v="2385"/>
    <s v="DEMOCRAT"/>
    <n v="2422"/>
    <s v="61-70"/>
    <d v="2063-05-27T00:00:00"/>
    <n v="16"/>
    <x v="0"/>
    <x v="43"/>
  </r>
  <r>
    <n v="2386"/>
    <s v="DEMOCRAT"/>
    <n v="2413"/>
    <s v="51-60"/>
    <d v="2063-06-08T00:00:00"/>
    <n v="16"/>
    <x v="1"/>
    <x v="43"/>
  </r>
  <r>
    <n v="2387"/>
    <s v="REPUBLICAN"/>
    <n v="2405"/>
    <s v="71 +"/>
    <d v="2063-06-20T00:00:00"/>
    <n v="16"/>
    <x v="0"/>
    <x v="43"/>
  </r>
  <r>
    <n v="2388"/>
    <s v="DEMOCRAT"/>
    <n v="2424"/>
    <s v="71 +"/>
    <d v="2063-07-02T00:00:00"/>
    <n v="16"/>
    <x v="1"/>
    <x v="43"/>
  </r>
  <r>
    <n v="2389"/>
    <s v="DEMOCRAT"/>
    <n v="2403"/>
    <s v="61-70"/>
    <d v="2063-07-14T00:00:00"/>
    <n v="16"/>
    <x v="0"/>
    <x v="43"/>
  </r>
  <r>
    <n v="2390"/>
    <s v="REPUBLICAN"/>
    <n v="2402"/>
    <s v="61-70"/>
    <d v="2063-07-26T00:00:00"/>
    <n v="16"/>
    <x v="0"/>
    <x v="43"/>
  </r>
  <r>
    <n v="2391"/>
    <s v="REPUBLICAN"/>
    <n v="2421"/>
    <s v="51-60"/>
    <d v="2063-08-07T00:00:00"/>
    <n v="15"/>
    <x v="0"/>
    <x v="43"/>
  </r>
  <r>
    <n v="2392"/>
    <s v="REPUBLICAN"/>
    <n v="2405"/>
    <s v="41-50"/>
    <d v="2063-08-19T00:00:00"/>
    <n v="15"/>
    <x v="0"/>
    <x v="43"/>
  </r>
  <r>
    <n v="2393"/>
    <s v="DEMOCRAT"/>
    <n v="2422"/>
    <s v="41-50"/>
    <d v="2063-08-31T00:00:00"/>
    <n v="15"/>
    <x v="1"/>
    <x v="43"/>
  </r>
  <r>
    <n v="2394"/>
    <s v="DEMOCRAT"/>
    <n v="2412"/>
    <s v="51-60"/>
    <d v="2063-09-12T00:00:00"/>
    <n v="16"/>
    <x v="1"/>
    <x v="43"/>
  </r>
  <r>
    <n v="2395"/>
    <s v="DEMOCRAT"/>
    <n v="2409"/>
    <s v="51-60"/>
    <d v="2063-09-24T00:00:00"/>
    <n v="16"/>
    <x v="1"/>
    <x v="43"/>
  </r>
  <r>
    <n v="2396"/>
    <s v="DEMOCRAT"/>
    <n v="2417"/>
    <s v="51-60"/>
    <d v="2063-10-06T00:00:00"/>
    <n v="16"/>
    <x v="0"/>
    <x v="43"/>
  </r>
  <r>
    <n v="2397"/>
    <s v="DEMOCRAT"/>
    <n v="2403"/>
    <s v="41-50"/>
    <d v="2063-10-18T00:00:00"/>
    <n v="16"/>
    <x v="1"/>
    <x v="43"/>
  </r>
  <r>
    <n v="2398"/>
    <s v="DEMOCRAT"/>
    <n v="2405"/>
    <s v="51-60"/>
    <d v="2063-10-30T00:00:00"/>
    <n v="16"/>
    <x v="0"/>
    <x v="43"/>
  </r>
  <r>
    <n v="2399"/>
    <s v="DECLINED"/>
    <n v="2418"/>
    <s v="51-60"/>
    <d v="2063-11-11T00:00:00"/>
    <n v="15"/>
    <x v="1"/>
    <x v="43"/>
  </r>
  <r>
    <n v="2400"/>
    <s v="REPUBLICAN"/>
    <n v="2403"/>
    <s v="41-50"/>
    <d v="2063-11-23T00:00:00"/>
    <n v="15"/>
    <x v="0"/>
    <x v="43"/>
  </r>
  <r>
    <n v="2401"/>
    <s v="REPUBLICAN"/>
    <n v="2423"/>
    <s v="41-50"/>
    <d v="2063-12-05T00:00:00"/>
    <n v="15"/>
    <x v="0"/>
    <x v="43"/>
  </r>
  <r>
    <n v="2402"/>
    <s v="DECLINED"/>
    <n v="2419"/>
    <s v="41-50"/>
    <d v="2063-12-17T00:00:00"/>
    <n v="16"/>
    <x v="0"/>
    <x v="43"/>
  </r>
  <r>
    <n v="2403"/>
    <s v="REPUBLICAN"/>
    <n v="2402"/>
    <s v="41-50"/>
    <d v="2063-12-29T00:00:00"/>
    <n v="15"/>
    <x v="0"/>
    <x v="43"/>
  </r>
  <r>
    <n v="2404"/>
    <s v="REPUBLICAN"/>
    <n v="2409"/>
    <s v="31-40"/>
    <d v="2064-01-10T00:00:00"/>
    <n v="16"/>
    <x v="1"/>
    <x v="44"/>
  </r>
  <r>
    <n v="2405"/>
    <s v="GREEN"/>
    <n v="2417"/>
    <s v="71 +"/>
    <d v="2064-01-22T00:00:00"/>
    <n v="16"/>
    <x v="0"/>
    <x v="44"/>
  </r>
  <r>
    <n v="2406"/>
    <s v="DEMOCRAT"/>
    <n v="2413"/>
    <s v="61-70"/>
    <d v="2064-02-03T00:00:00"/>
    <n v="16"/>
    <x v="0"/>
    <x v="44"/>
  </r>
  <r>
    <n v="2407"/>
    <s v="DEMOCRAT"/>
    <n v="2407"/>
    <s v="41-50"/>
    <d v="2064-02-15T00:00:00"/>
    <n v="15"/>
    <x v="1"/>
    <x v="44"/>
  </r>
  <r>
    <n v="2408"/>
    <s v="REPUBLICAN"/>
    <n v="2411"/>
    <s v="41-50"/>
    <d v="2064-02-27T00:00:00"/>
    <n v="15"/>
    <x v="0"/>
    <x v="44"/>
  </r>
  <r>
    <n v="2409"/>
    <s v="AMERICAN INDEP"/>
    <n v="2423"/>
    <s v="41-50"/>
    <d v="2064-03-10T00:00:00"/>
    <n v="16"/>
    <x v="0"/>
    <x v="44"/>
  </r>
  <r>
    <n v="2410"/>
    <s v="DEMOCRAT"/>
    <n v="2419"/>
    <s v="41-50"/>
    <d v="2064-03-22T00:00:00"/>
    <n v="16"/>
    <x v="0"/>
    <x v="44"/>
  </r>
  <r>
    <n v="2411"/>
    <s v="DECLINED"/>
    <n v="2417"/>
    <s v="71 +"/>
    <d v="2064-04-03T00:00:00"/>
    <n v="15"/>
    <x v="1"/>
    <x v="44"/>
  </r>
  <r>
    <n v="2412"/>
    <s v="REPUBLICAN"/>
    <n v="2415"/>
    <s v="51-60"/>
    <d v="2064-04-15T00:00:00"/>
    <n v="16"/>
    <x v="1"/>
    <x v="44"/>
  </r>
  <r>
    <n v="2413"/>
    <s v="DEMOCRAT"/>
    <n v="2407"/>
    <s v="41-50"/>
    <d v="2064-04-27T00:00:00"/>
    <n v="16"/>
    <x v="1"/>
    <x v="44"/>
  </r>
  <r>
    <n v="2414"/>
    <s v="DEMOCRAT"/>
    <n v="2424"/>
    <s v="41-50"/>
    <d v="2064-05-09T00:00:00"/>
    <n v="16"/>
    <x v="1"/>
    <x v="44"/>
  </r>
  <r>
    <n v="2415"/>
    <s v="REPUBLICAN"/>
    <n v="2423"/>
    <s v="51-60"/>
    <d v="2064-05-21T00:00:00"/>
    <n v="16"/>
    <x v="0"/>
    <x v="44"/>
  </r>
  <r>
    <n v="2416"/>
    <s v="REPUBLICAN"/>
    <n v="2402"/>
    <s v="51-60"/>
    <d v="2064-06-02T00:00:00"/>
    <n v="16"/>
    <x v="1"/>
    <x v="44"/>
  </r>
  <r>
    <n v="2417"/>
    <s v="DEMOCRAT"/>
    <n v="2409"/>
    <s v="41-50"/>
    <d v="2064-06-14T00:00:00"/>
    <n v="16"/>
    <x v="0"/>
    <x v="44"/>
  </r>
  <r>
    <n v="2418"/>
    <s v="DEMOCRAT"/>
    <n v="2421"/>
    <s v="51-60"/>
    <d v="2064-06-26T00:00:00"/>
    <n v="15"/>
    <x v="1"/>
    <x v="44"/>
  </r>
  <r>
    <n v="2419"/>
    <s v="DEMOCRAT"/>
    <n v="2413"/>
    <s v="51-60"/>
    <d v="2064-07-08T00:00:00"/>
    <n v="16"/>
    <x v="1"/>
    <x v="44"/>
  </r>
  <r>
    <n v="2420"/>
    <s v="DEMOCRAT"/>
    <n v="2422"/>
    <s v="41-50"/>
    <d v="2064-07-20T00:00:00"/>
    <n v="16"/>
    <x v="1"/>
    <x v="44"/>
  </r>
  <r>
    <n v="2421"/>
    <s v="DEMOCRAT"/>
    <n v="2420"/>
    <s v="51-60"/>
    <d v="2064-08-01T00:00:00"/>
    <n v="16"/>
    <x v="0"/>
    <x v="44"/>
  </r>
  <r>
    <n v="2422"/>
    <s v="DECLINED"/>
    <n v="2409"/>
    <s v="51-60"/>
    <d v="2064-08-13T00:00:00"/>
    <n v="16"/>
    <x v="0"/>
    <x v="44"/>
  </r>
  <r>
    <n v="2423"/>
    <s v="DEMOCRAT"/>
    <n v="2411"/>
    <s v="51-60"/>
    <d v="2064-08-25T00:00:00"/>
    <n v="16"/>
    <x v="0"/>
    <x v="44"/>
  </r>
  <r>
    <n v="2424"/>
    <s v="DEMOCRAT"/>
    <n v="2404"/>
    <s v="41-50"/>
    <d v="2064-09-06T00:00:00"/>
    <n v="16"/>
    <x v="0"/>
    <x v="44"/>
  </r>
  <r>
    <n v="2425"/>
    <s v="DEMOCRAT"/>
    <n v="2418"/>
    <s v="51-60"/>
    <d v="2064-09-18T00:00:00"/>
    <n v="16"/>
    <x v="1"/>
    <x v="44"/>
  </r>
  <r>
    <n v="2426"/>
    <s v="DEMOCRAT"/>
    <n v="2407"/>
    <s v="41-50"/>
    <d v="2064-09-30T00:00:00"/>
    <n v="16"/>
    <x v="1"/>
    <x v="44"/>
  </r>
  <r>
    <n v="2427"/>
    <s v="DEMOCRAT"/>
    <n v="2420"/>
    <s v="51-60"/>
    <d v="2064-10-12T00:00:00"/>
    <n v="16"/>
    <x v="1"/>
    <x v="44"/>
  </r>
  <r>
    <n v="2428"/>
    <s v="DEMOCRAT"/>
    <n v="2413"/>
    <s v="71 +"/>
    <d v="2064-10-24T00:00:00"/>
    <n v="16"/>
    <x v="0"/>
    <x v="44"/>
  </r>
  <r>
    <n v="2429"/>
    <s v="DEMOCRAT"/>
    <n v="2417"/>
    <s v="41-50"/>
    <d v="2064-11-05T00:00:00"/>
    <n v="16"/>
    <x v="1"/>
    <x v="44"/>
  </r>
  <r>
    <n v="2430"/>
    <s v="DEMOCRAT"/>
    <n v="2408"/>
    <s v="61-70"/>
    <d v="2064-11-17T00:00:00"/>
    <n v="16"/>
    <x v="0"/>
    <x v="44"/>
  </r>
  <r>
    <n v="2431"/>
    <s v="REPUBLICAN"/>
    <n v="2418"/>
    <s v="51-60"/>
    <d v="2064-11-29T00:00:00"/>
    <n v="16"/>
    <x v="0"/>
    <x v="44"/>
  </r>
  <r>
    <n v="2432"/>
    <s v="REPUBLICAN"/>
    <n v="2409"/>
    <s v="41-50"/>
    <d v="2064-12-11T00:00:00"/>
    <n v="16"/>
    <x v="1"/>
    <x v="44"/>
  </r>
  <r>
    <n v="2433"/>
    <s v="DEMOCRAT"/>
    <n v="2413"/>
    <s v="51-60"/>
    <d v="2064-12-23T00:00:00"/>
    <n v="16"/>
    <x v="1"/>
    <x v="44"/>
  </r>
  <r>
    <n v="2434"/>
    <s v="DEMOCRAT"/>
    <n v="2424"/>
    <s v="71 +"/>
    <d v="2065-01-04T00:00:00"/>
    <n v="16"/>
    <x v="0"/>
    <x v="45"/>
  </r>
  <r>
    <n v="2435"/>
    <s v="DEMOCRAT"/>
    <n v="2406"/>
    <s v="31-40"/>
    <d v="2065-01-16T00:00:00"/>
    <n v="16"/>
    <x v="1"/>
    <x v="45"/>
  </r>
  <r>
    <n v="2436"/>
    <s v="DEMOCRAT"/>
    <n v="2408"/>
    <s v="31-40"/>
    <d v="2065-01-28T00:00:00"/>
    <n v="15"/>
    <x v="0"/>
    <x v="45"/>
  </r>
  <r>
    <n v="2437"/>
    <s v="REPUBLICAN"/>
    <n v="2413"/>
    <s v="41-50"/>
    <d v="2065-02-09T00:00:00"/>
    <n v="15"/>
    <x v="1"/>
    <x v="45"/>
  </r>
  <r>
    <n v="2438"/>
    <s v="DEMOCRAT"/>
    <n v="2419"/>
    <s v="41-50"/>
    <d v="2065-02-21T00:00:00"/>
    <n v="15"/>
    <x v="1"/>
    <x v="45"/>
  </r>
  <r>
    <n v="2439"/>
    <s v="REPUBLICAN"/>
    <n v="2414"/>
    <s v="41-50"/>
    <d v="2065-03-05T00:00:00"/>
    <n v="16"/>
    <x v="1"/>
    <x v="45"/>
  </r>
  <r>
    <n v="2440"/>
    <s v="DEMOCRAT"/>
    <n v="2401"/>
    <s v="61-70"/>
    <d v="2065-03-17T00:00:00"/>
    <n v="16"/>
    <x v="0"/>
    <x v="45"/>
  </r>
  <r>
    <n v="2441"/>
    <s v="DEMOCRAT"/>
    <n v="2416"/>
    <s v="71 +"/>
    <d v="2065-03-29T00:00:00"/>
    <n v="16"/>
    <x v="1"/>
    <x v="45"/>
  </r>
  <r>
    <n v="2442"/>
    <s v="REPUBLICAN"/>
    <n v="2414"/>
    <s v="51-60"/>
    <d v="2065-04-10T00:00:00"/>
    <n v="15"/>
    <x v="1"/>
    <x v="45"/>
  </r>
  <r>
    <n v="2443"/>
    <s v="DEMOCRAT"/>
    <n v="2414"/>
    <s v="51-60"/>
    <d v="2065-04-22T00:00:00"/>
    <n v="15"/>
    <x v="0"/>
    <x v="45"/>
  </r>
  <r>
    <n v="2444"/>
    <s v="DEMOCRAT"/>
    <n v="2411"/>
    <s v="61-70"/>
    <d v="2065-05-04T00:00:00"/>
    <n v="9"/>
    <x v="0"/>
    <x v="45"/>
  </r>
  <r>
    <n v="2445"/>
    <s v="DEMOCRAT"/>
    <n v="2417"/>
    <s v="61-70"/>
    <d v="2065-05-16T00:00:00"/>
    <n v="16"/>
    <x v="0"/>
    <x v="45"/>
  </r>
  <r>
    <n v="2446"/>
    <s v="DECLINED"/>
    <n v="2419"/>
    <s v="71 +"/>
    <d v="2065-05-28T00:00:00"/>
    <n v="16"/>
    <x v="1"/>
    <x v="45"/>
  </r>
  <r>
    <n v="2447"/>
    <s v="DEMOCRAT"/>
    <n v="2408"/>
    <s v="71 +"/>
    <d v="2065-06-09T00:00:00"/>
    <n v="16"/>
    <x v="0"/>
    <x v="45"/>
  </r>
  <r>
    <n v="2448"/>
    <s v="DECLINED"/>
    <n v="2404"/>
    <s v="61-70"/>
    <d v="2065-06-21T00:00:00"/>
    <n v="16"/>
    <x v="1"/>
    <x v="45"/>
  </r>
  <r>
    <n v="2449"/>
    <s v="REPUBLICAN"/>
    <n v="2413"/>
    <s v="51-60"/>
    <d v="2065-07-03T00:00:00"/>
    <n v="15"/>
    <x v="1"/>
    <x v="45"/>
  </r>
  <r>
    <n v="2450"/>
    <s v="REPUBLICAN"/>
    <n v="2412"/>
    <s v="41-50"/>
    <d v="2065-07-15T00:00:00"/>
    <n v="16"/>
    <x v="0"/>
    <x v="45"/>
  </r>
  <r>
    <n v="2451"/>
    <s v="DEMOCRAT"/>
    <n v="2403"/>
    <s v="51-60"/>
    <d v="2065-07-27T00:00:00"/>
    <n v="15"/>
    <x v="1"/>
    <x v="45"/>
  </r>
  <r>
    <n v="2452"/>
    <s v="DEMOCRAT"/>
    <n v="2403"/>
    <s v="41-50"/>
    <d v="2065-08-08T00:00:00"/>
    <n v="15"/>
    <x v="1"/>
    <x v="45"/>
  </r>
  <r>
    <n v="2453"/>
    <s v="DEMOCRAT"/>
    <n v="2407"/>
    <s v="51-60"/>
    <d v="2065-08-20T00:00:00"/>
    <n v="16"/>
    <x v="0"/>
    <x v="45"/>
  </r>
  <r>
    <n v="2454"/>
    <s v="DEMOCRAT"/>
    <n v="2409"/>
    <s v="51-60"/>
    <d v="2065-09-01T00:00:00"/>
    <n v="16"/>
    <x v="0"/>
    <x v="45"/>
  </r>
  <r>
    <n v="2455"/>
    <s v="DEMOCRAT"/>
    <n v="2413"/>
    <s v="61-70"/>
    <d v="2065-09-13T00:00:00"/>
    <n v="16"/>
    <x v="0"/>
    <x v="45"/>
  </r>
  <r>
    <n v="2456"/>
    <s v="DEMOCRAT"/>
    <n v="2414"/>
    <s v="71 +"/>
    <d v="2065-09-25T00:00:00"/>
    <n v="16"/>
    <x v="0"/>
    <x v="45"/>
  </r>
  <r>
    <n v="2457"/>
    <s v="DEMOCRAT"/>
    <n v="2401"/>
    <s v="51-60"/>
    <d v="2065-10-07T00:00:00"/>
    <n v="16"/>
    <x v="0"/>
    <x v="45"/>
  </r>
  <r>
    <n v="2458"/>
    <s v="DEMOCRAT"/>
    <n v="2401"/>
    <s v="61-70"/>
    <d v="2065-10-19T00:00:00"/>
    <n v="16"/>
    <x v="0"/>
    <x v="45"/>
  </r>
  <r>
    <n v="2459"/>
    <s v="DECLINED"/>
    <n v="2401"/>
    <s v="51-60"/>
    <d v="2065-10-31T00:00:00"/>
    <n v="16"/>
    <x v="1"/>
    <x v="45"/>
  </r>
  <r>
    <n v="2460"/>
    <s v="DEMOCRAT"/>
    <n v="2424"/>
    <s v="61-70"/>
    <d v="2065-11-12T00:00:00"/>
    <n v="16"/>
    <x v="1"/>
    <x v="45"/>
  </r>
  <r>
    <n v="2461"/>
    <s v="DEMOCRAT"/>
    <n v="2413"/>
    <s v="61-70"/>
    <d v="2065-11-24T00:00:00"/>
    <n v="15"/>
    <x v="1"/>
    <x v="45"/>
  </r>
  <r>
    <n v="2462"/>
    <s v="DEMOCRAT"/>
    <n v="2407"/>
    <s v="41-50"/>
    <d v="2065-12-06T00:00:00"/>
    <n v="16"/>
    <x v="1"/>
    <x v="45"/>
  </r>
  <r>
    <n v="2463"/>
    <s v="REPUBLICAN"/>
    <n v="2404"/>
    <s v="31-40"/>
    <d v="2065-12-18T00:00:00"/>
    <n v="5"/>
    <x v="2"/>
    <x v="45"/>
  </r>
  <r>
    <n v="2464"/>
    <s v="DEMOCRAT"/>
    <n v="2415"/>
    <s v="31-40"/>
    <d v="2065-12-30T00:00:00"/>
    <n v="15"/>
    <x v="0"/>
    <x v="45"/>
  </r>
  <r>
    <n v="2465"/>
    <s v="DEMOCRAT"/>
    <n v="2414"/>
    <s v="51-60"/>
    <d v="2066-01-11T00:00:00"/>
    <n v="15"/>
    <x v="1"/>
    <x v="46"/>
  </r>
  <r>
    <n v="2466"/>
    <s v="DEMOCRAT"/>
    <n v="2414"/>
    <s v="51-60"/>
    <d v="2066-01-23T00:00:00"/>
    <n v="15"/>
    <x v="1"/>
    <x v="46"/>
  </r>
  <r>
    <n v="2467"/>
    <s v="DEMOCRAT"/>
    <n v="2418"/>
    <s v="41-50"/>
    <d v="2066-02-04T00:00:00"/>
    <n v="15"/>
    <x v="1"/>
    <x v="46"/>
  </r>
  <r>
    <n v="2468"/>
    <s v="DECLINED"/>
    <n v="2423"/>
    <s v="71 +"/>
    <d v="2066-02-16T00:00:00"/>
    <n v="15"/>
    <x v="0"/>
    <x v="46"/>
  </r>
  <r>
    <n v="2469"/>
    <s v="DECLINED"/>
    <n v="2420"/>
    <s v="51-60"/>
    <d v="2066-02-28T00:00:00"/>
    <n v="15"/>
    <x v="0"/>
    <x v="46"/>
  </r>
  <r>
    <n v="2470"/>
    <s v="DEMOCRAT"/>
    <n v="2416"/>
    <s v="71 +"/>
    <d v="2066-03-12T00:00:00"/>
    <n v="15"/>
    <x v="1"/>
    <x v="46"/>
  </r>
  <r>
    <n v="2471"/>
    <s v="REPUBLICAN"/>
    <n v="2404"/>
    <s v="31-40"/>
    <d v="2066-03-24T00:00:00"/>
    <n v="15"/>
    <x v="0"/>
    <x v="46"/>
  </r>
  <r>
    <n v="2472"/>
    <s v="DEMOCRAT"/>
    <n v="2409"/>
    <s v="51-60"/>
    <d v="2066-04-05T00:00:00"/>
    <n v="15"/>
    <x v="0"/>
    <x v="46"/>
  </r>
  <r>
    <n v="2473"/>
    <s v="DEMOCRAT"/>
    <n v="2409"/>
    <s v="51-60"/>
    <d v="2066-04-17T00:00:00"/>
    <n v="15"/>
    <x v="0"/>
    <x v="46"/>
  </r>
  <r>
    <n v="2474"/>
    <s v="REPUBLICAN"/>
    <n v="2423"/>
    <s v="31-40"/>
    <d v="2066-04-29T00:00:00"/>
    <n v="15"/>
    <x v="0"/>
    <x v="46"/>
  </r>
  <r>
    <n v="2475"/>
    <s v="DEMOCRAT"/>
    <n v="2413"/>
    <s v="41-50"/>
    <d v="2066-05-11T00:00:00"/>
    <n v="15"/>
    <x v="0"/>
    <x v="46"/>
  </r>
  <r>
    <n v="2476"/>
    <s v="DEMOCRAT"/>
    <n v="2415"/>
    <s v="71 +"/>
    <d v="2066-05-23T00:00:00"/>
    <n v="15"/>
    <x v="0"/>
    <x v="46"/>
  </r>
  <r>
    <n v="2477"/>
    <s v="DECLINED"/>
    <n v="2416"/>
    <s v="41-50"/>
    <d v="2066-06-04T00:00:00"/>
    <n v="15"/>
    <x v="2"/>
    <x v="46"/>
  </r>
  <r>
    <n v="2478"/>
    <s v="REPUBLICAN"/>
    <n v="2422"/>
    <s v="41-50"/>
    <d v="2066-06-16T00:00:00"/>
    <n v="15"/>
    <x v="0"/>
    <x v="46"/>
  </r>
  <r>
    <n v="2479"/>
    <s v="REPUBLICAN"/>
    <n v="2414"/>
    <s v="51-60"/>
    <d v="2066-06-28T00:00:00"/>
    <n v="15"/>
    <x v="0"/>
    <x v="46"/>
  </r>
  <r>
    <n v="2480"/>
    <s v="DECLINED"/>
    <n v="2416"/>
    <s v="71 +"/>
    <d v="2066-07-10T00:00:00"/>
    <n v="15"/>
    <x v="1"/>
    <x v="46"/>
  </r>
  <r>
    <n v="2481"/>
    <s v="DEMOCRAT"/>
    <n v="2412"/>
    <s v="41-50"/>
    <d v="2066-07-22T00:00:00"/>
    <n v="15"/>
    <x v="0"/>
    <x v="46"/>
  </r>
  <r>
    <n v="2482"/>
    <s v="DEMOCRAT"/>
    <n v="2407"/>
    <s v="51-60"/>
    <d v="2066-08-03T00:00:00"/>
    <n v="16"/>
    <x v="1"/>
    <x v="46"/>
  </r>
  <r>
    <n v="2483"/>
    <s v="DECLINED"/>
    <n v="2416"/>
    <s v="31-40"/>
    <d v="2066-08-15T00:00:00"/>
    <n v="16"/>
    <x v="1"/>
    <x v="46"/>
  </r>
  <r>
    <n v="2484"/>
    <s v="DEMOCRAT"/>
    <n v="2407"/>
    <s v="41-50"/>
    <d v="2066-08-27T00:00:00"/>
    <n v="15"/>
    <x v="1"/>
    <x v="46"/>
  </r>
  <r>
    <n v="2485"/>
    <s v="DEMOCRAT"/>
    <n v="2422"/>
    <s v="71 +"/>
    <d v="2066-09-08T00:00:00"/>
    <n v="16"/>
    <x v="0"/>
    <x v="46"/>
  </r>
  <r>
    <n v="2486"/>
    <s v="DECLINED"/>
    <n v="2414"/>
    <s v="31-40"/>
    <d v="2066-09-20T00:00:00"/>
    <n v="16"/>
    <x v="1"/>
    <x v="46"/>
  </r>
  <r>
    <n v="2487"/>
    <s v="DEMOCRAT"/>
    <n v="2422"/>
    <s v="71 +"/>
    <d v="2066-10-02T00:00:00"/>
    <n v="16"/>
    <x v="0"/>
    <x v="46"/>
  </r>
  <r>
    <n v="2488"/>
    <s v="DEMOCRAT"/>
    <n v="2415"/>
    <s v="31-40"/>
    <d v="2066-10-14T00:00:00"/>
    <n v="5"/>
    <x v="0"/>
    <x v="46"/>
  </r>
  <r>
    <n v="2489"/>
    <s v="REPUBLICAN"/>
    <n v="2418"/>
    <s v="51-60"/>
    <d v="2066-10-26T00:00:00"/>
    <n v="15"/>
    <x v="0"/>
    <x v="46"/>
  </r>
  <r>
    <n v="2490"/>
    <s v="DEMOCRAT"/>
    <n v="2413"/>
    <s v="51-60"/>
    <d v="2066-11-07T00:00:00"/>
    <n v="15"/>
    <x v="1"/>
    <x v="46"/>
  </r>
  <r>
    <n v="2491"/>
    <s v="DEMOCRAT"/>
    <n v="2407"/>
    <s v="71 +"/>
    <d v="2066-11-19T00:00:00"/>
    <n v="15"/>
    <x v="0"/>
    <x v="46"/>
  </r>
  <r>
    <n v="2492"/>
    <s v="REPUBLICAN"/>
    <n v="2413"/>
    <s v="51-60"/>
    <d v="2066-12-01T00:00:00"/>
    <n v="15"/>
    <x v="0"/>
    <x v="46"/>
  </r>
  <r>
    <n v="2493"/>
    <s v="DEMOCRAT"/>
    <n v="2422"/>
    <s v="41-50"/>
    <d v="2066-12-13T00:00:00"/>
    <n v="15"/>
    <x v="1"/>
    <x v="46"/>
  </r>
  <r>
    <n v="2494"/>
    <s v="REPUBLICAN"/>
    <n v="2404"/>
    <s v="41-50"/>
    <d v="2066-12-25T00:00:00"/>
    <n v="8"/>
    <x v="1"/>
    <x v="46"/>
  </r>
  <r>
    <n v="2495"/>
    <s v="REPUBLICAN"/>
    <n v="2411"/>
    <s v="51-60"/>
    <d v="2067-01-06T00:00:00"/>
    <n v="15"/>
    <x v="1"/>
    <x v="47"/>
  </r>
  <r>
    <n v="2496"/>
    <s v="DECLINED"/>
    <n v="2419"/>
    <s v="31-40"/>
    <d v="2067-01-18T00:00:00"/>
    <n v="15"/>
    <x v="1"/>
    <x v="47"/>
  </r>
  <r>
    <n v="2497"/>
    <s v="DEMOCRAT"/>
    <n v="2424"/>
    <s v="51-60"/>
    <d v="2067-01-30T00:00:00"/>
    <n v="14"/>
    <x v="1"/>
    <x v="47"/>
  </r>
  <r>
    <n v="2498"/>
    <s v="DEMOCRAT"/>
    <n v="2424"/>
    <s v="61-70"/>
    <d v="2067-02-11T00:00:00"/>
    <n v="14"/>
    <x v="1"/>
    <x v="47"/>
  </r>
  <r>
    <n v="2499"/>
    <s v="REPUBLICAN"/>
    <n v="2412"/>
    <s v="41-50"/>
    <d v="2067-02-23T00:00:00"/>
    <n v="15"/>
    <x v="1"/>
    <x v="47"/>
  </r>
  <r>
    <n v="2500"/>
    <s v="DEMOCRAT"/>
    <n v="2408"/>
    <s v="41-50"/>
    <d v="2067-03-07T00:00:00"/>
    <n v="15"/>
    <x v="1"/>
    <x v="47"/>
  </r>
  <r>
    <n v="2501"/>
    <s v="DEMOCRAT"/>
    <n v="2423"/>
    <s v="41-50"/>
    <d v="2067-03-19T00:00:00"/>
    <n v="15"/>
    <x v="0"/>
    <x v="47"/>
  </r>
  <r>
    <n v="2502"/>
    <s v="DEMOCRAT"/>
    <n v="2416"/>
    <s v="51-60"/>
    <d v="2067-03-31T00:00:00"/>
    <n v="14"/>
    <x v="1"/>
    <x v="47"/>
  </r>
  <r>
    <n v="2503"/>
    <s v="DEMOCRAT"/>
    <n v="2419"/>
    <s v="61-70"/>
    <d v="2067-04-12T00:00:00"/>
    <n v="14"/>
    <x v="1"/>
    <x v="47"/>
  </r>
  <r>
    <n v="2504"/>
    <s v="DEMOCRAT"/>
    <n v="2419"/>
    <s v="61-70"/>
    <d v="2067-04-24T00:00:00"/>
    <n v="14"/>
    <x v="1"/>
    <x v="47"/>
  </r>
  <r>
    <n v="2505"/>
    <s v="DEMOCRAT"/>
    <n v="2412"/>
    <s v="41-50"/>
    <d v="2067-05-06T00:00:00"/>
    <n v="15"/>
    <x v="0"/>
    <x v="47"/>
  </r>
  <r>
    <n v="2506"/>
    <s v="REPUBLICAN"/>
    <n v="2412"/>
    <s v="41-50"/>
    <d v="2067-05-18T00:00:00"/>
    <n v="15"/>
    <x v="0"/>
    <x v="47"/>
  </r>
  <r>
    <n v="2507"/>
    <s v="DEMOCRAT"/>
    <n v="2402"/>
    <s v="31-40"/>
    <d v="2067-05-30T00:00:00"/>
    <n v="15"/>
    <x v="1"/>
    <x v="47"/>
  </r>
  <r>
    <n v="2508"/>
    <s v="DEMOCRAT"/>
    <n v="2406"/>
    <s v="51-60"/>
    <d v="2067-06-11T00:00:00"/>
    <n v="15"/>
    <x v="0"/>
    <x v="47"/>
  </r>
  <r>
    <n v="2509"/>
    <s v="DEMOCRAT"/>
    <n v="2415"/>
    <s v="61-70"/>
    <d v="2067-06-23T00:00:00"/>
    <n v="15"/>
    <x v="0"/>
    <x v="47"/>
  </r>
  <r>
    <n v="2510"/>
    <s v="DEMOCRAT"/>
    <n v="2421"/>
    <s v="41-50"/>
    <d v="2067-07-05T00:00:00"/>
    <n v="15"/>
    <x v="1"/>
    <x v="47"/>
  </r>
  <r>
    <n v="2511"/>
    <s v="DEMOCRAT"/>
    <n v="2401"/>
    <s v="31-40"/>
    <d v="2067-07-17T00:00:00"/>
    <n v="15"/>
    <x v="1"/>
    <x v="47"/>
  </r>
  <r>
    <n v="2512"/>
    <s v="REPUBLICAN"/>
    <n v="2421"/>
    <s v="71 +"/>
    <d v="2067-07-29T00:00:00"/>
    <n v="14"/>
    <x v="0"/>
    <x v="47"/>
  </r>
  <r>
    <n v="2513"/>
    <s v="DEMOCRAT"/>
    <n v="2424"/>
    <s v="71 +"/>
    <d v="2067-08-10T00:00:00"/>
    <n v="15"/>
    <x v="0"/>
    <x v="47"/>
  </r>
  <r>
    <n v="2514"/>
    <s v="REPUBLICAN"/>
    <n v="2415"/>
    <s v="41-50"/>
    <d v="2067-08-22T00:00:00"/>
    <n v="15"/>
    <x v="0"/>
    <x v="47"/>
  </r>
  <r>
    <n v="2515"/>
    <s v="DEMOCRAT"/>
    <n v="2401"/>
    <s v="31-40"/>
    <d v="2067-09-03T00:00:00"/>
    <n v="15"/>
    <x v="1"/>
    <x v="47"/>
  </r>
  <r>
    <n v="2516"/>
    <s v="REPUBLICAN"/>
    <n v="2401"/>
    <s v="31-40"/>
    <d v="2067-09-15T00:00:00"/>
    <n v="14"/>
    <x v="0"/>
    <x v="47"/>
  </r>
  <r>
    <n v="2517"/>
    <s v="DEMOCRAT"/>
    <n v="2415"/>
    <s v="71 +"/>
    <d v="2067-09-27T00:00:00"/>
    <n v="15"/>
    <x v="1"/>
    <x v="47"/>
  </r>
  <r>
    <n v="2518"/>
    <s v="DEMOCRAT"/>
    <n v="2401"/>
    <s v="51-60"/>
    <d v="2067-10-09T00:00:00"/>
    <n v="15"/>
    <x v="0"/>
    <x v="47"/>
  </r>
  <r>
    <n v="2519"/>
    <s v="REPUBLICAN"/>
    <n v="2424"/>
    <s v="61-70"/>
    <d v="2067-10-21T00:00:00"/>
    <n v="15"/>
    <x v="0"/>
    <x v="47"/>
  </r>
  <r>
    <n v="2520"/>
    <s v="DEMOCRAT"/>
    <n v="2413"/>
    <s v="41-50"/>
    <d v="2067-11-02T00:00:00"/>
    <n v="15"/>
    <x v="1"/>
    <x v="47"/>
  </r>
  <r>
    <n v="2521"/>
    <s v="DEMOCRAT"/>
    <n v="2417"/>
    <s v="61-70"/>
    <d v="2067-11-14T00:00:00"/>
    <n v="15"/>
    <x v="1"/>
    <x v="47"/>
  </r>
  <r>
    <n v="2522"/>
    <s v="REPUBLICAN"/>
    <n v="2403"/>
    <s v="71 +"/>
    <d v="2067-11-26T00:00:00"/>
    <n v="14"/>
    <x v="1"/>
    <x v="47"/>
  </r>
  <r>
    <n v="2523"/>
    <s v="DEMOCRAT"/>
    <n v="2402"/>
    <s v="61-70"/>
    <d v="2067-12-08T00:00:00"/>
    <n v="15"/>
    <x v="0"/>
    <x v="47"/>
  </r>
  <r>
    <n v="2524"/>
    <s v="DEMOCRAT"/>
    <n v="2402"/>
    <s v="61-70"/>
    <d v="2067-12-20T00:00:00"/>
    <n v="15"/>
    <x v="0"/>
    <x v="47"/>
  </r>
  <r>
    <n v="2525"/>
    <s v="REPUBLICAN"/>
    <n v="2409"/>
    <s v="71 +"/>
    <d v="2068-01-01T00:00:00"/>
    <n v="15"/>
    <x v="0"/>
    <x v="48"/>
  </r>
  <r>
    <n v="2526"/>
    <s v="DEMOCRAT"/>
    <n v="2424"/>
    <s v="51-60"/>
    <d v="2068-01-13T00:00:00"/>
    <n v="15"/>
    <x v="0"/>
    <x v="48"/>
  </r>
  <r>
    <n v="2527"/>
    <s v="DEMOCRAT"/>
    <n v="2415"/>
    <s v="51-60"/>
    <d v="2068-01-25T00:00:00"/>
    <n v="15"/>
    <x v="1"/>
    <x v="48"/>
  </r>
  <r>
    <n v="2528"/>
    <s v="DEMOCRAT"/>
    <n v="2414"/>
    <s v="41-50"/>
    <d v="2068-02-06T00:00:00"/>
    <n v="15"/>
    <x v="0"/>
    <x v="48"/>
  </r>
  <r>
    <n v="2529"/>
    <s v="DECLINED"/>
    <n v="2416"/>
    <s v="41-50"/>
    <d v="2068-02-18T00:00:00"/>
    <n v="15"/>
    <x v="0"/>
    <x v="48"/>
  </r>
  <r>
    <n v="2530"/>
    <s v="DEMOCRAT"/>
    <n v="2421"/>
    <s v="61-70"/>
    <d v="2068-03-01T00:00:00"/>
    <n v="15"/>
    <x v="1"/>
    <x v="48"/>
  </r>
  <r>
    <n v="2531"/>
    <s v="DEMOCRAT"/>
    <n v="2419"/>
    <s v="31-40"/>
    <d v="2068-03-13T00:00:00"/>
    <n v="15"/>
    <x v="0"/>
    <x v="48"/>
  </r>
  <r>
    <n v="2532"/>
    <s v="REPUBLICAN"/>
    <n v="2415"/>
    <s v="41-50"/>
    <d v="2068-03-25T00:00:00"/>
    <n v="15"/>
    <x v="1"/>
    <x v="48"/>
  </r>
  <r>
    <n v="2533"/>
    <s v="DEMOCRAT"/>
    <n v="2421"/>
    <s v="51-60"/>
    <d v="2068-04-06T00:00:00"/>
    <n v="15"/>
    <x v="1"/>
    <x v="48"/>
  </r>
  <r>
    <n v="2534"/>
    <s v="DECLINED"/>
    <n v="2419"/>
    <s v="41-50"/>
    <d v="2068-04-18T00:00:00"/>
    <n v="7"/>
    <x v="0"/>
    <x v="48"/>
  </r>
  <r>
    <n v="2535"/>
    <s v="DECLINED"/>
    <n v="2403"/>
    <s v="71 +"/>
    <d v="2068-04-30T00:00:00"/>
    <n v="15"/>
    <x v="0"/>
    <x v="48"/>
  </r>
  <r>
    <n v="2536"/>
    <s v="DEMOCRAT"/>
    <n v="2411"/>
    <s v="31-40"/>
    <d v="2068-05-12T00:00:00"/>
    <n v="6"/>
    <x v="1"/>
    <x v="48"/>
  </r>
  <r>
    <n v="2537"/>
    <s v="DEMOCRAT"/>
    <n v="2406"/>
    <s v="41-50"/>
    <d v="2068-05-24T00:00:00"/>
    <n v="15"/>
    <x v="0"/>
    <x v="48"/>
  </r>
  <r>
    <n v="2538"/>
    <s v="DEMOCRAT"/>
    <n v="2417"/>
    <s v="61-70"/>
    <d v="2068-06-05T00:00:00"/>
    <n v="15"/>
    <x v="0"/>
    <x v="48"/>
  </r>
  <r>
    <n v="2539"/>
    <s v="DEMOCRAT"/>
    <n v="2417"/>
    <s v="61-70"/>
    <d v="2068-06-17T00:00:00"/>
    <n v="15"/>
    <x v="1"/>
    <x v="48"/>
  </r>
  <r>
    <n v="2540"/>
    <s v="REPUBLICAN"/>
    <n v="2420"/>
    <s v="71 +"/>
    <d v="2068-06-29T00:00:00"/>
    <n v="15"/>
    <x v="0"/>
    <x v="48"/>
  </r>
  <r>
    <n v="2541"/>
    <s v="REPUBLICAN"/>
    <n v="2420"/>
    <s v="71 +"/>
    <d v="2068-07-11T00:00:00"/>
    <n v="15"/>
    <x v="0"/>
    <x v="48"/>
  </r>
  <r>
    <n v="2542"/>
    <s v="REPUBLICAN"/>
    <n v="2414"/>
    <s v="51-60"/>
    <d v="2068-07-23T00:00:00"/>
    <n v="15"/>
    <x v="0"/>
    <x v="48"/>
  </r>
  <r>
    <n v="2543"/>
    <s v="REPUBLICAN"/>
    <n v="2414"/>
    <s v="51-60"/>
    <d v="2068-08-04T00:00:00"/>
    <n v="15"/>
    <x v="0"/>
    <x v="48"/>
  </r>
  <r>
    <n v="2544"/>
    <s v="REPUBLICAN"/>
    <n v="2414"/>
    <s v="61-70"/>
    <d v="2068-08-16T00:00:00"/>
    <n v="15"/>
    <x v="0"/>
    <x v="48"/>
  </r>
  <r>
    <n v="2545"/>
    <s v="REPUBLICAN"/>
    <n v="2413"/>
    <s v="61-70"/>
    <d v="2068-08-28T00:00:00"/>
    <n v="15"/>
    <x v="0"/>
    <x v="48"/>
  </r>
  <r>
    <n v="2546"/>
    <s v="REPUBLICAN"/>
    <n v="2413"/>
    <s v="61-70"/>
    <d v="2068-09-09T00:00:00"/>
    <n v="15"/>
    <x v="0"/>
    <x v="48"/>
  </r>
  <r>
    <n v="2547"/>
    <s v="DECLINED"/>
    <n v="2407"/>
    <s v="41-50"/>
    <d v="2068-09-21T00:00:00"/>
    <n v="15"/>
    <x v="1"/>
    <x v="48"/>
  </r>
  <r>
    <n v="2548"/>
    <s v="DEMOCRAT"/>
    <n v="2419"/>
    <s v="41-50"/>
    <d v="2068-10-03T00:00:00"/>
    <n v="14"/>
    <x v="1"/>
    <x v="48"/>
  </r>
  <r>
    <n v="2549"/>
    <s v="DEMOCRAT"/>
    <n v="2411"/>
    <s v="61-70"/>
    <d v="2068-10-15T00:00:00"/>
    <n v="14"/>
    <x v="0"/>
    <x v="48"/>
  </r>
  <r>
    <n v="2550"/>
    <s v="DEMOCRAT"/>
    <n v="2409"/>
    <s v="41-50"/>
    <d v="2068-10-27T00:00:00"/>
    <n v="15"/>
    <x v="0"/>
    <x v="48"/>
  </r>
  <r>
    <n v="2551"/>
    <s v="DEMOCRAT"/>
    <n v="2402"/>
    <s v="51-60"/>
    <d v="2068-11-08T00:00:00"/>
    <n v="15"/>
    <x v="1"/>
    <x v="48"/>
  </r>
  <r>
    <n v="2552"/>
    <s v="REPUBLICAN"/>
    <n v="2412"/>
    <s v="41-50"/>
    <d v="2068-11-20T00:00:00"/>
    <n v="14"/>
    <x v="1"/>
    <x v="48"/>
  </r>
  <r>
    <n v="2553"/>
    <s v="DEMOCRAT"/>
    <n v="2412"/>
    <s v="41-50"/>
    <d v="2068-12-02T00:00:00"/>
    <n v="14"/>
    <x v="1"/>
    <x v="48"/>
  </r>
  <r>
    <n v="2554"/>
    <s v="DEMOCRAT"/>
    <n v="2419"/>
    <s v="71 +"/>
    <d v="2068-12-14T00:00:00"/>
    <n v="14"/>
    <x v="0"/>
    <x v="48"/>
  </r>
  <r>
    <n v="2555"/>
    <s v="DEMOCRAT"/>
    <n v="2417"/>
    <s v="61-70"/>
    <d v="2068-12-26T00:00:00"/>
    <n v="14"/>
    <x v="1"/>
    <x v="48"/>
  </r>
  <r>
    <n v="2556"/>
    <s v="DEMOCRAT"/>
    <n v="2411"/>
    <s v="51-60"/>
    <d v="2069-01-07T00:00:00"/>
    <n v="15"/>
    <x v="1"/>
    <x v="49"/>
  </r>
  <r>
    <n v="2557"/>
    <s v="REPUBLICAN"/>
    <n v="2419"/>
    <s v="41-50"/>
    <d v="2069-01-19T00:00:00"/>
    <n v="14"/>
    <x v="1"/>
    <x v="49"/>
  </r>
  <r>
    <n v="2558"/>
    <s v="DEMOCRAT"/>
    <n v="2406"/>
    <s v="41-50"/>
    <d v="2069-01-31T00:00:00"/>
    <n v="14"/>
    <x v="0"/>
    <x v="49"/>
  </r>
  <r>
    <n v="2559"/>
    <s v="DEMOCRAT"/>
    <n v="2412"/>
    <s v="51-60"/>
    <d v="2069-02-12T00:00:00"/>
    <n v="15"/>
    <x v="0"/>
    <x v="49"/>
  </r>
  <r>
    <n v="2560"/>
    <s v="REPUBLICAN"/>
    <n v="2424"/>
    <s v="31-40"/>
    <d v="2069-02-24T00:00:00"/>
    <n v="15"/>
    <x v="1"/>
    <x v="49"/>
  </r>
  <r>
    <n v="2561"/>
    <s v="DEMOCRAT"/>
    <n v="2406"/>
    <s v="41-50"/>
    <d v="2069-03-08T00:00:00"/>
    <n v="15"/>
    <x v="1"/>
    <x v="49"/>
  </r>
  <r>
    <n v="2562"/>
    <s v="DEMOCRAT"/>
    <n v="2411"/>
    <s v="71 +"/>
    <d v="2069-03-20T00:00:00"/>
    <n v="14"/>
    <x v="0"/>
    <x v="49"/>
  </r>
  <r>
    <n v="2563"/>
    <s v="GREEN"/>
    <n v="2415"/>
    <s v="51-60"/>
    <d v="2069-04-01T00:00:00"/>
    <n v="14"/>
    <x v="1"/>
    <x v="49"/>
  </r>
  <r>
    <n v="2564"/>
    <s v="DEMOCRAT"/>
    <n v="2413"/>
    <s v="51-60"/>
    <d v="2069-04-13T00:00:00"/>
    <n v="14"/>
    <x v="1"/>
    <x v="49"/>
  </r>
  <r>
    <n v="2565"/>
    <s v="DEMOCRAT"/>
    <n v="2415"/>
    <s v="31-40"/>
    <d v="2069-04-25T00:00:00"/>
    <n v="14"/>
    <x v="1"/>
    <x v="49"/>
  </r>
  <r>
    <n v="2566"/>
    <s v="REPUBLICAN"/>
    <n v="2406"/>
    <s v="41-50"/>
    <d v="2069-05-07T00:00:00"/>
    <n v="14"/>
    <x v="0"/>
    <x v="49"/>
  </r>
  <r>
    <n v="2567"/>
    <s v="DEMOCRAT"/>
    <n v="2406"/>
    <s v="51-60"/>
    <d v="2069-05-19T00:00:00"/>
    <n v="14"/>
    <x v="0"/>
    <x v="49"/>
  </r>
  <r>
    <n v="2568"/>
    <s v="DEMOCRAT"/>
    <n v="2419"/>
    <s v="31-40"/>
    <d v="2069-05-31T00:00:00"/>
    <n v="14"/>
    <x v="1"/>
    <x v="49"/>
  </r>
  <r>
    <n v="2569"/>
    <s v="REPUBLICAN"/>
    <n v="2417"/>
    <s v="41-50"/>
    <d v="2069-06-12T00:00:00"/>
    <n v="14"/>
    <x v="1"/>
    <x v="49"/>
  </r>
  <r>
    <n v="2570"/>
    <s v="DEMOCRAT"/>
    <n v="2411"/>
    <s v="61-70"/>
    <d v="2069-06-24T00:00:00"/>
    <n v="14"/>
    <x v="0"/>
    <x v="49"/>
  </r>
  <r>
    <n v="2571"/>
    <s v="AMERICAN INDEP"/>
    <n v="2418"/>
    <s v="61-70"/>
    <d v="2069-07-06T00:00:00"/>
    <n v="14"/>
    <x v="0"/>
    <x v="49"/>
  </r>
  <r>
    <n v="2572"/>
    <s v="DEMOCRAT"/>
    <n v="2418"/>
    <s v="71 +"/>
    <d v="2069-07-18T00:00:00"/>
    <n v="14"/>
    <x v="0"/>
    <x v="49"/>
  </r>
  <r>
    <n v="2573"/>
    <s v="REPUBLICAN"/>
    <n v="2418"/>
    <s v="41-50"/>
    <d v="2069-07-30T00:00:00"/>
    <n v="4"/>
    <x v="0"/>
    <x v="49"/>
  </r>
  <r>
    <n v="2574"/>
    <s v="DEMOCRAT"/>
    <n v="2408"/>
    <s v="51-60"/>
    <d v="2069-08-11T00:00:00"/>
    <n v="14"/>
    <x v="0"/>
    <x v="49"/>
  </r>
  <r>
    <n v="2575"/>
    <s v="REPUBLICAN"/>
    <n v="2413"/>
    <s v="41-50"/>
    <d v="2069-08-23T00:00:00"/>
    <n v="15"/>
    <x v="1"/>
    <x v="49"/>
  </r>
  <r>
    <n v="2576"/>
    <s v="DECLINED"/>
    <n v="2424"/>
    <s v="61-70"/>
    <d v="2069-09-04T00:00:00"/>
    <n v="14"/>
    <x v="1"/>
    <x v="49"/>
  </r>
  <r>
    <n v="2579"/>
    <s v="REPUBLICAN"/>
    <n v="2416"/>
    <s v="71 +"/>
    <d v="2069-09-16T00:00:00"/>
    <n v="14"/>
    <x v="0"/>
    <x v="49"/>
  </r>
  <r>
    <n v="2580"/>
    <s v="DEMOCRAT"/>
    <n v="2416"/>
    <s v="41-50"/>
    <d v="2069-09-28T00:00:00"/>
    <n v="13"/>
    <x v="0"/>
    <x v="49"/>
  </r>
  <r>
    <n v="2581"/>
    <s v="DEMOCRAT"/>
    <n v="2420"/>
    <s v="61-70"/>
    <d v="2069-10-10T00:00:00"/>
    <n v="13"/>
    <x v="0"/>
    <x v="49"/>
  </r>
  <r>
    <n v="2582"/>
    <s v="DEMOCRAT"/>
    <n v="2408"/>
    <s v="31-40"/>
    <d v="2069-10-22T00:00:00"/>
    <n v="13"/>
    <x v="1"/>
    <x v="49"/>
  </r>
  <r>
    <n v="2583"/>
    <s v="DEMOCRAT"/>
    <n v="2408"/>
    <s v="31-40"/>
    <d v="2069-11-03T00:00:00"/>
    <n v="13"/>
    <x v="1"/>
    <x v="49"/>
  </r>
  <r>
    <n v="2584"/>
    <s v="DEMOCRAT"/>
    <n v="2412"/>
    <s v="31-40"/>
    <d v="2069-11-15T00:00:00"/>
    <n v="14"/>
    <x v="1"/>
    <x v="49"/>
  </r>
  <r>
    <n v="2585"/>
    <s v="DEMOCRAT"/>
    <n v="2414"/>
    <s v="41-50"/>
    <d v="2069-11-27T00:00:00"/>
    <n v="9"/>
    <x v="1"/>
    <x v="49"/>
  </r>
  <r>
    <n v="2586"/>
    <s v="DEMOCRAT"/>
    <n v="2419"/>
    <s v="41-50"/>
    <d v="2069-12-09T00:00:00"/>
    <n v="14"/>
    <x v="1"/>
    <x v="49"/>
  </r>
  <r>
    <n v="2587"/>
    <s v="DEMOCRAT"/>
    <n v="2414"/>
    <s v="41-50"/>
    <d v="2069-12-21T00:00:00"/>
    <n v="14"/>
    <x v="0"/>
    <x v="49"/>
  </r>
  <r>
    <n v="2588"/>
    <s v="DEMOCRAT"/>
    <n v="2414"/>
    <s v="61-70"/>
    <d v="2070-01-02T00:00:00"/>
    <n v="13"/>
    <x v="1"/>
    <x v="50"/>
  </r>
  <r>
    <n v="2589"/>
    <s v="DEMOCRAT"/>
    <n v="2420"/>
    <s v="61-70"/>
    <d v="2070-01-14T00:00:00"/>
    <n v="13"/>
    <x v="1"/>
    <x v="50"/>
  </r>
  <r>
    <n v="2590"/>
    <s v="DECLINED"/>
    <n v="2405"/>
    <s v="41-50"/>
    <d v="2070-01-26T00:00:00"/>
    <n v="13"/>
    <x v="1"/>
    <x v="50"/>
  </r>
  <r>
    <n v="2591"/>
    <s v="DEMOCRAT"/>
    <n v="2417"/>
    <s v="61-70"/>
    <d v="2070-02-07T00:00:00"/>
    <n v="14"/>
    <x v="1"/>
    <x v="50"/>
  </r>
  <r>
    <n v="2592"/>
    <s v="REPUBLICAN"/>
    <n v="2405"/>
    <s v="31-40"/>
    <d v="2070-02-19T00:00:00"/>
    <n v="14"/>
    <x v="1"/>
    <x v="50"/>
  </r>
  <r>
    <n v="2593"/>
    <s v="DEMOCRAT"/>
    <n v="2417"/>
    <s v="61-70"/>
    <d v="2070-03-03T00:00:00"/>
    <n v="14"/>
    <x v="0"/>
    <x v="50"/>
  </r>
  <r>
    <n v="2594"/>
    <s v="REPUBLICAN"/>
    <n v="2404"/>
    <s v="61-70"/>
    <d v="2070-03-15T00:00:00"/>
    <n v="14"/>
    <x v="1"/>
    <x v="50"/>
  </r>
  <r>
    <n v="2595"/>
    <s v="DEMOCRAT"/>
    <n v="2419"/>
    <s v="61-70"/>
    <d v="2070-03-27T00:00:00"/>
    <n v="14"/>
    <x v="1"/>
    <x v="50"/>
  </r>
  <r>
    <n v="2596"/>
    <s v="DEMOCRAT"/>
    <n v="2408"/>
    <s v="61-70"/>
    <d v="2070-04-08T00:00:00"/>
    <n v="14"/>
    <x v="1"/>
    <x v="50"/>
  </r>
  <r>
    <n v="2597"/>
    <s v="GREEN"/>
    <n v="2404"/>
    <s v="41-50"/>
    <d v="2070-04-20T00:00:00"/>
    <n v="14"/>
    <x v="1"/>
    <x v="50"/>
  </r>
  <r>
    <n v="2598"/>
    <s v="DEMOCRAT"/>
    <n v="2418"/>
    <s v="61-70"/>
    <d v="2070-05-02T00:00:00"/>
    <n v="14"/>
    <x v="0"/>
    <x v="50"/>
  </r>
  <r>
    <n v="2599"/>
    <s v="DEMOCRAT"/>
    <n v="2417"/>
    <s v="31-40"/>
    <d v="2070-05-14T00:00:00"/>
    <n v="14"/>
    <x v="0"/>
    <x v="50"/>
  </r>
  <r>
    <n v="2600"/>
    <s v="DEMOCRAT"/>
    <n v="2417"/>
    <s v="61-70"/>
    <d v="2070-05-26T00:00:00"/>
    <n v="13"/>
    <x v="1"/>
    <x v="50"/>
  </r>
  <r>
    <n v="2601"/>
    <s v="DECLINED"/>
    <n v="2418"/>
    <s v="71 +"/>
    <d v="2070-06-07T00:00:00"/>
    <n v="14"/>
    <x v="0"/>
    <x v="50"/>
  </r>
  <r>
    <n v="2602"/>
    <s v="REPUBLICAN"/>
    <n v="2412"/>
    <s v="31-40"/>
    <d v="2070-06-19T00:00:00"/>
    <n v="14"/>
    <x v="0"/>
    <x v="50"/>
  </r>
  <r>
    <n v="2603"/>
    <s v="REPUBLICAN"/>
    <n v="2419"/>
    <s v="51-60"/>
    <d v="2070-07-01T00:00:00"/>
    <n v="13"/>
    <x v="0"/>
    <x v="50"/>
  </r>
  <r>
    <n v="2604"/>
    <s v="DEMOCRAT"/>
    <n v="2412"/>
    <s v="61-70"/>
    <d v="2070-07-13T00:00:00"/>
    <n v="13"/>
    <x v="0"/>
    <x v="50"/>
  </r>
  <r>
    <n v="2605"/>
    <s v="REPUBLICAN"/>
    <n v="2423"/>
    <s v="41-50"/>
    <d v="2070-07-25T00:00:00"/>
    <n v="14"/>
    <x v="0"/>
    <x v="50"/>
  </r>
  <r>
    <n v="2606"/>
    <s v="DECLINED"/>
    <n v="2419"/>
    <s v="41-50"/>
    <d v="2070-08-06T00:00:00"/>
    <n v="13"/>
    <x v="1"/>
    <x v="50"/>
  </r>
  <r>
    <n v="2607"/>
    <s v="DEMOCRAT"/>
    <n v="2409"/>
    <s v="31-40"/>
    <d v="2070-08-18T00:00:00"/>
    <n v="14"/>
    <x v="0"/>
    <x v="50"/>
  </r>
  <r>
    <n v="2608"/>
    <s v="DEMOCRAT"/>
    <n v="2404"/>
    <s v="51-60"/>
    <d v="2070-08-30T00:00:00"/>
    <n v="14"/>
    <x v="1"/>
    <x v="50"/>
  </r>
  <r>
    <n v="2609"/>
    <s v="DEMOCRAT"/>
    <n v="2401"/>
    <s v="51-60"/>
    <d v="2070-09-11T00:00:00"/>
    <n v="14"/>
    <x v="0"/>
    <x v="50"/>
  </r>
  <r>
    <n v="2610"/>
    <s v="DEMOCRAT"/>
    <n v="2415"/>
    <s v="71 +"/>
    <d v="2070-09-23T00:00:00"/>
    <n v="14"/>
    <x v="0"/>
    <x v="50"/>
  </r>
  <r>
    <n v="2611"/>
    <s v="DEMOCRAT"/>
    <n v="2415"/>
    <s v="71 +"/>
    <d v="2070-10-05T00:00:00"/>
    <n v="14"/>
    <x v="0"/>
    <x v="50"/>
  </r>
  <r>
    <n v="2612"/>
    <s v="DECLINED"/>
    <n v="2405"/>
    <s v="51-60"/>
    <d v="2070-10-17T00:00:00"/>
    <n v="3"/>
    <x v="0"/>
    <x v="50"/>
  </r>
  <r>
    <n v="2613"/>
    <s v="DEMOCRAT"/>
    <n v="2412"/>
    <s v="41-50"/>
    <d v="2070-10-29T00:00:00"/>
    <n v="14"/>
    <x v="0"/>
    <x v="50"/>
  </r>
  <r>
    <n v="2615"/>
    <s v="REPUBLICAN"/>
    <n v="2418"/>
    <s v="41-50"/>
    <d v="2070-11-10T00:00:00"/>
    <n v="14"/>
    <x v="0"/>
    <x v="50"/>
  </r>
  <r>
    <n v="2616"/>
    <s v="REPUBLICAN"/>
    <n v="2418"/>
    <s v="41-50"/>
    <d v="2070-11-22T00:00:00"/>
    <n v="14"/>
    <x v="1"/>
    <x v="50"/>
  </r>
  <r>
    <n v="2617"/>
    <s v="DECLINED"/>
    <n v="2415"/>
    <s v="31-40"/>
    <d v="2070-12-04T00:00:00"/>
    <n v="14"/>
    <x v="0"/>
    <x v="50"/>
  </r>
  <r>
    <n v="2618"/>
    <s v="DEMOCRAT"/>
    <n v="2420"/>
    <s v="61-70"/>
    <d v="2070-12-16T00:00:00"/>
    <n v="14"/>
    <x v="1"/>
    <x v="50"/>
  </r>
  <r>
    <n v="2619"/>
    <s v="REPUBLICAN"/>
    <n v="2411"/>
    <s v="61-70"/>
    <d v="2070-12-28T00:00:00"/>
    <n v="13"/>
    <x v="0"/>
    <x v="50"/>
  </r>
  <r>
    <n v="2620"/>
    <s v="DEMOCRAT"/>
    <n v="2403"/>
    <s v="71 +"/>
    <d v="2071-01-09T00:00:00"/>
    <n v="14"/>
    <x v="0"/>
    <x v="51"/>
  </r>
  <r>
    <n v="2621"/>
    <s v="DEMOCRAT"/>
    <n v="2403"/>
    <s v="71 +"/>
    <d v="2071-01-21T00:00:00"/>
    <n v="14"/>
    <x v="0"/>
    <x v="51"/>
  </r>
  <r>
    <n v="2622"/>
    <s v="DEMOCRAT"/>
    <n v="2408"/>
    <s v="61-70"/>
    <d v="2071-02-02T00:00:00"/>
    <n v="14"/>
    <x v="0"/>
    <x v="51"/>
  </r>
  <r>
    <n v="2623"/>
    <s v="DEMOCRAT"/>
    <n v="2409"/>
    <s v="51-60"/>
    <d v="2071-02-14T00:00:00"/>
    <n v="14"/>
    <x v="0"/>
    <x v="51"/>
  </r>
  <r>
    <n v="2624"/>
    <s v="DEMOCRAT"/>
    <n v="2411"/>
    <s v="41-50"/>
    <d v="2071-02-26T00:00:00"/>
    <n v="14"/>
    <x v="1"/>
    <x v="51"/>
  </r>
  <r>
    <n v="2625"/>
    <s v="DEMOCRAT"/>
    <n v="2419"/>
    <s v="31-40"/>
    <d v="2071-03-10T00:00:00"/>
    <n v="14"/>
    <x v="1"/>
    <x v="51"/>
  </r>
  <r>
    <n v="2626"/>
    <s v="DEMOCRAT"/>
    <n v="2423"/>
    <s v="51-60"/>
    <d v="2071-03-22T00:00:00"/>
    <n v="14"/>
    <x v="0"/>
    <x v="51"/>
  </r>
  <r>
    <n v="2627"/>
    <s v="DEMOCRAT"/>
    <n v="2421"/>
    <s v="71 +"/>
    <d v="2071-04-03T00:00:00"/>
    <n v="14"/>
    <x v="0"/>
    <x v="51"/>
  </r>
  <r>
    <n v="2628"/>
    <s v="REPUBLICAN"/>
    <n v="2416"/>
    <s v="51-60"/>
    <d v="2071-04-15T00:00:00"/>
    <n v="14"/>
    <x v="0"/>
    <x v="51"/>
  </r>
  <r>
    <n v="2629"/>
    <s v="DEMOCRAT"/>
    <n v="2421"/>
    <s v="61-70"/>
    <d v="2071-04-27T00:00:00"/>
    <n v="14"/>
    <x v="0"/>
    <x v="51"/>
  </r>
  <r>
    <n v="2630"/>
    <s v="DEMOCRAT"/>
    <n v="2408"/>
    <s v="71 +"/>
    <d v="2071-05-09T00:00:00"/>
    <n v="14"/>
    <x v="1"/>
    <x v="51"/>
  </r>
  <r>
    <n v="2631"/>
    <s v="REPUBLICAN"/>
    <n v="2409"/>
    <s v="41-50"/>
    <d v="2071-05-21T00:00:00"/>
    <n v="14"/>
    <x v="1"/>
    <x v="51"/>
  </r>
  <r>
    <n v="2632"/>
    <s v="DECLINED"/>
    <n v="2403"/>
    <s v="51-60"/>
    <d v="2071-06-02T00:00:00"/>
    <n v="14"/>
    <x v="0"/>
    <x v="51"/>
  </r>
  <r>
    <n v="2633"/>
    <s v="DEMOCRAT"/>
    <n v="2416"/>
    <s v="51-60"/>
    <d v="2071-06-14T00:00:00"/>
    <n v="14"/>
    <x v="1"/>
    <x v="51"/>
  </r>
  <r>
    <n v="2634"/>
    <s v="DEMOCRAT"/>
    <n v="2416"/>
    <s v="51-60"/>
    <d v="2071-06-26T00:00:00"/>
    <n v="14"/>
    <x v="1"/>
    <x v="51"/>
  </r>
  <r>
    <n v="2635"/>
    <s v="REPUBLICAN"/>
    <n v="2413"/>
    <s v="31-40"/>
    <d v="2071-07-08T00:00:00"/>
    <n v="14"/>
    <x v="0"/>
    <x v="51"/>
  </r>
  <r>
    <n v="2636"/>
    <s v="DEMOCRAT"/>
    <n v="2416"/>
    <s v="41-50"/>
    <d v="2071-07-20T00:00:00"/>
    <n v="14"/>
    <x v="1"/>
    <x v="51"/>
  </r>
  <r>
    <n v="2637"/>
    <s v="DEMOCRAT"/>
    <n v="2417"/>
    <s v="71 +"/>
    <d v="2071-08-01T00:00:00"/>
    <n v="14"/>
    <x v="0"/>
    <x v="51"/>
  </r>
  <r>
    <n v="2638"/>
    <s v="DEMOCRAT"/>
    <n v="2403"/>
    <s v="41-50"/>
    <d v="2071-08-13T00:00:00"/>
    <n v="14"/>
    <x v="1"/>
    <x v="51"/>
  </r>
  <r>
    <n v="2639"/>
    <s v="DECLINED"/>
    <n v="2404"/>
    <s v="51-60"/>
    <d v="2071-08-25T00:00:00"/>
    <n v="14"/>
    <x v="1"/>
    <x v="51"/>
  </r>
  <r>
    <n v="2640"/>
    <s v="REPUBLICAN"/>
    <n v="2404"/>
    <s v="71 +"/>
    <d v="2071-09-06T00:00:00"/>
    <n v="14"/>
    <x v="1"/>
    <x v="51"/>
  </r>
  <r>
    <n v="2641"/>
    <s v="REPUBLICAN"/>
    <n v="2424"/>
    <s v="41-50"/>
    <d v="2071-09-18T00:00:00"/>
    <n v="14"/>
    <x v="0"/>
    <x v="51"/>
  </r>
  <r>
    <n v="2642"/>
    <s v="REPUBLICAN"/>
    <n v="2418"/>
    <s v="41-50"/>
    <d v="2071-09-30T00:00:00"/>
    <n v="14"/>
    <x v="0"/>
    <x v="51"/>
  </r>
  <r>
    <n v="2643"/>
    <s v="REPUBLICAN"/>
    <n v="2404"/>
    <s v="61-70"/>
    <d v="2071-10-12T00:00:00"/>
    <n v="14"/>
    <x v="0"/>
    <x v="51"/>
  </r>
  <r>
    <n v="2644"/>
    <s v="DEMOCRAT"/>
    <n v="2411"/>
    <s v="51-60"/>
    <d v="2071-10-24T00:00:00"/>
    <n v="14"/>
    <x v="0"/>
    <x v="51"/>
  </r>
  <r>
    <n v="2645"/>
    <s v="DEMOCRAT"/>
    <n v="2422"/>
    <s v="51-60"/>
    <d v="2071-11-05T00:00:00"/>
    <n v="14"/>
    <x v="0"/>
    <x v="51"/>
  </r>
  <r>
    <n v="2646"/>
    <s v="REPUBLICAN"/>
    <n v="2402"/>
    <s v="51-60"/>
    <d v="2071-11-17T00:00:00"/>
    <n v="14"/>
    <x v="1"/>
    <x v="51"/>
  </r>
  <r>
    <n v="2647"/>
    <s v="DECLINED"/>
    <n v="2402"/>
    <s v="41-50"/>
    <d v="2071-11-29T00:00:00"/>
    <n v="14"/>
    <x v="1"/>
    <x v="51"/>
  </r>
  <r>
    <n v="2648"/>
    <s v="DEMOCRAT"/>
    <n v="2415"/>
    <s v="61-70"/>
    <d v="2071-12-11T00:00:00"/>
    <n v="14"/>
    <x v="0"/>
    <x v="51"/>
  </r>
  <r>
    <n v="2649"/>
    <s v="DECLINED"/>
    <n v="2402"/>
    <s v="41-50"/>
    <d v="2071-12-23T00:00:00"/>
    <n v="14"/>
    <x v="0"/>
    <x v="51"/>
  </r>
  <r>
    <n v="2650"/>
    <s v="DEMOCRAT"/>
    <n v="2417"/>
    <s v="51-60"/>
    <d v="2072-01-04T00:00:00"/>
    <n v="14"/>
    <x v="1"/>
    <x v="52"/>
  </r>
  <r>
    <n v="2651"/>
    <s v="DEMOCRAT"/>
    <n v="2411"/>
    <s v="51-60"/>
    <d v="2072-01-16T00:00:00"/>
    <n v="14"/>
    <x v="0"/>
    <x v="52"/>
  </r>
  <r>
    <n v="2652"/>
    <s v="DEMOCRAT"/>
    <n v="2422"/>
    <s v="61-70"/>
    <d v="2072-01-28T00:00:00"/>
    <n v="14"/>
    <x v="1"/>
    <x v="52"/>
  </r>
  <r>
    <n v="2653"/>
    <s v="DEMOCRAT"/>
    <n v="2406"/>
    <s v="41-50"/>
    <d v="2072-02-09T00:00:00"/>
    <n v="14"/>
    <x v="1"/>
    <x v="52"/>
  </r>
  <r>
    <n v="2654"/>
    <s v="DECLINED"/>
    <n v="2413"/>
    <s v="51-60"/>
    <d v="2072-02-21T00:00:00"/>
    <n v="14"/>
    <x v="1"/>
    <x v="52"/>
  </r>
  <r>
    <n v="2655"/>
    <s v="DEMOCRAT"/>
    <n v="2412"/>
    <s v="41-50"/>
    <d v="2072-03-04T00:00:00"/>
    <n v="14"/>
    <x v="0"/>
    <x v="52"/>
  </r>
  <r>
    <n v="2656"/>
    <s v="AMERICAN INDEP"/>
    <n v="2407"/>
    <s v="41-50"/>
    <d v="2072-03-16T00:00:00"/>
    <n v="5"/>
    <x v="0"/>
    <x v="52"/>
  </r>
  <r>
    <n v="2657"/>
    <s v="DECLINED"/>
    <n v="2418"/>
    <s v="41-50"/>
    <d v="2072-03-28T00:00:00"/>
    <n v="14"/>
    <x v="1"/>
    <x v="52"/>
  </r>
  <r>
    <n v="2658"/>
    <s v="REPUBLICAN"/>
    <n v="2421"/>
    <s v="71 +"/>
    <d v="2072-04-09T00:00:00"/>
    <n v="14"/>
    <x v="0"/>
    <x v="52"/>
  </r>
  <r>
    <n v="2659"/>
    <s v="DEMOCRAT"/>
    <n v="2415"/>
    <s v="51-60"/>
    <d v="2072-04-21T00:00:00"/>
    <n v="14"/>
    <x v="0"/>
    <x v="52"/>
  </r>
  <r>
    <n v="2660"/>
    <s v="REPUBLICAN"/>
    <n v="2412"/>
    <s v="31-40"/>
    <d v="2072-05-03T00:00:00"/>
    <n v="14"/>
    <x v="1"/>
    <x v="52"/>
  </r>
  <r>
    <n v="2661"/>
    <s v="REPUBLICAN"/>
    <n v="2418"/>
    <s v="61-70"/>
    <d v="2072-05-15T00:00:00"/>
    <n v="14"/>
    <x v="1"/>
    <x v="52"/>
  </r>
  <r>
    <n v="2662"/>
    <s v="REPUBLICAN"/>
    <n v="2406"/>
    <s v="51-60"/>
    <d v="2072-05-27T00:00:00"/>
    <n v="14"/>
    <x v="0"/>
    <x v="52"/>
  </r>
  <r>
    <n v="2663"/>
    <s v="DEMOCRAT"/>
    <n v="2423"/>
    <s v="41-50"/>
    <d v="2072-06-08T00:00:00"/>
    <n v="14"/>
    <x v="1"/>
    <x v="52"/>
  </r>
  <r>
    <n v="2664"/>
    <s v="DEMOCRAT"/>
    <n v="2414"/>
    <s v="51-60"/>
    <d v="2072-06-20T00:00:00"/>
    <n v="14"/>
    <x v="1"/>
    <x v="52"/>
  </r>
  <r>
    <n v="2665"/>
    <s v="REPUBLICAN"/>
    <n v="2418"/>
    <s v="51-60"/>
    <d v="2072-07-02T00:00:00"/>
    <n v="14"/>
    <x v="0"/>
    <x v="52"/>
  </r>
  <r>
    <n v="2666"/>
    <s v="REPUBLICAN"/>
    <n v="2418"/>
    <s v="51-60"/>
    <d v="2072-07-14T00:00:00"/>
    <n v="14"/>
    <x v="0"/>
    <x v="52"/>
  </r>
  <r>
    <n v="2667"/>
    <s v="REPUBLICAN"/>
    <n v="2401"/>
    <s v="31-40"/>
    <d v="2072-07-26T00:00:00"/>
    <n v="14"/>
    <x v="0"/>
    <x v="52"/>
  </r>
  <r>
    <n v="2668"/>
    <s v="DEMOCRAT"/>
    <n v="2424"/>
    <s v="71 +"/>
    <d v="2072-08-07T00:00:00"/>
    <n v="14"/>
    <x v="0"/>
    <x v="52"/>
  </r>
  <r>
    <n v="2669"/>
    <s v="REPUBLICAN"/>
    <n v="2412"/>
    <s v="51-60"/>
    <d v="2072-08-19T00:00:00"/>
    <n v="14"/>
    <x v="0"/>
    <x v="52"/>
  </r>
  <r>
    <n v="2670"/>
    <s v="REPUBLICAN"/>
    <n v="2422"/>
    <s v="71 +"/>
    <d v="2072-08-31T00:00:00"/>
    <n v="14"/>
    <x v="1"/>
    <x v="52"/>
  </r>
  <r>
    <n v="2671"/>
    <s v="DEMOCRAT"/>
    <n v="2402"/>
    <s v="51-60"/>
    <d v="2072-09-12T00:00:00"/>
    <n v="14"/>
    <x v="1"/>
    <x v="52"/>
  </r>
  <r>
    <n v="2672"/>
    <s v="REPUBLICAN"/>
    <n v="2402"/>
    <s v="61-70"/>
    <d v="2072-09-24T00:00:00"/>
    <n v="14"/>
    <x v="1"/>
    <x v="52"/>
  </r>
  <r>
    <n v="2673"/>
    <s v="DEMOCRAT"/>
    <n v="2402"/>
    <s v="31-40"/>
    <d v="2072-10-06T00:00:00"/>
    <n v="14"/>
    <x v="1"/>
    <x v="52"/>
  </r>
  <r>
    <n v="2674"/>
    <s v="DECLINED"/>
    <n v="2423"/>
    <s v="31-40"/>
    <d v="2072-10-18T00:00:00"/>
    <n v="5"/>
    <x v="1"/>
    <x v="52"/>
  </r>
  <r>
    <n v="2675"/>
    <s v="DEMOCRAT"/>
    <n v="2419"/>
    <s v="41-50"/>
    <d v="2072-10-30T00:00:00"/>
    <n v="13"/>
    <x v="1"/>
    <x v="52"/>
  </r>
  <r>
    <n v="2676"/>
    <s v="DEMOCRAT"/>
    <n v="2405"/>
    <s v="51-60"/>
    <d v="2072-11-11T00:00:00"/>
    <n v="14"/>
    <x v="1"/>
    <x v="52"/>
  </r>
  <r>
    <n v="2677"/>
    <s v="REPUBLICAN"/>
    <n v="2417"/>
    <s v="51-60"/>
    <d v="2072-11-23T00:00:00"/>
    <n v="14"/>
    <x v="1"/>
    <x v="52"/>
  </r>
  <r>
    <n v="2678"/>
    <s v="REPUBLICAN"/>
    <n v="2414"/>
    <s v="41-50"/>
    <d v="2072-12-05T00:00:00"/>
    <n v="14"/>
    <x v="1"/>
    <x v="52"/>
  </r>
  <r>
    <n v="2679"/>
    <s v="DECLINED"/>
    <n v="2423"/>
    <s v="71 +"/>
    <d v="2072-12-17T00:00:00"/>
    <n v="14"/>
    <x v="1"/>
    <x v="52"/>
  </r>
  <r>
    <n v="2680"/>
    <s v="DECLINED"/>
    <n v="2416"/>
    <s v="41-50"/>
    <d v="2072-12-29T00:00:00"/>
    <n v="14"/>
    <x v="0"/>
    <x v="52"/>
  </r>
  <r>
    <n v="2681"/>
    <s v="DEMOCRAT"/>
    <n v="2423"/>
    <s v="71 +"/>
    <d v="2073-01-10T00:00:00"/>
    <n v="14"/>
    <x v="0"/>
    <x v="53"/>
  </r>
  <r>
    <n v="2682"/>
    <s v="DEMOCRAT"/>
    <n v="2408"/>
    <s v="51-60"/>
    <d v="2073-01-22T00:00:00"/>
    <n v="14"/>
    <x v="1"/>
    <x v="53"/>
  </r>
  <r>
    <n v="2683"/>
    <s v="DECLINED"/>
    <n v="2416"/>
    <s v="41-50"/>
    <d v="2073-02-03T00:00:00"/>
    <n v="14"/>
    <x v="1"/>
    <x v="53"/>
  </r>
  <r>
    <n v="2684"/>
    <s v="DEMOCRAT"/>
    <n v="2418"/>
    <s v="41-50"/>
    <d v="2073-02-15T00:00:00"/>
    <n v="14"/>
    <x v="0"/>
    <x v="53"/>
  </r>
  <r>
    <n v="2685"/>
    <s v="DEMOCRAT"/>
    <n v="2418"/>
    <s v="41-50"/>
    <d v="2073-02-27T00:00:00"/>
    <n v="14"/>
    <x v="0"/>
    <x v="53"/>
  </r>
  <r>
    <n v="2686"/>
    <s v="DEMOCRAT"/>
    <n v="2401"/>
    <s v="41-50"/>
    <d v="2073-03-11T00:00:00"/>
    <n v="14"/>
    <x v="1"/>
    <x v="53"/>
  </r>
  <r>
    <n v="2687"/>
    <s v="DEMOCRAT"/>
    <n v="2416"/>
    <s v="41-50"/>
    <d v="2073-03-23T00:00:00"/>
    <n v="14"/>
    <x v="1"/>
    <x v="53"/>
  </r>
  <r>
    <n v="2688"/>
    <s v="DEMOCRAT"/>
    <n v="2417"/>
    <s v="51-60"/>
    <d v="2073-04-04T00:00:00"/>
    <n v="14"/>
    <x v="1"/>
    <x v="53"/>
  </r>
  <r>
    <n v="2689"/>
    <s v="DEMOCRAT"/>
    <n v="2419"/>
    <s v="41-50"/>
    <d v="2073-04-16T00:00:00"/>
    <n v="14"/>
    <x v="1"/>
    <x v="53"/>
  </r>
  <r>
    <n v="2690"/>
    <s v="REPUBLICAN"/>
    <n v="2402"/>
    <s v="31-40"/>
    <d v="2073-04-28T00:00:00"/>
    <n v="14"/>
    <x v="1"/>
    <x v="53"/>
  </r>
  <r>
    <n v="2691"/>
    <s v="REPUBLICAN"/>
    <n v="2412"/>
    <s v="71 +"/>
    <d v="2073-05-10T00:00:00"/>
    <n v="14"/>
    <x v="0"/>
    <x v="53"/>
  </r>
  <r>
    <n v="2692"/>
    <s v="REPUBLICAN"/>
    <n v="2424"/>
    <s v="51-60"/>
    <d v="2073-05-22T00:00:00"/>
    <n v="14"/>
    <x v="1"/>
    <x v="53"/>
  </r>
  <r>
    <n v="2693"/>
    <s v="DEMOCRAT"/>
    <n v="2407"/>
    <s v="61-70"/>
    <d v="2073-06-03T00:00:00"/>
    <n v="14"/>
    <x v="0"/>
    <x v="53"/>
  </r>
  <r>
    <n v="2694"/>
    <s v="DEMOCRAT"/>
    <n v="2402"/>
    <s v="61-70"/>
    <d v="2073-06-15T00:00:00"/>
    <n v="14"/>
    <x v="0"/>
    <x v="53"/>
  </r>
  <r>
    <n v="2695"/>
    <s v="DEMOCRAT"/>
    <n v="2406"/>
    <s v="31-40"/>
    <d v="2073-06-27T00:00:00"/>
    <n v="14"/>
    <x v="1"/>
    <x v="53"/>
  </r>
  <r>
    <n v="2696"/>
    <s v="DECLINED"/>
    <n v="2423"/>
    <s v="51-60"/>
    <d v="2073-07-09T00:00:00"/>
    <n v="14"/>
    <x v="0"/>
    <x v="53"/>
  </r>
  <r>
    <n v="2697"/>
    <s v="DEMOCRAT"/>
    <n v="2402"/>
    <s v="51-60"/>
    <d v="2073-07-21T00:00:00"/>
    <n v="14"/>
    <x v="0"/>
    <x v="53"/>
  </r>
  <r>
    <n v="2698"/>
    <s v="DEMOCRAT"/>
    <n v="2416"/>
    <s v="41-50"/>
    <d v="2073-08-02T00:00:00"/>
    <n v="14"/>
    <x v="1"/>
    <x v="53"/>
  </r>
  <r>
    <n v="2699"/>
    <s v="DEMOCRAT"/>
    <n v="2408"/>
    <s v="41-50"/>
    <d v="2073-08-14T00:00:00"/>
    <n v="14"/>
    <x v="1"/>
    <x v="53"/>
  </r>
  <r>
    <n v="2700"/>
    <s v="REPUBLICAN"/>
    <n v="2409"/>
    <s v="31-40"/>
    <d v="2073-08-26T00:00:00"/>
    <n v="14"/>
    <x v="1"/>
    <x v="53"/>
  </r>
  <r>
    <n v="2701"/>
    <s v="DEMOCRAT"/>
    <n v="2413"/>
    <s v="51-60"/>
    <d v="2073-09-07T00:00:00"/>
    <n v="14"/>
    <x v="0"/>
    <x v="53"/>
  </r>
  <r>
    <n v="2702"/>
    <s v="DEMOCRAT"/>
    <n v="2408"/>
    <s v="61-70"/>
    <d v="2073-09-19T00:00:00"/>
    <n v="14"/>
    <x v="1"/>
    <x v="53"/>
  </r>
  <r>
    <n v="2703"/>
    <s v="DEMOCRAT"/>
    <n v="2402"/>
    <s v="41-50"/>
    <d v="2073-10-01T00:00:00"/>
    <n v="14"/>
    <x v="1"/>
    <x v="53"/>
  </r>
  <r>
    <n v="2704"/>
    <s v="DEMOCRAT"/>
    <n v="2408"/>
    <s v="51-60"/>
    <d v="2073-10-13T00:00:00"/>
    <n v="14"/>
    <x v="1"/>
    <x v="53"/>
  </r>
  <r>
    <n v="2705"/>
    <s v="REPUBLICAN"/>
    <n v="2420"/>
    <s v="61-70"/>
    <d v="2073-10-25T00:00:00"/>
    <n v="14"/>
    <x v="0"/>
    <x v="53"/>
  </r>
  <r>
    <n v="2706"/>
    <s v="DEMOCRAT"/>
    <n v="2415"/>
    <s v="51-60"/>
    <d v="2073-11-06T00:00:00"/>
    <n v="14"/>
    <x v="1"/>
    <x v="53"/>
  </r>
  <r>
    <n v="2707"/>
    <s v="DEMOCRAT"/>
    <n v="2408"/>
    <s v="31-40"/>
    <d v="2073-11-18T00:00:00"/>
    <n v="14"/>
    <x v="0"/>
    <x v="53"/>
  </r>
  <r>
    <n v="2708"/>
    <s v="REPUBLICAN"/>
    <n v="2423"/>
    <s v="51-60"/>
    <d v="2073-11-30T00:00:00"/>
    <n v="14"/>
    <x v="0"/>
    <x v="53"/>
  </r>
  <r>
    <n v="2709"/>
    <s v="DEMOCRAT"/>
    <n v="2421"/>
    <s v="51-60"/>
    <d v="2073-12-12T00:00:00"/>
    <n v="14"/>
    <x v="0"/>
    <x v="53"/>
  </r>
  <r>
    <n v="2710"/>
    <s v="DEMOCRAT"/>
    <n v="2419"/>
    <s v="51-60"/>
    <d v="2073-12-24T00:00:00"/>
    <n v="14"/>
    <x v="0"/>
    <x v="53"/>
  </r>
  <r>
    <n v="2711"/>
    <s v="DEMOCRAT"/>
    <n v="2419"/>
    <s v="51-60"/>
    <d v="2074-01-05T00:00:00"/>
    <n v="14"/>
    <x v="0"/>
    <x v="54"/>
  </r>
  <r>
    <n v="2712"/>
    <s v="REPUBLICAN"/>
    <n v="2418"/>
    <s v="61-70"/>
    <d v="2074-01-17T00:00:00"/>
    <n v="14"/>
    <x v="0"/>
    <x v="54"/>
  </r>
  <r>
    <n v="2713"/>
    <s v="REPUBLICAN"/>
    <n v="2403"/>
    <s v="51-60"/>
    <d v="2074-01-29T00:00:00"/>
    <n v="14"/>
    <x v="1"/>
    <x v="54"/>
  </r>
  <r>
    <n v="2714"/>
    <s v="DEMOCRAT"/>
    <n v="2401"/>
    <s v="51-60"/>
    <d v="2074-02-10T00:00:00"/>
    <n v="6"/>
    <x v="1"/>
    <x v="54"/>
  </r>
  <r>
    <n v="2715"/>
    <s v="GREEN"/>
    <n v="2405"/>
    <s v="51-60"/>
    <d v="2074-02-22T00:00:00"/>
    <n v="13"/>
    <x v="1"/>
    <x v="54"/>
  </r>
  <r>
    <n v="2716"/>
    <s v="DEMOCRAT"/>
    <n v="2403"/>
    <s v="41-50"/>
    <d v="2074-03-06T00:00:00"/>
    <n v="14"/>
    <x v="1"/>
    <x v="54"/>
  </r>
  <r>
    <n v="2717"/>
    <s v="DECLINED"/>
    <n v="2403"/>
    <s v="41-50"/>
    <d v="2074-03-18T00:00:00"/>
    <n v="14"/>
    <x v="1"/>
    <x v="54"/>
  </r>
  <r>
    <n v="2718"/>
    <s v="DEMOCRAT"/>
    <n v="2419"/>
    <s v="41-50"/>
    <d v="2074-03-30T00:00:00"/>
    <n v="14"/>
    <x v="1"/>
    <x v="54"/>
  </r>
  <r>
    <n v="2719"/>
    <s v="REPUBLICAN"/>
    <n v="2402"/>
    <s v="51-60"/>
    <d v="2074-04-11T00:00:00"/>
    <n v="8"/>
    <x v="2"/>
    <x v="54"/>
  </r>
  <r>
    <n v="2720"/>
    <s v="DEMOCRAT"/>
    <n v="2402"/>
    <s v="61-70"/>
    <d v="2074-04-23T00:00:00"/>
    <n v="14"/>
    <x v="0"/>
    <x v="54"/>
  </r>
  <r>
    <n v="2721"/>
    <s v="DEMOCRAT"/>
    <n v="2401"/>
    <s v="71 +"/>
    <d v="2074-05-05T00:00:00"/>
    <n v="14"/>
    <x v="0"/>
    <x v="54"/>
  </r>
  <r>
    <n v="2722"/>
    <s v="DEMOCRAT"/>
    <n v="2420"/>
    <s v="51-60"/>
    <d v="2074-05-17T00:00:00"/>
    <n v="14"/>
    <x v="0"/>
    <x v="54"/>
  </r>
  <r>
    <n v="2723"/>
    <s v="REPUBLICAN"/>
    <n v="2414"/>
    <s v="41-50"/>
    <d v="2074-05-29T00:00:00"/>
    <n v="9"/>
    <x v="1"/>
    <x v="54"/>
  </r>
  <r>
    <n v="2724"/>
    <s v="REPUBLICAN"/>
    <n v="2414"/>
    <s v="41-50"/>
    <d v="2074-06-10T00:00:00"/>
    <n v="14"/>
    <x v="0"/>
    <x v="54"/>
  </r>
  <r>
    <n v="2725"/>
    <s v="REPUBLICAN"/>
    <n v="2418"/>
    <s v="31-40"/>
    <d v="2074-06-22T00:00:00"/>
    <n v="5"/>
    <x v="0"/>
    <x v="54"/>
  </r>
  <r>
    <n v="2726"/>
    <s v="DEMOCRAT"/>
    <n v="2415"/>
    <s v="51-60"/>
    <d v="2074-07-04T00:00:00"/>
    <n v="14"/>
    <x v="0"/>
    <x v="54"/>
  </r>
  <r>
    <n v="2727"/>
    <s v="DEMOCRAT"/>
    <n v="2401"/>
    <s v="51-60"/>
    <d v="2074-07-16T00:00:00"/>
    <n v="13"/>
    <x v="0"/>
    <x v="54"/>
  </r>
  <r>
    <n v="2728"/>
    <s v="AMERICAN INDEP"/>
    <n v="2419"/>
    <s v="41-50"/>
    <d v="2074-07-28T00:00:00"/>
    <n v="14"/>
    <x v="1"/>
    <x v="54"/>
  </r>
  <r>
    <n v="2729"/>
    <s v="REPUBLICAN"/>
    <n v="2404"/>
    <s v="41-50"/>
    <d v="2074-08-09T00:00:00"/>
    <n v="14"/>
    <x v="1"/>
    <x v="54"/>
  </r>
  <r>
    <n v="2730"/>
    <s v="DEMOCRAT"/>
    <n v="2409"/>
    <s v="31-40"/>
    <d v="2074-08-21T00:00:00"/>
    <n v="14"/>
    <x v="1"/>
    <x v="54"/>
  </r>
  <r>
    <n v="2731"/>
    <s v="DECLINED"/>
    <n v="2417"/>
    <s v="71 +"/>
    <d v="2074-09-02T00:00:00"/>
    <n v="14"/>
    <x v="0"/>
    <x v="54"/>
  </r>
  <r>
    <n v="2732"/>
    <s v="DEMOCRAT"/>
    <n v="2408"/>
    <s v="51-60"/>
    <d v="2074-09-14T00:00:00"/>
    <n v="14"/>
    <x v="1"/>
    <x v="54"/>
  </r>
  <r>
    <n v="2733"/>
    <s v="DECLINED"/>
    <n v="2419"/>
    <s v="41-50"/>
    <d v="2074-09-26T00:00:00"/>
    <n v="14"/>
    <x v="1"/>
    <x v="54"/>
  </r>
  <r>
    <n v="2734"/>
    <s v="DEMOCRAT"/>
    <n v="2421"/>
    <s v="61-70"/>
    <d v="2074-10-08T00:00:00"/>
    <n v="14"/>
    <x v="0"/>
    <x v="54"/>
  </r>
  <r>
    <n v="2735"/>
    <s v="DEMOCRAT"/>
    <n v="2408"/>
    <s v="41-50"/>
    <d v="2074-10-20T00:00:00"/>
    <n v="14"/>
    <x v="0"/>
    <x v="54"/>
  </r>
  <r>
    <n v="2736"/>
    <s v="DEMOCRAT"/>
    <n v="2407"/>
    <s v="51-60"/>
    <d v="2074-11-01T00:00:00"/>
    <n v="14"/>
    <x v="1"/>
    <x v="54"/>
  </r>
  <r>
    <n v="2738"/>
    <s v="REPUBLICAN"/>
    <n v="2409"/>
    <s v="71 +"/>
    <d v="2074-11-13T00:00:00"/>
    <n v="14"/>
    <x v="0"/>
    <x v="54"/>
  </r>
  <r>
    <n v="2739"/>
    <s v="DEMOCRAT"/>
    <n v="2404"/>
    <s v="51-60"/>
    <d v="2074-11-25T00:00:00"/>
    <n v="14"/>
    <x v="0"/>
    <x v="54"/>
  </r>
  <r>
    <n v="2740"/>
    <s v="DEMOCRAT"/>
    <n v="2419"/>
    <s v="71 +"/>
    <d v="2074-12-07T00:00:00"/>
    <n v="14"/>
    <x v="0"/>
    <x v="54"/>
  </r>
  <r>
    <n v="2741"/>
    <s v="REPUBLICAN"/>
    <n v="2422"/>
    <s v="51-60"/>
    <d v="2074-12-19T00:00:00"/>
    <n v="14"/>
    <x v="1"/>
    <x v="54"/>
  </r>
  <r>
    <n v="2742"/>
    <s v="REPUBLICAN"/>
    <n v="2419"/>
    <s v="31-40"/>
    <d v="2074-12-31T00:00:00"/>
    <n v="1"/>
    <x v="1"/>
    <x v="54"/>
  </r>
  <r>
    <n v="2743"/>
    <s v="REPUBLICAN"/>
    <n v="2424"/>
    <s v="71 +"/>
    <d v="2075-01-12T00:00:00"/>
    <n v="13"/>
    <x v="1"/>
    <x v="55"/>
  </r>
  <r>
    <n v="2744"/>
    <s v="REPUBLICAN"/>
    <n v="2407"/>
    <s v="51-60"/>
    <d v="2075-01-24T00:00:00"/>
    <n v="14"/>
    <x v="1"/>
    <x v="55"/>
  </r>
  <r>
    <n v="2745"/>
    <s v="DECLINED"/>
    <n v="2409"/>
    <s v="51-60"/>
    <d v="2075-02-05T00:00:00"/>
    <n v="14"/>
    <x v="0"/>
    <x v="55"/>
  </r>
  <r>
    <n v="2746"/>
    <s v="REPUBLICAN"/>
    <n v="2414"/>
    <s v="51-60"/>
    <d v="2075-02-17T00:00:00"/>
    <n v="14"/>
    <x v="1"/>
    <x v="55"/>
  </r>
  <r>
    <n v="2747"/>
    <s v="DEMOCRAT"/>
    <n v="2413"/>
    <s v="51-60"/>
    <d v="2075-03-01T00:00:00"/>
    <n v="14"/>
    <x v="1"/>
    <x v="55"/>
  </r>
  <r>
    <n v="2748"/>
    <s v="DEMOCRAT"/>
    <n v="2418"/>
    <s v="51-60"/>
    <d v="2075-03-13T00:00:00"/>
    <n v="14"/>
    <x v="1"/>
    <x v="55"/>
  </r>
  <r>
    <n v="2749"/>
    <s v="DEMOCRAT"/>
    <n v="2406"/>
    <s v="61-70"/>
    <d v="2075-03-25T00:00:00"/>
    <n v="14"/>
    <x v="1"/>
    <x v="55"/>
  </r>
  <r>
    <n v="2750"/>
    <s v="DEMOCRAT"/>
    <n v="2414"/>
    <s v="61-70"/>
    <d v="2075-04-06T00:00:00"/>
    <n v="14"/>
    <x v="1"/>
    <x v="55"/>
  </r>
  <r>
    <n v="2751"/>
    <s v="DEMOCRAT"/>
    <n v="2407"/>
    <s v="51-60"/>
    <d v="2075-04-18T00:00:00"/>
    <n v="13"/>
    <x v="1"/>
    <x v="55"/>
  </r>
  <r>
    <n v="2752"/>
    <s v="DECLINED"/>
    <n v="2414"/>
    <s v="61-70"/>
    <d v="2075-04-30T00:00:00"/>
    <n v="14"/>
    <x v="1"/>
    <x v="55"/>
  </r>
  <r>
    <n v="2753"/>
    <s v="DECLINED"/>
    <n v="2409"/>
    <s v="51-60"/>
    <d v="2075-05-12T00:00:00"/>
    <n v="14"/>
    <x v="1"/>
    <x v="55"/>
  </r>
  <r>
    <n v="2754"/>
    <s v="DEMOCRAT"/>
    <n v="2411"/>
    <s v="71 +"/>
    <d v="2075-05-24T00:00:00"/>
    <n v="14"/>
    <x v="0"/>
    <x v="55"/>
  </r>
  <r>
    <n v="2755"/>
    <s v="DEMOCRAT"/>
    <n v="2422"/>
    <s v="51-60"/>
    <d v="2075-06-05T00:00:00"/>
    <n v="14"/>
    <x v="0"/>
    <x v="55"/>
  </r>
  <r>
    <n v="2756"/>
    <s v="DEMOCRAT"/>
    <n v="2406"/>
    <s v="41-50"/>
    <d v="2075-06-17T00:00:00"/>
    <n v="14"/>
    <x v="0"/>
    <x v="55"/>
  </r>
  <r>
    <n v="2757"/>
    <s v="DEMOCRAT"/>
    <n v="2408"/>
    <s v="51-60"/>
    <d v="2075-06-29T00:00:00"/>
    <n v="14"/>
    <x v="0"/>
    <x v="55"/>
  </r>
  <r>
    <n v="2758"/>
    <s v="DEMOCRAT"/>
    <n v="2418"/>
    <s v="41-50"/>
    <d v="2075-07-11T00:00:00"/>
    <n v="14"/>
    <x v="1"/>
    <x v="55"/>
  </r>
  <r>
    <n v="2759"/>
    <s v="REPUBLICAN"/>
    <n v="2422"/>
    <s v="41-50"/>
    <d v="2075-07-23T00:00:00"/>
    <n v="14"/>
    <x v="0"/>
    <x v="55"/>
  </r>
  <r>
    <n v="2760"/>
    <s v="DECLINED"/>
    <n v="2401"/>
    <s v="41-50"/>
    <d v="2075-08-04T00:00:00"/>
    <n v="14"/>
    <x v="0"/>
    <x v="55"/>
  </r>
  <r>
    <n v="2761"/>
    <s v="REPUBLICAN"/>
    <n v="2401"/>
    <s v="41-50"/>
    <d v="2075-08-16T00:00:00"/>
    <n v="14"/>
    <x v="1"/>
    <x v="55"/>
  </r>
  <r>
    <n v="2762"/>
    <s v="REPUBLICAN"/>
    <n v="2408"/>
    <s v="71 +"/>
    <d v="2075-08-28T00:00:00"/>
    <n v="14"/>
    <x v="1"/>
    <x v="55"/>
  </r>
  <r>
    <n v="2763"/>
    <s v="DEMOCRAT"/>
    <n v="2408"/>
    <s v="31-40"/>
    <d v="2075-09-09T00:00:00"/>
    <n v="14"/>
    <x v="1"/>
    <x v="55"/>
  </r>
  <r>
    <n v="2764"/>
    <s v="REPUBLICAN"/>
    <n v="2424"/>
    <s v="71 +"/>
    <d v="2075-09-21T00:00:00"/>
    <n v="14"/>
    <x v="0"/>
    <x v="55"/>
  </r>
  <r>
    <n v="2765"/>
    <s v="REPUBLICAN"/>
    <n v="2418"/>
    <s v="31-40"/>
    <d v="2075-10-03T00:00:00"/>
    <n v="6"/>
    <x v="0"/>
    <x v="55"/>
  </r>
  <r>
    <n v="2766"/>
    <s v="DECLINED"/>
    <n v="2416"/>
    <s v="71 +"/>
    <d v="2075-10-15T00:00:00"/>
    <n v="13"/>
    <x v="1"/>
    <x v="55"/>
  </r>
  <r>
    <n v="2767"/>
    <s v="REPUBLICAN"/>
    <n v="2401"/>
    <s v="41-50"/>
    <d v="2075-10-27T00:00:00"/>
    <n v="14"/>
    <x v="1"/>
    <x v="55"/>
  </r>
  <r>
    <n v="2768"/>
    <s v="DEMOCRAT"/>
    <n v="2403"/>
    <s v="51-60"/>
    <d v="2075-11-08T00:00:00"/>
    <n v="14"/>
    <x v="0"/>
    <x v="55"/>
  </r>
  <r>
    <n v="2769"/>
    <s v="DEMOCRAT"/>
    <n v="2407"/>
    <s v="31-40"/>
    <d v="2075-11-20T00:00:00"/>
    <n v="13"/>
    <x v="1"/>
    <x v="55"/>
  </r>
  <r>
    <n v="2770"/>
    <s v="REPUBLICAN"/>
    <n v="2419"/>
    <s v="51-60"/>
    <d v="2075-12-02T00:00:00"/>
    <n v="13"/>
    <x v="1"/>
    <x v="55"/>
  </r>
  <r>
    <n v="2771"/>
    <s v="REPUBLICAN"/>
    <n v="2419"/>
    <s v="51-60"/>
    <d v="2075-12-14T00:00:00"/>
    <n v="13"/>
    <x v="1"/>
    <x v="55"/>
  </r>
  <r>
    <n v="2772"/>
    <s v="DEMOCRAT"/>
    <n v="2420"/>
    <s v="61-70"/>
    <d v="2075-12-26T00:00:00"/>
    <n v="14"/>
    <x v="1"/>
    <x v="55"/>
  </r>
  <r>
    <n v="2773"/>
    <s v="DEMOCRAT"/>
    <n v="2402"/>
    <s v="31-40"/>
    <d v="2076-01-07T00:00:00"/>
    <n v="14"/>
    <x v="0"/>
    <x v="56"/>
  </r>
  <r>
    <n v="2774"/>
    <s v="DECLINED"/>
    <n v="2409"/>
    <s v="41-50"/>
    <d v="2076-01-19T00:00:00"/>
    <n v="14"/>
    <x v="1"/>
    <x v="56"/>
  </r>
  <r>
    <n v="2775"/>
    <s v="DECLINED"/>
    <n v="2423"/>
    <s v="41-50"/>
    <d v="2076-01-31T00:00:00"/>
    <n v="14"/>
    <x v="0"/>
    <x v="56"/>
  </r>
  <r>
    <n v="2776"/>
    <s v="DECLINED"/>
    <n v="2415"/>
    <s v="31-40"/>
    <d v="2076-02-12T00:00:00"/>
    <n v="13"/>
    <x v="1"/>
    <x v="56"/>
  </r>
  <r>
    <n v="2777"/>
    <s v="DEMOCRAT"/>
    <n v="2401"/>
    <s v="41-50"/>
    <d v="2076-02-24T00:00:00"/>
    <n v="13"/>
    <x v="0"/>
    <x v="56"/>
  </r>
  <r>
    <n v="2778"/>
    <s v="DEMOCRAT"/>
    <n v="2421"/>
    <s v="51-60"/>
    <d v="2076-03-07T00:00:00"/>
    <n v="14"/>
    <x v="1"/>
    <x v="56"/>
  </r>
  <r>
    <n v="2779"/>
    <s v="DEMOCRAT"/>
    <n v="2416"/>
    <s v="41-50"/>
    <d v="2076-03-19T00:00:00"/>
    <n v="14"/>
    <x v="0"/>
    <x v="56"/>
  </r>
  <r>
    <n v="2780"/>
    <s v="DEMOCRAT"/>
    <n v="2402"/>
    <s v="41-50"/>
    <d v="2076-03-31T00:00:00"/>
    <n v="14"/>
    <x v="1"/>
    <x v="56"/>
  </r>
  <r>
    <n v="2781"/>
    <s v="DEMOCRAT"/>
    <n v="2413"/>
    <s v="61-70"/>
    <d v="2076-04-12T00:00:00"/>
    <n v="14"/>
    <x v="1"/>
    <x v="56"/>
  </r>
  <r>
    <n v="2782"/>
    <s v="DEMOCRAT"/>
    <n v="2413"/>
    <s v="31-40"/>
    <d v="2076-04-24T00:00:00"/>
    <n v="14"/>
    <x v="0"/>
    <x v="56"/>
  </r>
  <r>
    <n v="2783"/>
    <s v="DECLINED"/>
    <n v="2406"/>
    <s v="51-60"/>
    <d v="2076-05-06T00:00:00"/>
    <n v="14"/>
    <x v="0"/>
    <x v="56"/>
  </r>
  <r>
    <n v="2785"/>
    <s v="DEMOCRAT"/>
    <n v="2419"/>
    <s v="41-50"/>
    <d v="2076-05-18T00:00:00"/>
    <n v="14"/>
    <x v="1"/>
    <x v="56"/>
  </r>
  <r>
    <n v="2786"/>
    <s v="DECLINED"/>
    <n v="2417"/>
    <s v="41-50"/>
    <d v="2076-05-30T00:00:00"/>
    <n v="14"/>
    <x v="1"/>
    <x v="56"/>
  </r>
  <r>
    <n v="2787"/>
    <s v="GREEN"/>
    <n v="2412"/>
    <s v="51-60"/>
    <d v="2076-06-11T00:00:00"/>
    <n v="14"/>
    <x v="0"/>
    <x v="56"/>
  </r>
  <r>
    <n v="2788"/>
    <s v="REPUBLICAN"/>
    <n v="2412"/>
    <s v="51-60"/>
    <d v="2076-06-23T00:00:00"/>
    <n v="14"/>
    <x v="1"/>
    <x v="56"/>
  </r>
  <r>
    <n v="2789"/>
    <s v="DEMOCRAT"/>
    <n v="2401"/>
    <s v="31-40"/>
    <d v="2076-07-05T00:00:00"/>
    <n v="14"/>
    <x v="1"/>
    <x v="56"/>
  </r>
  <r>
    <n v="2791"/>
    <s v="REPUBLICAN"/>
    <n v="2423"/>
    <s v="71 +"/>
    <d v="2076-07-17T00:00:00"/>
    <n v="14"/>
    <x v="0"/>
    <x v="56"/>
  </r>
  <r>
    <n v="2792"/>
    <s v="REPUBLICAN"/>
    <n v="2402"/>
    <s v="51-60"/>
    <d v="2076-07-29T00:00:00"/>
    <n v="14"/>
    <x v="1"/>
    <x v="56"/>
  </r>
  <r>
    <n v="2793"/>
    <s v="REPUBLICAN"/>
    <n v="2403"/>
    <s v="71 +"/>
    <d v="2076-08-10T00:00:00"/>
    <n v="14"/>
    <x v="1"/>
    <x v="56"/>
  </r>
  <r>
    <n v="2795"/>
    <s v="DECLINED"/>
    <n v="2409"/>
    <s v="51-60"/>
    <d v="2076-08-22T00:00:00"/>
    <n v="14"/>
    <x v="0"/>
    <x v="56"/>
  </r>
  <r>
    <n v="2796"/>
    <s v="DEMOCRAT"/>
    <n v="2409"/>
    <s v="31-40"/>
    <d v="2076-09-03T00:00:00"/>
    <n v="5"/>
    <x v="0"/>
    <x v="56"/>
  </r>
  <r>
    <n v="2797"/>
    <s v="DEMOCRAT"/>
    <n v="2411"/>
    <s v="51-60"/>
    <d v="2076-09-15T00:00:00"/>
    <n v="14"/>
    <x v="1"/>
    <x v="56"/>
  </r>
  <r>
    <n v="2798"/>
    <s v="DEMOCRAT"/>
    <n v="2402"/>
    <s v="51-60"/>
    <d v="2076-09-27T00:00:00"/>
    <n v="14"/>
    <x v="0"/>
    <x v="56"/>
  </r>
  <r>
    <n v="2799"/>
    <s v="DEMOCRAT"/>
    <n v="2404"/>
    <s v="41-50"/>
    <d v="2076-10-09T00:00:00"/>
    <n v="13"/>
    <x v="1"/>
    <x v="56"/>
  </r>
  <r>
    <n v="2800"/>
    <s v="DECLINED"/>
    <n v="2412"/>
    <s v="41-50"/>
    <d v="2076-10-21T00:00:00"/>
    <n v="13"/>
    <x v="0"/>
    <x v="56"/>
  </r>
  <r>
    <n v="2801"/>
    <s v="REPUBLICAN"/>
    <n v="2419"/>
    <s v="41-50"/>
    <d v="2076-11-02T00:00:00"/>
    <n v="13"/>
    <x v="1"/>
    <x v="56"/>
  </r>
  <r>
    <n v="2802"/>
    <s v="DEMOCRAT"/>
    <n v="2414"/>
    <s v="41-50"/>
    <d v="2076-11-14T00:00:00"/>
    <n v="14"/>
    <x v="0"/>
    <x v="56"/>
  </r>
  <r>
    <n v="2803"/>
    <s v="REPUBLICAN"/>
    <n v="2418"/>
    <s v="41-50"/>
    <d v="2076-11-26T00:00:00"/>
    <n v="13"/>
    <x v="1"/>
    <x v="56"/>
  </r>
  <r>
    <n v="2804"/>
    <s v="DEMOCRAT"/>
    <n v="2411"/>
    <s v="51-60"/>
    <d v="2076-12-08T00:00:00"/>
    <n v="13"/>
    <x v="1"/>
    <x v="56"/>
  </r>
  <r>
    <n v="2805"/>
    <s v="DEMOCRAT"/>
    <n v="2414"/>
    <s v="31-40"/>
    <d v="2076-12-20T00:00:00"/>
    <n v="14"/>
    <x v="1"/>
    <x v="56"/>
  </r>
  <r>
    <n v="2806"/>
    <s v="DEMOCRAT"/>
    <n v="2402"/>
    <s v="41-50"/>
    <d v="2077-01-01T00:00:00"/>
    <n v="14"/>
    <x v="1"/>
    <x v="57"/>
  </r>
  <r>
    <n v="2807"/>
    <s v="DEMOCRAT"/>
    <n v="2421"/>
    <s v="61-70"/>
    <d v="2077-01-13T00:00:00"/>
    <n v="14"/>
    <x v="0"/>
    <x v="57"/>
  </r>
  <r>
    <n v="2808"/>
    <s v="DEMOCRAT"/>
    <n v="2416"/>
    <s v="41-50"/>
    <d v="2077-01-25T00:00:00"/>
    <n v="7"/>
    <x v="0"/>
    <x v="57"/>
  </r>
  <r>
    <n v="2809"/>
    <s v="DEMOCRAT"/>
    <n v="2416"/>
    <s v="41-50"/>
    <d v="2077-02-06T00:00:00"/>
    <n v="14"/>
    <x v="0"/>
    <x v="57"/>
  </r>
  <r>
    <n v="2810"/>
    <s v="DEMOCRAT"/>
    <n v="2414"/>
    <s v="51-60"/>
    <d v="2077-02-18T00:00:00"/>
    <n v="13"/>
    <x v="0"/>
    <x v="57"/>
  </r>
  <r>
    <n v="2811"/>
    <s v="DEMOCRAT"/>
    <n v="2412"/>
    <s v="51-60"/>
    <d v="2077-03-02T00:00:00"/>
    <n v="13"/>
    <x v="1"/>
    <x v="57"/>
  </r>
  <r>
    <n v="2812"/>
    <s v="DEMOCRAT"/>
    <n v="2412"/>
    <s v="51-60"/>
    <d v="2077-03-14T00:00:00"/>
    <n v="13"/>
    <x v="0"/>
    <x v="57"/>
  </r>
  <r>
    <n v="2813"/>
    <s v="DEMOCRAT"/>
    <n v="2418"/>
    <s v="41-50"/>
    <d v="2077-03-26T00:00:00"/>
    <n v="13"/>
    <x v="1"/>
    <x v="57"/>
  </r>
  <r>
    <n v="2814"/>
    <s v="DEMOCRAT"/>
    <n v="2412"/>
    <s v="41-50"/>
    <d v="2077-04-07T00:00:00"/>
    <n v="13"/>
    <x v="0"/>
    <x v="57"/>
  </r>
  <r>
    <n v="2815"/>
    <s v="DEMOCRAT"/>
    <n v="2412"/>
    <s v="41-50"/>
    <d v="2077-04-19T00:00:00"/>
    <n v="13"/>
    <x v="1"/>
    <x v="57"/>
  </r>
  <r>
    <n v="2816"/>
    <s v="REPUBLICAN"/>
    <n v="2416"/>
    <s v="41-50"/>
    <d v="2077-05-01T00:00:00"/>
    <n v="13"/>
    <x v="0"/>
    <x v="57"/>
  </r>
  <r>
    <n v="2817"/>
    <s v="DEMOCRAT"/>
    <n v="2403"/>
    <s v="41-50"/>
    <d v="2077-05-13T00:00:00"/>
    <n v="14"/>
    <x v="1"/>
    <x v="57"/>
  </r>
  <r>
    <n v="2818"/>
    <s v="DEMOCRAT"/>
    <n v="2422"/>
    <s v="61-70"/>
    <d v="2077-05-25T00:00:00"/>
    <n v="14"/>
    <x v="1"/>
    <x v="57"/>
  </r>
  <r>
    <n v="2819"/>
    <s v="REPUBLICAN"/>
    <n v="2408"/>
    <s v="41-50"/>
    <d v="2077-06-06T00:00:00"/>
    <n v="14"/>
    <x v="0"/>
    <x v="57"/>
  </r>
  <r>
    <n v="2820"/>
    <s v="DECLINED"/>
    <n v="2417"/>
    <s v="41-50"/>
    <d v="2077-06-18T00:00:00"/>
    <n v="14"/>
    <x v="1"/>
    <x v="57"/>
  </r>
  <r>
    <n v="2821"/>
    <s v="DEMOCRAT"/>
    <n v="2405"/>
    <s v="41-50"/>
    <d v="2077-06-30T00:00:00"/>
    <n v="13"/>
    <x v="1"/>
    <x v="57"/>
  </r>
  <r>
    <n v="2822"/>
    <s v="REPUBLICAN"/>
    <n v="2424"/>
    <s v="31-40"/>
    <d v="2077-07-12T00:00:00"/>
    <n v="14"/>
    <x v="1"/>
    <x v="57"/>
  </r>
  <r>
    <n v="2823"/>
    <s v="DECLINED"/>
    <n v="2419"/>
    <s v="41-50"/>
    <d v="2077-07-24T00:00:00"/>
    <n v="13"/>
    <x v="0"/>
    <x v="57"/>
  </r>
  <r>
    <n v="2824"/>
    <s v="AMERICAN INDEP"/>
    <n v="2412"/>
    <s v="31-40"/>
    <d v="2077-08-05T00:00:00"/>
    <n v="14"/>
    <x v="1"/>
    <x v="57"/>
  </r>
  <r>
    <n v="2825"/>
    <s v="DECLINED"/>
    <n v="2406"/>
    <s v="31-40"/>
    <d v="2077-08-17T00:00:00"/>
    <n v="14"/>
    <x v="1"/>
    <x v="57"/>
  </r>
  <r>
    <n v="2826"/>
    <s v="DECLINED"/>
    <n v="2415"/>
    <s v="51-60"/>
    <d v="2077-08-29T00:00:00"/>
    <n v="14"/>
    <x v="1"/>
    <x v="57"/>
  </r>
  <r>
    <n v="2827"/>
    <s v="DEMOCRAT"/>
    <n v="2413"/>
    <s v="51-60"/>
    <d v="2077-09-10T00:00:00"/>
    <n v="14"/>
    <x v="0"/>
    <x v="57"/>
  </r>
  <r>
    <n v="2828"/>
    <s v="DEMOCRAT"/>
    <n v="2402"/>
    <s v="41-50"/>
    <d v="2077-09-22T00:00:00"/>
    <n v="14"/>
    <x v="0"/>
    <x v="57"/>
  </r>
  <r>
    <n v="2829"/>
    <s v="DEMOCRAT"/>
    <n v="2416"/>
    <s v="71 +"/>
    <d v="2077-10-04T00:00:00"/>
    <n v="14"/>
    <x v="0"/>
    <x v="57"/>
  </r>
  <r>
    <n v="2830"/>
    <s v="DEMOCRAT"/>
    <n v="2419"/>
    <s v="51-60"/>
    <d v="2077-10-16T00:00:00"/>
    <n v="14"/>
    <x v="0"/>
    <x v="57"/>
  </r>
  <r>
    <n v="2831"/>
    <s v="DEMOCRAT"/>
    <n v="2417"/>
    <s v="51-60"/>
    <d v="2077-10-28T00:00:00"/>
    <n v="14"/>
    <x v="0"/>
    <x v="57"/>
  </r>
  <r>
    <n v="2832"/>
    <s v="DEMOCRAT"/>
    <n v="2409"/>
    <s v="51-60"/>
    <d v="2077-11-09T00:00:00"/>
    <n v="14"/>
    <x v="0"/>
    <x v="57"/>
  </r>
  <r>
    <n v="2833"/>
    <s v="DECLINED"/>
    <n v="2406"/>
    <s v="41-50"/>
    <d v="2077-11-21T00:00:00"/>
    <n v="14"/>
    <x v="0"/>
    <x v="57"/>
  </r>
  <r>
    <n v="2834"/>
    <s v="DECLINED"/>
    <n v="2404"/>
    <s v="61-70"/>
    <d v="2077-12-03T00:00:00"/>
    <n v="14"/>
    <x v="1"/>
    <x v="57"/>
  </r>
  <r>
    <n v="2837"/>
    <s v="DEMOCRAT"/>
    <n v="2406"/>
    <s v="51-60"/>
    <d v="2077-12-15T00:00:00"/>
    <n v="13"/>
    <x v="1"/>
    <x v="57"/>
  </r>
  <r>
    <n v="2838"/>
    <s v="DEMOCRAT"/>
    <n v="2423"/>
    <s v="31-40"/>
    <d v="2077-12-27T00:00:00"/>
    <n v="13"/>
    <x v="0"/>
    <x v="57"/>
  </r>
  <r>
    <n v="2839"/>
    <s v="DEMOCRAT"/>
    <n v="2424"/>
    <s v="71 +"/>
    <d v="2078-01-08T00:00:00"/>
    <n v="14"/>
    <x v="0"/>
    <x v="58"/>
  </r>
  <r>
    <n v="2840"/>
    <s v="DEMOCRAT"/>
    <n v="2402"/>
    <s v="41-50"/>
    <d v="2078-01-20T00:00:00"/>
    <n v="13"/>
    <x v="0"/>
    <x v="58"/>
  </r>
  <r>
    <n v="2841"/>
    <s v="DEMOCRAT"/>
    <n v="2402"/>
    <s v="41-50"/>
    <d v="2078-02-01T00:00:00"/>
    <n v="13"/>
    <x v="0"/>
    <x v="58"/>
  </r>
  <r>
    <n v="2842"/>
    <s v="DECLINED"/>
    <n v="2402"/>
    <s v="31-40"/>
    <d v="2078-02-13T00:00:00"/>
    <n v="2"/>
    <x v="1"/>
    <x v="58"/>
  </r>
  <r>
    <n v="2843"/>
    <s v="DEMOCRAT"/>
    <n v="2412"/>
    <s v="41-50"/>
    <d v="2078-02-25T00:00:00"/>
    <n v="14"/>
    <x v="1"/>
    <x v="58"/>
  </r>
  <r>
    <n v="2844"/>
    <s v="DEMOCRAT"/>
    <n v="2406"/>
    <s v="51-60"/>
    <d v="2078-03-09T00:00:00"/>
    <n v="14"/>
    <x v="1"/>
    <x v="58"/>
  </r>
  <r>
    <n v="2845"/>
    <s v="DEMOCRAT"/>
    <n v="2417"/>
    <s v="31-40"/>
    <d v="2078-03-21T00:00:00"/>
    <n v="14"/>
    <x v="0"/>
    <x v="58"/>
  </r>
  <r>
    <n v="2846"/>
    <s v="DEMOCRAT"/>
    <n v="2405"/>
    <s v="51-60"/>
    <d v="2078-04-02T00:00:00"/>
    <n v="14"/>
    <x v="0"/>
    <x v="58"/>
  </r>
  <r>
    <n v="2847"/>
    <s v="REPUBLICAN"/>
    <n v="2411"/>
    <s v="51-60"/>
    <d v="2078-04-14T00:00:00"/>
    <n v="13"/>
    <x v="1"/>
    <x v="58"/>
  </r>
  <r>
    <n v="2848"/>
    <s v="DEMOCRAT"/>
    <n v="2404"/>
    <s v="31-40"/>
    <d v="2078-04-26T00:00:00"/>
    <n v="13"/>
    <x v="1"/>
    <x v="58"/>
  </r>
  <r>
    <n v="2849"/>
    <s v="DECLINED"/>
    <n v="2420"/>
    <s v="41-50"/>
    <d v="2078-05-08T00:00:00"/>
    <n v="13"/>
    <x v="1"/>
    <x v="58"/>
  </r>
  <r>
    <n v="2850"/>
    <s v="REPUBLICAN"/>
    <n v="2401"/>
    <s v="51-60"/>
    <d v="2078-05-20T00:00:00"/>
    <n v="13"/>
    <x v="0"/>
    <x v="58"/>
  </r>
  <r>
    <n v="2851"/>
    <s v="DECLINED"/>
    <n v="2406"/>
    <s v="31-40"/>
    <d v="2078-06-01T00:00:00"/>
    <n v="14"/>
    <x v="0"/>
    <x v="58"/>
  </r>
  <r>
    <n v="2853"/>
    <s v="DEMOCRAT"/>
    <n v="2411"/>
    <s v="51-60"/>
    <d v="2078-06-13T00:00:00"/>
    <n v="14"/>
    <x v="0"/>
    <x v="58"/>
  </r>
  <r>
    <n v="2854"/>
    <s v="DEMOCRAT"/>
    <n v="2401"/>
    <s v="51-60"/>
    <d v="2078-06-25T00:00:00"/>
    <n v="14"/>
    <x v="0"/>
    <x v="58"/>
  </r>
  <r>
    <n v="2855"/>
    <s v="DECLINED"/>
    <n v="2402"/>
    <s v="41-50"/>
    <d v="2078-07-07T00:00:00"/>
    <n v="14"/>
    <x v="1"/>
    <x v="58"/>
  </r>
  <r>
    <n v="2856"/>
    <s v="DEMOCRAT"/>
    <n v="2402"/>
    <s v="31-40"/>
    <d v="2078-07-19T00:00:00"/>
    <n v="13"/>
    <x v="0"/>
    <x v="58"/>
  </r>
  <r>
    <n v="2858"/>
    <s v="DEMOCRAT"/>
    <n v="2412"/>
    <s v="51-60"/>
    <d v="2078-07-31T00:00:00"/>
    <n v="13"/>
    <x v="1"/>
    <x v="58"/>
  </r>
  <r>
    <n v="2860"/>
    <s v="DEMOCRAT"/>
    <n v="2420"/>
    <s v="71 +"/>
    <d v="2078-08-12T00:00:00"/>
    <n v="13"/>
    <x v="1"/>
    <x v="58"/>
  </r>
  <r>
    <n v="2861"/>
    <s v="REPUBLICAN"/>
    <n v="2421"/>
    <s v="71 +"/>
    <d v="2078-08-24T00:00:00"/>
    <n v="13"/>
    <x v="0"/>
    <x v="58"/>
  </r>
  <r>
    <n v="2862"/>
    <s v="DEMOCRAT"/>
    <n v="2407"/>
    <s v="71 +"/>
    <d v="2078-09-05T00:00:00"/>
    <n v="13"/>
    <x v="0"/>
    <x v="58"/>
  </r>
  <r>
    <n v="2863"/>
    <s v="DEMOCRAT"/>
    <n v="2416"/>
    <s v="61-70"/>
    <d v="2078-09-17T00:00:00"/>
    <n v="13"/>
    <x v="1"/>
    <x v="58"/>
  </r>
  <r>
    <n v="2864"/>
    <s v="REPUBLICAN"/>
    <n v="2422"/>
    <s v="41-50"/>
    <d v="2078-09-29T00:00:00"/>
    <n v="13"/>
    <x v="0"/>
    <x v="58"/>
  </r>
  <r>
    <n v="2865"/>
    <s v="DEMOCRAT"/>
    <n v="2422"/>
    <s v="41-50"/>
    <d v="2078-10-11T00:00:00"/>
    <n v="13"/>
    <x v="0"/>
    <x v="58"/>
  </r>
  <r>
    <n v="2866"/>
    <s v="DEMOCRAT"/>
    <n v="2418"/>
    <s v="41-50"/>
    <d v="2078-10-23T00:00:00"/>
    <n v="13"/>
    <x v="1"/>
    <x v="58"/>
  </r>
  <r>
    <n v="2867"/>
    <s v="DEMOCRAT"/>
    <n v="2412"/>
    <s v="41-50"/>
    <d v="2078-11-04T00:00:00"/>
    <n v="13"/>
    <x v="0"/>
    <x v="58"/>
  </r>
  <r>
    <n v="2868"/>
    <s v="DEMOCRAT"/>
    <n v="2418"/>
    <s v="71 +"/>
    <d v="2078-11-16T00:00:00"/>
    <n v="12"/>
    <x v="0"/>
    <x v="58"/>
  </r>
  <r>
    <n v="2870"/>
    <s v="DEMOCRAT"/>
    <n v="2417"/>
    <s v="41-50"/>
    <d v="2078-11-28T00:00:00"/>
    <n v="13"/>
    <x v="0"/>
    <x v="58"/>
  </r>
  <r>
    <n v="2871"/>
    <s v="DEMOCRAT"/>
    <n v="2409"/>
    <s v="41-50"/>
    <d v="2078-12-10T00:00:00"/>
    <n v="13"/>
    <x v="0"/>
    <x v="58"/>
  </r>
  <r>
    <n v="2872"/>
    <s v="DEMOCRAT"/>
    <n v="2423"/>
    <s v="51-60"/>
    <d v="2078-12-22T00:00:00"/>
    <n v="12"/>
    <x v="0"/>
    <x v="58"/>
  </r>
  <r>
    <n v="2873"/>
    <s v="DEMOCRAT"/>
    <n v="2423"/>
    <s v="61-70"/>
    <d v="2079-01-03T00:00:00"/>
    <n v="12"/>
    <x v="0"/>
    <x v="59"/>
  </r>
  <r>
    <n v="2874"/>
    <s v="REPUBLICAN"/>
    <n v="2418"/>
    <s v="41-50"/>
    <d v="2079-01-15T00:00:00"/>
    <n v="13"/>
    <x v="1"/>
    <x v="59"/>
  </r>
  <r>
    <n v="2875"/>
    <s v="DEMOCRAT"/>
    <n v="2418"/>
    <s v="41-50"/>
    <d v="2079-01-27T00:00:00"/>
    <n v="13"/>
    <x v="1"/>
    <x v="59"/>
  </r>
  <r>
    <n v="2876"/>
    <s v="DEMOCRAT"/>
    <n v="2423"/>
    <s v="61-70"/>
    <d v="2079-02-08T00:00:00"/>
    <n v="13"/>
    <x v="0"/>
    <x v="59"/>
  </r>
  <r>
    <n v="2877"/>
    <s v="DEMOCRAT"/>
    <n v="2404"/>
    <s v="41-50"/>
    <d v="2079-02-20T00:00:00"/>
    <n v="12"/>
    <x v="0"/>
    <x v="59"/>
  </r>
  <r>
    <n v="2878"/>
    <s v="DECLINED"/>
    <n v="2412"/>
    <s v="51-60"/>
    <d v="2079-03-04T00:00:00"/>
    <n v="12"/>
    <x v="1"/>
    <x v="59"/>
  </r>
  <r>
    <n v="2879"/>
    <s v="DECLINED"/>
    <n v="2402"/>
    <s v="51-60"/>
    <d v="2079-03-16T00:00:00"/>
    <n v="13"/>
    <x v="1"/>
    <x v="59"/>
  </r>
  <r>
    <n v="2880"/>
    <s v="DECLINED"/>
    <n v="2424"/>
    <s v="41-50"/>
    <d v="2079-03-28T00:00:00"/>
    <n v="13"/>
    <x v="2"/>
    <x v="59"/>
  </r>
  <r>
    <n v="2881"/>
    <s v="REPUBLICAN"/>
    <n v="2418"/>
    <s v="41-50"/>
    <d v="2079-04-09T00:00:00"/>
    <n v="13"/>
    <x v="1"/>
    <x v="59"/>
  </r>
  <r>
    <n v="2882"/>
    <s v="DEMOCRAT"/>
    <n v="2424"/>
    <s v="51-60"/>
    <d v="2079-04-21T00:00:00"/>
    <n v="13"/>
    <x v="1"/>
    <x v="59"/>
  </r>
  <r>
    <n v="2883"/>
    <s v="DEMOCRAT"/>
    <n v="2419"/>
    <s v="51-60"/>
    <d v="2079-05-03T00:00:00"/>
    <n v="13"/>
    <x v="0"/>
    <x v="59"/>
  </r>
  <r>
    <n v="2884"/>
    <s v="DEMOCRAT"/>
    <n v="2412"/>
    <s v="61-70"/>
    <d v="2079-05-15T00:00:00"/>
    <n v="13"/>
    <x v="1"/>
    <x v="59"/>
  </r>
  <r>
    <n v="2885"/>
    <s v="DECLINED"/>
    <n v="2402"/>
    <s v="51-60"/>
    <d v="2079-05-27T00:00:00"/>
    <n v="13"/>
    <x v="0"/>
    <x v="59"/>
  </r>
  <r>
    <n v="2886"/>
    <s v="DECLINED"/>
    <n v="2402"/>
    <s v="51-60"/>
    <d v="2079-06-08T00:00:00"/>
    <n v="13"/>
    <x v="0"/>
    <x v="59"/>
  </r>
  <r>
    <n v="2887"/>
    <s v="DEMOCRAT"/>
    <n v="2402"/>
    <s v="41-50"/>
    <d v="2079-06-20T00:00:00"/>
    <n v="13"/>
    <x v="0"/>
    <x v="59"/>
  </r>
  <r>
    <n v="2888"/>
    <s v="DEMOCRAT"/>
    <n v="2424"/>
    <s v="41-50"/>
    <d v="2079-07-02T00:00:00"/>
    <n v="13"/>
    <x v="0"/>
    <x v="59"/>
  </r>
  <r>
    <n v="2889"/>
    <s v="DEMOCRAT"/>
    <n v="2406"/>
    <s v="51-60"/>
    <d v="2079-07-14T00:00:00"/>
    <n v="13"/>
    <x v="1"/>
    <x v="59"/>
  </r>
  <r>
    <n v="2890"/>
    <s v="DECLINED"/>
    <n v="2402"/>
    <s v="61-70"/>
    <d v="2079-07-26T00:00:00"/>
    <n v="13"/>
    <x v="0"/>
    <x v="59"/>
  </r>
  <r>
    <n v="2891"/>
    <s v="REPUBLICAN"/>
    <n v="2403"/>
    <s v="31-40"/>
    <d v="2079-08-07T00:00:00"/>
    <n v="13"/>
    <x v="1"/>
    <x v="59"/>
  </r>
  <r>
    <n v="2892"/>
    <s v="REPUBLICAN"/>
    <n v="2407"/>
    <s v="41-50"/>
    <d v="2079-08-19T00:00:00"/>
    <n v="13"/>
    <x v="1"/>
    <x v="59"/>
  </r>
  <r>
    <n v="2893"/>
    <s v="REPUBLICAN"/>
    <n v="2415"/>
    <s v="31-40"/>
    <d v="2079-08-31T00:00:00"/>
    <n v="13"/>
    <x v="1"/>
    <x v="59"/>
  </r>
  <r>
    <n v="2894"/>
    <s v="REPUBLICAN"/>
    <n v="2416"/>
    <s v="41-50"/>
    <d v="2079-09-12T00:00:00"/>
    <n v="12"/>
    <x v="1"/>
    <x v="59"/>
  </r>
  <r>
    <n v="2895"/>
    <s v="DEMOCRAT"/>
    <n v="2408"/>
    <s v="31-40"/>
    <d v="2079-09-24T00:00:00"/>
    <n v="12"/>
    <x v="1"/>
    <x v="59"/>
  </r>
  <r>
    <n v="2898"/>
    <s v="DECLINED"/>
    <n v="2416"/>
    <s v="51-60"/>
    <d v="2079-10-06T00:00:00"/>
    <n v="13"/>
    <x v="1"/>
    <x v="59"/>
  </r>
  <r>
    <n v="2899"/>
    <s v="DEMOCRAT"/>
    <n v="2418"/>
    <s v="41-50"/>
    <d v="2079-10-18T00:00:00"/>
    <n v="13"/>
    <x v="1"/>
    <x v="59"/>
  </r>
  <r>
    <n v="2900"/>
    <s v="DEMOCRAT"/>
    <n v="2402"/>
    <s v="41-50"/>
    <d v="2079-10-30T00:00:00"/>
    <n v="13"/>
    <x v="1"/>
    <x v="59"/>
  </r>
  <r>
    <n v="2901"/>
    <s v="DEMOCRAT"/>
    <n v="2415"/>
    <s v="61-70"/>
    <d v="2079-11-11T00:00:00"/>
    <n v="12"/>
    <x v="0"/>
    <x v="59"/>
  </r>
  <r>
    <n v="2902"/>
    <s v="REPUBLICAN"/>
    <n v="2418"/>
    <s v="61-70"/>
    <d v="2079-11-23T00:00:00"/>
    <n v="12"/>
    <x v="0"/>
    <x v="59"/>
  </r>
  <r>
    <n v="2903"/>
    <s v="REPUBLICAN"/>
    <n v="2403"/>
    <s v="51-60"/>
    <d v="2079-12-05T00:00:00"/>
    <n v="12"/>
    <x v="1"/>
    <x v="59"/>
  </r>
  <r>
    <n v="2904"/>
    <s v="REPUBLICAN"/>
    <n v="2419"/>
    <s v="71 +"/>
    <d v="2079-12-17T00:00:00"/>
    <n v="12"/>
    <x v="1"/>
    <x v="59"/>
  </r>
  <r>
    <n v="2905"/>
    <s v="DEMOCRAT"/>
    <n v="2404"/>
    <s v="51-60"/>
    <d v="2079-12-29T00:00:00"/>
    <n v="12"/>
    <x v="1"/>
    <x v="59"/>
  </r>
  <r>
    <n v="2906"/>
    <s v="DEMOCRAT"/>
    <n v="2415"/>
    <s v="31-40"/>
    <d v="2080-01-10T00:00:00"/>
    <n v="13"/>
    <x v="0"/>
    <x v="60"/>
  </r>
  <r>
    <n v="2907"/>
    <s v="DEMOCRAT"/>
    <n v="2409"/>
    <s v="41-50"/>
    <d v="2080-01-22T00:00:00"/>
    <n v="13"/>
    <x v="1"/>
    <x v="60"/>
  </r>
  <r>
    <n v="2908"/>
    <s v="DEMOCRAT"/>
    <n v="2420"/>
    <s v="51-60"/>
    <d v="2080-02-03T00:00:00"/>
    <n v="12"/>
    <x v="0"/>
    <x v="60"/>
  </r>
  <r>
    <n v="2909"/>
    <s v="REPUBLICAN"/>
    <n v="2417"/>
    <s v="41-50"/>
    <d v="2080-02-15T00:00:00"/>
    <n v="12"/>
    <x v="1"/>
    <x v="60"/>
  </r>
  <r>
    <n v="2910"/>
    <s v="DECLINED"/>
    <n v="2414"/>
    <s v="41-50"/>
    <d v="2080-02-27T00:00:00"/>
    <n v="12"/>
    <x v="1"/>
    <x v="60"/>
  </r>
  <r>
    <n v="2911"/>
    <s v="DEMOCRAT"/>
    <n v="2406"/>
    <s v="31-40"/>
    <d v="2080-03-10T00:00:00"/>
    <n v="13"/>
    <x v="0"/>
    <x v="60"/>
  </r>
  <r>
    <n v="2912"/>
    <s v="DEMOCRAT"/>
    <n v="2412"/>
    <s v="41-50"/>
    <d v="2080-03-22T00:00:00"/>
    <n v="12"/>
    <x v="0"/>
    <x v="60"/>
  </r>
  <r>
    <n v="2913"/>
    <s v="DEMOCRAT"/>
    <n v="2405"/>
    <s v="41-50"/>
    <d v="2080-04-03T00:00:00"/>
    <n v="13"/>
    <x v="0"/>
    <x v="60"/>
  </r>
  <r>
    <n v="2914"/>
    <s v="REPUBLICAN"/>
    <n v="2412"/>
    <s v="41-50"/>
    <d v="2080-04-15T00:00:00"/>
    <n v="13"/>
    <x v="0"/>
    <x v="60"/>
  </r>
  <r>
    <n v="2915"/>
    <s v="DEMOCRAT"/>
    <n v="2418"/>
    <s v="51-60"/>
    <d v="2080-04-27T00:00:00"/>
    <n v="13"/>
    <x v="0"/>
    <x v="60"/>
  </r>
  <r>
    <n v="2916"/>
    <s v="DEMOCRAT"/>
    <n v="2421"/>
    <s v="61-70"/>
    <d v="2080-05-09T00:00:00"/>
    <n v="13"/>
    <x v="0"/>
    <x v="60"/>
  </r>
  <r>
    <n v="2917"/>
    <s v="DEMOCRAT"/>
    <n v="2421"/>
    <s v="71 +"/>
    <d v="2080-05-21T00:00:00"/>
    <n v="13"/>
    <x v="0"/>
    <x v="60"/>
  </r>
  <r>
    <n v="2918"/>
    <s v="DEMOCRAT"/>
    <n v="2417"/>
    <s v="51-60"/>
    <d v="2080-06-02T00:00:00"/>
    <n v="12"/>
    <x v="1"/>
    <x v="60"/>
  </r>
  <r>
    <n v="2919"/>
    <s v="REPUBLICAN"/>
    <n v="2408"/>
    <s v="51-60"/>
    <d v="2080-06-14T00:00:00"/>
    <n v="13"/>
    <x v="1"/>
    <x v="60"/>
  </r>
  <r>
    <n v="2920"/>
    <s v="DEMOCRAT"/>
    <n v="2412"/>
    <s v="31-40"/>
    <d v="2080-06-26T00:00:00"/>
    <n v="13"/>
    <x v="1"/>
    <x v="60"/>
  </r>
  <r>
    <n v="2921"/>
    <s v="DEMOCRAT"/>
    <n v="2407"/>
    <s v="51-60"/>
    <d v="2080-07-08T00:00:00"/>
    <n v="12"/>
    <x v="1"/>
    <x v="60"/>
  </r>
  <r>
    <n v="2922"/>
    <s v="DEMOCRAT"/>
    <n v="2409"/>
    <s v="41-50"/>
    <d v="2080-07-20T00:00:00"/>
    <n v="12"/>
    <x v="1"/>
    <x v="60"/>
  </r>
  <r>
    <n v="2923"/>
    <s v="REPUBLICAN"/>
    <n v="2404"/>
    <s v="51-60"/>
    <d v="2080-08-01T00:00:00"/>
    <n v="2"/>
    <x v="0"/>
    <x v="60"/>
  </r>
  <r>
    <n v="2924"/>
    <s v="REPUBLICAN"/>
    <n v="2422"/>
    <s v="51-60"/>
    <d v="2080-08-13T00:00:00"/>
    <n v="12"/>
    <x v="0"/>
    <x v="60"/>
  </r>
  <r>
    <n v="2925"/>
    <s v="DEMOCRAT"/>
    <n v="2423"/>
    <s v="61-70"/>
    <d v="2080-08-25T00:00:00"/>
    <n v="12"/>
    <x v="0"/>
    <x v="60"/>
  </r>
  <r>
    <n v="2926"/>
    <s v="DEMOCRAT"/>
    <n v="2422"/>
    <s v="51-60"/>
    <d v="2080-09-06T00:00:00"/>
    <n v="13"/>
    <x v="0"/>
    <x v="60"/>
  </r>
  <r>
    <n v="2927"/>
    <s v="REPUBLICAN"/>
    <n v="2418"/>
    <s v="31-40"/>
    <d v="2080-09-18T00:00:00"/>
    <n v="12"/>
    <x v="1"/>
    <x v="60"/>
  </r>
  <r>
    <n v="2928"/>
    <s v="DEMOCRAT"/>
    <n v="2418"/>
    <s v="41-50"/>
    <d v="2080-09-30T00:00:00"/>
    <n v="12"/>
    <x v="0"/>
    <x v="60"/>
  </r>
  <r>
    <n v="2929"/>
    <s v="DEMOCRAT"/>
    <n v="2403"/>
    <s v="41-50"/>
    <d v="2080-10-12T00:00:00"/>
    <n v="12"/>
    <x v="0"/>
    <x v="60"/>
  </r>
  <r>
    <n v="2930"/>
    <s v="DEMOCRAT"/>
    <n v="2405"/>
    <s v="51-60"/>
    <d v="2080-10-24T00:00:00"/>
    <n v="12"/>
    <x v="0"/>
    <x v="60"/>
  </r>
  <r>
    <n v="2931"/>
    <s v="DEMOCRAT"/>
    <n v="2423"/>
    <s v="51-60"/>
    <d v="2080-11-05T00:00:00"/>
    <n v="13"/>
    <x v="0"/>
    <x v="60"/>
  </r>
  <r>
    <n v="2932"/>
    <s v="REPUBLICAN"/>
    <n v="2402"/>
    <s v="41-50"/>
    <d v="2080-11-17T00:00:00"/>
    <n v="12"/>
    <x v="0"/>
    <x v="60"/>
  </r>
  <r>
    <n v="2933"/>
    <s v="GREEN"/>
    <n v="2409"/>
    <s v="41-50"/>
    <d v="2080-11-29T00:00:00"/>
    <n v="12"/>
    <x v="1"/>
    <x v="60"/>
  </r>
  <r>
    <n v="2934"/>
    <s v="GREEN"/>
    <n v="2409"/>
    <s v="41-50"/>
    <d v="2080-12-11T00:00:00"/>
    <n v="12"/>
    <x v="1"/>
    <x v="60"/>
  </r>
  <r>
    <n v="2935"/>
    <s v="DECLINED"/>
    <n v="2409"/>
    <s v="31-40"/>
    <d v="2080-12-23T00:00:00"/>
    <n v="12"/>
    <x v="1"/>
    <x v="60"/>
  </r>
  <r>
    <n v="2936"/>
    <s v="DECLINED"/>
    <n v="2415"/>
    <s v="51-60"/>
    <d v="2081-01-04T00:00:00"/>
    <n v="11"/>
    <x v="1"/>
    <x v="61"/>
  </r>
  <r>
    <n v="2937"/>
    <s v="GREEN"/>
    <n v="2401"/>
    <s v="41-50"/>
    <d v="2081-01-16T00:00:00"/>
    <n v="12"/>
    <x v="1"/>
    <x v="61"/>
  </r>
  <r>
    <n v="2938"/>
    <s v="DEMOCRAT"/>
    <n v="2401"/>
    <s v="41-50"/>
    <d v="2081-01-28T00:00:00"/>
    <n v="12"/>
    <x v="0"/>
    <x v="61"/>
  </r>
  <r>
    <n v="2939"/>
    <s v="DEMOCRAT"/>
    <n v="2406"/>
    <s v="41-50"/>
    <d v="2081-02-09T00:00:00"/>
    <n v="12"/>
    <x v="1"/>
    <x v="61"/>
  </r>
  <r>
    <n v="2940"/>
    <s v="DEMOCRAT"/>
    <n v="2416"/>
    <s v="51-60"/>
    <d v="2081-02-21T00:00:00"/>
    <n v="12"/>
    <x v="1"/>
    <x v="61"/>
  </r>
  <r>
    <n v="2941"/>
    <s v="DEMOCRAT"/>
    <n v="2421"/>
    <s v="51-60"/>
    <d v="2081-03-05T00:00:00"/>
    <n v="11"/>
    <x v="0"/>
    <x v="61"/>
  </r>
  <r>
    <n v="2942"/>
    <s v="DEMOCRAT"/>
    <n v="2417"/>
    <s v="41-50"/>
    <d v="2081-03-17T00:00:00"/>
    <n v="11"/>
    <x v="0"/>
    <x v="61"/>
  </r>
  <r>
    <n v="2943"/>
    <s v="DEMOCRAT"/>
    <n v="2422"/>
    <s v="41-50"/>
    <d v="2081-03-29T00:00:00"/>
    <n v="11"/>
    <x v="1"/>
    <x v="61"/>
  </r>
  <r>
    <n v="2944"/>
    <s v="DEMOCRAT"/>
    <n v="2413"/>
    <s v="41-50"/>
    <d v="2081-04-10T00:00:00"/>
    <n v="11"/>
    <x v="0"/>
    <x v="61"/>
  </r>
  <r>
    <n v="2945"/>
    <s v="DEMOCRAT"/>
    <n v="2402"/>
    <s v="41-50"/>
    <d v="2081-04-22T00:00:00"/>
    <n v="11"/>
    <x v="1"/>
    <x v="61"/>
  </r>
  <r>
    <n v="2946"/>
    <s v="DEMOCRAT"/>
    <n v="2420"/>
    <s v="71 +"/>
    <d v="2081-05-04T00:00:00"/>
    <n v="11"/>
    <x v="1"/>
    <x v="61"/>
  </r>
  <r>
    <n v="2947"/>
    <s v="DEMOCRAT"/>
    <n v="2402"/>
    <s v="41-50"/>
    <d v="2081-05-16T00:00:00"/>
    <n v="11"/>
    <x v="1"/>
    <x v="61"/>
  </r>
  <r>
    <n v="2948"/>
    <s v="REPUBLICAN"/>
    <n v="2416"/>
    <s v="31-40"/>
    <d v="2081-05-28T00:00:00"/>
    <n v="11"/>
    <x v="1"/>
    <x v="61"/>
  </r>
  <r>
    <n v="2949"/>
    <s v="DEMOCRAT"/>
    <n v="2418"/>
    <s v="51-60"/>
    <d v="2081-06-09T00:00:00"/>
    <n v="12"/>
    <x v="1"/>
    <x v="61"/>
  </r>
  <r>
    <n v="2950"/>
    <s v="GREEN"/>
    <n v="2414"/>
    <s v="41-50"/>
    <d v="2081-06-21T00:00:00"/>
    <n v="12"/>
    <x v="0"/>
    <x v="61"/>
  </r>
  <r>
    <n v="2951"/>
    <s v="DEMOCRAT"/>
    <n v="2416"/>
    <s v="71 +"/>
    <d v="2081-07-03T00:00:00"/>
    <n v="12"/>
    <x v="1"/>
    <x v="61"/>
  </r>
  <r>
    <n v="2952"/>
    <s v="DEMOCRAT"/>
    <n v="2413"/>
    <s v="41-50"/>
    <d v="2081-07-15T00:00:00"/>
    <n v="11"/>
    <x v="0"/>
    <x v="61"/>
  </r>
  <r>
    <n v="2953"/>
    <s v="DECLINED"/>
    <n v="2401"/>
    <s v="41-50"/>
    <d v="2081-07-27T00:00:00"/>
    <n v="12"/>
    <x v="1"/>
    <x v="61"/>
  </r>
  <r>
    <n v="2954"/>
    <s v="DECLINED"/>
    <n v="2402"/>
    <s v="41-50"/>
    <d v="2081-08-08T00:00:00"/>
    <n v="12"/>
    <x v="1"/>
    <x v="61"/>
  </r>
  <r>
    <n v="2955"/>
    <s v="REPUBLICAN"/>
    <n v="2412"/>
    <s v="51-60"/>
    <d v="2081-08-20T00:00:00"/>
    <n v="12"/>
    <x v="1"/>
    <x v="61"/>
  </r>
  <r>
    <n v="2956"/>
    <s v="DECLINED"/>
    <n v="2401"/>
    <s v="31-40"/>
    <d v="2081-09-01T00:00:00"/>
    <n v="12"/>
    <x v="1"/>
    <x v="61"/>
  </r>
  <r>
    <n v="2957"/>
    <s v="DECLINED"/>
    <n v="2413"/>
    <s v="41-50"/>
    <d v="2081-09-13T00:00:00"/>
    <n v="11"/>
    <x v="1"/>
    <x v="61"/>
  </r>
  <r>
    <n v="2958"/>
    <s v="DEMOCRAT"/>
    <n v="2417"/>
    <s v="51-60"/>
    <d v="2081-09-25T00:00:00"/>
    <n v="11"/>
    <x v="1"/>
    <x v="61"/>
  </r>
  <r>
    <n v="2959"/>
    <s v="DECLINED"/>
    <n v="2418"/>
    <s v="51-60"/>
    <d v="2081-10-07T00:00:00"/>
    <n v="11"/>
    <x v="0"/>
    <x v="61"/>
  </r>
  <r>
    <n v="2960"/>
    <s v="DEMOCRAT"/>
    <n v="2415"/>
    <s v="41-50"/>
    <d v="2081-10-19T00:00:00"/>
    <n v="11"/>
    <x v="0"/>
    <x v="61"/>
  </r>
  <r>
    <n v="2961"/>
    <s v="GREEN"/>
    <n v="2420"/>
    <s v="51-60"/>
    <d v="2081-10-31T00:00:00"/>
    <n v="11"/>
    <x v="1"/>
    <x v="61"/>
  </r>
  <r>
    <n v="2962"/>
    <s v="DECLINED"/>
    <n v="2423"/>
    <s v="51-60"/>
    <d v="2081-11-12T00:00:00"/>
    <n v="11"/>
    <x v="0"/>
    <x v="61"/>
  </r>
  <r>
    <n v="2963"/>
    <s v="REPUBLICAN"/>
    <n v="2416"/>
    <s v="51-60"/>
    <d v="2081-11-24T00:00:00"/>
    <n v="12"/>
    <x v="0"/>
    <x v="61"/>
  </r>
  <r>
    <n v="2964"/>
    <s v="AMERICAN INDEP"/>
    <n v="2413"/>
    <s v="31-40"/>
    <d v="2081-12-06T00:00:00"/>
    <n v="8"/>
    <x v="1"/>
    <x v="61"/>
  </r>
  <r>
    <n v="2965"/>
    <s v="DEMOCRAT"/>
    <n v="2408"/>
    <s v="41-50"/>
    <d v="2081-12-18T00:00:00"/>
    <n v="12"/>
    <x v="0"/>
    <x v="61"/>
  </r>
  <r>
    <n v="2966"/>
    <s v="DECLINED"/>
    <n v="2419"/>
    <s v="71 +"/>
    <d v="2081-12-30T00:00:00"/>
    <n v="12"/>
    <x v="0"/>
    <x v="61"/>
  </r>
  <r>
    <n v="2967"/>
    <s v="DEMOCRAT"/>
    <n v="2419"/>
    <s v="61-70"/>
    <d v="2082-01-11T00:00:00"/>
    <n v="12"/>
    <x v="0"/>
    <x v="62"/>
  </r>
  <r>
    <n v="2968"/>
    <s v="REPUBLICAN"/>
    <n v="2413"/>
    <s v="21-30"/>
    <d v="2082-01-23T00:00:00"/>
    <n v="12"/>
    <x v="1"/>
    <x v="62"/>
  </r>
  <r>
    <n v="2969"/>
    <s v="REPUBLICAN"/>
    <n v="2406"/>
    <s v="61-70"/>
    <d v="2082-02-04T00:00:00"/>
    <n v="12"/>
    <x v="1"/>
    <x v="62"/>
  </r>
  <r>
    <n v="2970"/>
    <s v="REPUBLICAN"/>
    <n v="2406"/>
    <s v="61-70"/>
    <d v="2082-02-16T00:00:00"/>
    <n v="12"/>
    <x v="1"/>
    <x v="62"/>
  </r>
  <r>
    <n v="2971"/>
    <s v="DEMOCRAT"/>
    <n v="2404"/>
    <s v="41-50"/>
    <d v="2082-02-28T00:00:00"/>
    <n v="12"/>
    <x v="1"/>
    <x v="62"/>
  </r>
  <r>
    <n v="2972"/>
    <s v="DEMOCRAT"/>
    <n v="2401"/>
    <s v="41-50"/>
    <d v="2082-03-12T00:00:00"/>
    <n v="11"/>
    <x v="1"/>
    <x v="62"/>
  </r>
  <r>
    <n v="2973"/>
    <s v="DEMOCRAT"/>
    <n v="2419"/>
    <s v="71 +"/>
    <d v="2082-03-24T00:00:00"/>
    <n v="12"/>
    <x v="0"/>
    <x v="62"/>
  </r>
  <r>
    <n v="2974"/>
    <s v="REPUBLICAN"/>
    <n v="2423"/>
    <s v="51-60"/>
    <d v="2082-04-05T00:00:00"/>
    <n v="12"/>
    <x v="1"/>
    <x v="62"/>
  </r>
  <r>
    <n v="2975"/>
    <s v="REPUBLICAN"/>
    <n v="2423"/>
    <s v="51-60"/>
    <d v="2082-04-17T00:00:00"/>
    <n v="12"/>
    <x v="1"/>
    <x v="62"/>
  </r>
  <r>
    <n v="2976"/>
    <s v="DEMOCRAT"/>
    <n v="2401"/>
    <s v="61-70"/>
    <d v="2082-04-29T00:00:00"/>
    <n v="12"/>
    <x v="1"/>
    <x v="62"/>
  </r>
  <r>
    <n v="2977"/>
    <s v="REPUBLICAN"/>
    <n v="2422"/>
    <s v="41-50"/>
    <d v="2082-05-11T00:00:00"/>
    <n v="12"/>
    <x v="1"/>
    <x v="62"/>
  </r>
  <r>
    <n v="2978"/>
    <s v="DECLINED"/>
    <n v="2409"/>
    <s v="41-50"/>
    <d v="2082-05-23T00:00:00"/>
    <n v="4"/>
    <x v="1"/>
    <x v="62"/>
  </r>
  <r>
    <n v="2979"/>
    <s v="REPUBLICAN"/>
    <n v="2423"/>
    <s v="51-60"/>
    <d v="2082-06-04T00:00:00"/>
    <n v="12"/>
    <x v="0"/>
    <x v="62"/>
  </r>
  <r>
    <n v="2980"/>
    <s v="REPUBLICAN"/>
    <n v="2423"/>
    <s v="71 +"/>
    <d v="2082-06-16T00:00:00"/>
    <n v="12"/>
    <x v="0"/>
    <x v="62"/>
  </r>
  <r>
    <n v="2981"/>
    <s v="DEMOCRAT"/>
    <n v="2419"/>
    <s v="41-50"/>
    <d v="2082-06-28T00:00:00"/>
    <n v="12"/>
    <x v="0"/>
    <x v="62"/>
  </r>
  <r>
    <n v="2982"/>
    <s v="REPUBLICAN"/>
    <n v="2419"/>
    <s v="61-70"/>
    <d v="2082-07-10T00:00:00"/>
    <n v="12"/>
    <x v="1"/>
    <x v="62"/>
  </r>
  <r>
    <n v="2983"/>
    <s v="DECLINED"/>
    <n v="2419"/>
    <s v="51-60"/>
    <d v="2082-07-22T00:00:00"/>
    <n v="12"/>
    <x v="1"/>
    <x v="62"/>
  </r>
  <r>
    <n v="2984"/>
    <s v="REPUBLICAN"/>
    <n v="2402"/>
    <s v="61-70"/>
    <d v="2082-08-03T00:00:00"/>
    <n v="12"/>
    <x v="0"/>
    <x v="62"/>
  </r>
  <r>
    <n v="2985"/>
    <s v="AMERICAN INDEP"/>
    <n v="2402"/>
    <s v="71 +"/>
    <d v="2082-08-15T00:00:00"/>
    <n v="12"/>
    <x v="0"/>
    <x v="62"/>
  </r>
  <r>
    <n v="2986"/>
    <s v="DEMOCRAT"/>
    <n v="2418"/>
    <s v="51-60"/>
    <d v="2082-08-27T00:00:00"/>
    <n v="12"/>
    <x v="0"/>
    <x v="62"/>
  </r>
  <r>
    <n v="2987"/>
    <s v="DEMOCRAT"/>
    <n v="2403"/>
    <s v="61-70"/>
    <d v="2082-09-08T00:00:00"/>
    <n v="12"/>
    <x v="1"/>
    <x v="62"/>
  </r>
  <r>
    <n v="2988"/>
    <s v="REPUBLICAN"/>
    <n v="2415"/>
    <s v="51-60"/>
    <d v="2082-09-20T00:00:00"/>
    <n v="11"/>
    <x v="0"/>
    <x v="62"/>
  </r>
  <r>
    <n v="2989"/>
    <s v="DEMOCRAT"/>
    <n v="2418"/>
    <s v="51-60"/>
    <d v="2082-10-02T00:00:00"/>
    <n v="12"/>
    <x v="1"/>
    <x v="62"/>
  </r>
  <r>
    <n v="2990"/>
    <s v="DEMOCRAT"/>
    <n v="2418"/>
    <s v="51-60"/>
    <d v="2082-10-14T00:00:00"/>
    <n v="12"/>
    <x v="1"/>
    <x v="62"/>
  </r>
  <r>
    <n v="2991"/>
    <s v="DEMOCRAT"/>
    <n v="2405"/>
    <s v="31-40"/>
    <d v="2082-10-26T00:00:00"/>
    <n v="12"/>
    <x v="0"/>
    <x v="62"/>
  </r>
  <r>
    <n v="2992"/>
    <s v="REPUBLICAN"/>
    <n v="2405"/>
    <s v="41-50"/>
    <d v="2082-11-07T00:00:00"/>
    <n v="11"/>
    <x v="1"/>
    <x v="62"/>
  </r>
  <r>
    <n v="2993"/>
    <s v="GREEN"/>
    <n v="2414"/>
    <s v="51-60"/>
    <d v="2082-11-19T00:00:00"/>
    <n v="12"/>
    <x v="0"/>
    <x v="62"/>
  </r>
  <r>
    <n v="2994"/>
    <s v="DEMOCRAT"/>
    <n v="2407"/>
    <s v="41-50"/>
    <d v="2082-12-01T00:00:00"/>
    <n v="12"/>
    <x v="0"/>
    <x v="62"/>
  </r>
  <r>
    <n v="2995"/>
    <s v="DEMOCRAT"/>
    <n v="2418"/>
    <s v="41-50"/>
    <d v="2082-12-13T00:00:00"/>
    <n v="11"/>
    <x v="0"/>
    <x v="62"/>
  </r>
  <r>
    <n v="2996"/>
    <s v="DEMOCRAT"/>
    <n v="2418"/>
    <s v="51-60"/>
    <d v="2082-12-25T00:00:00"/>
    <n v="12"/>
    <x v="1"/>
    <x v="62"/>
  </r>
  <r>
    <n v="2997"/>
    <s v="DEMOCRAT"/>
    <n v="2417"/>
    <s v="41-50"/>
    <d v="2083-01-06T00:00:00"/>
    <n v="12"/>
    <x v="0"/>
    <x v="63"/>
  </r>
  <r>
    <n v="2998"/>
    <s v="DEMOCRAT"/>
    <n v="2424"/>
    <s v="41-50"/>
    <d v="2083-01-18T00:00:00"/>
    <n v="12"/>
    <x v="1"/>
    <x v="63"/>
  </r>
  <r>
    <n v="2999"/>
    <s v="DEMOCRAT"/>
    <n v="2417"/>
    <s v="41-50"/>
    <d v="2083-01-30T00:00:00"/>
    <n v="12"/>
    <x v="0"/>
    <x v="63"/>
  </r>
  <r>
    <n v="3000"/>
    <s v="DEMOCRAT"/>
    <n v="2413"/>
    <s v="51-60"/>
    <d v="2083-02-11T00:00:00"/>
    <n v="11"/>
    <x v="1"/>
    <x v="63"/>
  </r>
  <r>
    <n v="3001"/>
    <s v="DEMOCRAT"/>
    <n v="2413"/>
    <s v="51-60"/>
    <d v="2083-02-23T00:00:00"/>
    <n v="11"/>
    <x v="0"/>
    <x v="63"/>
  </r>
  <r>
    <n v="3002"/>
    <s v="DEMOCRAT"/>
    <n v="2415"/>
    <s v="51-60"/>
    <d v="2083-03-07T00:00:00"/>
    <n v="11"/>
    <x v="1"/>
    <x v="63"/>
  </r>
  <r>
    <n v="3003"/>
    <s v="DEMOCRAT"/>
    <n v="2419"/>
    <s v="51-60"/>
    <d v="2083-03-19T00:00:00"/>
    <n v="11"/>
    <x v="1"/>
    <x v="63"/>
  </r>
  <r>
    <n v="3004"/>
    <s v="DECLINED"/>
    <n v="2423"/>
    <s v="41-50"/>
    <d v="2083-03-31T00:00:00"/>
    <n v="12"/>
    <x v="0"/>
    <x v="63"/>
  </r>
  <r>
    <n v="3005"/>
    <s v="DECLINED"/>
    <n v="2409"/>
    <s v="41-50"/>
    <d v="2083-04-12T00:00:00"/>
    <n v="12"/>
    <x v="0"/>
    <x v="63"/>
  </r>
  <r>
    <n v="3006"/>
    <s v="DEMOCRAT"/>
    <n v="2424"/>
    <s v="61-70"/>
    <d v="2083-04-24T00:00:00"/>
    <n v="12"/>
    <x v="0"/>
    <x v="63"/>
  </r>
  <r>
    <n v="3007"/>
    <s v="DEMOCRAT"/>
    <n v="2402"/>
    <s v="41-50"/>
    <d v="2083-05-06T00:00:00"/>
    <n v="12"/>
    <x v="1"/>
    <x v="63"/>
  </r>
  <r>
    <n v="3008"/>
    <s v="REPUBLICAN"/>
    <n v="2407"/>
    <s v="61-70"/>
    <d v="2083-05-18T00:00:00"/>
    <n v="12"/>
    <x v="0"/>
    <x v="63"/>
  </r>
  <r>
    <n v="3009"/>
    <s v="DEMOCRAT"/>
    <n v="2408"/>
    <s v="31-40"/>
    <d v="2083-05-30T00:00:00"/>
    <n v="12"/>
    <x v="1"/>
    <x v="63"/>
  </r>
  <r>
    <n v="3010"/>
    <s v="REPUBLICAN"/>
    <n v="2422"/>
    <s v="71 +"/>
    <d v="2083-06-11T00:00:00"/>
    <n v="12"/>
    <x v="0"/>
    <x v="63"/>
  </r>
  <r>
    <n v="3011"/>
    <s v="REPUBLICAN"/>
    <n v="2416"/>
    <s v="71 +"/>
    <d v="2083-06-23T00:00:00"/>
    <n v="12"/>
    <x v="0"/>
    <x v="63"/>
  </r>
  <r>
    <n v="3012"/>
    <s v="REPUBLICAN"/>
    <n v="2417"/>
    <s v="51-60"/>
    <d v="2083-07-05T00:00:00"/>
    <n v="11"/>
    <x v="1"/>
    <x v="63"/>
  </r>
  <r>
    <n v="3013"/>
    <s v="REPUBLICAN"/>
    <n v="2415"/>
    <s v="41-50"/>
    <d v="2083-07-17T00:00:00"/>
    <n v="12"/>
    <x v="1"/>
    <x v="63"/>
  </r>
  <r>
    <n v="3014"/>
    <s v="DEMOCRAT"/>
    <n v="2401"/>
    <s v="61-70"/>
    <d v="2083-07-29T00:00:00"/>
    <n v="12"/>
    <x v="2"/>
    <x v="63"/>
  </r>
  <r>
    <n v="3015"/>
    <s v="REPUBLICAN"/>
    <n v="2401"/>
    <s v="51-60"/>
    <d v="2083-08-10T00:00:00"/>
    <n v="12"/>
    <x v="0"/>
    <x v="63"/>
  </r>
  <r>
    <n v="3016"/>
    <s v="REPUBLICAN"/>
    <n v="2423"/>
    <s v="41-50"/>
    <d v="2083-08-22T00:00:00"/>
    <n v="12"/>
    <x v="0"/>
    <x v="63"/>
  </r>
  <r>
    <n v="3017"/>
    <s v="DECLINED"/>
    <n v="2419"/>
    <s v="41-50"/>
    <d v="2083-09-03T00:00:00"/>
    <n v="12"/>
    <x v="0"/>
    <x v="63"/>
  </r>
  <r>
    <n v="3018"/>
    <s v="DEMOCRAT"/>
    <n v="2413"/>
    <s v="61-70"/>
    <d v="2083-09-15T00:00:00"/>
    <n v="12"/>
    <x v="1"/>
    <x v="63"/>
  </r>
  <r>
    <n v="3019"/>
    <s v="DEMOCRAT"/>
    <n v="2417"/>
    <s v="51-60"/>
    <d v="2083-09-27T00:00:00"/>
    <n v="12"/>
    <x v="1"/>
    <x v="63"/>
  </r>
  <r>
    <n v="3020"/>
    <s v="DEMOCRAT"/>
    <n v="2422"/>
    <s v="51-60"/>
    <d v="2083-10-09T00:00:00"/>
    <n v="12"/>
    <x v="1"/>
    <x v="63"/>
  </r>
  <r>
    <n v="3021"/>
    <s v="REPUBLICAN"/>
    <n v="2419"/>
    <s v="31-40"/>
    <d v="2083-10-21T00:00:00"/>
    <n v="6"/>
    <x v="0"/>
    <x v="63"/>
  </r>
  <r>
    <n v="3022"/>
    <s v="DEMOCRAT"/>
    <n v="2403"/>
    <s v="51-60"/>
    <d v="2083-11-02T00:00:00"/>
    <n v="12"/>
    <x v="0"/>
    <x v="63"/>
  </r>
  <r>
    <n v="3023"/>
    <s v="DEMOCRAT"/>
    <n v="2416"/>
    <s v="41-50"/>
    <d v="2083-11-14T00:00:00"/>
    <n v="12"/>
    <x v="0"/>
    <x v="63"/>
  </r>
  <r>
    <n v="3024"/>
    <s v="DEMOCRAT"/>
    <n v="2424"/>
    <s v="51-60"/>
    <d v="2083-11-26T00:00:00"/>
    <n v="12"/>
    <x v="1"/>
    <x v="63"/>
  </r>
  <r>
    <n v="3025"/>
    <s v="DEMOCRAT"/>
    <n v="2401"/>
    <s v="41-50"/>
    <d v="2083-12-08T00:00:00"/>
    <n v="12"/>
    <x v="0"/>
    <x v="63"/>
  </r>
  <r>
    <n v="3026"/>
    <s v="DECLINED"/>
    <n v="2409"/>
    <s v="61-70"/>
    <d v="2083-12-20T00:00:00"/>
    <n v="12"/>
    <x v="0"/>
    <x v="63"/>
  </r>
  <r>
    <n v="3027"/>
    <s v="DEMOCRAT"/>
    <n v="2402"/>
    <s v="71 +"/>
    <d v="2084-01-01T00:00:00"/>
    <n v="12"/>
    <x v="0"/>
    <x v="64"/>
  </r>
  <r>
    <n v="3028"/>
    <s v="DEMOCRAT"/>
    <n v="2405"/>
    <s v="41-50"/>
    <d v="2084-01-13T00:00:00"/>
    <n v="12"/>
    <x v="1"/>
    <x v="64"/>
  </r>
  <r>
    <n v="3029"/>
    <s v="DEMOCRAT"/>
    <n v="2412"/>
    <s v="41-50"/>
    <d v="2084-01-25T00:00:00"/>
    <n v="12"/>
    <x v="1"/>
    <x v="64"/>
  </r>
  <r>
    <n v="3030"/>
    <s v="DEMOCRAT"/>
    <n v="2402"/>
    <s v="51-60"/>
    <d v="2084-02-06T00:00:00"/>
    <n v="12"/>
    <x v="1"/>
    <x v="64"/>
  </r>
  <r>
    <n v="3031"/>
    <s v="DECLINED"/>
    <n v="2419"/>
    <s v="31-40"/>
    <d v="2084-02-18T00:00:00"/>
    <n v="7"/>
    <x v="1"/>
    <x v="64"/>
  </r>
  <r>
    <n v="3032"/>
    <s v="DEMOCRAT"/>
    <n v="2411"/>
    <s v="51-60"/>
    <d v="2084-03-01T00:00:00"/>
    <n v="12"/>
    <x v="0"/>
    <x v="64"/>
  </r>
  <r>
    <n v="3033"/>
    <s v="REPUBLICAN"/>
    <n v="2404"/>
    <s v="31-40"/>
    <d v="2084-03-13T00:00:00"/>
    <n v="12"/>
    <x v="1"/>
    <x v="64"/>
  </r>
  <r>
    <n v="3034"/>
    <s v="REPUBLICAN"/>
    <n v="2405"/>
    <s v="41-50"/>
    <d v="2084-03-25T00:00:00"/>
    <n v="12"/>
    <x v="0"/>
    <x v="64"/>
  </r>
  <r>
    <n v="3035"/>
    <s v="DEMOCRAT"/>
    <n v="2405"/>
    <s v="41-50"/>
    <d v="2084-04-06T00:00:00"/>
    <n v="12"/>
    <x v="0"/>
    <x v="64"/>
  </r>
  <r>
    <n v="3036"/>
    <s v="REPUBLICAN"/>
    <n v="2409"/>
    <s v="71 +"/>
    <d v="2084-04-18T00:00:00"/>
    <n v="12"/>
    <x v="0"/>
    <x v="64"/>
  </r>
  <r>
    <n v="3037"/>
    <s v="REPUBLICAN"/>
    <n v="2409"/>
    <s v="71 +"/>
    <d v="2084-04-30T00:00:00"/>
    <n v="12"/>
    <x v="0"/>
    <x v="64"/>
  </r>
  <r>
    <n v="3038"/>
    <s v="REPUBLICAN"/>
    <n v="2424"/>
    <s v="71 +"/>
    <d v="2084-05-12T00:00:00"/>
    <n v="12"/>
    <x v="0"/>
    <x v="64"/>
  </r>
  <r>
    <n v="3039"/>
    <s v="REPUBLICAN"/>
    <n v="2424"/>
    <s v="71 +"/>
    <d v="2084-05-24T00:00:00"/>
    <n v="12"/>
    <x v="0"/>
    <x v="64"/>
  </r>
  <r>
    <n v="3040"/>
    <s v="REPUBLICAN"/>
    <n v="2422"/>
    <s v="71 +"/>
    <d v="2084-06-05T00:00:00"/>
    <n v="12"/>
    <x v="0"/>
    <x v="64"/>
  </r>
  <r>
    <n v="3041"/>
    <s v="REPUBLICAN"/>
    <n v="2423"/>
    <s v="31-40"/>
    <d v="2084-06-17T00:00:00"/>
    <n v="12"/>
    <x v="1"/>
    <x v="64"/>
  </r>
  <r>
    <n v="3042"/>
    <s v="REPUBLICAN"/>
    <n v="2421"/>
    <s v="51-60"/>
    <d v="2084-06-29T00:00:00"/>
    <n v="12"/>
    <x v="0"/>
    <x v="64"/>
  </r>
  <r>
    <n v="3043"/>
    <s v="AMERICAN INDEP"/>
    <n v="2418"/>
    <s v="41-50"/>
    <d v="2084-07-11T00:00:00"/>
    <n v="12"/>
    <x v="0"/>
    <x v="64"/>
  </r>
  <r>
    <n v="3044"/>
    <s v="DEMOCRAT"/>
    <n v="2418"/>
    <s v="41-50"/>
    <d v="2084-07-23T00:00:00"/>
    <n v="12"/>
    <x v="0"/>
    <x v="64"/>
  </r>
  <r>
    <n v="3045"/>
    <s v="REPUBLICAN"/>
    <n v="2406"/>
    <s v="31-40"/>
    <d v="2084-08-04T00:00:00"/>
    <n v="12"/>
    <x v="1"/>
    <x v="64"/>
  </r>
  <r>
    <n v="3046"/>
    <s v="REPUBLICAN"/>
    <n v="2405"/>
    <s v="41-50"/>
    <d v="2084-08-16T00:00:00"/>
    <n v="12"/>
    <x v="1"/>
    <x v="64"/>
  </r>
  <r>
    <n v="3047"/>
    <s v="REPUBLICAN"/>
    <n v="2405"/>
    <s v="41-50"/>
    <d v="2084-08-28T00:00:00"/>
    <n v="12"/>
    <x v="1"/>
    <x v="64"/>
  </r>
  <r>
    <n v="3048"/>
    <s v="DEMOCRAT"/>
    <n v="2424"/>
    <s v="51-60"/>
    <d v="2084-09-09T00:00:00"/>
    <n v="12"/>
    <x v="0"/>
    <x v="64"/>
  </r>
  <r>
    <n v="3049"/>
    <s v="DEMOCRAT"/>
    <n v="2407"/>
    <s v="51-60"/>
    <d v="2084-09-21T00:00:00"/>
    <n v="11"/>
    <x v="0"/>
    <x v="64"/>
  </r>
  <r>
    <n v="3050"/>
    <s v="REPUBLICAN"/>
    <n v="2403"/>
    <s v="51-60"/>
    <d v="2084-10-03T00:00:00"/>
    <n v="11"/>
    <x v="1"/>
    <x v="64"/>
  </r>
  <r>
    <n v="3051"/>
    <s v="DECLINED"/>
    <n v="2407"/>
    <s v="21-30"/>
    <d v="2084-10-15T00:00:00"/>
    <n v="12"/>
    <x v="1"/>
    <x v="64"/>
  </r>
  <r>
    <n v="3052"/>
    <s v="DEMOCRAT"/>
    <n v="2424"/>
    <s v="51-60"/>
    <d v="2084-10-27T00:00:00"/>
    <n v="12"/>
    <x v="1"/>
    <x v="64"/>
  </r>
  <r>
    <n v="3053"/>
    <s v="REPUBLICAN"/>
    <n v="2422"/>
    <s v="71 +"/>
    <d v="2084-11-08T00:00:00"/>
    <n v="12"/>
    <x v="0"/>
    <x v="64"/>
  </r>
  <r>
    <n v="3054"/>
    <s v="DEMOCRAT"/>
    <n v="2403"/>
    <s v="41-50"/>
    <d v="2084-11-20T00:00:00"/>
    <n v="12"/>
    <x v="1"/>
    <x v="64"/>
  </r>
  <r>
    <n v="3055"/>
    <s v="DECLINED"/>
    <n v="2415"/>
    <s v="41-50"/>
    <d v="2084-12-02T00:00:00"/>
    <n v="12"/>
    <x v="1"/>
    <x v="64"/>
  </r>
  <r>
    <n v="3056"/>
    <s v="REPUBLICAN"/>
    <n v="2421"/>
    <s v="61-70"/>
    <d v="2084-12-14T00:00:00"/>
    <n v="12"/>
    <x v="1"/>
    <x v="64"/>
  </r>
  <r>
    <n v="3057"/>
    <s v="DEMOCRAT"/>
    <n v="2421"/>
    <s v="51-60"/>
    <d v="2084-12-26T00:00:00"/>
    <n v="12"/>
    <x v="1"/>
    <x v="64"/>
  </r>
  <r>
    <n v="3058"/>
    <s v="DEMOCRAT"/>
    <n v="2413"/>
    <s v="61-70"/>
    <d v="2085-01-07T00:00:00"/>
    <n v="11"/>
    <x v="1"/>
    <x v="65"/>
  </r>
  <r>
    <n v="3059"/>
    <s v="GREEN"/>
    <n v="2416"/>
    <s v="61-70"/>
    <d v="2085-01-19T00:00:00"/>
    <n v="12"/>
    <x v="0"/>
    <x v="65"/>
  </r>
  <r>
    <n v="3061"/>
    <s v="REPUBLICAN"/>
    <n v="2419"/>
    <s v="71 +"/>
    <d v="2085-01-31T00:00:00"/>
    <n v="11"/>
    <x v="0"/>
    <x v="65"/>
  </r>
  <r>
    <n v="3062"/>
    <s v="DEMOCRAT"/>
    <n v="2416"/>
    <s v="41-50"/>
    <d v="2085-02-12T00:00:00"/>
    <n v="11"/>
    <x v="1"/>
    <x v="65"/>
  </r>
  <r>
    <n v="3063"/>
    <s v="DEMOCRAT"/>
    <n v="2424"/>
    <s v="51-60"/>
    <d v="2085-02-24T00:00:00"/>
    <n v="12"/>
    <x v="0"/>
    <x v="65"/>
  </r>
  <r>
    <n v="3064"/>
    <s v="DECLINED"/>
    <n v="2408"/>
    <s v="51-60"/>
    <d v="2085-03-08T00:00:00"/>
    <n v="12"/>
    <x v="0"/>
    <x v="65"/>
  </r>
  <r>
    <n v="3065"/>
    <s v="REPUBLICAN"/>
    <n v="2424"/>
    <s v="51-60"/>
    <d v="2085-03-20T00:00:00"/>
    <n v="12"/>
    <x v="0"/>
    <x v="65"/>
  </r>
  <r>
    <n v="3066"/>
    <s v="REPUBLICAN"/>
    <n v="2419"/>
    <s v="41-50"/>
    <d v="2085-04-01T00:00:00"/>
    <n v="11"/>
    <x v="0"/>
    <x v="65"/>
  </r>
  <r>
    <n v="3067"/>
    <s v="DEMOCRAT"/>
    <n v="2417"/>
    <s v="21-30"/>
    <d v="2085-04-13T00:00:00"/>
    <n v="7"/>
    <x v="0"/>
    <x v="65"/>
  </r>
  <r>
    <n v="3068"/>
    <s v="DEMOCRAT"/>
    <n v="2424"/>
    <s v="61-70"/>
    <d v="2085-04-25T00:00:00"/>
    <n v="12"/>
    <x v="0"/>
    <x v="65"/>
  </r>
  <r>
    <n v="3069"/>
    <s v="DEMOCRAT"/>
    <n v="2406"/>
    <s v="41-50"/>
    <d v="2085-05-07T00:00:00"/>
    <n v="12"/>
    <x v="1"/>
    <x v="65"/>
  </r>
  <r>
    <n v="3070"/>
    <s v="DEMOCRAT"/>
    <n v="2413"/>
    <s v="41-50"/>
    <d v="2085-05-19T00:00:00"/>
    <n v="9"/>
    <x v="0"/>
    <x v="65"/>
  </r>
  <r>
    <n v="3071"/>
    <s v="DEMOCRAT"/>
    <n v="2413"/>
    <s v="31-40"/>
    <d v="2085-05-31T00:00:00"/>
    <n v="9"/>
    <x v="0"/>
    <x v="65"/>
  </r>
  <r>
    <n v="3072"/>
    <s v="DEMOCRAT"/>
    <n v="2411"/>
    <s v="51-60"/>
    <d v="2085-06-12T00:00:00"/>
    <n v="11"/>
    <x v="1"/>
    <x v="65"/>
  </r>
  <r>
    <n v="3073"/>
    <s v="DEMOCRAT"/>
    <n v="2408"/>
    <s v="31-40"/>
    <d v="2085-06-24T00:00:00"/>
    <n v="6"/>
    <x v="1"/>
    <x v="65"/>
  </r>
  <r>
    <n v="3074"/>
    <s v="REPUBLICAN"/>
    <n v="2418"/>
    <s v="71 +"/>
    <d v="2085-07-06T00:00:00"/>
    <n v="12"/>
    <x v="0"/>
    <x v="65"/>
  </r>
  <r>
    <n v="3075"/>
    <s v="REPUBLICAN"/>
    <n v="2423"/>
    <s v="61-70"/>
    <d v="2085-07-18T00:00:00"/>
    <n v="12"/>
    <x v="0"/>
    <x v="65"/>
  </r>
  <r>
    <n v="3076"/>
    <s v="DEMOCRAT"/>
    <n v="2417"/>
    <s v="51-60"/>
    <d v="2085-07-30T00:00:00"/>
    <n v="11"/>
    <x v="2"/>
    <x v="65"/>
  </r>
  <r>
    <n v="3077"/>
    <s v="REPUBLICAN"/>
    <n v="2414"/>
    <s v="71 +"/>
    <d v="2085-08-11T00:00:00"/>
    <n v="12"/>
    <x v="0"/>
    <x v="65"/>
  </r>
  <r>
    <n v="3078"/>
    <s v="DEMOCRAT"/>
    <n v="2421"/>
    <s v="41-50"/>
    <d v="2085-08-23T00:00:00"/>
    <n v="12"/>
    <x v="1"/>
    <x v="65"/>
  </r>
  <r>
    <n v="3079"/>
    <s v="REPUBLICAN"/>
    <n v="2423"/>
    <s v="51-60"/>
    <d v="2085-09-04T00:00:00"/>
    <n v="12"/>
    <x v="1"/>
    <x v="65"/>
  </r>
  <r>
    <n v="3080"/>
    <s v="REPUBLICAN"/>
    <n v="2420"/>
    <s v="61-70"/>
    <d v="2085-09-16T00:00:00"/>
    <n v="12"/>
    <x v="0"/>
    <x v="65"/>
  </r>
  <r>
    <n v="3081"/>
    <s v="REPUBLICAN"/>
    <n v="2416"/>
    <s v="71 +"/>
    <d v="2085-09-28T00:00:00"/>
    <n v="12"/>
    <x v="0"/>
    <x v="65"/>
  </r>
  <r>
    <n v="3082"/>
    <s v="REPUBLICAN"/>
    <n v="2415"/>
    <s v="41-50"/>
    <d v="2085-10-10T00:00:00"/>
    <n v="2"/>
    <x v="1"/>
    <x v="65"/>
  </r>
  <r>
    <n v="3083"/>
    <s v="REPUBLICAN"/>
    <n v="2424"/>
    <s v="71 +"/>
    <d v="2085-10-22T00:00:00"/>
    <n v="12"/>
    <x v="0"/>
    <x v="65"/>
  </r>
  <r>
    <n v="3084"/>
    <s v="AMERICAN INDEP"/>
    <n v="2414"/>
    <s v="51-60"/>
    <d v="2085-11-03T00:00:00"/>
    <n v="11"/>
    <x v="1"/>
    <x v="65"/>
  </r>
  <r>
    <n v="3085"/>
    <s v="REPUBLICAN"/>
    <n v="2417"/>
    <s v="71 +"/>
    <d v="2085-11-15T00:00:00"/>
    <n v="11"/>
    <x v="0"/>
    <x v="65"/>
  </r>
  <r>
    <n v="3086"/>
    <s v="REPUBLICAN"/>
    <n v="2423"/>
    <s v="61-70"/>
    <d v="2085-11-27T00:00:00"/>
    <n v="12"/>
    <x v="0"/>
    <x v="65"/>
  </r>
  <r>
    <n v="3087"/>
    <s v="DECLINED"/>
    <n v="2408"/>
    <s v="71 +"/>
    <d v="2085-12-09T00:00:00"/>
    <n v="11"/>
    <x v="0"/>
    <x v="65"/>
  </r>
  <r>
    <n v="3088"/>
    <s v="DEMOCRAT"/>
    <n v="2403"/>
    <s v="61-70"/>
    <d v="2085-12-21T00:00:00"/>
    <n v="12"/>
    <x v="0"/>
    <x v="65"/>
  </r>
  <r>
    <n v="3089"/>
    <s v="REPUBLICAN"/>
    <n v="2414"/>
    <s v="41-50"/>
    <d v="2086-01-02T00:00:00"/>
    <n v="12"/>
    <x v="0"/>
    <x v="66"/>
  </r>
  <r>
    <n v="3090"/>
    <s v="DEMOCRAT"/>
    <n v="2414"/>
    <s v="41-50"/>
    <d v="2086-01-14T00:00:00"/>
    <n v="12"/>
    <x v="1"/>
    <x v="66"/>
  </r>
  <r>
    <n v="3091"/>
    <s v="REPUBLICAN"/>
    <n v="2406"/>
    <s v="41-50"/>
    <d v="2086-01-26T00:00:00"/>
    <n v="12"/>
    <x v="1"/>
    <x v="66"/>
  </r>
  <r>
    <n v="3092"/>
    <s v="DEMOCRAT"/>
    <n v="2407"/>
    <s v="41-50"/>
    <d v="2086-02-07T00:00:00"/>
    <n v="11"/>
    <x v="1"/>
    <x v="66"/>
  </r>
  <r>
    <n v="3093"/>
    <s v="DECLINED"/>
    <n v="2409"/>
    <s v="41-50"/>
    <d v="2086-02-19T00:00:00"/>
    <n v="11"/>
    <x v="0"/>
    <x v="66"/>
  </r>
  <r>
    <n v="3094"/>
    <s v="REPUBLICAN"/>
    <n v="2423"/>
    <s v="61-70"/>
    <d v="2086-03-03T00:00:00"/>
    <n v="12"/>
    <x v="1"/>
    <x v="66"/>
  </r>
  <r>
    <n v="3095"/>
    <s v="DEMOCRAT"/>
    <n v="2405"/>
    <s v="41-50"/>
    <d v="2086-03-15T00:00:00"/>
    <n v="11"/>
    <x v="1"/>
    <x v="66"/>
  </r>
  <r>
    <n v="3096"/>
    <s v="REPUBLICAN"/>
    <n v="2421"/>
    <s v="61-70"/>
    <d v="2086-03-27T00:00:00"/>
    <n v="11"/>
    <x v="0"/>
    <x v="66"/>
  </r>
  <r>
    <n v="3097"/>
    <s v="DECLINED"/>
    <n v="2401"/>
    <s v="71 +"/>
    <d v="2086-04-08T00:00:00"/>
    <n v="11"/>
    <x v="0"/>
    <x v="66"/>
  </r>
  <r>
    <n v="3098"/>
    <s v="REPUBLICAN"/>
    <n v="2409"/>
    <s v="31-40"/>
    <d v="2086-04-20T00:00:00"/>
    <n v="11"/>
    <x v="1"/>
    <x v="66"/>
  </r>
  <r>
    <n v="3099"/>
    <s v="DEMOCRAT"/>
    <n v="2409"/>
    <s v="41-50"/>
    <d v="2086-05-02T00:00:00"/>
    <n v="12"/>
    <x v="1"/>
    <x v="66"/>
  </r>
  <r>
    <n v="3100"/>
    <s v="DECLINED"/>
    <n v="2414"/>
    <s v="41-50"/>
    <d v="2086-05-14T00:00:00"/>
    <n v="11"/>
    <x v="1"/>
    <x v="66"/>
  </r>
  <r>
    <n v="3101"/>
    <s v="REPUBLICAN"/>
    <n v="2417"/>
    <s v="41-50"/>
    <d v="2086-05-26T00:00:00"/>
    <n v="11"/>
    <x v="0"/>
    <x v="66"/>
  </r>
  <r>
    <n v="3102"/>
    <s v="REPUBLICAN"/>
    <n v="2417"/>
    <s v="51-60"/>
    <d v="2086-06-07T00:00:00"/>
    <n v="11"/>
    <x v="0"/>
    <x v="66"/>
  </r>
  <r>
    <n v="3103"/>
    <s v="DECLINED"/>
    <n v="2419"/>
    <s v="41-50"/>
    <d v="2086-06-19T00:00:00"/>
    <n v="11"/>
    <x v="0"/>
    <x v="66"/>
  </r>
  <r>
    <n v="3104"/>
    <s v="REPUBLICAN"/>
    <n v="2419"/>
    <s v="41-50"/>
    <d v="2086-07-01T00:00:00"/>
    <n v="11"/>
    <x v="0"/>
    <x v="66"/>
  </r>
  <r>
    <n v="3105"/>
    <s v="DEMOCRAT"/>
    <n v="2401"/>
    <s v="51-60"/>
    <d v="2086-07-13T00:00:00"/>
    <n v="11"/>
    <x v="1"/>
    <x v="66"/>
  </r>
  <r>
    <n v="3106"/>
    <s v="REPUBLICAN"/>
    <n v="2415"/>
    <s v="51-60"/>
    <d v="2086-07-25T00:00:00"/>
    <n v="11"/>
    <x v="0"/>
    <x v="66"/>
  </r>
  <r>
    <n v="3107"/>
    <s v="DEMOCRAT"/>
    <n v="2401"/>
    <s v="41-50"/>
    <d v="2086-08-06T00:00:00"/>
    <n v="12"/>
    <x v="0"/>
    <x v="66"/>
  </r>
  <r>
    <n v="3109"/>
    <s v="DEMOCRAT"/>
    <n v="2408"/>
    <s v="61-70"/>
    <d v="2086-08-18T00:00:00"/>
    <n v="11"/>
    <x v="1"/>
    <x v="66"/>
  </r>
  <r>
    <n v="3110"/>
    <s v="DEMOCRAT"/>
    <n v="2409"/>
    <s v="71 +"/>
    <d v="2086-08-30T00:00:00"/>
    <n v="11"/>
    <x v="0"/>
    <x v="66"/>
  </r>
  <r>
    <n v="3111"/>
    <s v="DEMOCRAT"/>
    <n v="2409"/>
    <s v="61-70"/>
    <d v="2086-09-11T00:00:00"/>
    <n v="11"/>
    <x v="0"/>
    <x v="66"/>
  </r>
  <r>
    <n v="3112"/>
    <s v="DECLINED"/>
    <n v="2417"/>
    <s v="51-60"/>
    <d v="2086-09-23T00:00:00"/>
    <n v="11"/>
    <x v="0"/>
    <x v="66"/>
  </r>
  <r>
    <n v="3113"/>
    <s v="REPUBLICAN"/>
    <n v="2408"/>
    <s v="51-60"/>
    <d v="2086-10-05T00:00:00"/>
    <n v="12"/>
    <x v="0"/>
    <x v="66"/>
  </r>
  <r>
    <n v="3115"/>
    <s v="DEMOCRAT"/>
    <n v="2424"/>
    <s v="71 +"/>
    <d v="2086-10-17T00:00:00"/>
    <n v="11"/>
    <x v="0"/>
    <x v="66"/>
  </r>
  <r>
    <n v="3116"/>
    <s v="REPUBLICAN"/>
    <n v="2401"/>
    <s v="41-50"/>
    <d v="2086-10-29T00:00:00"/>
    <n v="11"/>
    <x v="0"/>
    <x v="66"/>
  </r>
  <r>
    <n v="3117"/>
    <s v="DEMOCRAT"/>
    <n v="2421"/>
    <s v="71 +"/>
    <d v="2086-11-10T00:00:00"/>
    <n v="11"/>
    <x v="1"/>
    <x v="66"/>
  </r>
  <r>
    <n v="3118"/>
    <s v="DEMOCRAT"/>
    <n v="2421"/>
    <s v="71 +"/>
    <d v="2086-11-22T00:00:00"/>
    <n v="11"/>
    <x v="1"/>
    <x v="66"/>
  </r>
  <r>
    <n v="3119"/>
    <s v="REPUBLICAN"/>
    <n v="2421"/>
    <s v="21-30"/>
    <d v="2086-12-04T00:00:00"/>
    <n v="11"/>
    <x v="0"/>
    <x v="66"/>
  </r>
  <r>
    <n v="3120"/>
    <s v="DECLINED"/>
    <n v="2413"/>
    <s v="31-40"/>
    <d v="2086-12-16T00:00:00"/>
    <n v="11"/>
    <x v="0"/>
    <x v="66"/>
  </r>
  <r>
    <n v="3121"/>
    <s v="DEMOCRAT"/>
    <n v="2418"/>
    <s v="41-50"/>
    <d v="2086-12-28T00:00:00"/>
    <n v="11"/>
    <x v="0"/>
    <x v="66"/>
  </r>
  <r>
    <n v="3122"/>
    <s v="REPUBLICAN"/>
    <n v="2415"/>
    <s v="21-30"/>
    <d v="2087-01-09T00:00:00"/>
    <n v="11"/>
    <x v="0"/>
    <x v="67"/>
  </r>
  <r>
    <n v="3123"/>
    <s v="DECLINED"/>
    <n v="2411"/>
    <s v="41-50"/>
    <d v="2087-01-21T00:00:00"/>
    <n v="9"/>
    <x v="0"/>
    <x v="67"/>
  </r>
  <r>
    <n v="3124"/>
    <s v="REPUBLICAN"/>
    <n v="2408"/>
    <s v="71 +"/>
    <d v="2087-02-02T00:00:00"/>
    <n v="11"/>
    <x v="0"/>
    <x v="67"/>
  </r>
  <r>
    <n v="3125"/>
    <s v="DEMOCRAT"/>
    <n v="2401"/>
    <s v="51-60"/>
    <d v="2087-02-14T00:00:00"/>
    <n v="11"/>
    <x v="0"/>
    <x v="67"/>
  </r>
  <r>
    <n v="3126"/>
    <s v="DEMOCRAT"/>
    <n v="2418"/>
    <s v="41-50"/>
    <d v="2087-02-26T00:00:00"/>
    <n v="11"/>
    <x v="0"/>
    <x v="67"/>
  </r>
  <r>
    <n v="3127"/>
    <s v="DEMOCRAT"/>
    <n v="2421"/>
    <s v="51-60"/>
    <d v="2087-03-10T00:00:00"/>
    <n v="9"/>
    <x v="0"/>
    <x v="67"/>
  </r>
  <r>
    <n v="3128"/>
    <s v="DEMOCRAT"/>
    <n v="2418"/>
    <s v="41-50"/>
    <d v="2087-03-22T00:00:00"/>
    <n v="11"/>
    <x v="1"/>
    <x v="67"/>
  </r>
  <r>
    <n v="3129"/>
    <s v="DECLINED"/>
    <n v="2418"/>
    <s v="41-50"/>
    <d v="2087-04-03T00:00:00"/>
    <n v="11"/>
    <x v="1"/>
    <x v="67"/>
  </r>
  <r>
    <n v="3130"/>
    <s v="DECLINED"/>
    <n v="2408"/>
    <s v="41-50"/>
    <d v="2087-04-15T00:00:00"/>
    <n v="11"/>
    <x v="1"/>
    <x v="67"/>
  </r>
  <r>
    <n v="3131"/>
    <s v="DEMOCRAT"/>
    <n v="2424"/>
    <s v="71 +"/>
    <d v="2087-04-27T00:00:00"/>
    <n v="11"/>
    <x v="1"/>
    <x v="67"/>
  </r>
  <r>
    <n v="3132"/>
    <s v="REPUBLICAN"/>
    <n v="2407"/>
    <s v="41-50"/>
    <d v="2087-05-09T00:00:00"/>
    <n v="11"/>
    <x v="1"/>
    <x v="67"/>
  </r>
  <r>
    <n v="3133"/>
    <s v="REPUBLICAN"/>
    <n v="2414"/>
    <s v="31-40"/>
    <d v="2087-05-21T00:00:00"/>
    <n v="11"/>
    <x v="0"/>
    <x v="67"/>
  </r>
  <r>
    <n v="3134"/>
    <s v="REPUBLICAN"/>
    <n v="2408"/>
    <s v="71 +"/>
    <d v="2087-06-02T00:00:00"/>
    <n v="11"/>
    <x v="0"/>
    <x v="67"/>
  </r>
  <r>
    <n v="3135"/>
    <s v="DEMOCRAT"/>
    <n v="2419"/>
    <s v="51-60"/>
    <d v="2087-06-14T00:00:00"/>
    <n v="11"/>
    <x v="0"/>
    <x v="67"/>
  </r>
  <r>
    <n v="3136"/>
    <s v="DEMOCRAT"/>
    <n v="2403"/>
    <s v="61-70"/>
    <d v="2087-06-26T00:00:00"/>
    <n v="11"/>
    <x v="1"/>
    <x v="67"/>
  </r>
  <r>
    <n v="3137"/>
    <s v="REPUBLICAN"/>
    <n v="2406"/>
    <s v="31-40"/>
    <d v="2087-07-08T00:00:00"/>
    <n v="11"/>
    <x v="1"/>
    <x v="67"/>
  </r>
  <r>
    <n v="3138"/>
    <s v="REPUBLICAN"/>
    <n v="2406"/>
    <s v="31-40"/>
    <d v="2087-07-20T00:00:00"/>
    <n v="11"/>
    <x v="1"/>
    <x v="67"/>
  </r>
  <r>
    <n v="3139"/>
    <s v="DEMOCRAT"/>
    <n v="2407"/>
    <s v="41-50"/>
    <d v="2087-08-01T00:00:00"/>
    <n v="11"/>
    <x v="0"/>
    <x v="67"/>
  </r>
  <r>
    <n v="3140"/>
    <s v="REPUBLICAN"/>
    <n v="2419"/>
    <s v="31-40"/>
    <d v="2087-08-13T00:00:00"/>
    <n v="11"/>
    <x v="1"/>
    <x v="67"/>
  </r>
  <r>
    <n v="3141"/>
    <s v="DEMOCRAT"/>
    <n v="2408"/>
    <s v="51-60"/>
    <d v="2087-08-25T00:00:00"/>
    <n v="11"/>
    <x v="0"/>
    <x v="67"/>
  </r>
  <r>
    <n v="3142"/>
    <s v="DEMOCRAT"/>
    <n v="2419"/>
    <s v="41-50"/>
    <d v="2087-09-06T00:00:00"/>
    <n v="11"/>
    <x v="0"/>
    <x v="67"/>
  </r>
  <r>
    <n v="3143"/>
    <s v="DEMOCRAT"/>
    <n v="2402"/>
    <s v="61-70"/>
    <d v="2087-09-18T00:00:00"/>
    <n v="11"/>
    <x v="0"/>
    <x v="67"/>
  </r>
  <r>
    <n v="3144"/>
    <s v="REPUBLICAN"/>
    <n v="2402"/>
    <s v="51-60"/>
    <d v="2087-09-30T00:00:00"/>
    <n v="11"/>
    <x v="1"/>
    <x v="67"/>
  </r>
  <r>
    <n v="3145"/>
    <s v="DEMOCRAT"/>
    <n v="2402"/>
    <s v="61-70"/>
    <d v="2087-10-12T00:00:00"/>
    <n v="11"/>
    <x v="0"/>
    <x v="67"/>
  </r>
  <r>
    <n v="3147"/>
    <s v="DEMOCRAT"/>
    <n v="2415"/>
    <s v="71 +"/>
    <d v="2087-10-24T00:00:00"/>
    <n v="11"/>
    <x v="0"/>
    <x v="67"/>
  </r>
  <r>
    <n v="3148"/>
    <s v="GREEN"/>
    <n v="2416"/>
    <s v="41-50"/>
    <d v="2087-11-05T00:00:00"/>
    <n v="11"/>
    <x v="1"/>
    <x v="67"/>
  </r>
  <r>
    <n v="3149"/>
    <s v="REPUBLICAN"/>
    <n v="2420"/>
    <s v="41-50"/>
    <d v="2087-11-17T00:00:00"/>
    <n v="11"/>
    <x v="1"/>
    <x v="67"/>
  </r>
  <r>
    <n v="3150"/>
    <s v="DEMOCRAT"/>
    <n v="2401"/>
    <s v="51-60"/>
    <d v="2087-11-29T00:00:00"/>
    <n v="11"/>
    <x v="1"/>
    <x v="67"/>
  </r>
  <r>
    <n v="3151"/>
    <s v="DEMOCRAT"/>
    <n v="2403"/>
    <s v="61-70"/>
    <d v="2087-12-11T00:00:00"/>
    <n v="11"/>
    <x v="1"/>
    <x v="67"/>
  </r>
  <r>
    <n v="3152"/>
    <s v="DEMOCRAT"/>
    <n v="2421"/>
    <s v="71 +"/>
    <d v="2087-12-23T00:00:00"/>
    <n v="11"/>
    <x v="0"/>
    <x v="67"/>
  </r>
  <r>
    <n v="3153"/>
    <s v="DEMOCRAT"/>
    <n v="2423"/>
    <s v="41-50"/>
    <d v="2088-01-04T00:00:00"/>
    <n v="11"/>
    <x v="0"/>
    <x v="68"/>
  </r>
  <r>
    <n v="3154"/>
    <s v="DECLINED"/>
    <n v="2402"/>
    <s v="51-60"/>
    <d v="2088-01-16T00:00:00"/>
    <n v="11"/>
    <x v="0"/>
    <x v="68"/>
  </r>
  <r>
    <n v="3155"/>
    <s v="DEMOCRAT"/>
    <n v="2421"/>
    <s v="41-50"/>
    <d v="2088-01-28T00:00:00"/>
    <n v="11"/>
    <x v="0"/>
    <x v="68"/>
  </r>
  <r>
    <n v="3156"/>
    <s v="DEMOCRAT"/>
    <n v="2403"/>
    <s v="41-50"/>
    <d v="2088-02-09T00:00:00"/>
    <n v="11"/>
    <x v="1"/>
    <x v="68"/>
  </r>
  <r>
    <n v="3157"/>
    <s v="DEMOCRAT"/>
    <n v="2403"/>
    <s v="51-60"/>
    <d v="2088-02-21T00:00:00"/>
    <n v="11"/>
    <x v="0"/>
    <x v="68"/>
  </r>
  <r>
    <n v="3158"/>
    <s v="DEMOCRAT"/>
    <n v="2418"/>
    <s v="51-60"/>
    <d v="2088-03-04T00:00:00"/>
    <n v="11"/>
    <x v="0"/>
    <x v="68"/>
  </r>
  <r>
    <n v="3159"/>
    <s v="REPUBLICAN"/>
    <n v="2415"/>
    <s v="31-40"/>
    <d v="2088-03-16T00:00:00"/>
    <n v="11"/>
    <x v="0"/>
    <x v="68"/>
  </r>
  <r>
    <n v="3160"/>
    <s v="DEMOCRAT"/>
    <n v="2409"/>
    <s v="41-50"/>
    <d v="2088-03-28T00:00:00"/>
    <n v="11"/>
    <x v="0"/>
    <x v="68"/>
  </r>
  <r>
    <n v="3161"/>
    <s v="REPUBLICAN"/>
    <n v="2406"/>
    <s v="51-60"/>
    <d v="2088-04-09T00:00:00"/>
    <n v="11"/>
    <x v="0"/>
    <x v="68"/>
  </r>
  <r>
    <n v="3162"/>
    <s v="DEMOCRAT"/>
    <n v="2401"/>
    <s v="41-50"/>
    <d v="2088-04-21T00:00:00"/>
    <n v="11"/>
    <x v="0"/>
    <x v="68"/>
  </r>
  <r>
    <n v="3163"/>
    <s v="DEMOCRAT"/>
    <n v="2401"/>
    <s v="61-70"/>
    <d v="2088-05-03T00:00:00"/>
    <n v="12"/>
    <x v="0"/>
    <x v="68"/>
  </r>
  <r>
    <n v="3164"/>
    <s v="DEMOCRAT"/>
    <n v="2405"/>
    <s v="41-50"/>
    <d v="2088-05-15T00:00:00"/>
    <n v="12"/>
    <x v="1"/>
    <x v="68"/>
  </r>
  <r>
    <n v="3165"/>
    <s v="DEMOCRAT"/>
    <n v="2409"/>
    <s v="51-60"/>
    <d v="2088-05-27T00:00:00"/>
    <n v="12"/>
    <x v="1"/>
    <x v="68"/>
  </r>
  <r>
    <n v="3166"/>
    <s v="DEMOCRAT"/>
    <n v="2411"/>
    <s v="41-50"/>
    <d v="2088-06-08T00:00:00"/>
    <n v="11"/>
    <x v="1"/>
    <x v="68"/>
  </r>
  <r>
    <n v="3167"/>
    <s v="DEMOCRAT"/>
    <n v="2406"/>
    <s v="41-50"/>
    <d v="2088-06-20T00:00:00"/>
    <n v="12"/>
    <x v="1"/>
    <x v="68"/>
  </r>
  <r>
    <n v="3168"/>
    <s v="DEMOCRAT"/>
    <n v="2414"/>
    <s v="41-50"/>
    <d v="2088-07-02T00:00:00"/>
    <n v="12"/>
    <x v="0"/>
    <x v="68"/>
  </r>
  <r>
    <n v="3169"/>
    <s v="DEMOCRAT"/>
    <n v="2401"/>
    <s v="51-60"/>
    <d v="2088-07-14T00:00:00"/>
    <n v="12"/>
    <x v="1"/>
    <x v="68"/>
  </r>
  <r>
    <n v="3170"/>
    <s v="DEMOCRAT"/>
    <n v="2418"/>
    <s v="41-50"/>
    <d v="2088-07-26T00:00:00"/>
    <n v="11"/>
    <x v="0"/>
    <x v="68"/>
  </r>
  <r>
    <n v="3171"/>
    <s v="DEMOCRAT"/>
    <n v="2421"/>
    <s v="51-60"/>
    <d v="2088-08-07T00:00:00"/>
    <n v="12"/>
    <x v="0"/>
    <x v="68"/>
  </r>
  <r>
    <n v="3172"/>
    <s v="REPUBLICAN"/>
    <n v="2413"/>
    <s v="71 +"/>
    <d v="2088-08-19T00:00:00"/>
    <n v="12"/>
    <x v="0"/>
    <x v="68"/>
  </r>
  <r>
    <n v="3173"/>
    <s v="DEMOCRAT"/>
    <n v="2403"/>
    <s v="41-50"/>
    <d v="2088-08-31T00:00:00"/>
    <n v="3"/>
    <x v="0"/>
    <x v="68"/>
  </r>
  <r>
    <n v="3174"/>
    <s v="DEMOCRAT"/>
    <n v="2420"/>
    <s v="61-70"/>
    <d v="2088-09-12T00:00:00"/>
    <n v="12"/>
    <x v="1"/>
    <x v="68"/>
  </r>
  <r>
    <n v="3175"/>
    <s v="DEMOCRAT"/>
    <n v="2419"/>
    <s v="71 +"/>
    <d v="2088-09-24T00:00:00"/>
    <n v="12"/>
    <x v="0"/>
    <x v="68"/>
  </r>
  <r>
    <n v="3176"/>
    <s v="REPUBLICAN"/>
    <n v="2402"/>
    <s v="51-60"/>
    <d v="2088-10-06T00:00:00"/>
    <n v="12"/>
    <x v="0"/>
    <x v="68"/>
  </r>
  <r>
    <n v="3177"/>
    <s v="DEMOCRAT"/>
    <n v="2411"/>
    <s v="31-40"/>
    <d v="2088-10-18T00:00:00"/>
    <n v="12"/>
    <x v="0"/>
    <x v="68"/>
  </r>
  <r>
    <n v="3178"/>
    <s v="GREEN"/>
    <n v="2406"/>
    <s v="31-40"/>
    <d v="2088-10-30T00:00:00"/>
    <n v="6"/>
    <x v="1"/>
    <x v="68"/>
  </r>
  <r>
    <n v="3179"/>
    <s v="DEMOCRAT"/>
    <n v="2409"/>
    <s v="51-60"/>
    <d v="2088-11-11T00:00:00"/>
    <n v="11"/>
    <x v="2"/>
    <x v="68"/>
  </r>
  <r>
    <n v="3180"/>
    <s v="DEMOCRAT"/>
    <n v="2420"/>
    <s v="41-50"/>
    <d v="2088-11-23T00:00:00"/>
    <n v="11"/>
    <x v="1"/>
    <x v="68"/>
  </r>
  <r>
    <n v="3181"/>
    <s v="DEMOCRAT"/>
    <n v="2424"/>
    <s v="31-40"/>
    <d v="2088-12-05T00:00:00"/>
    <n v="11"/>
    <x v="0"/>
    <x v="68"/>
  </r>
  <r>
    <n v="3182"/>
    <s v="DECLINED"/>
    <n v="2402"/>
    <s v="41-50"/>
    <d v="2088-12-17T00:00:00"/>
    <n v="11"/>
    <x v="1"/>
    <x v="68"/>
  </r>
  <r>
    <n v="3183"/>
    <s v="DEMOCRAT"/>
    <n v="2423"/>
    <s v="51-60"/>
    <d v="2088-12-29T00:00:00"/>
    <n v="11"/>
    <x v="0"/>
    <x v="68"/>
  </r>
  <r>
    <n v="3184"/>
    <s v="DECLINED"/>
    <n v="2423"/>
    <s v="51-60"/>
    <d v="2089-01-10T00:00:00"/>
    <n v="11"/>
    <x v="0"/>
    <x v="69"/>
  </r>
  <r>
    <n v="3185"/>
    <s v="DEMOCRAT"/>
    <n v="2413"/>
    <s v="61-70"/>
    <d v="2089-01-22T00:00:00"/>
    <n v="11"/>
    <x v="0"/>
    <x v="69"/>
  </r>
  <r>
    <n v="3186"/>
    <s v="DEMOCRAT"/>
    <n v="2424"/>
    <s v="31-40"/>
    <d v="2089-02-03T00:00:00"/>
    <n v="11"/>
    <x v="1"/>
    <x v="69"/>
  </r>
  <r>
    <n v="3187"/>
    <s v="REPUBLICAN"/>
    <n v="2407"/>
    <s v="71 +"/>
    <d v="2089-02-15T00:00:00"/>
    <n v="11"/>
    <x v="1"/>
    <x v="69"/>
  </r>
  <r>
    <n v="3188"/>
    <s v="DEMOCRAT"/>
    <n v="2423"/>
    <s v="61-70"/>
    <d v="2089-02-27T00:00:00"/>
    <n v="11"/>
    <x v="0"/>
    <x v="69"/>
  </r>
  <r>
    <n v="3189"/>
    <s v="REPUBLICAN"/>
    <n v="2416"/>
    <s v="31-40"/>
    <d v="2089-03-11T00:00:00"/>
    <n v="11"/>
    <x v="0"/>
    <x v="69"/>
  </r>
  <r>
    <n v="3191"/>
    <s v="DEMOCRAT"/>
    <n v="2407"/>
    <s v="71 +"/>
    <d v="2089-03-23T00:00:00"/>
    <n v="11"/>
    <x v="0"/>
    <x v="69"/>
  </r>
  <r>
    <n v="3192"/>
    <s v="DEMOCRAT"/>
    <n v="2419"/>
    <s v="41-50"/>
    <d v="2089-04-04T00:00:00"/>
    <n v="11"/>
    <x v="0"/>
    <x v="69"/>
  </r>
  <r>
    <n v="3193"/>
    <s v="REPUBLICAN"/>
    <n v="2419"/>
    <s v="41-50"/>
    <d v="2089-04-16T00:00:00"/>
    <n v="11"/>
    <x v="0"/>
    <x v="69"/>
  </r>
  <r>
    <n v="3194"/>
    <s v="DECLINED"/>
    <n v="2414"/>
    <s v="31-40"/>
    <d v="2089-04-28T00:00:00"/>
    <n v="6"/>
    <x v="1"/>
    <x v="69"/>
  </r>
  <r>
    <n v="3195"/>
    <s v="DEMOCRAT"/>
    <n v="2405"/>
    <s v="41-50"/>
    <d v="2089-05-10T00:00:00"/>
    <n v="11"/>
    <x v="1"/>
    <x v="69"/>
  </r>
  <r>
    <n v="3196"/>
    <s v="REPUBLICAN"/>
    <n v="2417"/>
    <s v="51-60"/>
    <d v="2089-05-22T00:00:00"/>
    <n v="11"/>
    <x v="0"/>
    <x v="69"/>
  </r>
  <r>
    <n v="3197"/>
    <s v="REPUBLICAN"/>
    <n v="2417"/>
    <s v="71 +"/>
    <d v="2089-06-03T00:00:00"/>
    <n v="11"/>
    <x v="0"/>
    <x v="69"/>
  </r>
  <r>
    <n v="3198"/>
    <s v="REPUBLICAN"/>
    <n v="2411"/>
    <s v="51-60"/>
    <d v="2089-06-15T00:00:00"/>
    <n v="11"/>
    <x v="0"/>
    <x v="69"/>
  </r>
  <r>
    <n v="3199"/>
    <s v="DEMOCRAT"/>
    <n v="2417"/>
    <s v="71 +"/>
    <d v="2089-06-27T00:00:00"/>
    <n v="11"/>
    <x v="1"/>
    <x v="69"/>
  </r>
  <r>
    <n v="3201"/>
    <s v="REPUBLICAN"/>
    <n v="2408"/>
    <s v="61-70"/>
    <d v="2089-07-09T00:00:00"/>
    <n v="11"/>
    <x v="0"/>
    <x v="69"/>
  </r>
  <r>
    <n v="3202"/>
    <s v="REPUBLICAN"/>
    <n v="2409"/>
    <s v="41-50"/>
    <d v="2089-07-21T00:00:00"/>
    <n v="11"/>
    <x v="0"/>
    <x v="69"/>
  </r>
  <r>
    <n v="3203"/>
    <s v="DEMOCRAT"/>
    <n v="2413"/>
    <s v="51-60"/>
    <d v="2089-08-02T00:00:00"/>
    <n v="10"/>
    <x v="1"/>
    <x v="69"/>
  </r>
  <r>
    <n v="3204"/>
    <s v="DEMOCRAT"/>
    <n v="2421"/>
    <s v="61-70"/>
    <d v="2089-08-14T00:00:00"/>
    <n v="10"/>
    <x v="0"/>
    <x v="69"/>
  </r>
  <r>
    <n v="3205"/>
    <s v="DEMOCRAT"/>
    <n v="2421"/>
    <s v="51-60"/>
    <d v="2089-08-26T00:00:00"/>
    <n v="10"/>
    <x v="0"/>
    <x v="69"/>
  </r>
  <r>
    <n v="3206"/>
    <s v="REPUBLICAN"/>
    <n v="2409"/>
    <s v="31-40"/>
    <d v="2089-09-07T00:00:00"/>
    <n v="11"/>
    <x v="1"/>
    <x v="69"/>
  </r>
  <r>
    <n v="3207"/>
    <s v="DEMOCRAT"/>
    <n v="2403"/>
    <s v="61-70"/>
    <d v="2089-09-19T00:00:00"/>
    <n v="11"/>
    <x v="1"/>
    <x v="69"/>
  </r>
  <r>
    <n v="3208"/>
    <s v="REPUBLICAN"/>
    <n v="2406"/>
    <s v="61-70"/>
    <d v="2089-10-01T00:00:00"/>
    <n v="9"/>
    <x v="0"/>
    <x v="69"/>
  </r>
  <r>
    <n v="3210"/>
    <s v="DEMOCRAT"/>
    <n v="2408"/>
    <s v="71 +"/>
    <d v="2089-10-13T00:00:00"/>
    <n v="11"/>
    <x v="0"/>
    <x v="69"/>
  </r>
  <r>
    <n v="3212"/>
    <s v="DEMOCRAT"/>
    <n v="2424"/>
    <s v="51-60"/>
    <d v="2089-10-25T00:00:00"/>
    <n v="11"/>
    <x v="0"/>
    <x v="69"/>
  </r>
  <r>
    <n v="3213"/>
    <s v="DEMOCRAT"/>
    <n v="2408"/>
    <s v="41-50"/>
    <d v="2089-11-06T00:00:00"/>
    <n v="11"/>
    <x v="0"/>
    <x v="69"/>
  </r>
  <r>
    <n v="3214"/>
    <s v="REPUBLICAN"/>
    <n v="2405"/>
    <s v="51-60"/>
    <d v="2089-11-18T00:00:00"/>
    <n v="11"/>
    <x v="0"/>
    <x v="69"/>
  </r>
  <r>
    <n v="3215"/>
    <s v="DEMOCRAT"/>
    <n v="2423"/>
    <s v="51-60"/>
    <d v="2089-11-30T00:00:00"/>
    <n v="11"/>
    <x v="0"/>
    <x v="69"/>
  </r>
  <r>
    <n v="3216"/>
    <s v="DEMOCRAT"/>
    <n v="2420"/>
    <s v="71 +"/>
    <d v="2089-12-12T00:00:00"/>
    <n v="11"/>
    <x v="2"/>
    <x v="69"/>
  </r>
  <r>
    <n v="3217"/>
    <s v="DEMOCRAT"/>
    <n v="2403"/>
    <s v="41-50"/>
    <d v="2089-12-24T00:00:00"/>
    <n v="10"/>
    <x v="0"/>
    <x v="69"/>
  </r>
  <r>
    <n v="3218"/>
    <s v="REPUBLICAN"/>
    <n v="2418"/>
    <s v="41-50"/>
    <d v="2090-01-05T00:00:00"/>
    <n v="11"/>
    <x v="0"/>
    <x v="70"/>
  </r>
  <r>
    <n v="3219"/>
    <s v="AMERICAN INDEP"/>
    <n v="2421"/>
    <s v="21-30"/>
    <d v="2090-01-17T00:00:00"/>
    <n v="11"/>
    <x v="0"/>
    <x v="70"/>
  </r>
  <r>
    <n v="3220"/>
    <s v="DECLINED"/>
    <n v="2423"/>
    <s v="51-60"/>
    <d v="2090-01-29T00:00:00"/>
    <n v="11"/>
    <x v="1"/>
    <x v="70"/>
  </r>
  <r>
    <n v="3221"/>
    <s v="DEMOCRAT"/>
    <n v="2404"/>
    <s v="51-60"/>
    <d v="2090-02-10T00:00:00"/>
    <n v="11"/>
    <x v="0"/>
    <x v="70"/>
  </r>
  <r>
    <n v="3222"/>
    <s v="REPUBLICAN"/>
    <n v="2413"/>
    <s v="21-30"/>
    <d v="2090-02-22T00:00:00"/>
    <n v="10"/>
    <x v="1"/>
    <x v="70"/>
  </r>
  <r>
    <n v="3223"/>
    <s v="REPUBLICAN"/>
    <n v="2413"/>
    <s v="71 +"/>
    <d v="2090-03-06T00:00:00"/>
    <n v="10"/>
    <x v="1"/>
    <x v="70"/>
  </r>
  <r>
    <n v="3224"/>
    <s v="DECLINED"/>
    <n v="2405"/>
    <s v="51-60"/>
    <d v="2090-03-18T00:00:00"/>
    <n v="11"/>
    <x v="0"/>
    <x v="70"/>
  </r>
  <r>
    <n v="3225"/>
    <s v="AMERICAN INDEP"/>
    <n v="2418"/>
    <s v="31-40"/>
    <d v="2090-03-30T00:00:00"/>
    <n v="10"/>
    <x v="1"/>
    <x v="70"/>
  </r>
  <r>
    <n v="3226"/>
    <s v="REPUBLICAN"/>
    <n v="2418"/>
    <s v="41-50"/>
    <d v="2090-04-11T00:00:00"/>
    <n v="10"/>
    <x v="1"/>
    <x v="70"/>
  </r>
  <r>
    <n v="3227"/>
    <s v="DEMOCRAT"/>
    <n v="2423"/>
    <s v="41-50"/>
    <d v="2090-04-23T00:00:00"/>
    <n v="10"/>
    <x v="0"/>
    <x v="70"/>
  </r>
  <r>
    <n v="3228"/>
    <s v="DEMOCRAT"/>
    <n v="2423"/>
    <s v="41-50"/>
    <d v="2090-05-05T00:00:00"/>
    <n v="11"/>
    <x v="1"/>
    <x v="70"/>
  </r>
  <r>
    <n v="3229"/>
    <s v="DECLINED"/>
    <n v="2406"/>
    <s v="31-40"/>
    <d v="2090-05-17T00:00:00"/>
    <n v="11"/>
    <x v="1"/>
    <x v="70"/>
  </r>
  <r>
    <n v="3230"/>
    <s v="REPUBLICAN"/>
    <n v="2413"/>
    <s v="71 +"/>
    <d v="2090-05-29T00:00:00"/>
    <n v="11"/>
    <x v="1"/>
    <x v="70"/>
  </r>
  <r>
    <n v="3231"/>
    <s v="DECLINED"/>
    <n v="2413"/>
    <s v="41-50"/>
    <d v="2090-06-10T00:00:00"/>
    <n v="11"/>
    <x v="1"/>
    <x v="70"/>
  </r>
  <r>
    <n v="3232"/>
    <s v="DEMOCRAT"/>
    <n v="2418"/>
    <s v="51-60"/>
    <d v="2090-06-22T00:00:00"/>
    <n v="11"/>
    <x v="1"/>
    <x v="70"/>
  </r>
  <r>
    <n v="3233"/>
    <s v="DEMOCRAT"/>
    <n v="2417"/>
    <s v="51-60"/>
    <d v="2090-07-04T00:00:00"/>
    <n v="10"/>
    <x v="0"/>
    <x v="70"/>
  </r>
  <r>
    <n v="3234"/>
    <s v="DEMOCRAT"/>
    <n v="2405"/>
    <s v="31-40"/>
    <d v="2090-07-16T00:00:00"/>
    <n v="11"/>
    <x v="0"/>
    <x v="70"/>
  </r>
  <r>
    <n v="3235"/>
    <s v="REPUBLICAN"/>
    <n v="2406"/>
    <s v="41-50"/>
    <d v="2090-07-28T00:00:00"/>
    <n v="11"/>
    <x v="1"/>
    <x v="70"/>
  </r>
  <r>
    <n v="3236"/>
    <s v="DEMOCRAT"/>
    <n v="2412"/>
    <s v="41-50"/>
    <d v="2090-08-09T00:00:00"/>
    <n v="11"/>
    <x v="1"/>
    <x v="70"/>
  </r>
  <r>
    <n v="3237"/>
    <s v="DEMOCRAT"/>
    <n v="2406"/>
    <s v="71 +"/>
    <d v="2090-08-21T00:00:00"/>
    <n v="10"/>
    <x v="0"/>
    <x v="70"/>
  </r>
  <r>
    <n v="3238"/>
    <s v="REPUBLICAN"/>
    <n v="2419"/>
    <s v="61-70"/>
    <d v="2090-09-02T00:00:00"/>
    <n v="10"/>
    <x v="0"/>
    <x v="70"/>
  </r>
  <r>
    <n v="3239"/>
    <s v="DEMOCRAT"/>
    <n v="2415"/>
    <s v="71 +"/>
    <d v="2090-09-14T00:00:00"/>
    <n v="11"/>
    <x v="0"/>
    <x v="70"/>
  </r>
  <r>
    <n v="3240"/>
    <s v="DECLINED"/>
    <n v="2405"/>
    <s v="31-40"/>
    <d v="2090-09-26T00:00:00"/>
    <n v="11"/>
    <x v="1"/>
    <x v="70"/>
  </r>
  <r>
    <n v="3241"/>
    <s v="REPUBLICAN"/>
    <n v="2402"/>
    <s v="61-70"/>
    <d v="2090-10-08T00:00:00"/>
    <n v="11"/>
    <x v="0"/>
    <x v="70"/>
  </r>
  <r>
    <n v="3242"/>
    <s v="DECLINED"/>
    <n v="2403"/>
    <s v="41-50"/>
    <d v="2090-10-20T00:00:00"/>
    <n v="11"/>
    <x v="0"/>
    <x v="70"/>
  </r>
  <r>
    <n v="3243"/>
    <s v="REPUBLICAN"/>
    <n v="2419"/>
    <s v="71 +"/>
    <d v="2090-11-01T00:00:00"/>
    <n v="11"/>
    <x v="0"/>
    <x v="70"/>
  </r>
  <r>
    <n v="3244"/>
    <s v="REPUBLICAN"/>
    <n v="2422"/>
    <s v="51-60"/>
    <d v="2090-11-13T00:00:00"/>
    <n v="11"/>
    <x v="0"/>
    <x v="70"/>
  </r>
  <r>
    <n v="3245"/>
    <s v="DEMOCRAT"/>
    <n v="2423"/>
    <s v="51-60"/>
    <d v="2090-11-25T00:00:00"/>
    <n v="11"/>
    <x v="1"/>
    <x v="70"/>
  </r>
  <r>
    <n v="3246"/>
    <s v="DEMOCRAT"/>
    <n v="2411"/>
    <s v="41-50"/>
    <d v="2090-12-07T00:00:00"/>
    <n v="11"/>
    <x v="1"/>
    <x v="70"/>
  </r>
  <r>
    <n v="3247"/>
    <s v="DEMOCRAT"/>
    <n v="2415"/>
    <s v="51-60"/>
    <d v="2090-12-19T00:00:00"/>
    <n v="11"/>
    <x v="1"/>
    <x v="70"/>
  </r>
  <r>
    <n v="3248"/>
    <s v="REPUBLICAN"/>
    <n v="2404"/>
    <s v="41-50"/>
    <d v="2090-12-31T00:00:00"/>
    <n v="11"/>
    <x v="0"/>
    <x v="70"/>
  </r>
  <r>
    <n v="3249"/>
    <s v="REPUBLICAN"/>
    <n v="2404"/>
    <s v="41-50"/>
    <d v="2091-01-12T00:00:00"/>
    <n v="11"/>
    <x v="0"/>
    <x v="71"/>
  </r>
  <r>
    <n v="3250"/>
    <s v="REPUBLICAN"/>
    <n v="2408"/>
    <s v="71 +"/>
    <d v="2091-01-24T00:00:00"/>
    <n v="11"/>
    <x v="0"/>
    <x v="71"/>
  </r>
  <r>
    <n v="3251"/>
    <s v="DECLINED"/>
    <n v="2415"/>
    <s v="41-50"/>
    <d v="2091-02-05T00:00:00"/>
    <n v="10"/>
    <x v="0"/>
    <x v="71"/>
  </r>
  <r>
    <n v="3252"/>
    <s v="DEMOCRAT"/>
    <n v="2423"/>
    <s v="41-50"/>
    <d v="2091-02-17T00:00:00"/>
    <n v="9"/>
    <x v="0"/>
    <x v="71"/>
  </r>
  <r>
    <n v="3253"/>
    <s v="DEMOCRAT"/>
    <n v="2417"/>
    <s v="71 +"/>
    <d v="2091-03-01T00:00:00"/>
    <n v="11"/>
    <x v="0"/>
    <x v="71"/>
  </r>
  <r>
    <n v="3254"/>
    <s v="DEMOCRAT"/>
    <n v="2404"/>
    <s v="71 +"/>
    <d v="2091-03-13T00:00:00"/>
    <n v="11"/>
    <x v="0"/>
    <x v="71"/>
  </r>
  <r>
    <n v="3255"/>
    <s v="REPUBLICAN"/>
    <n v="2404"/>
    <s v="71 +"/>
    <d v="2091-03-25T00:00:00"/>
    <n v="11"/>
    <x v="0"/>
    <x v="71"/>
  </r>
  <r>
    <n v="3256"/>
    <s v="REPUBLICAN"/>
    <n v="2414"/>
    <s v="31-40"/>
    <d v="2091-04-06T00:00:00"/>
    <n v="11"/>
    <x v="0"/>
    <x v="71"/>
  </r>
  <r>
    <n v="3257"/>
    <s v="REPUBLICAN"/>
    <n v="2414"/>
    <s v="31-40"/>
    <d v="2091-04-18T00:00:00"/>
    <n v="11"/>
    <x v="0"/>
    <x v="71"/>
  </r>
  <r>
    <n v="3258"/>
    <s v="AMERICAN INDEP"/>
    <n v="2423"/>
    <s v="41-50"/>
    <d v="2091-04-30T00:00:00"/>
    <n v="11"/>
    <x v="0"/>
    <x v="71"/>
  </r>
  <r>
    <n v="3259"/>
    <s v="AMERICAN INDEP"/>
    <n v="2423"/>
    <s v="41-50"/>
    <d v="2091-05-12T00:00:00"/>
    <n v="11"/>
    <x v="0"/>
    <x v="71"/>
  </r>
  <r>
    <n v="3260"/>
    <s v="REPUBLICAN"/>
    <n v="2408"/>
    <s v="71 +"/>
    <d v="2091-05-24T00:00:00"/>
    <n v="10"/>
    <x v="0"/>
    <x v="71"/>
  </r>
  <r>
    <n v="3261"/>
    <s v="DECLINED"/>
    <n v="2423"/>
    <s v="61-70"/>
    <d v="2091-06-05T00:00:00"/>
    <n v="11"/>
    <x v="1"/>
    <x v="71"/>
  </r>
  <r>
    <n v="3263"/>
    <s v="REPUBLICAN"/>
    <n v="2415"/>
    <s v="61-70"/>
    <d v="2091-06-17T00:00:00"/>
    <n v="11"/>
    <x v="0"/>
    <x v="71"/>
  </r>
  <r>
    <n v="3264"/>
    <s v="DEMOCRAT"/>
    <n v="2406"/>
    <s v="41-50"/>
    <d v="2091-06-29T00:00:00"/>
    <n v="11"/>
    <x v="1"/>
    <x v="71"/>
  </r>
  <r>
    <n v="3265"/>
    <s v="DEMOCRAT"/>
    <n v="2404"/>
    <s v="71 +"/>
    <d v="2091-07-11T00:00:00"/>
    <n v="11"/>
    <x v="1"/>
    <x v="71"/>
  </r>
  <r>
    <n v="3266"/>
    <s v="DECLINED"/>
    <n v="2419"/>
    <s v="41-50"/>
    <d v="2091-07-23T00:00:00"/>
    <n v="11"/>
    <x v="1"/>
    <x v="71"/>
  </r>
  <r>
    <n v="3267"/>
    <s v="DEMOCRAT"/>
    <n v="2404"/>
    <s v="51-60"/>
    <d v="2091-08-04T00:00:00"/>
    <n v="11"/>
    <x v="1"/>
    <x v="71"/>
  </r>
  <r>
    <n v="3268"/>
    <s v="DEMOCRAT"/>
    <n v="2404"/>
    <s v="51-60"/>
    <d v="2091-08-16T00:00:00"/>
    <n v="11"/>
    <x v="1"/>
    <x v="71"/>
  </r>
  <r>
    <n v="3269"/>
    <s v="REPUBLICAN"/>
    <n v="2414"/>
    <s v="51-60"/>
    <d v="2091-08-28T00:00:00"/>
    <n v="11"/>
    <x v="0"/>
    <x v="71"/>
  </r>
  <r>
    <n v="3270"/>
    <s v="DEMOCRAT"/>
    <n v="2416"/>
    <s v="41-50"/>
    <d v="2091-09-09T00:00:00"/>
    <n v="11"/>
    <x v="1"/>
    <x v="71"/>
  </r>
  <r>
    <n v="3271"/>
    <s v="DEMOCRAT"/>
    <n v="2418"/>
    <s v="51-60"/>
    <d v="2091-09-21T00:00:00"/>
    <n v="11"/>
    <x v="1"/>
    <x v="71"/>
  </r>
  <r>
    <n v="3272"/>
    <s v="DEMOCRAT"/>
    <n v="2418"/>
    <s v="51-60"/>
    <d v="2091-10-03T00:00:00"/>
    <n v="11"/>
    <x v="0"/>
    <x v="71"/>
  </r>
  <r>
    <n v="3273"/>
    <s v="REPUBLICAN"/>
    <n v="2409"/>
    <s v="51-60"/>
    <d v="2091-10-15T00:00:00"/>
    <n v="11"/>
    <x v="0"/>
    <x v="71"/>
  </r>
  <r>
    <n v="3274"/>
    <s v="REPUBLICAN"/>
    <n v="2409"/>
    <s v="51-60"/>
    <d v="2091-10-27T00:00:00"/>
    <n v="11"/>
    <x v="0"/>
    <x v="71"/>
  </r>
  <r>
    <n v="3275"/>
    <s v="REPUBLICAN"/>
    <n v="2424"/>
    <s v="71 +"/>
    <d v="2091-11-08T00:00:00"/>
    <n v="11"/>
    <x v="1"/>
    <x v="71"/>
  </r>
  <r>
    <n v="3276"/>
    <s v="REPUBLICAN"/>
    <n v="2416"/>
    <s v="41-50"/>
    <d v="2091-11-20T00:00:00"/>
    <n v="11"/>
    <x v="1"/>
    <x v="71"/>
  </r>
  <r>
    <n v="3277"/>
    <s v="DECLINED"/>
    <n v="2415"/>
    <s v="41-50"/>
    <d v="2091-12-02T00:00:00"/>
    <n v="11"/>
    <x v="1"/>
    <x v="71"/>
  </r>
  <r>
    <n v="3278"/>
    <s v="REPUBLICAN"/>
    <n v="2416"/>
    <s v="41-50"/>
    <d v="2091-12-14T00:00:00"/>
    <n v="11"/>
    <x v="1"/>
    <x v="71"/>
  </r>
  <r>
    <n v="3279"/>
    <s v="REPUBLICAN"/>
    <n v="2402"/>
    <s v="51-60"/>
    <d v="2091-12-26T00:00:00"/>
    <n v="11"/>
    <x v="1"/>
    <x v="71"/>
  </r>
  <r>
    <n v="3280"/>
    <s v="DECLINED"/>
    <n v="2409"/>
    <s v="31-40"/>
    <d v="2092-01-07T00:00:00"/>
    <n v="11"/>
    <x v="0"/>
    <x v="72"/>
  </r>
  <r>
    <n v="3281"/>
    <s v="DEMOCRAT"/>
    <n v="2409"/>
    <s v="31-40"/>
    <d v="2092-01-19T00:00:00"/>
    <n v="11"/>
    <x v="0"/>
    <x v="72"/>
  </r>
  <r>
    <n v="3282"/>
    <s v="DEMOCRAT"/>
    <n v="2409"/>
    <s v="41-50"/>
    <d v="2092-01-31T00:00:00"/>
    <n v="11"/>
    <x v="0"/>
    <x v="72"/>
  </r>
  <r>
    <n v="3283"/>
    <s v="DEMOCRAT"/>
    <n v="2409"/>
    <s v="51-60"/>
    <d v="2092-02-12T00:00:00"/>
    <n v="11"/>
    <x v="1"/>
    <x v="72"/>
  </r>
  <r>
    <n v="3284"/>
    <s v="DECLINED"/>
    <n v="2413"/>
    <s v="41-50"/>
    <d v="2092-02-24T00:00:00"/>
    <n v="11"/>
    <x v="0"/>
    <x v="72"/>
  </r>
  <r>
    <n v="3285"/>
    <s v="DECLINED"/>
    <n v="2413"/>
    <s v="51-60"/>
    <d v="2092-03-07T00:00:00"/>
    <n v="11"/>
    <x v="1"/>
    <x v="72"/>
  </r>
  <r>
    <n v="3286"/>
    <s v="DEMOCRAT"/>
    <n v="2421"/>
    <s v="41-50"/>
    <d v="2092-03-19T00:00:00"/>
    <n v="11"/>
    <x v="0"/>
    <x v="72"/>
  </r>
  <r>
    <n v="3287"/>
    <s v="REPUBLICAN"/>
    <n v="2402"/>
    <s v="51-60"/>
    <d v="2092-03-31T00:00:00"/>
    <n v="11"/>
    <x v="0"/>
    <x v="72"/>
  </r>
  <r>
    <n v="3288"/>
    <s v="GREEN"/>
    <n v="2419"/>
    <s v="31-40"/>
    <d v="2092-04-12T00:00:00"/>
    <n v="11"/>
    <x v="1"/>
    <x v="72"/>
  </r>
  <r>
    <n v="3289"/>
    <s v="DEMOCRAT"/>
    <n v="2415"/>
    <s v="31-40"/>
    <d v="2092-04-24T00:00:00"/>
    <n v="9"/>
    <x v="1"/>
    <x v="72"/>
  </r>
  <r>
    <n v="3290"/>
    <s v="DECLINED"/>
    <n v="2408"/>
    <s v="31-40"/>
    <d v="2092-05-06T00:00:00"/>
    <n v="9"/>
    <x v="1"/>
    <x v="72"/>
  </r>
  <r>
    <n v="3291"/>
    <s v="REPUBLICAN"/>
    <n v="2416"/>
    <s v="31-40"/>
    <d v="2092-05-18T00:00:00"/>
    <n v="11"/>
    <x v="1"/>
    <x v="72"/>
  </r>
  <r>
    <n v="3292"/>
    <s v="REPUBLICAN"/>
    <n v="2416"/>
    <s v="31-40"/>
    <d v="2092-05-30T00:00:00"/>
    <n v="11"/>
    <x v="0"/>
    <x v="72"/>
  </r>
  <r>
    <n v="3293"/>
    <s v="DEMOCRAT"/>
    <n v="2422"/>
    <s v="51-60"/>
    <d v="2092-06-11T00:00:00"/>
    <n v="10"/>
    <x v="0"/>
    <x v="72"/>
  </r>
  <r>
    <n v="3294"/>
    <s v="REPUBLICAN"/>
    <n v="2418"/>
    <s v="41-50"/>
    <d v="2092-06-23T00:00:00"/>
    <n v="10"/>
    <x v="0"/>
    <x v="72"/>
  </r>
  <r>
    <n v="3295"/>
    <s v="DECLINED"/>
    <n v="2418"/>
    <s v="51-60"/>
    <d v="2092-07-05T00:00:00"/>
    <n v="10"/>
    <x v="0"/>
    <x v="72"/>
  </r>
  <r>
    <n v="3296"/>
    <s v="DEMOCRAT"/>
    <n v="2423"/>
    <s v="61-70"/>
    <d v="2092-07-17T00:00:00"/>
    <n v="11"/>
    <x v="0"/>
    <x v="72"/>
  </r>
  <r>
    <n v="3297"/>
    <s v="DEMOCRAT"/>
    <n v="2423"/>
    <s v="61-70"/>
    <d v="2092-07-29T00:00:00"/>
    <n v="11"/>
    <x v="0"/>
    <x v="72"/>
  </r>
  <r>
    <n v="3298"/>
    <s v="DEMOCRAT"/>
    <n v="2413"/>
    <s v="61-70"/>
    <d v="2092-08-10T00:00:00"/>
    <n v="11"/>
    <x v="1"/>
    <x v="72"/>
  </r>
  <r>
    <n v="3299"/>
    <s v="REPUBLICAN"/>
    <n v="2407"/>
    <s v="21-30"/>
    <d v="2092-08-22T00:00:00"/>
    <n v="11"/>
    <x v="1"/>
    <x v="72"/>
  </r>
  <r>
    <n v="3300"/>
    <s v="REPUBLICAN"/>
    <n v="2412"/>
    <s v="61-70"/>
    <d v="2092-09-03T00:00:00"/>
    <n v="10"/>
    <x v="1"/>
    <x v="72"/>
  </r>
  <r>
    <n v="3301"/>
    <s v="REPUBLICAN"/>
    <n v="2424"/>
    <s v="71 +"/>
    <d v="2092-09-15T00:00:00"/>
    <n v="11"/>
    <x v="0"/>
    <x v="72"/>
  </r>
  <r>
    <n v="3302"/>
    <s v="DECLINED"/>
    <n v="2405"/>
    <s v="21-30"/>
    <d v="2092-09-27T00:00:00"/>
    <n v="3"/>
    <x v="0"/>
    <x v="72"/>
  </r>
  <r>
    <n v="3303"/>
    <s v="DEMOCRAT"/>
    <n v="2420"/>
    <s v="71 +"/>
    <d v="2092-10-09T00:00:00"/>
    <n v="11"/>
    <x v="0"/>
    <x v="72"/>
  </r>
  <r>
    <n v="3304"/>
    <s v="DEMOCRAT"/>
    <n v="2414"/>
    <s v="41-50"/>
    <d v="2092-10-21T00:00:00"/>
    <n v="11"/>
    <x v="1"/>
    <x v="72"/>
  </r>
  <r>
    <n v="3305"/>
    <s v="REPUBLICAN"/>
    <n v="2416"/>
    <s v="31-40"/>
    <d v="2092-11-02T00:00:00"/>
    <n v="11"/>
    <x v="0"/>
    <x v="72"/>
  </r>
  <r>
    <n v="3306"/>
    <s v="DEMOCRAT"/>
    <n v="2415"/>
    <s v="61-70"/>
    <d v="2092-11-14T00:00:00"/>
    <n v="11"/>
    <x v="0"/>
    <x v="72"/>
  </r>
  <r>
    <n v="3307"/>
    <s v="DEMOCRAT"/>
    <n v="2414"/>
    <s v="61-70"/>
    <d v="2092-11-26T00:00:00"/>
    <n v="11"/>
    <x v="0"/>
    <x v="72"/>
  </r>
  <r>
    <n v="3308"/>
    <s v="DEMOCRAT"/>
    <n v="2405"/>
    <s v="41-50"/>
    <d v="2092-12-08T00:00:00"/>
    <n v="11"/>
    <x v="1"/>
    <x v="72"/>
  </r>
  <r>
    <n v="3309"/>
    <s v="DEMOCRAT"/>
    <n v="2418"/>
    <s v="21-30"/>
    <d v="2092-12-20T00:00:00"/>
    <n v="11"/>
    <x v="0"/>
    <x v="72"/>
  </r>
  <r>
    <n v="3310"/>
    <s v="DEMOCRAT"/>
    <n v="2404"/>
    <s v="41-50"/>
    <d v="2093-01-01T00:00:00"/>
    <n v="11"/>
    <x v="1"/>
    <x v="73"/>
  </r>
  <r>
    <n v="3311"/>
    <s v="REPUBLICAN"/>
    <n v="2415"/>
    <s v="71 +"/>
    <d v="2093-01-13T00:00:00"/>
    <n v="11"/>
    <x v="0"/>
    <x v="73"/>
  </r>
  <r>
    <n v="3312"/>
    <s v="DEMOCRAT"/>
    <n v="2411"/>
    <s v="41-50"/>
    <d v="2093-01-25T00:00:00"/>
    <n v="11"/>
    <x v="1"/>
    <x v="73"/>
  </r>
  <r>
    <n v="3313"/>
    <s v="DEMOCRAT"/>
    <n v="2424"/>
    <s v="51-60"/>
    <d v="2093-02-06T00:00:00"/>
    <n v="11"/>
    <x v="0"/>
    <x v="73"/>
  </r>
  <r>
    <n v="3314"/>
    <s v="DECLINED"/>
    <n v="2404"/>
    <s v="31-40"/>
    <d v="2093-02-18T00:00:00"/>
    <n v="11"/>
    <x v="0"/>
    <x v="73"/>
  </r>
  <r>
    <n v="3315"/>
    <s v="DECLINED"/>
    <n v="2404"/>
    <s v="41-50"/>
    <d v="2093-03-02T00:00:00"/>
    <n v="11"/>
    <x v="0"/>
    <x v="73"/>
  </r>
  <r>
    <n v="3316"/>
    <s v="DECLINED"/>
    <n v="2404"/>
    <s v="41-50"/>
    <d v="2093-03-14T00:00:00"/>
    <n v="11"/>
    <x v="0"/>
    <x v="73"/>
  </r>
  <r>
    <n v="3317"/>
    <s v="DEMOCRAT"/>
    <n v="2416"/>
    <s v="21-30"/>
    <d v="2093-03-26T00:00:00"/>
    <n v="11"/>
    <x v="1"/>
    <x v="73"/>
  </r>
  <r>
    <n v="3318"/>
    <s v="DECLINED"/>
    <n v="2424"/>
    <s v="71 +"/>
    <d v="2093-04-07T00:00:00"/>
    <n v="11"/>
    <x v="0"/>
    <x v="73"/>
  </r>
  <r>
    <n v="3319"/>
    <s v="DECLINED"/>
    <n v="2409"/>
    <s v="41-50"/>
    <d v="2093-04-19T00:00:00"/>
    <n v="11"/>
    <x v="1"/>
    <x v="73"/>
  </r>
  <r>
    <n v="3320"/>
    <s v="GREEN"/>
    <n v="2414"/>
    <s v="41-50"/>
    <d v="2093-05-01T00:00:00"/>
    <n v="10"/>
    <x v="1"/>
    <x v="73"/>
  </r>
  <r>
    <n v="3321"/>
    <s v="REPUBLICAN"/>
    <n v="2408"/>
    <s v="41-50"/>
    <d v="2093-05-13T00:00:00"/>
    <n v="11"/>
    <x v="1"/>
    <x v="73"/>
  </r>
  <r>
    <n v="3322"/>
    <s v="REPUBLICAN"/>
    <n v="2408"/>
    <s v="41-50"/>
    <d v="2093-05-25T00:00:00"/>
    <n v="10"/>
    <x v="1"/>
    <x v="73"/>
  </r>
  <r>
    <n v="3323"/>
    <s v="DEMOCRAT"/>
    <n v="2417"/>
    <s v="41-50"/>
    <d v="2093-06-06T00:00:00"/>
    <n v="10"/>
    <x v="1"/>
    <x v="73"/>
  </r>
  <r>
    <n v="3324"/>
    <s v="AMERICAN INDEP"/>
    <n v="2407"/>
    <s v="31-40"/>
    <d v="2093-06-18T00:00:00"/>
    <n v="11"/>
    <x v="0"/>
    <x v="73"/>
  </r>
  <r>
    <n v="3325"/>
    <s v="DECLINED"/>
    <n v="2416"/>
    <s v="41-50"/>
    <d v="2093-06-30T00:00:00"/>
    <n v="11"/>
    <x v="1"/>
    <x v="73"/>
  </r>
  <r>
    <n v="3326"/>
    <s v="DEMOCRAT"/>
    <n v="2402"/>
    <s v="61-70"/>
    <d v="2093-07-12T00:00:00"/>
    <n v="11"/>
    <x v="0"/>
    <x v="73"/>
  </r>
  <r>
    <n v="3327"/>
    <s v="DEMOCRAT"/>
    <n v="2415"/>
    <s v="41-50"/>
    <d v="2093-07-24T00:00:00"/>
    <n v="11"/>
    <x v="1"/>
    <x v="73"/>
  </r>
  <r>
    <n v="3328"/>
    <s v="DEMOCRAT"/>
    <n v="2402"/>
    <s v="51-60"/>
    <d v="2093-08-05T00:00:00"/>
    <n v="11"/>
    <x v="0"/>
    <x v="73"/>
  </r>
  <r>
    <n v="3329"/>
    <s v="DECLINED"/>
    <n v="2419"/>
    <s v="41-50"/>
    <d v="2093-08-17T00:00:00"/>
    <n v="9"/>
    <x v="0"/>
    <x v="73"/>
  </r>
  <r>
    <n v="3330"/>
    <s v="REPUBLICAN"/>
    <n v="2418"/>
    <s v="31-40"/>
    <d v="2093-08-29T00:00:00"/>
    <n v="10"/>
    <x v="1"/>
    <x v="73"/>
  </r>
  <r>
    <n v="3331"/>
    <s v="DEMOCRAT"/>
    <n v="2405"/>
    <s v="41-50"/>
    <d v="2093-09-10T00:00:00"/>
    <n v="10"/>
    <x v="1"/>
    <x v="73"/>
  </r>
  <r>
    <n v="3332"/>
    <s v="DEMOCRAT"/>
    <n v="2405"/>
    <s v="51-60"/>
    <d v="2093-09-22T00:00:00"/>
    <n v="10"/>
    <x v="1"/>
    <x v="73"/>
  </r>
  <r>
    <n v="3333"/>
    <s v="DEMOCRAT"/>
    <n v="2415"/>
    <s v="41-50"/>
    <d v="2093-10-04T00:00:00"/>
    <n v="10"/>
    <x v="0"/>
    <x v="73"/>
  </r>
  <r>
    <n v="3334"/>
    <s v="DEMOCRAT"/>
    <n v="2409"/>
    <s v="51-60"/>
    <d v="2093-10-16T00:00:00"/>
    <n v="10"/>
    <x v="1"/>
    <x v="73"/>
  </r>
  <r>
    <n v="3335"/>
    <s v="DECLINED"/>
    <n v="2411"/>
    <s v="71 +"/>
    <d v="2093-10-28T00:00:00"/>
    <n v="10"/>
    <x v="0"/>
    <x v="73"/>
  </r>
  <r>
    <n v="3336"/>
    <s v="DEMOCRAT"/>
    <n v="2411"/>
    <s v="71 +"/>
    <d v="2093-11-09T00:00:00"/>
    <n v="10"/>
    <x v="0"/>
    <x v="73"/>
  </r>
  <r>
    <n v="3337"/>
    <s v="DECLINED"/>
    <n v="2411"/>
    <s v="61-70"/>
    <d v="2093-11-21T00:00:00"/>
    <n v="10"/>
    <x v="0"/>
    <x v="73"/>
  </r>
  <r>
    <n v="3338"/>
    <s v="DEMOCRAT"/>
    <n v="2404"/>
    <s v="51-60"/>
    <d v="2093-12-03T00:00:00"/>
    <n v="10"/>
    <x v="1"/>
    <x v="73"/>
  </r>
  <r>
    <n v="3339"/>
    <s v="REPUBLICAN"/>
    <n v="2409"/>
    <s v="51-60"/>
    <d v="2093-12-15T00:00:00"/>
    <n v="10"/>
    <x v="1"/>
    <x v="73"/>
  </r>
  <r>
    <n v="3340"/>
    <s v="DEMOCRAT"/>
    <n v="2401"/>
    <s v="51-60"/>
    <d v="2093-12-27T00:00:00"/>
    <n v="10"/>
    <x v="0"/>
    <x v="73"/>
  </r>
  <r>
    <n v="3342"/>
    <s v="DEMOCRAT"/>
    <n v="2406"/>
    <s v="51-60"/>
    <d v="2094-01-08T00:00:00"/>
    <n v="9"/>
    <x v="2"/>
    <x v="74"/>
  </r>
  <r>
    <n v="3343"/>
    <s v="DEMOCRAT"/>
    <n v="2415"/>
    <s v="41-50"/>
    <d v="2094-01-20T00:00:00"/>
    <n v="11"/>
    <x v="1"/>
    <x v="74"/>
  </r>
  <r>
    <n v="3344"/>
    <s v="DEMOCRAT"/>
    <n v="2408"/>
    <s v="31-40"/>
    <d v="2094-02-01T00:00:00"/>
    <n v="11"/>
    <x v="0"/>
    <x v="74"/>
  </r>
  <r>
    <n v="3345"/>
    <s v="DEMOCRAT"/>
    <n v="2419"/>
    <s v="61-70"/>
    <d v="2094-02-13T00:00:00"/>
    <n v="10"/>
    <x v="0"/>
    <x v="74"/>
  </r>
  <r>
    <n v="3346"/>
    <s v="DEMOCRAT"/>
    <n v="2408"/>
    <s v="51-60"/>
    <d v="2094-02-25T00:00:00"/>
    <n v="10"/>
    <x v="0"/>
    <x v="74"/>
  </r>
  <r>
    <n v="3347"/>
    <s v="DECLINED"/>
    <n v="2405"/>
    <s v="31-40"/>
    <d v="2094-03-09T00:00:00"/>
    <n v="10"/>
    <x v="1"/>
    <x v="74"/>
  </r>
  <r>
    <n v="3348"/>
    <s v="REPUBLICAN"/>
    <n v="2422"/>
    <s v="51-60"/>
    <d v="2094-03-21T00:00:00"/>
    <n v="11"/>
    <x v="1"/>
    <x v="74"/>
  </r>
  <r>
    <n v="3349"/>
    <s v="REPUBLICAN"/>
    <n v="2405"/>
    <s v="61-70"/>
    <d v="2094-04-02T00:00:00"/>
    <n v="10"/>
    <x v="1"/>
    <x v="74"/>
  </r>
  <r>
    <n v="3350"/>
    <s v="REPUBLICAN"/>
    <n v="2405"/>
    <s v="61-70"/>
    <d v="2094-04-14T00:00:00"/>
    <n v="10"/>
    <x v="1"/>
    <x v="74"/>
  </r>
  <r>
    <n v="3351"/>
    <s v="DEMOCRAT"/>
    <n v="2420"/>
    <s v="21-30"/>
    <d v="2094-04-26T00:00:00"/>
    <n v="4"/>
    <x v="1"/>
    <x v="74"/>
  </r>
  <r>
    <n v="3352"/>
    <s v="DEMOCRAT"/>
    <n v="2414"/>
    <s v="51-60"/>
    <d v="2094-05-08T00:00:00"/>
    <n v="10"/>
    <x v="1"/>
    <x v="74"/>
  </r>
  <r>
    <n v="3353"/>
    <s v="REPUBLICAN"/>
    <n v="2423"/>
    <s v="61-70"/>
    <d v="2094-05-20T00:00:00"/>
    <n v="10"/>
    <x v="1"/>
    <x v="74"/>
  </r>
  <r>
    <n v="3354"/>
    <s v="REPUBLICAN"/>
    <n v="2414"/>
    <s v="51-60"/>
    <d v="2094-06-01T00:00:00"/>
    <n v="10"/>
    <x v="1"/>
    <x v="74"/>
  </r>
  <r>
    <n v="3355"/>
    <s v="REPUBLICAN"/>
    <n v="2423"/>
    <s v="41-50"/>
    <d v="2094-06-13T00:00:00"/>
    <n v="10"/>
    <x v="0"/>
    <x v="74"/>
  </r>
  <r>
    <n v="3356"/>
    <s v="DEMOCRAT"/>
    <n v="2413"/>
    <s v="51-60"/>
    <d v="2094-06-25T00:00:00"/>
    <n v="10"/>
    <x v="0"/>
    <x v="74"/>
  </r>
  <r>
    <n v="3357"/>
    <s v="DEMOCRAT"/>
    <n v="2413"/>
    <s v="51-60"/>
    <d v="2094-07-07T00:00:00"/>
    <n v="10"/>
    <x v="0"/>
    <x v="74"/>
  </r>
  <r>
    <n v="3358"/>
    <s v="DEMOCRAT"/>
    <n v="2411"/>
    <s v="61-70"/>
    <d v="2094-07-19T00:00:00"/>
    <n v="10"/>
    <x v="0"/>
    <x v="74"/>
  </r>
  <r>
    <n v="3359"/>
    <s v="DEMOCRAT"/>
    <n v="2402"/>
    <s v="71 +"/>
    <d v="2094-07-31T00:00:00"/>
    <n v="10"/>
    <x v="0"/>
    <x v="74"/>
  </r>
  <r>
    <n v="3360"/>
    <s v="REPUBLICAN"/>
    <n v="2419"/>
    <s v="71 +"/>
    <d v="2094-08-12T00:00:00"/>
    <n v="10"/>
    <x v="0"/>
    <x v="74"/>
  </r>
  <r>
    <n v="3361"/>
    <s v="REPUBLICAN"/>
    <n v="2419"/>
    <s v="71 +"/>
    <d v="2094-08-24T00:00:00"/>
    <n v="10"/>
    <x v="1"/>
    <x v="74"/>
  </r>
  <r>
    <n v="3362"/>
    <s v="DEMOCRAT"/>
    <n v="2419"/>
    <s v="61-70"/>
    <d v="2094-09-05T00:00:00"/>
    <n v="10"/>
    <x v="1"/>
    <x v="74"/>
  </r>
  <r>
    <n v="3363"/>
    <s v="DEMOCRAT"/>
    <n v="2414"/>
    <s v="61-70"/>
    <d v="2094-09-17T00:00:00"/>
    <n v="10"/>
    <x v="0"/>
    <x v="74"/>
  </r>
  <r>
    <n v="3364"/>
    <s v="DEMOCRAT"/>
    <n v="2404"/>
    <s v="51-60"/>
    <d v="2094-09-29T00:00:00"/>
    <n v="10"/>
    <x v="0"/>
    <x v="74"/>
  </r>
  <r>
    <n v="3365"/>
    <s v="DEMOCRAT"/>
    <n v="2404"/>
    <s v="51-60"/>
    <d v="2094-10-11T00:00:00"/>
    <n v="10"/>
    <x v="0"/>
    <x v="74"/>
  </r>
  <r>
    <n v="3366"/>
    <s v="DEMOCRAT"/>
    <n v="2408"/>
    <s v="61-70"/>
    <d v="2094-10-23T00:00:00"/>
    <n v="10"/>
    <x v="0"/>
    <x v="74"/>
  </r>
  <r>
    <n v="3367"/>
    <s v="REPUBLICAN"/>
    <n v="2405"/>
    <s v="41-50"/>
    <d v="2094-11-04T00:00:00"/>
    <n v="9"/>
    <x v="0"/>
    <x v="74"/>
  </r>
  <r>
    <n v="3368"/>
    <s v="DEMOCRAT"/>
    <n v="2412"/>
    <s v="41-50"/>
    <d v="2094-11-16T00:00:00"/>
    <n v="10"/>
    <x v="1"/>
    <x v="74"/>
  </r>
  <r>
    <n v="3369"/>
    <s v="DECLINED"/>
    <n v="2411"/>
    <s v="31-40"/>
    <d v="2094-11-28T00:00:00"/>
    <n v="10"/>
    <x v="1"/>
    <x v="74"/>
  </r>
  <r>
    <n v="3371"/>
    <s v="DECLINED"/>
    <n v="2406"/>
    <s v="51-60"/>
    <d v="2094-12-10T00:00:00"/>
    <n v="9"/>
    <x v="0"/>
    <x v="74"/>
  </r>
  <r>
    <n v="3372"/>
    <s v="GREEN"/>
    <n v="2404"/>
    <s v="41-50"/>
    <d v="2094-12-22T00:00:00"/>
    <n v="10"/>
    <x v="1"/>
    <x v="74"/>
  </r>
  <r>
    <n v="3374"/>
    <s v="REPUBLICAN"/>
    <n v="2424"/>
    <s v="61-70"/>
    <d v="2095-01-03T00:00:00"/>
    <n v="9"/>
    <x v="0"/>
    <x v="75"/>
  </r>
  <r>
    <n v="3375"/>
    <s v="DEMOCRAT"/>
    <n v="2404"/>
    <s v="31-40"/>
    <d v="2095-01-15T00:00:00"/>
    <n v="4"/>
    <x v="0"/>
    <x v="75"/>
  </r>
  <r>
    <n v="3376"/>
    <s v="AMERICAN INDEP"/>
    <n v="2404"/>
    <s v="71 +"/>
    <d v="2095-01-27T00:00:00"/>
    <n v="10"/>
    <x v="1"/>
    <x v="75"/>
  </r>
  <r>
    <n v="3379"/>
    <s v="DEMOCRAT"/>
    <n v="2406"/>
    <s v="51-60"/>
    <d v="2095-02-08T00:00:00"/>
    <n v="10"/>
    <x v="1"/>
    <x v="75"/>
  </r>
  <r>
    <n v="3380"/>
    <s v="REPUBLICAN"/>
    <n v="2409"/>
    <s v="41-50"/>
    <d v="2095-02-20T00:00:00"/>
    <n v="10"/>
    <x v="1"/>
    <x v="75"/>
  </r>
  <r>
    <n v="3381"/>
    <s v="DEMOCRAT"/>
    <n v="2407"/>
    <s v="71 +"/>
    <d v="2095-03-04T00:00:00"/>
    <n v="8"/>
    <x v="0"/>
    <x v="75"/>
  </r>
  <r>
    <n v="3382"/>
    <s v="REPUBLICAN"/>
    <n v="2407"/>
    <s v="61-70"/>
    <d v="2095-03-16T00:00:00"/>
    <n v="10"/>
    <x v="1"/>
    <x v="75"/>
  </r>
  <r>
    <n v="3383"/>
    <s v="REPUBLICAN"/>
    <n v="2401"/>
    <s v="41-50"/>
    <d v="2095-03-28T00:00:00"/>
    <n v="9"/>
    <x v="1"/>
    <x v="75"/>
  </r>
  <r>
    <n v="3384"/>
    <s v="DECLINED"/>
    <n v="2401"/>
    <s v="61-70"/>
    <d v="2095-04-09T00:00:00"/>
    <n v="10"/>
    <x v="1"/>
    <x v="75"/>
  </r>
  <r>
    <n v="3385"/>
    <s v="AMERICAN INDEP"/>
    <n v="2419"/>
    <s v="41-50"/>
    <d v="2095-04-21T00:00:00"/>
    <n v="10"/>
    <x v="0"/>
    <x v="75"/>
  </r>
  <r>
    <n v="3386"/>
    <s v="DEMOCRAT"/>
    <n v="2419"/>
    <s v="41-50"/>
    <d v="2095-05-03T00:00:00"/>
    <n v="9"/>
    <x v="1"/>
    <x v="75"/>
  </r>
  <r>
    <n v="3388"/>
    <s v="DEMOCRAT"/>
    <n v="2412"/>
    <s v="51-60"/>
    <d v="2095-05-15T00:00:00"/>
    <n v="10"/>
    <x v="1"/>
    <x v="75"/>
  </r>
  <r>
    <n v="3390"/>
    <s v="REPUBLICAN"/>
    <n v="2403"/>
    <s v="61-70"/>
    <d v="2095-05-27T00:00:00"/>
    <n v="11"/>
    <x v="1"/>
    <x v="75"/>
  </r>
  <r>
    <n v="3391"/>
    <s v="DEMOCRAT"/>
    <n v="2406"/>
    <s v="51-60"/>
    <d v="2095-06-08T00:00:00"/>
    <n v="11"/>
    <x v="0"/>
    <x v="75"/>
  </r>
  <r>
    <n v="3392"/>
    <s v="REPUBLICAN"/>
    <n v="2423"/>
    <s v="41-50"/>
    <d v="2095-06-20T00:00:00"/>
    <n v="11"/>
    <x v="1"/>
    <x v="75"/>
  </r>
  <r>
    <n v="3393"/>
    <s v="DEMOCRAT"/>
    <n v="2418"/>
    <s v="31-40"/>
    <d v="2095-07-02T00:00:00"/>
    <n v="10"/>
    <x v="0"/>
    <x v="75"/>
  </r>
  <r>
    <n v="3394"/>
    <s v="DEMOCRAT"/>
    <n v="2424"/>
    <s v="51-60"/>
    <d v="2095-07-14T00:00:00"/>
    <n v="9"/>
    <x v="1"/>
    <x v="75"/>
  </r>
  <r>
    <n v="3396"/>
    <s v="DEMOCRAT"/>
    <n v="2424"/>
    <s v="21-30"/>
    <d v="2095-07-26T00:00:00"/>
    <n v="10"/>
    <x v="1"/>
    <x v="75"/>
  </r>
  <r>
    <n v="3397"/>
    <s v="DEMOCRAT"/>
    <n v="2413"/>
    <s v="51-60"/>
    <d v="2095-08-07T00:00:00"/>
    <n v="10"/>
    <x v="1"/>
    <x v="75"/>
  </r>
  <r>
    <n v="3398"/>
    <s v="REPUBLICAN"/>
    <n v="2419"/>
    <s v="31-40"/>
    <d v="2095-08-19T00:00:00"/>
    <n v="11"/>
    <x v="1"/>
    <x v="75"/>
  </r>
  <r>
    <n v="3399"/>
    <s v="REPUBLICAN"/>
    <n v="2411"/>
    <s v="61-70"/>
    <d v="2095-08-31T00:00:00"/>
    <n v="11"/>
    <x v="0"/>
    <x v="75"/>
  </r>
  <r>
    <n v="3402"/>
    <s v="DECLINED"/>
    <n v="2419"/>
    <s v="41-50"/>
    <d v="2095-09-12T00:00:00"/>
    <n v="11"/>
    <x v="1"/>
    <x v="75"/>
  </r>
  <r>
    <n v="3403"/>
    <s v="REPUBLICAN"/>
    <n v="2423"/>
    <s v="21-30"/>
    <d v="2095-09-24T00:00:00"/>
    <n v="9"/>
    <x v="0"/>
    <x v="75"/>
  </r>
  <r>
    <n v="3405"/>
    <s v="REPUBLICAN"/>
    <n v="2413"/>
    <s v="41-50"/>
    <d v="2095-10-06T00:00:00"/>
    <n v="9"/>
    <x v="0"/>
    <x v="75"/>
  </r>
  <r>
    <n v="3406"/>
    <s v="DEMOCRAT"/>
    <n v="2415"/>
    <s v="31-40"/>
    <d v="2095-10-18T00:00:00"/>
    <n v="7"/>
    <x v="1"/>
    <x v="75"/>
  </r>
  <r>
    <n v="3407"/>
    <s v="DEMOCRAT"/>
    <n v="2406"/>
    <s v="51-60"/>
    <d v="2095-10-30T00:00:00"/>
    <n v="10"/>
    <x v="0"/>
    <x v="75"/>
  </r>
  <r>
    <n v="3408"/>
    <s v="REPUBLICAN"/>
    <n v="2413"/>
    <s v="31-40"/>
    <d v="2095-11-11T00:00:00"/>
    <n v="10"/>
    <x v="1"/>
    <x v="75"/>
  </r>
  <r>
    <n v="3409"/>
    <s v="AMERICAN INDEP"/>
    <n v="2413"/>
    <s v="41-50"/>
    <d v="2095-11-23T00:00:00"/>
    <n v="4"/>
    <x v="0"/>
    <x v="75"/>
  </r>
  <r>
    <n v="3410"/>
    <s v="AMERICAN INDEP"/>
    <n v="2413"/>
    <s v="31-40"/>
    <d v="2095-12-05T00:00:00"/>
    <n v="10"/>
    <x v="0"/>
    <x v="75"/>
  </r>
  <r>
    <n v="3411"/>
    <s v="DECLINED"/>
    <n v="2416"/>
    <s v="51-60"/>
    <d v="2095-12-17T00:00:00"/>
    <n v="10"/>
    <x v="0"/>
    <x v="75"/>
  </r>
  <r>
    <n v="3412"/>
    <s v="DEMOCRAT"/>
    <n v="2420"/>
    <s v="61-70"/>
    <d v="2095-12-29T00:00:00"/>
    <n v="10"/>
    <x v="0"/>
    <x v="75"/>
  </r>
  <r>
    <n v="3413"/>
    <s v="AMERICAN INDEP"/>
    <n v="2406"/>
    <s v="41-50"/>
    <d v="2096-01-10T00:00:00"/>
    <n v="9"/>
    <x v="1"/>
    <x v="76"/>
  </r>
  <r>
    <n v="3414"/>
    <s v="REPUBLICAN"/>
    <n v="2411"/>
    <s v="51-60"/>
    <d v="2096-01-22T00:00:00"/>
    <n v="11"/>
    <x v="0"/>
    <x v="76"/>
  </r>
  <r>
    <n v="3416"/>
    <s v="DEMOCRAT"/>
    <n v="2402"/>
    <s v="71 +"/>
    <d v="2096-02-03T00:00:00"/>
    <n v="11"/>
    <x v="0"/>
    <x v="76"/>
  </r>
  <r>
    <n v="3417"/>
    <s v="DEMOCRAT"/>
    <n v="2402"/>
    <s v="51-60"/>
    <d v="2096-02-15T00:00:00"/>
    <n v="10"/>
    <x v="1"/>
    <x v="76"/>
  </r>
  <r>
    <n v="3419"/>
    <s v="DEMOCRAT"/>
    <n v="2406"/>
    <s v="51-60"/>
    <d v="2096-02-27T00:00:00"/>
    <n v="11"/>
    <x v="1"/>
    <x v="76"/>
  </r>
  <r>
    <n v="3420"/>
    <s v="DECLINED"/>
    <n v="2418"/>
    <s v="41-50"/>
    <d v="2096-03-10T00:00:00"/>
    <n v="11"/>
    <x v="0"/>
    <x v="76"/>
  </r>
  <r>
    <n v="3421"/>
    <s v="DECLINED"/>
    <n v="2411"/>
    <s v="71 +"/>
    <d v="2096-03-22T00:00:00"/>
    <n v="11"/>
    <x v="0"/>
    <x v="76"/>
  </r>
  <r>
    <n v="3423"/>
    <s v="REPUBLICAN"/>
    <n v="2406"/>
    <s v="41-50"/>
    <d v="2096-04-03T00:00:00"/>
    <n v="10"/>
    <x v="1"/>
    <x v="76"/>
  </r>
  <r>
    <n v="3424"/>
    <s v="DEMOCRAT"/>
    <n v="2404"/>
    <s v="31-40"/>
    <d v="2096-04-15T00:00:00"/>
    <n v="10"/>
    <x v="0"/>
    <x v="76"/>
  </r>
  <r>
    <n v="3425"/>
    <s v="REPUBLICAN"/>
    <n v="2424"/>
    <s v="71 +"/>
    <d v="2096-04-27T00:00:00"/>
    <n v="10"/>
    <x v="0"/>
    <x v="76"/>
  </r>
  <r>
    <n v="3426"/>
    <s v="DEMOCRAT"/>
    <n v="2411"/>
    <s v="31-40"/>
    <d v="2096-05-09T00:00:00"/>
    <n v="10"/>
    <x v="1"/>
    <x v="76"/>
  </r>
  <r>
    <n v="3427"/>
    <s v="DEMOCRAT"/>
    <n v="2415"/>
    <s v="51-60"/>
    <d v="2096-05-21T00:00:00"/>
    <n v="9"/>
    <x v="1"/>
    <x v="76"/>
  </r>
  <r>
    <n v="3428"/>
    <s v="DEMOCRAT"/>
    <n v="2417"/>
    <s v="51-60"/>
    <d v="2096-06-02T00:00:00"/>
    <n v="11"/>
    <x v="1"/>
    <x v="76"/>
  </r>
  <r>
    <n v="3430"/>
    <s v="DEMOCRAT"/>
    <n v="2417"/>
    <s v="21-30"/>
    <d v="2096-06-14T00:00:00"/>
    <n v="9"/>
    <x v="0"/>
    <x v="76"/>
  </r>
  <r>
    <n v="3431"/>
    <s v="DECLINED"/>
    <n v="2419"/>
    <s v="51-60"/>
    <d v="2096-06-26T00:00:00"/>
    <n v="10"/>
    <x v="1"/>
    <x v="76"/>
  </r>
  <r>
    <n v="3432"/>
    <s v="DECLINED"/>
    <n v="2404"/>
    <s v="51-60"/>
    <d v="2096-07-08T00:00:00"/>
    <n v="10"/>
    <x v="1"/>
    <x v="76"/>
  </r>
  <r>
    <n v="3433"/>
    <s v="DEMOCRAT"/>
    <n v="2408"/>
    <s v="61-70"/>
    <d v="2096-07-20T00:00:00"/>
    <n v="10"/>
    <x v="1"/>
    <x v="76"/>
  </r>
  <r>
    <n v="3435"/>
    <s v="DECLINED"/>
    <n v="2405"/>
    <s v="31-40"/>
    <d v="2096-08-01T00:00:00"/>
    <n v="9"/>
    <x v="0"/>
    <x v="76"/>
  </r>
  <r>
    <n v="3436"/>
    <s v="AMERICAN INDEP"/>
    <n v="2420"/>
    <s v="21-30"/>
    <d v="2096-08-13T00:00:00"/>
    <n v="9"/>
    <x v="1"/>
    <x v="76"/>
  </r>
  <r>
    <n v="3437"/>
    <s v="DECLINED"/>
    <n v="2412"/>
    <s v="61-70"/>
    <d v="2096-08-25T00:00:00"/>
    <n v="9"/>
    <x v="0"/>
    <x v="76"/>
  </r>
  <r>
    <n v="3438"/>
    <s v="DEMOCRAT"/>
    <n v="2415"/>
    <s v="51-60"/>
    <d v="2096-09-06T00:00:00"/>
    <n v="9"/>
    <x v="0"/>
    <x v="76"/>
  </r>
  <r>
    <n v="3439"/>
    <s v="DEMOCRAT"/>
    <n v="2420"/>
    <s v="71 +"/>
    <d v="2096-09-18T00:00:00"/>
    <n v="9"/>
    <x v="0"/>
    <x v="76"/>
  </r>
  <r>
    <n v="3440"/>
    <s v="DEMOCRAT"/>
    <n v="2405"/>
    <s v="51-60"/>
    <d v="2096-09-30T00:00:00"/>
    <n v="9"/>
    <x v="0"/>
    <x v="76"/>
  </r>
  <r>
    <n v="3441"/>
    <s v="DEMOCRAT"/>
    <n v="2414"/>
    <s v="31-40"/>
    <d v="2096-10-12T00:00:00"/>
    <n v="5"/>
    <x v="1"/>
    <x v="76"/>
  </r>
  <r>
    <n v="3444"/>
    <s v="DEMOCRAT"/>
    <n v="2401"/>
    <s v="51-60"/>
    <d v="2096-10-24T00:00:00"/>
    <n v="9"/>
    <x v="1"/>
    <x v="76"/>
  </r>
  <r>
    <n v="3445"/>
    <s v="DEMOCRAT"/>
    <n v="2420"/>
    <s v="71 +"/>
    <d v="2096-11-05T00:00:00"/>
    <n v="9"/>
    <x v="0"/>
    <x v="76"/>
  </r>
  <r>
    <n v="3446"/>
    <s v="DEMOCRAT"/>
    <n v="2417"/>
    <s v="51-60"/>
    <d v="2096-11-17T00:00:00"/>
    <n v="9"/>
    <x v="0"/>
    <x v="76"/>
  </r>
  <r>
    <n v="3447"/>
    <s v="DEMOCRAT"/>
    <n v="2417"/>
    <s v="51-60"/>
    <d v="2096-11-29T00:00:00"/>
    <n v="9"/>
    <x v="1"/>
    <x v="76"/>
  </r>
  <r>
    <n v="3449"/>
    <s v="DEMOCRAT"/>
    <n v="2406"/>
    <s v="21-30"/>
    <d v="2096-12-11T00:00:00"/>
    <n v="9"/>
    <x v="1"/>
    <x v="76"/>
  </r>
  <r>
    <n v="3450"/>
    <s v="REPUBLICAN"/>
    <n v="2416"/>
    <s v="41-50"/>
    <d v="2096-12-23T00:00:00"/>
    <n v="9"/>
    <x v="0"/>
    <x v="76"/>
  </r>
  <r>
    <n v="3451"/>
    <s v="REPUBLICAN"/>
    <n v="2421"/>
    <s v="21-30"/>
    <d v="2097-01-04T00:00:00"/>
    <n v="9"/>
    <x v="0"/>
    <x v="77"/>
  </r>
  <r>
    <n v="3452"/>
    <s v="DEMOCRAT"/>
    <n v="2417"/>
    <s v="61-70"/>
    <d v="2097-01-16T00:00:00"/>
    <n v="9"/>
    <x v="0"/>
    <x v="77"/>
  </r>
  <r>
    <n v="3453"/>
    <s v="REPUBLICAN"/>
    <n v="2417"/>
    <s v="41-50"/>
    <d v="2097-01-28T00:00:00"/>
    <n v="8"/>
    <x v="1"/>
    <x v="77"/>
  </r>
  <r>
    <n v="3454"/>
    <s v="DECLINED"/>
    <n v="2408"/>
    <s v="61-70"/>
    <d v="2097-02-09T00:00:00"/>
    <n v="8"/>
    <x v="0"/>
    <x v="77"/>
  </r>
  <r>
    <n v="3455"/>
    <s v="DEMOCRAT"/>
    <n v="2420"/>
    <s v="71 +"/>
    <d v="2097-02-21T00:00:00"/>
    <n v="8"/>
    <x v="1"/>
    <x v="77"/>
  </r>
  <r>
    <n v="3456"/>
    <s v="REPUBLICAN"/>
    <n v="2421"/>
    <s v="71 +"/>
    <d v="2097-03-05T00:00:00"/>
    <n v="8"/>
    <x v="0"/>
    <x v="77"/>
  </r>
  <r>
    <n v="3457"/>
    <s v="REPUBLICAN"/>
    <n v="2423"/>
    <s v="41-50"/>
    <d v="2097-03-17T00:00:00"/>
    <n v="8"/>
    <x v="1"/>
    <x v="77"/>
  </r>
  <r>
    <n v="3458"/>
    <s v="DEMOCRAT"/>
    <n v="2413"/>
    <s v="21-30"/>
    <d v="2097-03-29T00:00:00"/>
    <n v="8"/>
    <x v="1"/>
    <x v="77"/>
  </r>
  <r>
    <n v="3461"/>
    <s v="REPUBLICAN"/>
    <n v="2423"/>
    <s v="71 +"/>
    <d v="2097-04-10T00:00:00"/>
    <n v="4"/>
    <x v="0"/>
    <x v="77"/>
  </r>
  <r>
    <n v="3462"/>
    <s v="DEMOCRAT"/>
    <n v="2420"/>
    <s v="71 +"/>
    <d v="2097-04-22T00:00:00"/>
    <n v="8"/>
    <x v="0"/>
    <x v="77"/>
  </r>
  <r>
    <n v="3464"/>
    <s v="REPUBLICAN"/>
    <n v="2418"/>
    <s v="21-30"/>
    <d v="2097-05-04T00:00:00"/>
    <n v="8"/>
    <x v="0"/>
    <x v="77"/>
  </r>
  <r>
    <n v="3465"/>
    <s v="DEMOCRAT"/>
    <n v="2409"/>
    <s v="21-30"/>
    <d v="2097-05-16T00:00:00"/>
    <n v="3"/>
    <x v="1"/>
    <x v="77"/>
  </r>
  <r>
    <n v="3466"/>
    <s v="DECLINED"/>
    <n v="2405"/>
    <s v="51-60"/>
    <d v="2097-05-28T00:00:00"/>
    <n v="8"/>
    <x v="1"/>
    <x v="77"/>
  </r>
  <r>
    <n v="3467"/>
    <s v="DECLINED"/>
    <n v="2415"/>
    <s v="41-50"/>
    <d v="2097-06-09T00:00:00"/>
    <n v="8"/>
    <x v="1"/>
    <x v="77"/>
  </r>
  <r>
    <n v="3468"/>
    <s v="DEMOCRAT"/>
    <n v="2419"/>
    <s v="21-30"/>
    <d v="2097-06-21T00:00:00"/>
    <n v="3"/>
    <x v="0"/>
    <x v="77"/>
  </r>
  <r>
    <n v="3469"/>
    <s v="DECLINED"/>
    <n v="2416"/>
    <s v="71 +"/>
    <d v="2097-07-03T00:00:00"/>
    <n v="8"/>
    <x v="0"/>
    <x v="77"/>
  </r>
  <r>
    <n v="3470"/>
    <s v="DEMOCRAT"/>
    <n v="2411"/>
    <s v="41-50"/>
    <d v="2097-07-15T00:00:00"/>
    <n v="8"/>
    <x v="1"/>
    <x v="77"/>
  </r>
  <r>
    <n v="3471"/>
    <s v="REPUBLICAN"/>
    <n v="2418"/>
    <s v="31-40"/>
    <d v="2097-07-27T00:00:00"/>
    <n v="8"/>
    <x v="1"/>
    <x v="77"/>
  </r>
  <r>
    <n v="3472"/>
    <s v="DEMOCRAT"/>
    <n v="2413"/>
    <s v="51-60"/>
    <d v="2097-08-08T00:00:00"/>
    <n v="8"/>
    <x v="1"/>
    <x v="77"/>
  </r>
  <r>
    <n v="3473"/>
    <s v="REPUBLICAN"/>
    <n v="2413"/>
    <s v="41-50"/>
    <d v="2097-08-20T00:00:00"/>
    <n v="8"/>
    <x v="1"/>
    <x v="77"/>
  </r>
  <r>
    <n v="3474"/>
    <s v="DECLINED"/>
    <n v="2411"/>
    <s v="31-40"/>
    <d v="2097-09-01T00:00:00"/>
    <n v="8"/>
    <x v="1"/>
    <x v="77"/>
  </r>
  <r>
    <n v="3475"/>
    <s v="DEMOCRAT"/>
    <n v="2419"/>
    <s v="31-40"/>
    <d v="2097-09-13T00:00:00"/>
    <n v="8"/>
    <x v="0"/>
    <x v="77"/>
  </r>
  <r>
    <n v="3476"/>
    <s v="REPUBLICAN"/>
    <n v="2401"/>
    <s v="31-40"/>
    <d v="2097-09-25T00:00:00"/>
    <n v="8"/>
    <x v="1"/>
    <x v="77"/>
  </r>
  <r>
    <n v="3477"/>
    <s v="REPUBLICAN"/>
    <n v="2424"/>
    <s v="31-40"/>
    <d v="2097-10-07T00:00:00"/>
    <n v="8"/>
    <x v="0"/>
    <x v="77"/>
  </r>
  <r>
    <n v="3478"/>
    <s v="DEMOCRAT"/>
    <n v="2418"/>
    <s v="41-50"/>
    <d v="2097-10-19T00:00:00"/>
    <n v="8"/>
    <x v="0"/>
    <x v="77"/>
  </r>
  <r>
    <n v="3479"/>
    <s v="DEMOCRAT"/>
    <n v="2409"/>
    <s v="61-70"/>
    <d v="2097-10-31T00:00:00"/>
    <n v="8"/>
    <x v="1"/>
    <x v="77"/>
  </r>
  <r>
    <n v="3480"/>
    <s v="DECLINED"/>
    <n v="2408"/>
    <s v="31-40"/>
    <d v="2097-11-12T00:00:00"/>
    <n v="8"/>
    <x v="0"/>
    <x v="77"/>
  </r>
  <r>
    <n v="3481"/>
    <s v="DEMOCRAT"/>
    <n v="2411"/>
    <s v="41-50"/>
    <d v="2097-11-24T00:00:00"/>
    <n v="8"/>
    <x v="0"/>
    <x v="77"/>
  </r>
  <r>
    <n v="3482"/>
    <s v="REPUBLICAN"/>
    <n v="2420"/>
    <s v="61-70"/>
    <d v="2097-12-06T00:00:00"/>
    <n v="4"/>
    <x v="0"/>
    <x v="77"/>
  </r>
  <r>
    <n v="3483"/>
    <s v="DECLINED"/>
    <n v="2418"/>
    <s v="41-50"/>
    <d v="2097-12-18T00:00:00"/>
    <n v="8"/>
    <x v="1"/>
    <x v="77"/>
  </r>
  <r>
    <n v="3484"/>
    <s v="DEMOCRAT"/>
    <n v="2412"/>
    <s v="61-70"/>
    <d v="2097-12-30T00:00:00"/>
    <n v="8"/>
    <x v="0"/>
    <x v="77"/>
  </r>
  <r>
    <n v="3485"/>
    <s v="DEMOCRAT"/>
    <n v="2413"/>
    <s v="21-30"/>
    <d v="2098-01-11T00:00:00"/>
    <n v="8"/>
    <x v="1"/>
    <x v="78"/>
  </r>
  <r>
    <n v="3486"/>
    <s v="DECLINED"/>
    <n v="2403"/>
    <s v="21-30"/>
    <d v="2098-01-23T00:00:00"/>
    <n v="8"/>
    <x v="1"/>
    <x v="78"/>
  </r>
  <r>
    <n v="3487"/>
    <s v="GREEN"/>
    <n v="2406"/>
    <s v="31-40"/>
    <d v="2098-02-04T00:00:00"/>
    <n v="8"/>
    <x v="1"/>
    <x v="78"/>
  </r>
  <r>
    <n v="3488"/>
    <s v="DECLINED"/>
    <n v="2419"/>
    <s v="31-40"/>
    <d v="2098-02-16T00:00:00"/>
    <n v="8"/>
    <x v="0"/>
    <x v="78"/>
  </r>
  <r>
    <n v="3489"/>
    <s v="REPUBLICAN"/>
    <n v="2419"/>
    <s v="31-40"/>
    <d v="2098-02-28T00:00:00"/>
    <n v="8"/>
    <x v="0"/>
    <x v="78"/>
  </r>
  <r>
    <n v="3490"/>
    <s v="DEMOCRAT"/>
    <n v="2423"/>
    <s v="31-40"/>
    <d v="2098-03-12T00:00:00"/>
    <n v="8"/>
    <x v="0"/>
    <x v="78"/>
  </r>
  <r>
    <n v="3491"/>
    <s v="DEMOCRAT"/>
    <n v="2402"/>
    <s v="61-70"/>
    <d v="2098-03-24T00:00:00"/>
    <n v="8"/>
    <x v="1"/>
    <x v="78"/>
  </r>
  <r>
    <n v="3492"/>
    <s v="DEMOCRAT"/>
    <n v="2406"/>
    <s v="21-30"/>
    <d v="2098-04-05T00:00:00"/>
    <n v="6"/>
    <x v="1"/>
    <x v="78"/>
  </r>
  <r>
    <n v="3493"/>
    <s v="DEMOCRAT"/>
    <n v="2413"/>
    <s v="41-50"/>
    <d v="2098-04-17T00:00:00"/>
    <n v="8"/>
    <x v="1"/>
    <x v="78"/>
  </r>
  <r>
    <n v="3494"/>
    <s v="REPUBLICAN"/>
    <n v="2409"/>
    <s v="41-50"/>
    <d v="2098-04-29T00:00:00"/>
    <n v="8"/>
    <x v="0"/>
    <x v="78"/>
  </r>
  <r>
    <n v="3495"/>
    <s v="DEMOCRAT"/>
    <n v="2418"/>
    <s v="21-30"/>
    <d v="2098-05-11T00:00:00"/>
    <n v="8"/>
    <x v="1"/>
    <x v="78"/>
  </r>
  <r>
    <n v="3496"/>
    <s v="DEMOCRAT"/>
    <n v="2416"/>
    <s v="41-50"/>
    <d v="2098-05-23T00:00:00"/>
    <n v="8"/>
    <x v="1"/>
    <x v="78"/>
  </r>
  <r>
    <n v="3497"/>
    <s v="DEMOCRAT"/>
    <n v="2416"/>
    <s v="41-50"/>
    <d v="2098-06-04T00:00:00"/>
    <n v="8"/>
    <x v="1"/>
    <x v="78"/>
  </r>
  <r>
    <n v="3498"/>
    <s v="DEMOCRAT"/>
    <n v="2407"/>
    <s v="21-30"/>
    <d v="2098-06-16T00:00:00"/>
    <n v="8"/>
    <x v="1"/>
    <x v="78"/>
  </r>
  <r>
    <n v="3499"/>
    <s v="DECLINED"/>
    <n v="2405"/>
    <s v="41-50"/>
    <d v="2098-06-28T00:00:00"/>
    <n v="8"/>
    <x v="1"/>
    <x v="78"/>
  </r>
  <r>
    <n v="3500"/>
    <s v="DEMOCRAT"/>
    <n v="2418"/>
    <s v="41-50"/>
    <d v="2098-07-10T00:00:00"/>
    <n v="8"/>
    <x v="1"/>
    <x v="78"/>
  </r>
  <r>
    <n v="3501"/>
    <s v="DEMOCRAT"/>
    <n v="2402"/>
    <s v="21-30"/>
    <d v="2098-07-22T00:00:00"/>
    <n v="8"/>
    <x v="0"/>
    <x v="78"/>
  </r>
  <r>
    <n v="3502"/>
    <s v="DEMOCRAT"/>
    <n v="2423"/>
    <s v="61-70"/>
    <d v="2098-08-03T00:00:00"/>
    <n v="8"/>
    <x v="0"/>
    <x v="78"/>
  </r>
  <r>
    <n v="3503"/>
    <s v="REPUBLICAN"/>
    <n v="2423"/>
    <s v="51-60"/>
    <d v="2098-08-15T00:00:00"/>
    <n v="8"/>
    <x v="1"/>
    <x v="78"/>
  </r>
  <r>
    <n v="3504"/>
    <s v="REPUBLICAN"/>
    <n v="2419"/>
    <s v="41-50"/>
    <d v="2098-08-27T00:00:00"/>
    <n v="8"/>
    <x v="1"/>
    <x v="78"/>
  </r>
  <r>
    <n v="3505"/>
    <s v="DEMOCRAT"/>
    <n v="2404"/>
    <s v="41-50"/>
    <d v="2098-09-08T00:00:00"/>
    <n v="8"/>
    <x v="0"/>
    <x v="78"/>
  </r>
  <r>
    <n v="3506"/>
    <s v="DEMOCRAT"/>
    <n v="2421"/>
    <s v="61-70"/>
    <d v="2098-09-20T00:00:00"/>
    <n v="8"/>
    <x v="0"/>
    <x v="78"/>
  </r>
  <r>
    <n v="3507"/>
    <s v="REPUBLICAN"/>
    <n v="2418"/>
    <s v="31-40"/>
    <d v="2098-10-02T00:00:00"/>
    <n v="8"/>
    <x v="0"/>
    <x v="78"/>
  </r>
  <r>
    <n v="3508"/>
    <s v="REPUBLICAN"/>
    <n v="2418"/>
    <s v="31-40"/>
    <d v="2098-10-14T00:00:00"/>
    <n v="8"/>
    <x v="0"/>
    <x v="78"/>
  </r>
  <r>
    <n v="3509"/>
    <s v="DEMOCRAT"/>
    <n v="2404"/>
    <s v="31-40"/>
    <d v="2098-10-26T00:00:00"/>
    <n v="8"/>
    <x v="1"/>
    <x v="78"/>
  </r>
  <r>
    <n v="3510"/>
    <s v="DEMOCRAT"/>
    <n v="2419"/>
    <s v="31-40"/>
    <d v="2098-11-07T00:00:00"/>
    <n v="8"/>
    <x v="1"/>
    <x v="78"/>
  </r>
  <r>
    <n v="3511"/>
    <s v="DEMOCRAT"/>
    <n v="2401"/>
    <s v="31-40"/>
    <d v="2098-11-19T00:00:00"/>
    <n v="8"/>
    <x v="1"/>
    <x v="78"/>
  </r>
  <r>
    <n v="3512"/>
    <s v="REPUBLICAN"/>
    <n v="2411"/>
    <s v="71 +"/>
    <d v="2098-12-01T00:00:00"/>
    <n v="8"/>
    <x v="0"/>
    <x v="78"/>
  </r>
  <r>
    <n v="3513"/>
    <s v="REPUBLICAN"/>
    <n v="2419"/>
    <s v="41-50"/>
    <d v="2098-12-13T00:00:00"/>
    <n v="8"/>
    <x v="1"/>
    <x v="78"/>
  </r>
  <r>
    <n v="3514"/>
    <s v="DECLINED"/>
    <n v="2416"/>
    <s v="61-70"/>
    <d v="2098-12-25T00:00:00"/>
    <n v="8"/>
    <x v="1"/>
    <x v="78"/>
  </r>
  <r>
    <n v="3515"/>
    <s v="REPUBLICAN"/>
    <n v="2412"/>
    <s v="41-50"/>
    <d v="2099-01-06T00:00:00"/>
    <n v="8"/>
    <x v="1"/>
    <x v="79"/>
  </r>
  <r>
    <n v="3516"/>
    <s v="REPUBLICAN"/>
    <n v="2411"/>
    <s v="41-50"/>
    <d v="2099-01-18T00:00:00"/>
    <n v="8"/>
    <x v="1"/>
    <x v="79"/>
  </r>
  <r>
    <n v="3517"/>
    <s v="DEMOCRAT"/>
    <n v="2407"/>
    <s v="31-40"/>
    <d v="2099-01-30T00:00:00"/>
    <n v="8"/>
    <x v="0"/>
    <x v="79"/>
  </r>
  <r>
    <n v="3519"/>
    <s v="DEMOCRAT"/>
    <n v="2419"/>
    <s v="41-50"/>
    <d v="2099-02-11T00:00:00"/>
    <n v="8"/>
    <x v="1"/>
    <x v="79"/>
  </r>
  <r>
    <n v="3520"/>
    <s v="DEMOCRAT"/>
    <n v="2402"/>
    <s v="71 +"/>
    <d v="2099-02-23T00:00:00"/>
    <n v="8"/>
    <x v="0"/>
    <x v="79"/>
  </r>
  <r>
    <n v="3521"/>
    <s v="DECLINED"/>
    <n v="2412"/>
    <s v="51-60"/>
    <d v="2099-03-07T00:00:00"/>
    <n v="8"/>
    <x v="2"/>
    <x v="79"/>
  </r>
  <r>
    <n v="3522"/>
    <s v="DEMOCRAT"/>
    <n v="2411"/>
    <s v="31-40"/>
    <d v="2099-03-19T00:00:00"/>
    <n v="8"/>
    <x v="1"/>
    <x v="79"/>
  </r>
  <r>
    <n v="3523"/>
    <s v="REPUBLICAN"/>
    <n v="2423"/>
    <s v="41-50"/>
    <d v="2099-03-31T00:00:00"/>
    <n v="8"/>
    <x v="1"/>
    <x v="79"/>
  </r>
  <r>
    <n v="3524"/>
    <s v="DEMOCRAT"/>
    <n v="2416"/>
    <s v="41-50"/>
    <d v="2099-04-12T00:00:00"/>
    <n v="8"/>
    <x v="1"/>
    <x v="79"/>
  </r>
  <r>
    <n v="3525"/>
    <s v="REPUBLICAN"/>
    <n v="2423"/>
    <s v="41-50"/>
    <d v="2099-04-24T00:00:00"/>
    <n v="8"/>
    <x v="0"/>
    <x v="79"/>
  </r>
  <r>
    <n v="3526"/>
    <s v="DECLINED"/>
    <n v="2404"/>
    <s v="51-60"/>
    <d v="2099-05-06T00:00:00"/>
    <n v="8"/>
    <x v="1"/>
    <x v="79"/>
  </r>
  <r>
    <n v="3527"/>
    <s v="DEMOCRAT"/>
    <n v="2423"/>
    <s v="41-50"/>
    <d v="2099-05-18T00:00:00"/>
    <n v="8"/>
    <x v="0"/>
    <x v="79"/>
  </r>
  <r>
    <n v="3528"/>
    <s v="REPUBLICAN"/>
    <n v="2401"/>
    <s v="61-70"/>
    <d v="2099-05-30T00:00:00"/>
    <n v="8"/>
    <x v="0"/>
    <x v="79"/>
  </r>
  <r>
    <n v="3529"/>
    <s v="REPUBLICAN"/>
    <n v="2415"/>
    <s v="21-30"/>
    <d v="2099-06-11T00:00:00"/>
    <n v="8"/>
    <x v="1"/>
    <x v="79"/>
  </r>
  <r>
    <n v="3530"/>
    <s v="DEMOCRAT"/>
    <n v="2407"/>
    <s v="71 +"/>
    <d v="2099-06-23T00:00:00"/>
    <n v="8"/>
    <x v="0"/>
    <x v="79"/>
  </r>
  <r>
    <n v="3532"/>
    <s v="DEMOCRAT"/>
    <n v="2413"/>
    <s v="51-60"/>
    <d v="2099-07-05T00:00:00"/>
    <n v="8"/>
    <x v="0"/>
    <x v="79"/>
  </r>
  <r>
    <n v="3533"/>
    <s v="DEMOCRAT"/>
    <n v="2423"/>
    <s v="41-50"/>
    <d v="2099-07-17T00:00:00"/>
    <n v="8"/>
    <x v="0"/>
    <x v="79"/>
  </r>
  <r>
    <n v="3534"/>
    <s v="DEMOCRAT"/>
    <n v="2414"/>
    <s v="21-30"/>
    <d v="2099-07-29T00:00:00"/>
    <n v="8"/>
    <x v="1"/>
    <x v="79"/>
  </r>
  <r>
    <n v="3536"/>
    <s v="DECLINED"/>
    <n v="2414"/>
    <s v="41-50"/>
    <d v="2099-08-10T00:00:00"/>
    <n v="8"/>
    <x v="0"/>
    <x v="79"/>
  </r>
  <r>
    <n v="3537"/>
    <s v="REPUBLICAN"/>
    <n v="2415"/>
    <s v="21-30"/>
    <d v="2099-08-22T00:00:00"/>
    <n v="8"/>
    <x v="1"/>
    <x v="79"/>
  </r>
  <r>
    <n v="3538"/>
    <s v="DEMOCRAT"/>
    <n v="2411"/>
    <s v="71 +"/>
    <d v="2099-09-03T00:00:00"/>
    <n v="8"/>
    <x v="0"/>
    <x v="79"/>
  </r>
  <r>
    <n v="3539"/>
    <s v="DECLINED"/>
    <n v="2415"/>
    <s v="21-30"/>
    <d v="2099-09-15T00:00:00"/>
    <n v="8"/>
    <x v="1"/>
    <x v="79"/>
  </r>
  <r>
    <n v="3540"/>
    <s v="REPUBLICAN"/>
    <n v="2422"/>
    <s v="21-30"/>
    <d v="2099-09-27T00:00:00"/>
    <n v="8"/>
    <x v="1"/>
    <x v="79"/>
  </r>
  <r>
    <n v="3541"/>
    <s v="DEMOCRAT"/>
    <n v="2416"/>
    <s v="21-30"/>
    <d v="2099-10-09T00:00:00"/>
    <n v="8"/>
    <x v="1"/>
    <x v="79"/>
  </r>
  <r>
    <n v="3542"/>
    <s v="DEMOCRAT"/>
    <n v="2424"/>
    <s v="41-50"/>
    <d v="2099-10-21T00:00:00"/>
    <n v="8"/>
    <x v="1"/>
    <x v="79"/>
  </r>
  <r>
    <n v="3543"/>
    <s v="REPUBLICAN"/>
    <n v="2408"/>
    <s v="51-60"/>
    <d v="2099-11-02T00:00:00"/>
    <n v="8"/>
    <x v="0"/>
    <x v="79"/>
  </r>
  <r>
    <n v="3544"/>
    <s v="DEMOCRAT"/>
    <n v="2402"/>
    <s v="21-30"/>
    <d v="2099-11-14T00:00:00"/>
    <n v="3"/>
    <x v="1"/>
    <x v="79"/>
  </r>
  <r>
    <n v="3545"/>
    <s v="DEMOCRAT"/>
    <n v="2415"/>
    <s v="51-60"/>
    <d v="2099-11-26T00:00:00"/>
    <n v="8"/>
    <x v="1"/>
    <x v="79"/>
  </r>
  <r>
    <n v="3546"/>
    <s v="DEMOCRAT"/>
    <n v="2420"/>
    <s v="71 +"/>
    <d v="2099-12-08T00:00:00"/>
    <n v="8"/>
    <x v="0"/>
    <x v="79"/>
  </r>
  <r>
    <n v="3547"/>
    <s v="REPUBLICAN"/>
    <n v="2401"/>
    <s v="21-30"/>
    <d v="2099-12-20T00:00:00"/>
    <n v="8"/>
    <x v="1"/>
    <x v="79"/>
  </r>
  <r>
    <n v="3548"/>
    <s v="DECLINED"/>
    <n v="2404"/>
    <s v="51-60"/>
    <d v="2100-01-01T00:00:00"/>
    <n v="8"/>
    <x v="0"/>
    <x v="80"/>
  </r>
  <r>
    <n v="3549"/>
    <s v="REPUBLICAN"/>
    <n v="2404"/>
    <s v="41-50"/>
    <d v="2100-01-13T00:00:00"/>
    <n v="8"/>
    <x v="2"/>
    <x v="80"/>
  </r>
  <r>
    <n v="3550"/>
    <s v="REPUBLICAN"/>
    <n v="2415"/>
    <s v="41-50"/>
    <d v="2100-01-25T00:00:00"/>
    <n v="8"/>
    <x v="0"/>
    <x v="80"/>
  </r>
  <r>
    <n v="3552"/>
    <s v="REPUBLICAN"/>
    <n v="2421"/>
    <s v="61-70"/>
    <d v="2100-02-06T00:00:00"/>
    <n v="8"/>
    <x v="1"/>
    <x v="80"/>
  </r>
  <r>
    <n v="3553"/>
    <s v="DECLINED"/>
    <n v="2403"/>
    <s v="41-50"/>
    <d v="2100-02-18T00:00:00"/>
    <n v="8"/>
    <x v="0"/>
    <x v="80"/>
  </r>
  <r>
    <n v="3554"/>
    <s v="DECLINED"/>
    <n v="2406"/>
    <s v="51-60"/>
    <d v="2100-03-02T00:00:00"/>
    <n v="8"/>
    <x v="1"/>
    <x v="80"/>
  </r>
  <r>
    <n v="3555"/>
    <s v="DECLINED"/>
    <n v="2415"/>
    <s v="41-50"/>
    <d v="2100-03-14T00:00:00"/>
    <n v="8"/>
    <x v="1"/>
    <x v="80"/>
  </r>
  <r>
    <n v="3556"/>
    <s v="DEMOCRAT"/>
    <n v="2424"/>
    <s v="51-60"/>
    <d v="2100-03-26T00:00:00"/>
    <n v="8"/>
    <x v="1"/>
    <x v="80"/>
  </r>
  <r>
    <n v="3558"/>
    <s v="DEMOCRAT"/>
    <n v="2411"/>
    <s v="41-50"/>
    <d v="2100-04-07T00:00:00"/>
    <n v="8"/>
    <x v="0"/>
    <x v="80"/>
  </r>
  <r>
    <n v="3559"/>
    <s v="DEMOCRAT"/>
    <n v="2411"/>
    <s v="51-60"/>
    <d v="2100-04-19T00:00:00"/>
    <n v="8"/>
    <x v="0"/>
    <x v="80"/>
  </r>
  <r>
    <n v="3560"/>
    <s v="GREEN"/>
    <n v="2407"/>
    <s v="31-40"/>
    <d v="2100-05-01T00:00:00"/>
    <n v="8"/>
    <x v="1"/>
    <x v="80"/>
  </r>
  <r>
    <n v="3561"/>
    <s v="REPUBLICAN"/>
    <n v="2411"/>
    <s v="71 +"/>
    <d v="2100-05-13T00:00:00"/>
    <n v="8"/>
    <x v="1"/>
    <x v="80"/>
  </r>
  <r>
    <n v="3562"/>
    <s v="REPUBLICAN"/>
    <n v="2405"/>
    <s v="21-30"/>
    <d v="2100-05-25T00:00:00"/>
    <n v="8"/>
    <x v="1"/>
    <x v="80"/>
  </r>
  <r>
    <n v="3563"/>
    <s v="DECLINED"/>
    <n v="2418"/>
    <s v="41-50"/>
    <d v="2100-06-06T00:00:00"/>
    <n v="8"/>
    <x v="1"/>
    <x v="80"/>
  </r>
  <r>
    <n v="3564"/>
    <s v="DEMOCRAT"/>
    <n v="2418"/>
    <s v="21-30"/>
    <d v="2100-06-18T00:00:00"/>
    <n v="8"/>
    <x v="0"/>
    <x v="80"/>
  </r>
  <r>
    <n v="3565"/>
    <s v="DECLINED"/>
    <n v="2418"/>
    <s v="41-50"/>
    <d v="2100-06-30T00:00:00"/>
    <n v="8"/>
    <x v="1"/>
    <x v="80"/>
  </r>
  <r>
    <n v="3566"/>
    <s v="DECLINED"/>
    <n v="2402"/>
    <s v="51-60"/>
    <d v="2100-07-12T00:00:00"/>
    <n v="8"/>
    <x v="1"/>
    <x v="80"/>
  </r>
  <r>
    <n v="3567"/>
    <s v="DEMOCRAT"/>
    <n v="2422"/>
    <s v="71 +"/>
    <d v="2100-07-24T00:00:00"/>
    <n v="8"/>
    <x v="1"/>
    <x v="80"/>
  </r>
  <r>
    <n v="3568"/>
    <s v="REPUBLICAN"/>
    <n v="2411"/>
    <s v="41-50"/>
    <d v="2100-08-05T00:00:00"/>
    <n v="8"/>
    <x v="1"/>
    <x v="80"/>
  </r>
  <r>
    <n v="3569"/>
    <s v="REPUBLICAN"/>
    <n v="2413"/>
    <s v="41-50"/>
    <d v="2100-08-17T00:00:00"/>
    <n v="8"/>
    <x v="0"/>
    <x v="80"/>
  </r>
  <r>
    <n v="3570"/>
    <s v="REPUBLICAN"/>
    <n v="2414"/>
    <s v="41-50"/>
    <d v="2100-08-29T00:00:00"/>
    <n v="8"/>
    <x v="0"/>
    <x v="80"/>
  </r>
  <r>
    <n v="3571"/>
    <s v="DEMOCRAT"/>
    <n v="2414"/>
    <s v="41-50"/>
    <d v="2100-09-10T00:00:00"/>
    <n v="8"/>
    <x v="1"/>
    <x v="80"/>
  </r>
  <r>
    <n v="3572"/>
    <s v="DEMOCRAT"/>
    <n v="2417"/>
    <s v="21-30"/>
    <d v="2100-09-22T00:00:00"/>
    <n v="8"/>
    <x v="0"/>
    <x v="80"/>
  </r>
  <r>
    <n v="3573"/>
    <s v="REPUBLICAN"/>
    <n v="2403"/>
    <s v="31-40"/>
    <d v="2100-10-04T00:00:00"/>
    <n v="8"/>
    <x v="0"/>
    <x v="80"/>
  </r>
  <r>
    <n v="3574"/>
    <s v="REPUBLICAN"/>
    <n v="2403"/>
    <s v="31-40"/>
    <d v="2100-10-16T00:00:00"/>
    <n v="8"/>
    <x v="0"/>
    <x v="80"/>
  </r>
  <r>
    <n v="3575"/>
    <s v="DEMOCRAT"/>
    <n v="2401"/>
    <s v="41-50"/>
    <d v="2100-10-28T00:00:00"/>
    <n v="8"/>
    <x v="1"/>
    <x v="80"/>
  </r>
  <r>
    <n v="3576"/>
    <s v="DEMOCRAT"/>
    <n v="2411"/>
    <s v="41-50"/>
    <d v="2100-11-09T00:00:00"/>
    <n v="3"/>
    <x v="0"/>
    <x v="80"/>
  </r>
  <r>
    <n v="3578"/>
    <s v="DEMOCRAT"/>
    <n v="2417"/>
    <s v="71 +"/>
    <d v="2100-11-21T00:00:00"/>
    <n v="8"/>
    <x v="0"/>
    <x v="80"/>
  </r>
  <r>
    <n v="3579"/>
    <s v="DEMOCRAT"/>
    <n v="2409"/>
    <s v="41-50"/>
    <d v="2100-12-03T00:00:00"/>
    <n v="8"/>
    <x v="0"/>
    <x v="80"/>
  </r>
  <r>
    <n v="3580"/>
    <s v="REPUBLICAN"/>
    <n v="2418"/>
    <s v="31-40"/>
    <d v="2100-12-15T00:00:00"/>
    <n v="8"/>
    <x v="0"/>
    <x v="80"/>
  </r>
  <r>
    <n v="3581"/>
    <s v="DEMOCRAT"/>
    <n v="2418"/>
    <s v="41-50"/>
    <d v="2100-12-27T00:00:00"/>
    <n v="8"/>
    <x v="0"/>
    <x v="80"/>
  </r>
  <r>
    <n v="3582"/>
    <s v="DECLINED"/>
    <n v="2418"/>
    <s v="41-50"/>
    <d v="2101-01-08T00:00:00"/>
    <n v="8"/>
    <x v="0"/>
    <x v="81"/>
  </r>
  <r>
    <n v="3583"/>
    <s v="DEMOCRAT"/>
    <n v="2405"/>
    <s v="51-60"/>
    <d v="2101-01-20T00:00:00"/>
    <n v="8"/>
    <x v="1"/>
    <x v="81"/>
  </r>
  <r>
    <n v="3584"/>
    <s v="DEMOCRAT"/>
    <n v="2415"/>
    <s v="71 +"/>
    <d v="2101-02-01T00:00:00"/>
    <n v="8"/>
    <x v="1"/>
    <x v="81"/>
  </r>
  <r>
    <n v="3585"/>
    <s v="DEMOCRAT"/>
    <n v="2424"/>
    <s v="21-30"/>
    <d v="2101-02-13T00:00:00"/>
    <n v="8"/>
    <x v="0"/>
    <x v="81"/>
  </r>
  <r>
    <n v="3586"/>
    <s v="DEMOCRAT"/>
    <n v="2416"/>
    <s v="51-60"/>
    <d v="2101-02-25T00:00:00"/>
    <n v="8"/>
    <x v="0"/>
    <x v="81"/>
  </r>
  <r>
    <n v="3587"/>
    <s v="REPUBLICAN"/>
    <n v="2418"/>
    <s v="31-40"/>
    <d v="2101-03-09T00:00:00"/>
    <n v="8"/>
    <x v="0"/>
    <x v="81"/>
  </r>
  <r>
    <n v="3588"/>
    <s v="REPUBLICAN"/>
    <n v="2417"/>
    <s v="21-30"/>
    <d v="2101-03-21T00:00:00"/>
    <n v="5"/>
    <x v="1"/>
    <x v="81"/>
  </r>
  <r>
    <n v="3589"/>
    <s v="DEMOCRAT"/>
    <n v="2409"/>
    <s v="51-60"/>
    <d v="2101-04-02T00:00:00"/>
    <n v="10"/>
    <x v="1"/>
    <x v="81"/>
  </r>
  <r>
    <n v="3590"/>
    <s v="REPUBLICAN"/>
    <n v="2424"/>
    <s v="71 +"/>
    <d v="2101-04-14T00:00:00"/>
    <n v="10"/>
    <x v="0"/>
    <x v="81"/>
  </r>
  <r>
    <n v="3591"/>
    <s v="DEMOCRAT"/>
    <n v="2401"/>
    <s v="51-60"/>
    <d v="2101-04-26T00:00:00"/>
    <n v="10"/>
    <x v="0"/>
    <x v="81"/>
  </r>
  <r>
    <n v="3592"/>
    <s v="DEMOCRAT"/>
    <n v="2419"/>
    <s v="71 +"/>
    <d v="2101-05-08T00:00:00"/>
    <n v="10"/>
    <x v="0"/>
    <x v="81"/>
  </r>
  <r>
    <n v="3593"/>
    <s v="REPUBLICAN"/>
    <n v="2406"/>
    <s v="41-50"/>
    <d v="2101-05-20T00:00:00"/>
    <n v="10"/>
    <x v="0"/>
    <x v="81"/>
  </r>
  <r>
    <n v="3596"/>
    <s v="DEMOCRAT"/>
    <n v="2418"/>
    <s v="41-50"/>
    <d v="2101-06-01T00:00:00"/>
    <n v="10"/>
    <x v="1"/>
    <x v="81"/>
  </r>
  <r>
    <n v="3597"/>
    <s v="REPUBLICAN"/>
    <n v="2420"/>
    <s v="21-30"/>
    <d v="2101-06-13T00:00:00"/>
    <n v="10"/>
    <x v="1"/>
    <x v="81"/>
  </r>
  <r>
    <n v="3599"/>
    <s v="DEMOCRAT"/>
    <n v="2408"/>
    <s v="61-70"/>
    <d v="2101-06-25T00:00:00"/>
    <n v="9"/>
    <x v="0"/>
    <x v="81"/>
  </r>
  <r>
    <n v="3600"/>
    <s v="DEMOCRAT"/>
    <n v="2423"/>
    <s v="51-60"/>
    <d v="2101-07-07T00:00:00"/>
    <n v="10"/>
    <x v="1"/>
    <x v="81"/>
  </r>
  <r>
    <n v="3601"/>
    <s v="DEMOCRAT"/>
    <n v="2423"/>
    <s v="61-70"/>
    <d v="2101-07-19T00:00:00"/>
    <n v="10"/>
    <x v="1"/>
    <x v="81"/>
  </r>
  <r>
    <n v="3602"/>
    <s v="DEMOCRAT"/>
    <n v="2413"/>
    <s v="71 +"/>
    <d v="2101-07-31T00:00:00"/>
    <n v="10"/>
    <x v="0"/>
    <x v="81"/>
  </r>
  <r>
    <n v="3603"/>
    <s v="DECLINED"/>
    <n v="2422"/>
    <s v="31-40"/>
    <d v="2101-08-12T00:00:00"/>
    <n v="10"/>
    <x v="0"/>
    <x v="81"/>
  </r>
  <r>
    <n v="3604"/>
    <s v="DEMOCRAT"/>
    <n v="2422"/>
    <s v="71 +"/>
    <d v="2101-08-24T00:00:00"/>
    <n v="10"/>
    <x v="0"/>
    <x v="81"/>
  </r>
  <r>
    <n v="3605"/>
    <s v="DEMOCRAT"/>
    <n v="2412"/>
    <s v="61-70"/>
    <d v="2101-09-05T00:00:00"/>
    <n v="10"/>
    <x v="1"/>
    <x v="81"/>
  </r>
  <r>
    <n v="3606"/>
    <s v="DEMOCRAT"/>
    <n v="2402"/>
    <s v="61-70"/>
    <d v="2101-09-17T00:00:00"/>
    <n v="10"/>
    <x v="0"/>
    <x v="81"/>
  </r>
  <r>
    <n v="3607"/>
    <s v="DEMOCRAT"/>
    <n v="2416"/>
    <s v="61-70"/>
    <d v="2101-09-29T00:00:00"/>
    <n v="9"/>
    <x v="1"/>
    <x v="81"/>
  </r>
  <r>
    <n v="3608"/>
    <s v="REPUBLICAN"/>
    <n v="2408"/>
    <s v="51-60"/>
    <d v="2101-10-11T00:00:00"/>
    <n v="9"/>
    <x v="0"/>
    <x v="81"/>
  </r>
  <r>
    <n v="3609"/>
    <s v="DEMOCRAT"/>
    <n v="2416"/>
    <s v="51-60"/>
    <d v="2101-10-23T00:00:00"/>
    <n v="10"/>
    <x v="1"/>
    <x v="81"/>
  </r>
  <r>
    <n v="3610"/>
    <s v="DECLINED"/>
    <n v="2414"/>
    <s v="51-60"/>
    <d v="2101-11-04T00:00:00"/>
    <n v="9"/>
    <x v="0"/>
    <x v="81"/>
  </r>
  <r>
    <n v="3611"/>
    <s v="DEMOCRAT"/>
    <n v="2408"/>
    <s v="51-60"/>
    <d v="2101-11-16T00:00:00"/>
    <n v="10"/>
    <x v="1"/>
    <x v="81"/>
  </r>
  <r>
    <n v="3612"/>
    <s v="DEMOCRAT"/>
    <n v="2424"/>
    <s v="61-70"/>
    <d v="2101-11-28T00:00:00"/>
    <n v="10"/>
    <x v="0"/>
    <x v="81"/>
  </r>
  <r>
    <n v="3613"/>
    <s v="DEMOCRAT"/>
    <n v="2412"/>
    <s v="61-70"/>
    <d v="2101-12-10T00:00:00"/>
    <n v="10"/>
    <x v="1"/>
    <x v="81"/>
  </r>
  <r>
    <n v="3614"/>
    <s v="DEMOCRAT"/>
    <n v="2418"/>
    <s v="51-60"/>
    <d v="2101-12-22T00:00:00"/>
    <n v="10"/>
    <x v="1"/>
    <x v="81"/>
  </r>
  <r>
    <n v="3615"/>
    <s v="DECLINED"/>
    <n v="2423"/>
    <s v="31-40"/>
    <d v="2102-01-03T00:00:00"/>
    <n v="10"/>
    <x v="0"/>
    <x v="82"/>
  </r>
  <r>
    <n v="3616"/>
    <s v="DECLINED"/>
    <n v="2423"/>
    <s v="21-30"/>
    <d v="2102-01-15T00:00:00"/>
    <n v="9"/>
    <x v="1"/>
    <x v="82"/>
  </r>
  <r>
    <n v="3617"/>
    <s v="DEMOCRAT"/>
    <n v="2417"/>
    <s v="31-40"/>
    <d v="2102-01-27T00:00:00"/>
    <n v="10"/>
    <x v="1"/>
    <x v="82"/>
  </r>
  <r>
    <n v="3618"/>
    <s v="DEMOCRAT"/>
    <n v="2406"/>
    <s v="31-40"/>
    <d v="2102-02-08T00:00:00"/>
    <n v="10"/>
    <x v="0"/>
    <x v="82"/>
  </r>
  <r>
    <n v="3619"/>
    <s v="AMERICAN INDEP"/>
    <n v="2406"/>
    <s v="31-40"/>
    <d v="2102-02-20T00:00:00"/>
    <n v="10"/>
    <x v="0"/>
    <x v="82"/>
  </r>
  <r>
    <n v="3620"/>
    <s v="DEMOCRAT"/>
    <n v="2424"/>
    <s v="61-70"/>
    <d v="2102-03-04T00:00:00"/>
    <n v="10"/>
    <x v="0"/>
    <x v="82"/>
  </r>
  <r>
    <n v="3621"/>
    <s v="DECLINED"/>
    <n v="2424"/>
    <s v="71 +"/>
    <d v="2102-03-16T00:00:00"/>
    <n v="9"/>
    <x v="1"/>
    <x v="82"/>
  </r>
  <r>
    <n v="3622"/>
    <s v="DEMOCRAT"/>
    <n v="2407"/>
    <s v="51-60"/>
    <d v="2102-03-28T00:00:00"/>
    <n v="10"/>
    <x v="1"/>
    <x v="82"/>
  </r>
  <r>
    <n v="3623"/>
    <s v="DEMOCRAT"/>
    <n v="2401"/>
    <s v="41-50"/>
    <d v="2102-04-09T00:00:00"/>
    <n v="10"/>
    <x v="1"/>
    <x v="82"/>
  </r>
  <r>
    <n v="3624"/>
    <s v="DEMOCRAT"/>
    <n v="2401"/>
    <s v="41-50"/>
    <d v="2102-04-21T00:00:00"/>
    <n v="10"/>
    <x v="1"/>
    <x v="82"/>
  </r>
  <r>
    <n v="3625"/>
    <s v="DEMOCRAT"/>
    <n v="2411"/>
    <s v="51-60"/>
    <d v="2102-05-03T00:00:00"/>
    <n v="10"/>
    <x v="1"/>
    <x v="82"/>
  </r>
  <r>
    <n v="3626"/>
    <s v="REPUBLICAN"/>
    <n v="2423"/>
    <s v="41-50"/>
    <d v="2102-05-15T00:00:00"/>
    <n v="9"/>
    <x v="1"/>
    <x v="82"/>
  </r>
  <r>
    <n v="3627"/>
    <s v="DEMOCRAT"/>
    <n v="2411"/>
    <s v="41-50"/>
    <d v="2102-05-27T00:00:00"/>
    <n v="9"/>
    <x v="1"/>
    <x v="82"/>
  </r>
  <r>
    <n v="3628"/>
    <s v="REPUBLICAN"/>
    <n v="2413"/>
    <s v="41-50"/>
    <d v="2102-06-08T00:00:00"/>
    <n v="9"/>
    <x v="1"/>
    <x v="82"/>
  </r>
  <r>
    <n v="3629"/>
    <s v="REPUBLICAN"/>
    <n v="2424"/>
    <s v="51-60"/>
    <d v="2102-06-20T00:00:00"/>
    <n v="9"/>
    <x v="0"/>
    <x v="82"/>
  </r>
  <r>
    <n v="3630"/>
    <s v="DEMOCRAT"/>
    <n v="2417"/>
    <s v="41-50"/>
    <d v="2102-07-02T00:00:00"/>
    <n v="9"/>
    <x v="1"/>
    <x v="82"/>
  </r>
  <r>
    <n v="3631"/>
    <s v="REPUBLICAN"/>
    <n v="2414"/>
    <s v="21-30"/>
    <d v="2102-07-14T00:00:00"/>
    <n v="9"/>
    <x v="1"/>
    <x v="82"/>
  </r>
  <r>
    <n v="3632"/>
    <s v="REPUBLICAN"/>
    <n v="2411"/>
    <s v="71 +"/>
    <d v="2102-07-26T00:00:00"/>
    <n v="10"/>
    <x v="0"/>
    <x v="82"/>
  </r>
  <r>
    <n v="3633"/>
    <s v="REPUBLICAN"/>
    <n v="2424"/>
    <s v="71 +"/>
    <d v="2102-08-07T00:00:00"/>
    <n v="5"/>
    <x v="0"/>
    <x v="82"/>
  </r>
  <r>
    <n v="3634"/>
    <s v="DEMOCRAT"/>
    <n v="2419"/>
    <s v="41-50"/>
    <d v="2102-08-19T00:00:00"/>
    <n v="10"/>
    <x v="1"/>
    <x v="82"/>
  </r>
  <r>
    <n v="3635"/>
    <s v="DEMOCRAT"/>
    <n v="2419"/>
    <s v="41-50"/>
    <d v="2102-08-31T00:00:00"/>
    <n v="10"/>
    <x v="1"/>
    <x v="82"/>
  </r>
  <r>
    <n v="3636"/>
    <s v="REPUBLICAN"/>
    <n v="2419"/>
    <s v="51-60"/>
    <d v="2102-09-12T00:00:00"/>
    <n v="10"/>
    <x v="1"/>
    <x v="82"/>
  </r>
  <r>
    <n v="3637"/>
    <s v="DEMOCRAT"/>
    <n v="2416"/>
    <s v="31-40"/>
    <d v="2102-09-24T00:00:00"/>
    <n v="10"/>
    <x v="1"/>
    <x v="82"/>
  </r>
  <r>
    <n v="3638"/>
    <s v="REPUBLICAN"/>
    <n v="2417"/>
    <s v="21-30"/>
    <d v="2102-10-06T00:00:00"/>
    <n v="10"/>
    <x v="0"/>
    <x v="82"/>
  </r>
  <r>
    <n v="3639"/>
    <s v="DEMOCRAT"/>
    <n v="2420"/>
    <s v="71 +"/>
    <d v="2102-10-18T00:00:00"/>
    <n v="10"/>
    <x v="0"/>
    <x v="82"/>
  </r>
  <r>
    <n v="3640"/>
    <s v="DEMOCRAT"/>
    <n v="2418"/>
    <s v="31-40"/>
    <d v="2102-10-30T00:00:00"/>
    <n v="10"/>
    <x v="1"/>
    <x v="82"/>
  </r>
  <r>
    <n v="3641"/>
    <s v="DEMOCRAT"/>
    <n v="2415"/>
    <s v="41-50"/>
    <d v="2102-11-11T00:00:00"/>
    <n v="10"/>
    <x v="0"/>
    <x v="82"/>
  </r>
  <r>
    <n v="3642"/>
    <s v="DEMOCRAT"/>
    <n v="2416"/>
    <s v="41-50"/>
    <d v="2102-11-23T00:00:00"/>
    <n v="10"/>
    <x v="0"/>
    <x v="82"/>
  </r>
  <r>
    <n v="3643"/>
    <s v="DECLINED"/>
    <n v="2418"/>
    <s v="41-50"/>
    <d v="2102-12-05T00:00:00"/>
    <n v="9"/>
    <x v="1"/>
    <x v="82"/>
  </r>
  <r>
    <n v="3644"/>
    <s v="REPUBLICAN"/>
    <n v="2417"/>
    <s v="51-60"/>
    <d v="2102-12-17T00:00:00"/>
    <n v="9"/>
    <x v="0"/>
    <x v="82"/>
  </r>
  <r>
    <n v="3645"/>
    <s v="REPUBLICAN"/>
    <n v="2415"/>
    <s v="51-60"/>
    <d v="2102-12-29T00:00:00"/>
    <n v="9"/>
    <x v="1"/>
    <x v="82"/>
  </r>
  <r>
    <n v="3646"/>
    <s v="DEMOCRAT"/>
    <n v="2405"/>
    <s v="41-50"/>
    <d v="2103-01-10T00:00:00"/>
    <n v="9"/>
    <x v="0"/>
    <x v="83"/>
  </r>
  <r>
    <n v="3647"/>
    <s v="DEMOCRAT"/>
    <n v="2405"/>
    <s v="41-50"/>
    <d v="2103-01-22T00:00:00"/>
    <n v="9"/>
    <x v="0"/>
    <x v="83"/>
  </r>
  <r>
    <n v="3648"/>
    <s v="DEMOCRAT"/>
    <n v="2417"/>
    <s v="41-50"/>
    <d v="2103-02-03T00:00:00"/>
    <n v="10"/>
    <x v="0"/>
    <x v="83"/>
  </r>
  <r>
    <n v="3649"/>
    <s v="AMERICAN INDEP"/>
    <n v="2415"/>
    <s v="41-50"/>
    <d v="2103-02-15T00:00:00"/>
    <n v="10"/>
    <x v="1"/>
    <x v="83"/>
  </r>
  <r>
    <n v="3650"/>
    <s v="DEMOCRAT"/>
    <n v="2401"/>
    <s v="41-50"/>
    <d v="2103-02-27T00:00:00"/>
    <n v="10"/>
    <x v="1"/>
    <x v="83"/>
  </r>
  <r>
    <n v="3651"/>
    <s v="DEMOCRAT"/>
    <n v="2424"/>
    <s v="61-70"/>
    <d v="2103-03-11T00:00:00"/>
    <n v="10"/>
    <x v="0"/>
    <x v="83"/>
  </r>
  <r>
    <n v="3652"/>
    <s v="REPUBLICAN"/>
    <n v="2413"/>
    <s v="31-40"/>
    <d v="2103-03-23T00:00:00"/>
    <n v="9"/>
    <x v="1"/>
    <x v="83"/>
  </r>
  <r>
    <n v="3653"/>
    <s v="REPUBLICAN"/>
    <n v="2403"/>
    <s v="41-50"/>
    <d v="2103-04-04T00:00:00"/>
    <n v="10"/>
    <x v="1"/>
    <x v="83"/>
  </r>
  <r>
    <n v="3654"/>
    <s v="DEMOCRAT"/>
    <n v="2417"/>
    <s v="71 +"/>
    <d v="2103-04-16T00:00:00"/>
    <n v="10"/>
    <x v="1"/>
    <x v="83"/>
  </r>
  <r>
    <n v="3655"/>
    <s v="DEMOCRAT"/>
    <n v="2414"/>
    <s v="41-50"/>
    <d v="2103-04-28T00:00:00"/>
    <n v="10"/>
    <x v="0"/>
    <x v="83"/>
  </r>
  <r>
    <n v="3656"/>
    <s v="DEMOCRAT"/>
    <n v="2414"/>
    <s v="51-60"/>
    <d v="2103-05-10T00:00:00"/>
    <n v="2"/>
    <x v="1"/>
    <x v="83"/>
  </r>
  <r>
    <n v="3657"/>
    <s v="DEMOCRAT"/>
    <n v="2420"/>
    <s v="61-70"/>
    <d v="2103-05-22T00:00:00"/>
    <n v="10"/>
    <x v="0"/>
    <x v="83"/>
  </r>
  <r>
    <n v="3658"/>
    <s v="DEMOCRAT"/>
    <n v="2403"/>
    <s v="41-50"/>
    <d v="2103-06-03T00:00:00"/>
    <n v="10"/>
    <x v="0"/>
    <x v="83"/>
  </r>
  <r>
    <n v="3659"/>
    <s v="DEMOCRAT"/>
    <n v="2409"/>
    <s v="71 +"/>
    <d v="2103-06-15T00:00:00"/>
    <n v="10"/>
    <x v="0"/>
    <x v="83"/>
  </r>
  <r>
    <n v="3660"/>
    <s v="REPUBLICAN"/>
    <n v="2405"/>
    <s v="51-60"/>
    <d v="2103-06-27T00:00:00"/>
    <n v="10"/>
    <x v="0"/>
    <x v="83"/>
  </r>
  <r>
    <n v="3661"/>
    <s v="REPUBLICAN"/>
    <n v="2401"/>
    <s v="41-50"/>
    <d v="2103-07-09T00:00:00"/>
    <n v="30"/>
    <x v="1"/>
    <x v="83"/>
  </r>
  <r>
    <n v="3662"/>
    <s v="DEMOCRAT"/>
    <n v="2409"/>
    <s v="41-50"/>
    <d v="2103-07-21T00:00:00"/>
    <n v="10"/>
    <x v="1"/>
    <x v="83"/>
  </r>
  <r>
    <n v="3663"/>
    <s v="DEMOCRAT"/>
    <n v="2409"/>
    <s v="41-50"/>
    <d v="2103-08-02T00:00:00"/>
    <n v="10"/>
    <x v="0"/>
    <x v="83"/>
  </r>
  <r>
    <n v="3664"/>
    <s v="DEMOCRAT"/>
    <n v="2417"/>
    <s v="71 +"/>
    <d v="2103-08-14T00:00:00"/>
    <n v="10"/>
    <x v="0"/>
    <x v="83"/>
  </r>
  <r>
    <n v="3665"/>
    <s v="DEMOCRAT"/>
    <n v="2407"/>
    <s v="71 +"/>
    <d v="2103-08-26T00:00:00"/>
    <n v="10"/>
    <x v="1"/>
    <x v="83"/>
  </r>
  <r>
    <n v="3666"/>
    <s v="REPUBLICAN"/>
    <n v="2409"/>
    <s v="61-70"/>
    <d v="2103-09-07T00:00:00"/>
    <n v="9"/>
    <x v="0"/>
    <x v="83"/>
  </r>
  <r>
    <n v="3667"/>
    <s v="REPUBLICAN"/>
    <n v="2409"/>
    <s v="61-70"/>
    <d v="2103-09-19T00:00:00"/>
    <n v="9"/>
    <x v="0"/>
    <x v="83"/>
  </r>
  <r>
    <n v="3668"/>
    <s v="DEMOCRAT"/>
    <n v="2402"/>
    <s v="41-50"/>
    <d v="2103-10-01T00:00:00"/>
    <n v="10"/>
    <x v="0"/>
    <x v="83"/>
  </r>
  <r>
    <n v="3669"/>
    <s v="DEMOCRAT"/>
    <n v="2402"/>
    <s v="41-50"/>
    <d v="2103-10-13T00:00:00"/>
    <n v="10"/>
    <x v="0"/>
    <x v="83"/>
  </r>
  <r>
    <n v="3670"/>
    <s v="DEMOCRAT"/>
    <n v="2413"/>
    <s v="51-60"/>
    <d v="2103-10-25T00:00:00"/>
    <n v="10"/>
    <x v="1"/>
    <x v="83"/>
  </r>
  <r>
    <n v="3671"/>
    <s v="REPUBLICAN"/>
    <n v="2405"/>
    <s v="31-40"/>
    <d v="2103-11-06T00:00:00"/>
    <n v="3"/>
    <x v="1"/>
    <x v="83"/>
  </r>
  <r>
    <n v="3672"/>
    <s v="DEMOCRAT"/>
    <n v="2424"/>
    <s v="41-50"/>
    <d v="2103-11-18T00:00:00"/>
    <n v="9"/>
    <x v="1"/>
    <x v="83"/>
  </r>
  <r>
    <n v="3673"/>
    <s v="REPUBLICAN"/>
    <n v="2416"/>
    <s v="41-50"/>
    <d v="2103-11-30T00:00:00"/>
    <n v="10"/>
    <x v="1"/>
    <x v="83"/>
  </r>
  <r>
    <n v="3674"/>
    <s v="DEMOCRAT"/>
    <n v="2408"/>
    <s v="51-60"/>
    <d v="2103-12-12T00:00:00"/>
    <n v="10"/>
    <x v="0"/>
    <x v="83"/>
  </r>
  <r>
    <n v="3675"/>
    <s v="DECLINED"/>
    <n v="2409"/>
    <s v="41-50"/>
    <d v="2103-12-24T00:00:00"/>
    <n v="10"/>
    <x v="0"/>
    <x v="83"/>
  </r>
  <r>
    <n v="3676"/>
    <s v="DEMOCRAT"/>
    <n v="2404"/>
    <s v="41-50"/>
    <d v="2104-01-05T00:00:00"/>
    <n v="9"/>
    <x v="1"/>
    <x v="84"/>
  </r>
  <r>
    <n v="3677"/>
    <s v="REPUBLICAN"/>
    <n v="2408"/>
    <s v="51-60"/>
    <d v="2104-01-17T00:00:00"/>
    <n v="10"/>
    <x v="1"/>
    <x v="84"/>
  </r>
  <r>
    <n v="3678"/>
    <s v="DEMOCRAT"/>
    <n v="2417"/>
    <s v="71 +"/>
    <d v="2104-01-29T00:00:00"/>
    <n v="10"/>
    <x v="0"/>
    <x v="84"/>
  </r>
  <r>
    <n v="3679"/>
    <s v="DECLINED"/>
    <n v="2401"/>
    <s v="31-40"/>
    <d v="2104-02-10T00:00:00"/>
    <n v="9"/>
    <x v="0"/>
    <x v="84"/>
  </r>
  <r>
    <n v="3680"/>
    <s v="REPUBLICAN"/>
    <n v="2416"/>
    <s v="21-30"/>
    <d v="2104-02-22T00:00:00"/>
    <n v="9"/>
    <x v="0"/>
    <x v="84"/>
  </r>
  <r>
    <n v="3681"/>
    <s v="DEMOCRAT"/>
    <n v="2417"/>
    <s v="51-60"/>
    <d v="2104-03-05T00:00:00"/>
    <n v="9"/>
    <x v="1"/>
    <x v="84"/>
  </r>
  <r>
    <n v="3682"/>
    <s v="REPUBLICAN"/>
    <n v="2409"/>
    <s v="41-50"/>
    <d v="2104-03-17T00:00:00"/>
    <n v="10"/>
    <x v="1"/>
    <x v="84"/>
  </r>
  <r>
    <n v="3683"/>
    <s v="DEMOCRAT"/>
    <n v="2406"/>
    <s v="31-40"/>
    <d v="2104-03-29T00:00:00"/>
    <n v="10"/>
    <x v="0"/>
    <x v="84"/>
  </r>
  <r>
    <n v="3684"/>
    <s v="REPUBLICAN"/>
    <n v="2406"/>
    <s v="31-40"/>
    <d v="2104-04-10T00:00:00"/>
    <n v="10"/>
    <x v="0"/>
    <x v="84"/>
  </r>
  <r>
    <n v="3685"/>
    <s v="REPUBLICAN"/>
    <n v="2423"/>
    <s v="41-50"/>
    <d v="2104-04-22T00:00:00"/>
    <n v="10"/>
    <x v="0"/>
    <x v="84"/>
  </r>
  <r>
    <n v="3686"/>
    <s v="REPUBLICAN"/>
    <n v="2405"/>
    <s v="41-50"/>
    <d v="2104-05-04T00:00:00"/>
    <n v="10"/>
    <x v="0"/>
    <x v="84"/>
  </r>
  <r>
    <n v="3687"/>
    <s v="DECLINED"/>
    <n v="2411"/>
    <s v="41-50"/>
    <d v="2104-05-16T00:00:00"/>
    <n v="10"/>
    <x v="0"/>
    <x v="84"/>
  </r>
  <r>
    <n v="3688"/>
    <s v="DEMOCRAT"/>
    <n v="2409"/>
    <s v="41-50"/>
    <d v="2104-05-28T00:00:00"/>
    <n v="10"/>
    <x v="0"/>
    <x v="84"/>
  </r>
  <r>
    <n v="3689"/>
    <s v="DEMOCRAT"/>
    <n v="2419"/>
    <s v="61-70"/>
    <d v="2104-06-09T00:00:00"/>
    <n v="10"/>
    <x v="0"/>
    <x v="84"/>
  </r>
  <r>
    <n v="3690"/>
    <s v="DECLINED"/>
    <n v="2401"/>
    <s v="51-60"/>
    <d v="2104-06-21T00:00:00"/>
    <n v="10"/>
    <x v="0"/>
    <x v="84"/>
  </r>
  <r>
    <n v="3691"/>
    <s v="DECLINED"/>
    <n v="2412"/>
    <s v="41-50"/>
    <d v="2104-07-03T00:00:00"/>
    <n v="10"/>
    <x v="1"/>
    <x v="84"/>
  </r>
  <r>
    <n v="3692"/>
    <s v="DEMOCRAT"/>
    <n v="2422"/>
    <s v="71 +"/>
    <d v="2104-07-15T00:00:00"/>
    <n v="10"/>
    <x v="1"/>
    <x v="84"/>
  </r>
  <r>
    <n v="3693"/>
    <s v="DEMOCRAT"/>
    <n v="2405"/>
    <s v="51-60"/>
    <d v="2104-07-27T00:00:00"/>
    <n v="10"/>
    <x v="1"/>
    <x v="84"/>
  </r>
  <r>
    <n v="3694"/>
    <s v="REPUBLICAN"/>
    <n v="2416"/>
    <s v="41-50"/>
    <d v="2104-08-08T00:00:00"/>
    <n v="10"/>
    <x v="1"/>
    <x v="84"/>
  </r>
  <r>
    <n v="3695"/>
    <s v="DEMOCRAT"/>
    <n v="2407"/>
    <s v="41-50"/>
    <d v="2104-08-20T00:00:00"/>
    <n v="9"/>
    <x v="1"/>
    <x v="84"/>
  </r>
  <r>
    <n v="3696"/>
    <s v="DEMOCRAT"/>
    <n v="2407"/>
    <s v="31-40"/>
    <d v="2104-09-01T00:00:00"/>
    <n v="9"/>
    <x v="1"/>
    <x v="84"/>
  </r>
  <r>
    <n v="3697"/>
    <s v="DEMOCRAT"/>
    <n v="2414"/>
    <s v="61-70"/>
    <d v="2104-09-13T00:00:00"/>
    <n v="10"/>
    <x v="1"/>
    <x v="84"/>
  </r>
  <r>
    <n v="3699"/>
    <s v="DEMOCRAT"/>
    <n v="2420"/>
    <s v="71 +"/>
    <d v="2104-09-25T00:00:00"/>
    <n v="10"/>
    <x v="1"/>
    <x v="84"/>
  </r>
  <r>
    <n v="3700"/>
    <s v="DEMOCRAT"/>
    <n v="2420"/>
    <s v="71 +"/>
    <d v="2104-10-07T00:00:00"/>
    <n v="10"/>
    <x v="1"/>
    <x v="84"/>
  </r>
  <r>
    <n v="3701"/>
    <s v="DEMOCRAT"/>
    <n v="2403"/>
    <s v="51-60"/>
    <d v="2104-10-19T00:00:00"/>
    <n v="10"/>
    <x v="1"/>
    <x v="84"/>
  </r>
  <r>
    <n v="3703"/>
    <s v="REPUBLICAN"/>
    <n v="2418"/>
    <s v="41-50"/>
    <d v="2104-10-31T00:00:00"/>
    <n v="10"/>
    <x v="0"/>
    <x v="84"/>
  </r>
  <r>
    <n v="3704"/>
    <s v="DEMOCRAT"/>
    <n v="2406"/>
    <s v="41-50"/>
    <d v="2104-11-12T00:00:00"/>
    <n v="10"/>
    <x v="1"/>
    <x v="84"/>
  </r>
  <r>
    <n v="3705"/>
    <s v="DEMOCRAT"/>
    <n v="2406"/>
    <s v="41-50"/>
    <d v="2104-11-24T00:00:00"/>
    <n v="10"/>
    <x v="1"/>
    <x v="84"/>
  </r>
  <r>
    <n v="3706"/>
    <s v="DEMOCRAT"/>
    <n v="2402"/>
    <s v="21-30"/>
    <d v="2104-12-06T00:00:00"/>
    <n v="10"/>
    <x v="0"/>
    <x v="84"/>
  </r>
  <r>
    <n v="3707"/>
    <s v="REPUBLICAN"/>
    <n v="2416"/>
    <s v="21-30"/>
    <d v="2104-12-18T00:00:00"/>
    <n v="10"/>
    <x v="0"/>
    <x v="84"/>
  </r>
  <r>
    <n v="3709"/>
    <s v="REPUBLICAN"/>
    <n v="2419"/>
    <s v="71 +"/>
    <d v="2104-12-30T00:00:00"/>
    <n v="10"/>
    <x v="0"/>
    <x v="84"/>
  </r>
  <r>
    <n v="3710"/>
    <s v="DEMOCRAT"/>
    <n v="2416"/>
    <s v="41-50"/>
    <d v="2105-01-11T00:00:00"/>
    <n v="9"/>
    <x v="1"/>
    <x v="85"/>
  </r>
  <r>
    <n v="3711"/>
    <s v="DEMOCRAT"/>
    <n v="2418"/>
    <s v="41-50"/>
    <d v="2105-01-23T00:00:00"/>
    <n v="10"/>
    <x v="0"/>
    <x v="85"/>
  </r>
  <r>
    <n v="3712"/>
    <s v="DEMOCRAT"/>
    <n v="2416"/>
    <s v="31-40"/>
    <d v="2105-02-04T00:00:00"/>
    <n v="8"/>
    <x v="0"/>
    <x v="85"/>
  </r>
  <r>
    <n v="3713"/>
    <s v="REPUBLICAN"/>
    <n v="2424"/>
    <s v="51-60"/>
    <d v="2105-02-16T00:00:00"/>
    <n v="10"/>
    <x v="1"/>
    <x v="85"/>
  </r>
  <r>
    <n v="3714"/>
    <s v="DEMOCRAT"/>
    <n v="2418"/>
    <s v="41-50"/>
    <d v="2105-02-28T00:00:00"/>
    <n v="10"/>
    <x v="0"/>
    <x v="85"/>
  </r>
  <r>
    <n v="3715"/>
    <s v="REPUBLICAN"/>
    <n v="2406"/>
    <s v="41-50"/>
    <d v="2105-03-12T00:00:00"/>
    <n v="10"/>
    <x v="0"/>
    <x v="85"/>
  </r>
  <r>
    <n v="3716"/>
    <s v="DECLINED"/>
    <n v="2419"/>
    <s v="41-50"/>
    <d v="2105-03-24T00:00:00"/>
    <n v="10"/>
    <x v="1"/>
    <x v="85"/>
  </r>
  <r>
    <n v="3717"/>
    <s v="DEMOCRAT"/>
    <n v="2421"/>
    <s v="21-30"/>
    <d v="2105-04-05T00:00:00"/>
    <n v="9"/>
    <x v="0"/>
    <x v="85"/>
  </r>
  <r>
    <n v="3718"/>
    <s v="DEMOCRAT"/>
    <n v="2418"/>
    <s v="21-30"/>
    <d v="2105-04-17T00:00:00"/>
    <n v="9"/>
    <x v="0"/>
    <x v="85"/>
  </r>
  <r>
    <n v="3719"/>
    <s v="DEMOCRAT"/>
    <n v="2405"/>
    <s v="41-50"/>
    <d v="2105-04-29T00:00:00"/>
    <n v="9"/>
    <x v="1"/>
    <x v="85"/>
  </r>
  <r>
    <n v="3720"/>
    <s v="DEMOCRAT"/>
    <n v="2402"/>
    <s v="41-50"/>
    <d v="2105-05-11T00:00:00"/>
    <n v="9"/>
    <x v="1"/>
    <x v="85"/>
  </r>
  <r>
    <n v="3721"/>
    <s v="REPUBLICAN"/>
    <n v="2423"/>
    <s v="31-40"/>
    <d v="2105-05-23T00:00:00"/>
    <n v="9"/>
    <x v="1"/>
    <x v="85"/>
  </r>
  <r>
    <n v="3722"/>
    <s v="DEMOCRAT"/>
    <n v="2420"/>
    <s v="41-50"/>
    <d v="2105-06-04T00:00:00"/>
    <n v="9"/>
    <x v="0"/>
    <x v="85"/>
  </r>
  <r>
    <n v="3723"/>
    <s v="REPUBLICAN"/>
    <n v="2404"/>
    <s v="31-40"/>
    <d v="2105-06-16T00:00:00"/>
    <n v="10"/>
    <x v="0"/>
    <x v="85"/>
  </r>
  <r>
    <n v="3724"/>
    <s v="DEMOCRAT"/>
    <n v="2421"/>
    <s v="41-50"/>
    <d v="2105-06-28T00:00:00"/>
    <n v="10"/>
    <x v="1"/>
    <x v="85"/>
  </r>
  <r>
    <n v="3725"/>
    <s v="DEMOCRAT"/>
    <n v="2401"/>
    <s v="41-50"/>
    <d v="2105-07-10T00:00:00"/>
    <n v="10"/>
    <x v="1"/>
    <x v="85"/>
  </r>
  <r>
    <n v="3726"/>
    <s v="DECLINED"/>
    <n v="2402"/>
    <s v="41-50"/>
    <d v="2105-07-22T00:00:00"/>
    <n v="10"/>
    <x v="1"/>
    <x v="85"/>
  </r>
  <r>
    <n v="3727"/>
    <s v="DEMOCRAT"/>
    <n v="2419"/>
    <s v="41-50"/>
    <d v="2105-08-03T00:00:00"/>
    <n v="10"/>
    <x v="1"/>
    <x v="85"/>
  </r>
  <r>
    <n v="3728"/>
    <s v="DEMOCRAT"/>
    <n v="2418"/>
    <s v="51-60"/>
    <d v="2105-08-15T00:00:00"/>
    <n v="10"/>
    <x v="1"/>
    <x v="85"/>
  </r>
  <r>
    <n v="3729"/>
    <s v="DEMOCRAT"/>
    <n v="2418"/>
    <s v="51-60"/>
    <d v="2105-08-27T00:00:00"/>
    <n v="10"/>
    <x v="1"/>
    <x v="85"/>
  </r>
  <r>
    <n v="3730"/>
    <s v="DEMOCRAT"/>
    <n v="2417"/>
    <s v="51-60"/>
    <d v="2105-09-08T00:00:00"/>
    <n v="10"/>
    <x v="0"/>
    <x v="85"/>
  </r>
  <r>
    <n v="3731"/>
    <s v="DEMOCRAT"/>
    <n v="2418"/>
    <s v="31-40"/>
    <d v="2105-09-20T00:00:00"/>
    <n v="10"/>
    <x v="1"/>
    <x v="85"/>
  </r>
  <r>
    <n v="3732"/>
    <s v="REPUBLICAN"/>
    <n v="2418"/>
    <s v="41-50"/>
    <d v="2105-10-02T00:00:00"/>
    <n v="10"/>
    <x v="1"/>
    <x v="85"/>
  </r>
  <r>
    <n v="3733"/>
    <s v="REPUBLICAN"/>
    <n v="2413"/>
    <s v="31-40"/>
    <d v="2105-10-14T00:00:00"/>
    <n v="10"/>
    <x v="0"/>
    <x v="85"/>
  </r>
  <r>
    <n v="3734"/>
    <s v="REPUBLICAN"/>
    <n v="2405"/>
    <s v="41-50"/>
    <d v="2105-10-26T00:00:00"/>
    <n v="10"/>
    <x v="1"/>
    <x v="85"/>
  </r>
  <r>
    <n v="3735"/>
    <s v="DEMOCRAT"/>
    <n v="2417"/>
    <s v="41-50"/>
    <d v="2105-11-07T00:00:00"/>
    <n v="10"/>
    <x v="1"/>
    <x v="85"/>
  </r>
  <r>
    <n v="3736"/>
    <s v="DEMOCRAT"/>
    <n v="2404"/>
    <s v="41-50"/>
    <d v="2105-11-19T00:00:00"/>
    <n v="9"/>
    <x v="1"/>
    <x v="85"/>
  </r>
  <r>
    <n v="3737"/>
    <s v="DECLINED"/>
    <n v="2413"/>
    <s v="41-50"/>
    <d v="2105-12-01T00:00:00"/>
    <n v="10"/>
    <x v="0"/>
    <x v="85"/>
  </r>
  <r>
    <n v="3738"/>
    <s v="DECLINED"/>
    <n v="2413"/>
    <s v="41-50"/>
    <d v="2105-12-13T00:00:00"/>
    <n v="10"/>
    <x v="0"/>
    <x v="85"/>
  </r>
  <r>
    <n v="3739"/>
    <s v="REPUBLICAN"/>
    <n v="2405"/>
    <s v="51-60"/>
    <d v="2105-12-25T00:00:00"/>
    <n v="10"/>
    <x v="0"/>
    <x v="85"/>
  </r>
  <r>
    <n v="3740"/>
    <s v="DEMOCRAT"/>
    <n v="2423"/>
    <s v="41-50"/>
    <d v="2106-01-06T00:00:00"/>
    <n v="10"/>
    <x v="1"/>
    <x v="86"/>
  </r>
  <r>
    <n v="3741"/>
    <s v="DEMOCRAT"/>
    <n v="2417"/>
    <s v="41-50"/>
    <d v="2106-01-18T00:00:00"/>
    <n v="10"/>
    <x v="1"/>
    <x v="86"/>
  </r>
  <r>
    <n v="3742"/>
    <s v="DEMOCRAT"/>
    <n v="2417"/>
    <s v="41-50"/>
    <d v="2106-01-30T00:00:00"/>
    <n v="10"/>
    <x v="1"/>
    <x v="86"/>
  </r>
  <r>
    <n v="3743"/>
    <s v="DEMOCRAT"/>
    <n v="2422"/>
    <s v="71 +"/>
    <d v="2106-02-11T00:00:00"/>
    <n v="10"/>
    <x v="0"/>
    <x v="86"/>
  </r>
  <r>
    <n v="3744"/>
    <s v="DECLINED"/>
    <n v="2417"/>
    <s v="41-50"/>
    <d v="2106-02-23T00:00:00"/>
    <n v="10"/>
    <x v="1"/>
    <x v="86"/>
  </r>
  <r>
    <n v="3745"/>
    <s v="REPUBLICAN"/>
    <n v="2419"/>
    <s v="41-50"/>
    <d v="2106-03-07T00:00:00"/>
    <n v="9"/>
    <x v="1"/>
    <x v="86"/>
  </r>
  <r>
    <n v="3746"/>
    <s v="DEMOCRAT"/>
    <n v="2402"/>
    <s v="41-50"/>
    <d v="2106-03-19T00:00:00"/>
    <n v="10"/>
    <x v="0"/>
    <x v="86"/>
  </r>
  <r>
    <n v="3747"/>
    <s v="REPUBLICAN"/>
    <n v="2419"/>
    <s v="41-50"/>
    <d v="2106-03-31T00:00:00"/>
    <n v="10"/>
    <x v="1"/>
    <x v="86"/>
  </r>
  <r>
    <n v="3748"/>
    <s v="DEMOCRAT"/>
    <n v="2422"/>
    <s v="61-70"/>
    <d v="2106-04-12T00:00:00"/>
    <n v="10"/>
    <x v="0"/>
    <x v="86"/>
  </r>
  <r>
    <n v="3749"/>
    <s v="DECLINED"/>
    <n v="2422"/>
    <s v="31-40"/>
    <d v="2106-04-24T00:00:00"/>
    <n v="10"/>
    <x v="0"/>
    <x v="86"/>
  </r>
  <r>
    <n v="3750"/>
    <s v="DEMOCRAT"/>
    <n v="2423"/>
    <s v="31-40"/>
    <d v="2106-05-06T00:00:00"/>
    <n v="4"/>
    <x v="1"/>
    <x v="86"/>
  </r>
  <r>
    <n v="3751"/>
    <s v="REPUBLICAN"/>
    <n v="2423"/>
    <s v="31-40"/>
    <d v="2106-05-18T00:00:00"/>
    <n v="10"/>
    <x v="1"/>
    <x v="86"/>
  </r>
  <r>
    <n v="3752"/>
    <s v="REPUBLICAN"/>
    <n v="2406"/>
    <s v="51-60"/>
    <d v="2106-05-30T00:00:00"/>
    <n v="10"/>
    <x v="0"/>
    <x v="86"/>
  </r>
  <r>
    <n v="3753"/>
    <s v="DEMOCRAT"/>
    <n v="2417"/>
    <s v="41-50"/>
    <d v="2106-06-11T00:00:00"/>
    <n v="10"/>
    <x v="0"/>
    <x v="86"/>
  </r>
  <r>
    <n v="3754"/>
    <s v="DEMOCRAT"/>
    <n v="2413"/>
    <s v="51-60"/>
    <d v="2106-06-23T00:00:00"/>
    <n v="10"/>
    <x v="0"/>
    <x v="86"/>
  </r>
  <r>
    <n v="3755"/>
    <s v="DEMOCRAT"/>
    <n v="2401"/>
    <s v="31-40"/>
    <d v="2106-07-05T00:00:00"/>
    <n v="10"/>
    <x v="0"/>
    <x v="86"/>
  </r>
  <r>
    <n v="3756"/>
    <s v="REPUBLICAN"/>
    <n v="2409"/>
    <s v="41-50"/>
    <d v="2106-07-17T00:00:00"/>
    <n v="10"/>
    <x v="0"/>
    <x v="86"/>
  </r>
  <r>
    <n v="3757"/>
    <s v="DECLINED"/>
    <n v="2413"/>
    <s v="61-70"/>
    <d v="2106-07-29T00:00:00"/>
    <n v="10"/>
    <x v="0"/>
    <x v="86"/>
  </r>
  <r>
    <n v="3758"/>
    <s v="REPUBLICAN"/>
    <n v="2402"/>
    <s v="71 +"/>
    <d v="2106-08-10T00:00:00"/>
    <n v="9"/>
    <x v="0"/>
    <x v="86"/>
  </r>
  <r>
    <n v="3759"/>
    <s v="REPUBLICAN"/>
    <n v="2402"/>
    <s v="41-50"/>
    <d v="2106-08-22T00:00:00"/>
    <n v="10"/>
    <x v="1"/>
    <x v="86"/>
  </r>
  <r>
    <n v="3760"/>
    <s v="REPUBLICAN"/>
    <n v="2416"/>
    <s v="31-40"/>
    <d v="2106-09-03T00:00:00"/>
    <n v="10"/>
    <x v="0"/>
    <x v="86"/>
  </r>
  <r>
    <n v="3761"/>
    <s v="DEMOCRAT"/>
    <n v="2421"/>
    <s v="71 +"/>
    <d v="2106-09-15T00:00:00"/>
    <n v="10"/>
    <x v="0"/>
    <x v="86"/>
  </r>
  <r>
    <n v="3762"/>
    <s v="DEMOCRAT"/>
    <n v="2402"/>
    <s v="61-70"/>
    <d v="2106-09-27T00:00:00"/>
    <n v="10"/>
    <x v="0"/>
    <x v="86"/>
  </r>
  <r>
    <n v="3763"/>
    <s v="REPUBLICAN"/>
    <n v="2417"/>
    <s v="41-50"/>
    <d v="2106-10-09T00:00:00"/>
    <n v="10"/>
    <x v="2"/>
    <x v="86"/>
  </r>
  <r>
    <n v="3764"/>
    <s v="REPUBLICAN"/>
    <n v="2414"/>
    <s v="41-50"/>
    <d v="2106-10-21T00:00:00"/>
    <n v="10"/>
    <x v="1"/>
    <x v="86"/>
  </r>
  <r>
    <n v="3765"/>
    <s v="REPUBLICAN"/>
    <n v="2421"/>
    <s v="71 +"/>
    <d v="2106-11-02T00:00:00"/>
    <n v="10"/>
    <x v="0"/>
    <x v="86"/>
  </r>
  <r>
    <n v="3766"/>
    <s v="REPUBLICAN"/>
    <n v="2414"/>
    <s v="41-50"/>
    <d v="2106-11-14T00:00:00"/>
    <n v="10"/>
    <x v="0"/>
    <x v="86"/>
  </r>
  <r>
    <n v="3767"/>
    <s v="DECLINED"/>
    <n v="2413"/>
    <s v="51-60"/>
    <d v="2106-11-26T00:00:00"/>
    <n v="10"/>
    <x v="0"/>
    <x v="86"/>
  </r>
  <r>
    <n v="3768"/>
    <s v="DEMOCRAT"/>
    <n v="2418"/>
    <s v="51-60"/>
    <d v="2106-12-08T00:00:00"/>
    <n v="10"/>
    <x v="1"/>
    <x v="86"/>
  </r>
  <r>
    <n v="3769"/>
    <s v="DEMOCRAT"/>
    <n v="2418"/>
    <s v="61-70"/>
    <d v="2106-12-20T00:00:00"/>
    <n v="10"/>
    <x v="1"/>
    <x v="86"/>
  </r>
  <r>
    <n v="3770"/>
    <s v="REPUBLICAN"/>
    <n v="2415"/>
    <s v="41-50"/>
    <d v="2107-01-01T00:00:00"/>
    <n v="10"/>
    <x v="1"/>
    <x v="87"/>
  </r>
  <r>
    <n v="3771"/>
    <s v="REPUBLICAN"/>
    <n v="2416"/>
    <s v="41-50"/>
    <d v="2107-01-13T00:00:00"/>
    <n v="10"/>
    <x v="1"/>
    <x v="87"/>
  </r>
  <r>
    <n v="3772"/>
    <s v="REPUBLICAN"/>
    <n v="2411"/>
    <s v="51-60"/>
    <d v="2107-01-25T00:00:00"/>
    <n v="10"/>
    <x v="1"/>
    <x v="87"/>
  </r>
  <r>
    <n v="3773"/>
    <s v="DEMOCRAT"/>
    <n v="2401"/>
    <s v="61-70"/>
    <d v="2107-02-06T00:00:00"/>
    <n v="10"/>
    <x v="0"/>
    <x v="87"/>
  </r>
  <r>
    <n v="3774"/>
    <s v="REPUBLICAN"/>
    <n v="2401"/>
    <s v="51-60"/>
    <d v="2107-02-18T00:00:00"/>
    <n v="10"/>
    <x v="1"/>
    <x v="87"/>
  </r>
  <r>
    <n v="3775"/>
    <s v="DECLINED"/>
    <n v="2402"/>
    <s v="71 +"/>
    <d v="2107-03-02T00:00:00"/>
    <n v="10"/>
    <x v="1"/>
    <x v="87"/>
  </r>
  <r>
    <n v="3776"/>
    <s v="DEMOCRAT"/>
    <n v="2416"/>
    <s v="51-60"/>
    <d v="2107-03-14T00:00:00"/>
    <n v="10"/>
    <x v="0"/>
    <x v="87"/>
  </r>
  <r>
    <n v="3777"/>
    <s v="DEMOCRAT"/>
    <n v="2404"/>
    <s v="71 +"/>
    <d v="2107-03-26T00:00:00"/>
    <n v="9"/>
    <x v="1"/>
    <x v="87"/>
  </r>
  <r>
    <n v="3778"/>
    <s v="DEMOCRAT"/>
    <n v="2406"/>
    <s v="51-60"/>
    <d v="2107-04-07T00:00:00"/>
    <n v="10"/>
    <x v="1"/>
    <x v="87"/>
  </r>
  <r>
    <n v="3779"/>
    <s v="REPUBLICAN"/>
    <n v="2401"/>
    <s v="51-60"/>
    <d v="2107-04-19T00:00:00"/>
    <n v="10"/>
    <x v="0"/>
    <x v="87"/>
  </r>
  <r>
    <n v="3780"/>
    <s v="DEMOCRAT"/>
    <n v="2411"/>
    <s v="61-70"/>
    <d v="2107-05-01T00:00:00"/>
    <n v="10"/>
    <x v="1"/>
    <x v="87"/>
  </r>
  <r>
    <n v="3781"/>
    <s v="REPUBLICAN"/>
    <n v="2407"/>
    <s v="71 +"/>
    <d v="2107-05-13T00:00:00"/>
    <n v="10"/>
    <x v="1"/>
    <x v="87"/>
  </r>
  <r>
    <n v="3782"/>
    <s v="REPUBLICAN"/>
    <n v="2408"/>
    <s v="41-50"/>
    <d v="2107-05-25T00:00:00"/>
    <n v="10"/>
    <x v="0"/>
    <x v="87"/>
  </r>
  <r>
    <n v="3783"/>
    <s v="REPUBLICAN"/>
    <n v="2424"/>
    <s v="71 +"/>
    <d v="2107-06-06T00:00:00"/>
    <n v="10"/>
    <x v="0"/>
    <x v="87"/>
  </r>
  <r>
    <n v="3784"/>
    <s v="DEMOCRAT"/>
    <n v="2424"/>
    <s v="71 +"/>
    <d v="2107-06-18T00:00:00"/>
    <n v="10"/>
    <x v="0"/>
    <x v="87"/>
  </r>
  <r>
    <n v="3785"/>
    <s v="DECLINED"/>
    <n v="2421"/>
    <s v="51-60"/>
    <d v="2107-06-30T00:00:00"/>
    <n v="9"/>
    <x v="0"/>
    <x v="87"/>
  </r>
  <r>
    <n v="3786"/>
    <s v="DECLINED"/>
    <n v="2421"/>
    <s v="41-50"/>
    <d v="2107-07-12T00:00:00"/>
    <n v="9"/>
    <x v="0"/>
    <x v="87"/>
  </r>
  <r>
    <n v="3788"/>
    <s v="DEMOCRAT"/>
    <n v="2401"/>
    <s v="31-40"/>
    <d v="2107-07-24T00:00:00"/>
    <n v="9"/>
    <x v="0"/>
    <x v="87"/>
  </r>
  <r>
    <n v="3789"/>
    <s v="DEMOCRAT"/>
    <n v="2401"/>
    <s v="31-40"/>
    <d v="2107-08-05T00:00:00"/>
    <n v="9"/>
    <x v="0"/>
    <x v="87"/>
  </r>
  <r>
    <n v="3790"/>
    <s v="DEMOCRAT"/>
    <n v="2413"/>
    <s v="51-60"/>
    <d v="2107-08-17T00:00:00"/>
    <n v="9"/>
    <x v="0"/>
    <x v="87"/>
  </r>
  <r>
    <n v="3792"/>
    <s v="DEMOCRAT"/>
    <n v="2424"/>
    <s v="51-60"/>
    <d v="2107-08-29T00:00:00"/>
    <n v="9"/>
    <x v="0"/>
    <x v="87"/>
  </r>
  <r>
    <n v="3793"/>
    <s v="REPUBLICAN"/>
    <n v="2414"/>
    <s v="21-30"/>
    <d v="2107-09-10T00:00:00"/>
    <n v="10"/>
    <x v="1"/>
    <x v="87"/>
  </r>
  <r>
    <n v="3794"/>
    <s v="REPUBLICAN"/>
    <n v="2421"/>
    <s v="41-50"/>
    <d v="2107-09-22T00:00:00"/>
    <n v="10"/>
    <x v="1"/>
    <x v="87"/>
  </r>
  <r>
    <n v="3795"/>
    <s v="REPUBLICAN"/>
    <n v="2413"/>
    <s v="71 +"/>
    <d v="2107-10-04T00:00:00"/>
    <n v="10"/>
    <x v="0"/>
    <x v="87"/>
  </r>
  <r>
    <n v="3796"/>
    <s v="AMERICAN INDEP"/>
    <n v="2402"/>
    <s v="61-70"/>
    <d v="2107-10-16T00:00:00"/>
    <n v="10"/>
    <x v="0"/>
    <x v="87"/>
  </r>
  <r>
    <n v="3797"/>
    <s v="DEMOCRAT"/>
    <n v="2418"/>
    <s v="31-40"/>
    <d v="2107-10-28T00:00:00"/>
    <n v="10"/>
    <x v="1"/>
    <x v="87"/>
  </r>
  <r>
    <n v="3798"/>
    <s v="DEMOCRAT"/>
    <n v="2413"/>
    <s v="41-50"/>
    <d v="2107-11-09T00:00:00"/>
    <n v="10"/>
    <x v="1"/>
    <x v="87"/>
  </r>
  <r>
    <n v="3799"/>
    <s v="REPUBLICAN"/>
    <n v="2413"/>
    <s v="41-50"/>
    <d v="2107-11-21T00:00:00"/>
    <n v="10"/>
    <x v="1"/>
    <x v="87"/>
  </r>
  <r>
    <n v="3800"/>
    <s v="REPUBLICAN"/>
    <n v="2415"/>
    <s v="51-60"/>
    <d v="2107-12-03T00:00:00"/>
    <n v="9"/>
    <x v="0"/>
    <x v="87"/>
  </r>
  <r>
    <n v="3801"/>
    <s v="DEMOCRAT"/>
    <n v="2415"/>
    <s v="41-50"/>
    <d v="2107-12-15T00:00:00"/>
    <n v="9"/>
    <x v="0"/>
    <x v="87"/>
  </r>
  <r>
    <n v="3802"/>
    <s v="DEMOCRAT"/>
    <n v="2402"/>
    <s v="31-40"/>
    <d v="2107-12-27T00:00:00"/>
    <n v="10"/>
    <x v="1"/>
    <x v="87"/>
  </r>
  <r>
    <n v="3803"/>
    <s v="DECLINED"/>
    <n v="2424"/>
    <s v="21-30"/>
    <d v="2108-01-08T00:00:00"/>
    <n v="2"/>
    <x v="1"/>
    <x v="88"/>
  </r>
  <r>
    <n v="3804"/>
    <s v="DEMOCRAT"/>
    <n v="2401"/>
    <s v="31-40"/>
    <d v="2108-01-20T00:00:00"/>
    <n v="10"/>
    <x v="1"/>
    <x v="88"/>
  </r>
  <r>
    <n v="3805"/>
    <s v="DECLINED"/>
    <n v="2412"/>
    <s v="21-30"/>
    <d v="2108-02-01T00:00:00"/>
    <n v="10"/>
    <x v="1"/>
    <x v="88"/>
  </r>
  <r>
    <n v="3806"/>
    <s v="REPUBLICAN"/>
    <n v="2418"/>
    <s v="21-30"/>
    <d v="2108-02-13T00:00:00"/>
    <n v="10"/>
    <x v="1"/>
    <x v="88"/>
  </r>
  <r>
    <n v="3807"/>
    <s v="DECLINED"/>
    <n v="2421"/>
    <s v="41-50"/>
    <d v="2108-02-25T00:00:00"/>
    <n v="9"/>
    <x v="1"/>
    <x v="88"/>
  </r>
  <r>
    <n v="3808"/>
    <s v="DEMOCRAT"/>
    <n v="2411"/>
    <s v="71 +"/>
    <d v="2108-03-08T00:00:00"/>
    <n v="10"/>
    <x v="0"/>
    <x v="88"/>
  </r>
  <r>
    <n v="3809"/>
    <s v="DEMOCRAT"/>
    <n v="2411"/>
    <s v="71 +"/>
    <d v="2108-03-20T00:00:00"/>
    <n v="10"/>
    <x v="0"/>
    <x v="88"/>
  </r>
  <r>
    <n v="3810"/>
    <s v="DECLINED"/>
    <n v="2406"/>
    <s v="71 +"/>
    <d v="2108-04-01T00:00:00"/>
    <n v="10"/>
    <x v="0"/>
    <x v="88"/>
  </r>
  <r>
    <n v="3811"/>
    <s v="DEMOCRAT"/>
    <n v="2402"/>
    <s v="41-50"/>
    <d v="2108-04-13T00:00:00"/>
    <n v="10"/>
    <x v="1"/>
    <x v="88"/>
  </r>
  <r>
    <n v="3812"/>
    <s v="DEMOCRAT"/>
    <n v="2420"/>
    <s v="51-60"/>
    <d v="2108-04-25T00:00:00"/>
    <n v="10"/>
    <x v="0"/>
    <x v="88"/>
  </r>
  <r>
    <n v="3813"/>
    <s v="DEMOCRAT"/>
    <n v="2420"/>
    <s v="51-60"/>
    <d v="2108-05-07T00:00:00"/>
    <n v="10"/>
    <x v="1"/>
    <x v="88"/>
  </r>
  <r>
    <n v="3814"/>
    <s v="DEMOCRAT"/>
    <n v="2411"/>
    <s v="41-50"/>
    <d v="2108-05-19T00:00:00"/>
    <n v="10"/>
    <x v="1"/>
    <x v="88"/>
  </r>
  <r>
    <n v="3815"/>
    <s v="DEMOCRAT"/>
    <n v="2402"/>
    <s v="41-50"/>
    <d v="2108-05-31T00:00:00"/>
    <n v="10"/>
    <x v="1"/>
    <x v="88"/>
  </r>
  <r>
    <n v="3816"/>
    <s v="DEMOCRAT"/>
    <n v="2404"/>
    <s v="31-40"/>
    <d v="2108-06-12T00:00:00"/>
    <n v="10"/>
    <x v="1"/>
    <x v="88"/>
  </r>
  <r>
    <n v="3817"/>
    <s v="REPUBLICAN"/>
    <n v="2421"/>
    <s v="21-30"/>
    <d v="2108-06-24T00:00:00"/>
    <n v="10"/>
    <x v="1"/>
    <x v="88"/>
  </r>
  <r>
    <n v="3818"/>
    <s v="DECLINED"/>
    <n v="2411"/>
    <s v="51-60"/>
    <d v="2108-07-06T00:00:00"/>
    <n v="10"/>
    <x v="0"/>
    <x v="88"/>
  </r>
  <r>
    <n v="3819"/>
    <s v="DEMOCRAT"/>
    <n v="2413"/>
    <s v="31-40"/>
    <d v="2108-07-18T00:00:00"/>
    <n v="10"/>
    <x v="0"/>
    <x v="88"/>
  </r>
  <r>
    <n v="3820"/>
    <s v="DEMOCRAT"/>
    <n v="2416"/>
    <s v="41-50"/>
    <d v="2108-07-30T00:00:00"/>
    <n v="10"/>
    <x v="1"/>
    <x v="88"/>
  </r>
  <r>
    <n v="3821"/>
    <s v="DEMOCRAT"/>
    <n v="2416"/>
    <s v="41-50"/>
    <d v="2108-08-11T00:00:00"/>
    <n v="10"/>
    <x v="1"/>
    <x v="88"/>
  </r>
  <r>
    <n v="3822"/>
    <s v="DEMOCRAT"/>
    <n v="2405"/>
    <s v="31-40"/>
    <d v="2108-08-23T00:00:00"/>
    <n v="10"/>
    <x v="1"/>
    <x v="88"/>
  </r>
  <r>
    <n v="3823"/>
    <s v="DEMOCRAT"/>
    <n v="2412"/>
    <s v="71 +"/>
    <d v="2108-09-04T00:00:00"/>
    <n v="10"/>
    <x v="0"/>
    <x v="88"/>
  </r>
  <r>
    <n v="3824"/>
    <s v="DECLINED"/>
    <n v="2423"/>
    <s v="61-70"/>
    <d v="2108-09-16T00:00:00"/>
    <n v="10"/>
    <x v="0"/>
    <x v="88"/>
  </r>
  <r>
    <n v="3825"/>
    <s v="REPUBLICAN"/>
    <n v="2423"/>
    <s v="71 +"/>
    <d v="2108-09-28T00:00:00"/>
    <n v="10"/>
    <x v="0"/>
    <x v="88"/>
  </r>
  <r>
    <n v="3827"/>
    <s v="DEMOCRAT"/>
    <n v="2408"/>
    <s v="41-50"/>
    <d v="2108-10-10T00:00:00"/>
    <n v="10"/>
    <x v="0"/>
    <x v="88"/>
  </r>
  <r>
    <n v="3828"/>
    <s v="DEMOCRAT"/>
    <n v="2412"/>
    <s v="41-50"/>
    <d v="2108-10-22T00:00:00"/>
    <n v="10"/>
    <x v="1"/>
    <x v="88"/>
  </r>
  <r>
    <n v="3829"/>
    <s v="DEMOCRAT"/>
    <n v="2409"/>
    <s v="31-40"/>
    <d v="2108-11-03T00:00:00"/>
    <n v="9"/>
    <x v="0"/>
    <x v="88"/>
  </r>
  <r>
    <n v="3830"/>
    <s v="DEMOCRAT"/>
    <n v="2420"/>
    <s v="51-60"/>
    <d v="2108-11-15T00:00:00"/>
    <n v="9"/>
    <x v="0"/>
    <x v="88"/>
  </r>
  <r>
    <n v="3831"/>
    <s v="DEMOCRAT"/>
    <n v="2408"/>
    <s v="51-60"/>
    <d v="2108-11-27T00:00:00"/>
    <n v="10"/>
    <x v="1"/>
    <x v="88"/>
  </r>
  <r>
    <n v="3832"/>
    <s v="DEMOCRAT"/>
    <n v="2416"/>
    <s v="31-40"/>
    <d v="2108-12-09T00:00:00"/>
    <n v="9"/>
    <x v="0"/>
    <x v="88"/>
  </r>
  <r>
    <n v="3833"/>
    <s v="DEMOCRAT"/>
    <n v="2420"/>
    <s v="21-30"/>
    <d v="2108-12-21T00:00:00"/>
    <n v="10"/>
    <x v="0"/>
    <x v="88"/>
  </r>
  <r>
    <n v="3834"/>
    <s v="REPUBLICAN"/>
    <n v="2419"/>
    <s v="71 +"/>
    <d v="2109-01-02T00:00:00"/>
    <n v="10"/>
    <x v="0"/>
    <x v="89"/>
  </r>
  <r>
    <n v="3835"/>
    <s v="REPUBLICAN"/>
    <n v="2408"/>
    <s v="71 +"/>
    <d v="2109-01-14T00:00:00"/>
    <n v="10"/>
    <x v="0"/>
    <x v="89"/>
  </r>
  <r>
    <n v="3836"/>
    <s v="DEMOCRAT"/>
    <n v="2424"/>
    <s v="51-60"/>
    <d v="2109-01-26T00:00:00"/>
    <n v="10"/>
    <x v="1"/>
    <x v="89"/>
  </r>
  <r>
    <n v="3837"/>
    <s v="DECLINED"/>
    <n v="2402"/>
    <s v="31-40"/>
    <d v="2109-02-07T00:00:00"/>
    <n v="10"/>
    <x v="1"/>
    <x v="89"/>
  </r>
  <r>
    <n v="3838"/>
    <s v="DECLINED"/>
    <n v="2402"/>
    <s v="31-40"/>
    <d v="2109-02-19T00:00:00"/>
    <n v="10"/>
    <x v="1"/>
    <x v="89"/>
  </r>
  <r>
    <n v="3839"/>
    <s v="DEMOCRAT"/>
    <n v="2424"/>
    <s v="21-30"/>
    <d v="2109-03-03T00:00:00"/>
    <n v="9"/>
    <x v="1"/>
    <x v="89"/>
  </r>
  <r>
    <n v="3840"/>
    <s v="DEMOCRAT"/>
    <n v="2407"/>
    <s v="31-40"/>
    <d v="2109-03-15T00:00:00"/>
    <n v="9"/>
    <x v="1"/>
    <x v="89"/>
  </r>
  <r>
    <n v="3841"/>
    <s v="DEMOCRAT"/>
    <n v="2423"/>
    <s v="41-50"/>
    <d v="2109-03-27T00:00:00"/>
    <n v="9"/>
    <x v="0"/>
    <x v="89"/>
  </r>
  <r>
    <n v="3842"/>
    <s v="DECLINED"/>
    <n v="2415"/>
    <s v="41-50"/>
    <d v="2109-04-08T00:00:00"/>
    <n v="10"/>
    <x v="1"/>
    <x v="89"/>
  </r>
  <r>
    <n v="3843"/>
    <s v="REPUBLICAN"/>
    <n v="2421"/>
    <s v="31-40"/>
    <d v="2109-04-20T00:00:00"/>
    <n v="7"/>
    <x v="1"/>
    <x v="89"/>
  </r>
  <r>
    <n v="3844"/>
    <s v="DEMOCRAT"/>
    <n v="2408"/>
    <s v="51-60"/>
    <d v="2109-05-02T00:00:00"/>
    <n v="10"/>
    <x v="0"/>
    <x v="89"/>
  </r>
  <r>
    <n v="3846"/>
    <s v="DEMOCRAT"/>
    <n v="2401"/>
    <s v="51-60"/>
    <d v="2109-05-14T00:00:00"/>
    <n v="9"/>
    <x v="1"/>
    <x v="89"/>
  </r>
  <r>
    <n v="3848"/>
    <s v="DEMOCRAT"/>
    <n v="2402"/>
    <s v="21-30"/>
    <d v="2109-05-26T00:00:00"/>
    <n v="9"/>
    <x v="0"/>
    <x v="89"/>
  </r>
  <r>
    <n v="3849"/>
    <s v="DEMOCRAT"/>
    <n v="2420"/>
    <s v="71 +"/>
    <d v="2109-06-07T00:00:00"/>
    <n v="10"/>
    <x v="1"/>
    <x v="89"/>
  </r>
  <r>
    <n v="3850"/>
    <s v="DEMOCRAT"/>
    <n v="2413"/>
    <s v="51-60"/>
    <d v="2109-06-19T00:00:00"/>
    <n v="10"/>
    <x v="0"/>
    <x v="89"/>
  </r>
  <r>
    <n v="3851"/>
    <s v="DEMOCRAT"/>
    <n v="2403"/>
    <s v="51-60"/>
    <d v="2109-07-01T00:00:00"/>
    <n v="10"/>
    <x v="0"/>
    <x v="89"/>
  </r>
  <r>
    <n v="3852"/>
    <s v="DEMOCRAT"/>
    <n v="2413"/>
    <s v="31-40"/>
    <d v="2109-07-13T00:00:00"/>
    <n v="10"/>
    <x v="0"/>
    <x v="89"/>
  </r>
  <r>
    <n v="3853"/>
    <s v="DEMOCRAT"/>
    <n v="2408"/>
    <s v="51-60"/>
    <d v="2109-07-25T00:00:00"/>
    <n v="10"/>
    <x v="1"/>
    <x v="89"/>
  </r>
  <r>
    <n v="3854"/>
    <s v="REPUBLICAN"/>
    <n v="2424"/>
    <s v="71 +"/>
    <d v="2109-08-06T00:00:00"/>
    <n v="10"/>
    <x v="0"/>
    <x v="89"/>
  </r>
  <r>
    <n v="3855"/>
    <s v="DEMOCRAT"/>
    <n v="2402"/>
    <s v="41-50"/>
    <d v="2109-08-18T00:00:00"/>
    <n v="10"/>
    <x v="0"/>
    <x v="89"/>
  </r>
  <r>
    <n v="3856"/>
    <s v="DECLINED"/>
    <n v="2420"/>
    <s v="41-50"/>
    <d v="2109-08-30T00:00:00"/>
    <n v="10"/>
    <x v="0"/>
    <x v="89"/>
  </r>
  <r>
    <n v="3857"/>
    <s v="REPUBLICAN"/>
    <n v="2406"/>
    <s v="31-40"/>
    <d v="2109-09-11T00:00:00"/>
    <n v="9"/>
    <x v="1"/>
    <x v="89"/>
  </r>
  <r>
    <n v="3858"/>
    <s v="DEMOCRAT"/>
    <n v="2406"/>
    <s v="31-40"/>
    <d v="2109-09-23T00:00:00"/>
    <n v="12"/>
    <x v="1"/>
    <x v="89"/>
  </r>
  <r>
    <n v="3859"/>
    <s v="DEMOCRAT"/>
    <n v="2405"/>
    <s v="41-50"/>
    <d v="2109-10-05T00:00:00"/>
    <n v="9"/>
    <x v="1"/>
    <x v="89"/>
  </r>
  <r>
    <n v="3860"/>
    <s v="DEMOCRAT"/>
    <n v="2405"/>
    <s v="71 +"/>
    <d v="2109-10-17T00:00:00"/>
    <n v="9"/>
    <x v="1"/>
    <x v="89"/>
  </r>
  <r>
    <n v="3861"/>
    <s v="DEMOCRAT"/>
    <n v="2405"/>
    <s v="51-60"/>
    <d v="2109-10-29T00:00:00"/>
    <n v="9"/>
    <x v="1"/>
    <x v="89"/>
  </r>
  <r>
    <n v="3862"/>
    <s v="DECLINED"/>
    <n v="2414"/>
    <s v="21-30"/>
    <d v="2109-11-10T00:00:00"/>
    <n v="9"/>
    <x v="1"/>
    <x v="89"/>
  </r>
  <r>
    <n v="3863"/>
    <s v="REPUBLICAN"/>
    <n v="2423"/>
    <s v="71 +"/>
    <d v="2109-11-22T00:00:00"/>
    <n v="9"/>
    <x v="1"/>
    <x v="89"/>
  </r>
  <r>
    <n v="3864"/>
    <s v="DEMOCRAT"/>
    <n v="2418"/>
    <s v="31-40"/>
    <d v="2109-12-04T00:00:00"/>
    <n v="9"/>
    <x v="1"/>
    <x v="89"/>
  </r>
  <r>
    <n v="3865"/>
    <s v="DEMOCRAT"/>
    <n v="2409"/>
    <s v="61-70"/>
    <d v="2109-12-16T00:00:00"/>
    <n v="9"/>
    <x v="0"/>
    <x v="89"/>
  </r>
  <r>
    <n v="3866"/>
    <s v="DEMOCRAT"/>
    <n v="2412"/>
    <s v="51-60"/>
    <d v="2109-12-28T00:00:00"/>
    <n v="10"/>
    <x v="1"/>
    <x v="89"/>
  </r>
  <r>
    <n v="3867"/>
    <s v="DECLINED"/>
    <n v="2402"/>
    <s v="71 +"/>
    <d v="2110-01-09T00:00:00"/>
    <n v="9"/>
    <x v="1"/>
    <x v="90"/>
  </r>
  <r>
    <n v="3868"/>
    <s v="REPUBLICAN"/>
    <n v="2419"/>
    <s v="31-40"/>
    <d v="2110-01-21T00:00:00"/>
    <n v="9"/>
    <x v="1"/>
    <x v="90"/>
  </r>
  <r>
    <n v="3869"/>
    <s v="DEMOCRAT"/>
    <n v="2404"/>
    <s v="71 +"/>
    <d v="2110-02-02T00:00:00"/>
    <n v="9"/>
    <x v="0"/>
    <x v="90"/>
  </r>
  <r>
    <n v="3870"/>
    <s v="DECLINED"/>
    <n v="2423"/>
    <s v="41-50"/>
    <d v="2110-02-14T00:00:00"/>
    <n v="10"/>
    <x v="1"/>
    <x v="90"/>
  </r>
  <r>
    <n v="3871"/>
    <s v="REPUBLICAN"/>
    <n v="2411"/>
    <s v="71 +"/>
    <d v="2110-02-26T00:00:00"/>
    <n v="10"/>
    <x v="0"/>
    <x v="90"/>
  </r>
  <r>
    <n v="3872"/>
    <s v="DECLINED"/>
    <n v="2424"/>
    <s v="61-70"/>
    <d v="2110-03-10T00:00:00"/>
    <n v="10"/>
    <x v="0"/>
    <x v="90"/>
  </r>
  <r>
    <n v="3873"/>
    <s v="REPUBLICAN"/>
    <n v="2423"/>
    <s v="51-60"/>
    <d v="2110-03-22T00:00:00"/>
    <n v="10"/>
    <x v="1"/>
    <x v="90"/>
  </r>
  <r>
    <n v="3874"/>
    <s v="DEMOCRAT"/>
    <n v="2424"/>
    <s v="51-60"/>
    <d v="2110-04-03T00:00:00"/>
    <n v="10"/>
    <x v="0"/>
    <x v="90"/>
  </r>
  <r>
    <n v="3875"/>
    <s v="DECLINED"/>
    <n v="2403"/>
    <s v="41-50"/>
    <d v="2110-04-15T00:00:00"/>
    <n v="10"/>
    <x v="0"/>
    <x v="90"/>
  </r>
  <r>
    <n v="3876"/>
    <s v="DECLINED"/>
    <n v="2406"/>
    <s v="71 +"/>
    <d v="2110-04-27T00:00:00"/>
    <n v="9"/>
    <x v="0"/>
    <x v="90"/>
  </r>
  <r>
    <n v="3877"/>
    <s v="DECLINED"/>
    <n v="2415"/>
    <s v="41-50"/>
    <d v="2110-05-09T00:00:00"/>
    <n v="10"/>
    <x v="1"/>
    <x v="90"/>
  </r>
  <r>
    <n v="3878"/>
    <s v="DECLINED"/>
    <n v="2417"/>
    <s v="31-40"/>
    <d v="2110-05-21T00:00:00"/>
    <n v="9"/>
    <x v="0"/>
    <x v="90"/>
  </r>
  <r>
    <n v="3879"/>
    <s v="REPUBLICAN"/>
    <n v="2417"/>
    <s v="31-40"/>
    <d v="2110-06-02T00:00:00"/>
    <n v="9"/>
    <x v="0"/>
    <x v="90"/>
  </r>
  <r>
    <n v="3880"/>
    <s v="DEMOCRAT"/>
    <n v="2404"/>
    <s v="51-60"/>
    <d v="2110-06-14T00:00:00"/>
    <n v="9"/>
    <x v="1"/>
    <x v="90"/>
  </r>
  <r>
    <n v="3881"/>
    <s v="DEMOCRAT"/>
    <n v="2404"/>
    <s v="51-60"/>
    <d v="2110-06-26T00:00:00"/>
    <n v="9"/>
    <x v="1"/>
    <x v="90"/>
  </r>
  <r>
    <n v="3882"/>
    <s v="DEMOCRAT"/>
    <n v="2423"/>
    <s v="41-50"/>
    <d v="2110-07-08T00:00:00"/>
    <n v="9"/>
    <x v="1"/>
    <x v="90"/>
  </r>
  <r>
    <n v="3883"/>
    <s v="DEMOCRAT"/>
    <n v="2415"/>
    <s v="31-40"/>
    <d v="2110-07-20T00:00:00"/>
    <n v="9"/>
    <x v="0"/>
    <x v="90"/>
  </r>
  <r>
    <n v="3884"/>
    <s v="DECLINED"/>
    <n v="2402"/>
    <s v="51-60"/>
    <d v="2110-08-01T00:00:00"/>
    <n v="9"/>
    <x v="1"/>
    <x v="90"/>
  </r>
  <r>
    <n v="3885"/>
    <s v="DECLINED"/>
    <n v="2411"/>
    <s v="31-40"/>
    <d v="2110-08-13T00:00:00"/>
    <n v="4"/>
    <x v="0"/>
    <x v="90"/>
  </r>
  <r>
    <n v="3886"/>
    <s v="DECLINED"/>
    <n v="2409"/>
    <s v="31-40"/>
    <d v="2110-08-25T00:00:00"/>
    <n v="9"/>
    <x v="0"/>
    <x v="90"/>
  </r>
  <r>
    <n v="3887"/>
    <s v="DECLINED"/>
    <n v="2408"/>
    <s v="31-40"/>
    <d v="2110-09-06T00:00:00"/>
    <n v="10"/>
    <x v="0"/>
    <x v="90"/>
  </r>
  <r>
    <n v="3888"/>
    <s v="DEMOCRAT"/>
    <n v="2424"/>
    <s v="71 +"/>
    <d v="2110-09-18T00:00:00"/>
    <n v="10"/>
    <x v="0"/>
    <x v="90"/>
  </r>
  <r>
    <n v="3889"/>
    <s v="DEMOCRAT"/>
    <n v="2403"/>
    <s v="41-50"/>
    <d v="2110-09-30T00:00:00"/>
    <n v="10"/>
    <x v="1"/>
    <x v="90"/>
  </r>
  <r>
    <n v="3890"/>
    <s v="REPUBLICAN"/>
    <n v="2413"/>
    <s v="71 +"/>
    <d v="2110-10-12T00:00:00"/>
    <n v="10"/>
    <x v="0"/>
    <x v="90"/>
  </r>
  <r>
    <n v="3891"/>
    <s v="REPUBLICAN"/>
    <n v="2413"/>
    <s v="71 +"/>
    <d v="2110-10-24T00:00:00"/>
    <n v="10"/>
    <x v="0"/>
    <x v="90"/>
  </r>
  <r>
    <n v="3892"/>
    <s v="DEMOCRAT"/>
    <n v="2424"/>
    <s v="71 +"/>
    <d v="2110-11-05T00:00:00"/>
    <n v="10"/>
    <x v="0"/>
    <x v="90"/>
  </r>
  <r>
    <n v="3893"/>
    <s v="DEMOCRAT"/>
    <n v="2424"/>
    <s v="51-60"/>
    <d v="2110-11-17T00:00:00"/>
    <n v="9"/>
    <x v="0"/>
    <x v="90"/>
  </r>
  <r>
    <n v="3894"/>
    <s v="REPUBLICAN"/>
    <n v="2407"/>
    <s v="71 +"/>
    <d v="2110-11-29T00:00:00"/>
    <n v="9"/>
    <x v="1"/>
    <x v="90"/>
  </r>
  <r>
    <n v="3895"/>
    <s v="DEMOCRAT"/>
    <n v="2424"/>
    <s v="21-30"/>
    <d v="2110-12-11T00:00:00"/>
    <n v="9"/>
    <x v="0"/>
    <x v="90"/>
  </r>
  <r>
    <n v="3896"/>
    <s v="REPUBLICAN"/>
    <n v="2401"/>
    <s v="41-50"/>
    <d v="2110-12-23T00:00:00"/>
    <n v="9"/>
    <x v="0"/>
    <x v="90"/>
  </r>
  <r>
    <n v="3897"/>
    <s v="REPUBLICAN"/>
    <n v="2413"/>
    <s v="71 +"/>
    <d v="2111-01-04T00:00:00"/>
    <n v="9"/>
    <x v="0"/>
    <x v="91"/>
  </r>
  <r>
    <n v="3898"/>
    <s v="DEMOCRAT"/>
    <n v="2411"/>
    <s v="51-60"/>
    <d v="2111-01-16T00:00:00"/>
    <n v="9"/>
    <x v="0"/>
    <x v="91"/>
  </r>
  <r>
    <n v="3899"/>
    <s v="DECLINED"/>
    <n v="2418"/>
    <s v="41-50"/>
    <d v="2111-01-28T00:00:00"/>
    <n v="9"/>
    <x v="1"/>
    <x v="91"/>
  </r>
  <r>
    <n v="3900"/>
    <s v="DECLINED"/>
    <n v="2423"/>
    <s v="41-50"/>
    <d v="2111-02-09T00:00:00"/>
    <n v="9"/>
    <x v="0"/>
    <x v="91"/>
  </r>
  <r>
    <n v="3901"/>
    <s v="DEMOCRAT"/>
    <n v="2418"/>
    <s v="51-60"/>
    <d v="2111-02-21T00:00:00"/>
    <n v="9"/>
    <x v="0"/>
    <x v="91"/>
  </r>
  <r>
    <n v="3902"/>
    <s v="DEMOCRAT"/>
    <n v="2416"/>
    <s v="51-60"/>
    <d v="2111-03-05T00:00:00"/>
    <n v="9"/>
    <x v="1"/>
    <x v="91"/>
  </r>
  <r>
    <n v="3903"/>
    <s v="REPUBLICAN"/>
    <n v="2416"/>
    <s v="41-50"/>
    <d v="2111-03-17T00:00:00"/>
    <n v="9"/>
    <x v="0"/>
    <x v="91"/>
  </r>
  <r>
    <n v="3904"/>
    <s v="REPUBLICAN"/>
    <n v="2415"/>
    <s v="51-60"/>
    <d v="2111-03-29T00:00:00"/>
    <n v="9"/>
    <x v="0"/>
    <x v="91"/>
  </r>
  <r>
    <n v="3905"/>
    <s v="DECLINED"/>
    <n v="2407"/>
    <s v="51-60"/>
    <d v="2111-04-10T00:00:00"/>
    <n v="9"/>
    <x v="1"/>
    <x v="91"/>
  </r>
  <r>
    <n v="3906"/>
    <s v="DEMOCRAT"/>
    <n v="2411"/>
    <s v="41-50"/>
    <d v="2111-04-22T00:00:00"/>
    <n v="9"/>
    <x v="1"/>
    <x v="91"/>
  </r>
  <r>
    <n v="3907"/>
    <s v="DEMOCRAT"/>
    <n v="2413"/>
    <s v="51-60"/>
    <d v="2111-05-04T00:00:00"/>
    <n v="9"/>
    <x v="0"/>
    <x v="91"/>
  </r>
  <r>
    <n v="3908"/>
    <s v="DEMOCRAT"/>
    <n v="2403"/>
    <s v="41-50"/>
    <d v="2111-05-16T00:00:00"/>
    <n v="9"/>
    <x v="1"/>
    <x v="91"/>
  </r>
  <r>
    <n v="3909"/>
    <s v="DEMOCRAT"/>
    <n v="2416"/>
    <s v="41-50"/>
    <d v="2111-05-28T00:00:00"/>
    <n v="9"/>
    <x v="1"/>
    <x v="91"/>
  </r>
  <r>
    <n v="3910"/>
    <s v="DEMOCRAT"/>
    <n v="2404"/>
    <s v="41-50"/>
    <d v="2111-06-09T00:00:00"/>
    <n v="9"/>
    <x v="1"/>
    <x v="91"/>
  </r>
  <r>
    <n v="3911"/>
    <s v="REPUBLICAN"/>
    <n v="2406"/>
    <s v="41-50"/>
    <d v="2111-06-21T00:00:00"/>
    <n v="10"/>
    <x v="1"/>
    <x v="91"/>
  </r>
  <r>
    <n v="3912"/>
    <s v="REPUBLICAN"/>
    <n v="2423"/>
    <s v="51-60"/>
    <d v="2111-07-03T00:00:00"/>
    <n v="10"/>
    <x v="0"/>
    <x v="91"/>
  </r>
  <r>
    <n v="3913"/>
    <s v="DEMOCRAT"/>
    <n v="2411"/>
    <s v="71 +"/>
    <d v="2111-07-15T00:00:00"/>
    <n v="10"/>
    <x v="0"/>
    <x v="91"/>
  </r>
  <r>
    <n v="3914"/>
    <s v="DEMOCRAT"/>
    <n v="2408"/>
    <s v="31-40"/>
    <d v="2111-07-27T00:00:00"/>
    <n v="9"/>
    <x v="0"/>
    <x v="91"/>
  </r>
  <r>
    <n v="3915"/>
    <s v="DEMOCRAT"/>
    <n v="2414"/>
    <s v="41-50"/>
    <d v="2111-08-08T00:00:00"/>
    <n v="9"/>
    <x v="1"/>
    <x v="91"/>
  </r>
  <r>
    <n v="3916"/>
    <s v="DEMOCRAT"/>
    <n v="2415"/>
    <s v="41-50"/>
    <d v="2111-08-20T00:00:00"/>
    <n v="9"/>
    <x v="1"/>
    <x v="91"/>
  </r>
  <r>
    <n v="3917"/>
    <s v="DEMOCRAT"/>
    <n v="2415"/>
    <s v="41-50"/>
    <d v="2111-09-01T00:00:00"/>
    <n v="9"/>
    <x v="1"/>
    <x v="91"/>
  </r>
  <r>
    <n v="3918"/>
    <s v="REPUBLICAN"/>
    <n v="2415"/>
    <s v="71 +"/>
    <d v="2111-09-13T00:00:00"/>
    <n v="9"/>
    <x v="0"/>
    <x v="91"/>
  </r>
  <r>
    <n v="3919"/>
    <s v="DEMOCRAT"/>
    <n v="2404"/>
    <s v="41-50"/>
    <d v="2111-09-25T00:00:00"/>
    <n v="9"/>
    <x v="1"/>
    <x v="91"/>
  </r>
  <r>
    <n v="3920"/>
    <s v="DEMOCRAT"/>
    <n v="2404"/>
    <s v="71 +"/>
    <d v="2111-10-07T00:00:00"/>
    <n v="10"/>
    <x v="0"/>
    <x v="91"/>
  </r>
  <r>
    <n v="3921"/>
    <s v="DEMOCRAT"/>
    <n v="2417"/>
    <s v="31-40"/>
    <d v="2111-10-19T00:00:00"/>
    <n v="10"/>
    <x v="0"/>
    <x v="91"/>
  </r>
  <r>
    <n v="3922"/>
    <s v="DEMOCRAT"/>
    <n v="2407"/>
    <s v="51-60"/>
    <d v="2111-10-31T00:00:00"/>
    <n v="10"/>
    <x v="1"/>
    <x v="91"/>
  </r>
  <r>
    <n v="3923"/>
    <s v="DEMOCRAT"/>
    <n v="2418"/>
    <s v="41-50"/>
    <d v="2111-11-12T00:00:00"/>
    <n v="10"/>
    <x v="1"/>
    <x v="91"/>
  </r>
  <r>
    <n v="3924"/>
    <s v="DEMOCRAT"/>
    <n v="2405"/>
    <s v="41-50"/>
    <d v="2111-11-24T00:00:00"/>
    <n v="10"/>
    <x v="1"/>
    <x v="91"/>
  </r>
  <r>
    <n v="3925"/>
    <s v="DEMOCRAT"/>
    <n v="2402"/>
    <s v="61-70"/>
    <d v="2111-12-06T00:00:00"/>
    <n v="10"/>
    <x v="0"/>
    <x v="91"/>
  </r>
  <r>
    <n v="3926"/>
    <s v="DEMOCRAT"/>
    <n v="2423"/>
    <s v="61-70"/>
    <d v="2111-12-18T00:00:00"/>
    <n v="10"/>
    <x v="1"/>
    <x v="91"/>
  </r>
  <r>
    <n v="3927"/>
    <s v="DEMOCRAT"/>
    <n v="2413"/>
    <s v="51-60"/>
    <d v="2111-12-30T00:00:00"/>
    <n v="9"/>
    <x v="1"/>
    <x v="91"/>
  </r>
  <r>
    <n v="3928"/>
    <s v="DEMOCRAT"/>
    <n v="2416"/>
    <s v="41-50"/>
    <d v="2112-01-11T00:00:00"/>
    <n v="9"/>
    <x v="1"/>
    <x v="92"/>
  </r>
  <r>
    <n v="3929"/>
    <s v="REPUBLICAN"/>
    <n v="2405"/>
    <s v="51-60"/>
    <d v="2112-01-23T00:00:00"/>
    <n v="9"/>
    <x v="0"/>
    <x v="92"/>
  </r>
  <r>
    <n v="3930"/>
    <s v="REPUBLICAN"/>
    <n v="2408"/>
    <s v="51-60"/>
    <d v="2112-02-04T00:00:00"/>
    <n v="9"/>
    <x v="1"/>
    <x v="92"/>
  </r>
  <r>
    <n v="3931"/>
    <s v="DEMOCRAT"/>
    <n v="2416"/>
    <s v="41-50"/>
    <d v="2112-02-16T00:00:00"/>
    <n v="9"/>
    <x v="0"/>
    <x v="92"/>
  </r>
  <r>
    <n v="3932"/>
    <s v="DEMOCRAT"/>
    <n v="2412"/>
    <s v="61-70"/>
    <d v="2112-02-28T00:00:00"/>
    <n v="9"/>
    <x v="0"/>
    <x v="92"/>
  </r>
  <r>
    <n v="3933"/>
    <s v="DEMOCRAT"/>
    <n v="2423"/>
    <s v="41-50"/>
    <d v="2112-03-11T00:00:00"/>
    <n v="9"/>
    <x v="0"/>
    <x v="92"/>
  </r>
  <r>
    <n v="3934"/>
    <s v="DEMOCRAT"/>
    <n v="2408"/>
    <s v="51-60"/>
    <d v="2112-03-23T00:00:00"/>
    <n v="10"/>
    <x v="1"/>
    <x v="92"/>
  </r>
  <r>
    <n v="3935"/>
    <s v="DEMOCRAT"/>
    <n v="2422"/>
    <s v="71 +"/>
    <d v="2112-04-04T00:00:00"/>
    <n v="10"/>
    <x v="0"/>
    <x v="92"/>
  </r>
  <r>
    <n v="3936"/>
    <s v="DEMOCRAT"/>
    <n v="2405"/>
    <s v="31-40"/>
    <d v="2112-04-16T00:00:00"/>
    <n v="9"/>
    <x v="1"/>
    <x v="92"/>
  </r>
  <r>
    <n v="3937"/>
    <s v="DEMOCRAT"/>
    <n v="2414"/>
    <s v="51-60"/>
    <d v="2112-04-28T00:00:00"/>
    <n v="10"/>
    <x v="1"/>
    <x v="92"/>
  </r>
  <r>
    <n v="3939"/>
    <s v="DEMOCRAT"/>
    <n v="2419"/>
    <s v="41-50"/>
    <d v="2112-05-10T00:00:00"/>
    <n v="9"/>
    <x v="1"/>
    <x v="92"/>
  </r>
  <r>
    <n v="3940"/>
    <s v="REPUBLICAN"/>
    <n v="2417"/>
    <s v="41-50"/>
    <d v="2112-05-22T00:00:00"/>
    <n v="9"/>
    <x v="1"/>
    <x v="92"/>
  </r>
  <r>
    <n v="3941"/>
    <s v="REPUBLICAN"/>
    <n v="2417"/>
    <s v="31-40"/>
    <d v="2112-06-03T00:00:00"/>
    <n v="9"/>
    <x v="0"/>
    <x v="92"/>
  </r>
  <r>
    <n v="3942"/>
    <s v="REPUBLICAN"/>
    <n v="2424"/>
    <s v="41-50"/>
    <d v="2112-06-15T00:00:00"/>
    <n v="9"/>
    <x v="1"/>
    <x v="92"/>
  </r>
  <r>
    <n v="3943"/>
    <s v="REPUBLICAN"/>
    <n v="2422"/>
    <s v="41-50"/>
    <d v="2112-06-27T00:00:00"/>
    <n v="9"/>
    <x v="1"/>
    <x v="92"/>
  </r>
  <r>
    <n v="3944"/>
    <s v="DEMOCRAT"/>
    <n v="2424"/>
    <s v="61-70"/>
    <d v="2112-07-09T00:00:00"/>
    <n v="9"/>
    <x v="0"/>
    <x v="92"/>
  </r>
  <r>
    <n v="3946"/>
    <s v="DEMOCRAT"/>
    <n v="2405"/>
    <s v="61-70"/>
    <d v="2112-07-21T00:00:00"/>
    <n v="9"/>
    <x v="0"/>
    <x v="92"/>
  </r>
  <r>
    <n v="3947"/>
    <s v="DEMOCRAT"/>
    <n v="2417"/>
    <s v="31-40"/>
    <d v="2112-08-02T00:00:00"/>
    <n v="9"/>
    <x v="0"/>
    <x v="92"/>
  </r>
  <r>
    <n v="3948"/>
    <s v="REPUBLICAN"/>
    <n v="2413"/>
    <s v="71 +"/>
    <d v="2112-08-14T00:00:00"/>
    <n v="9"/>
    <x v="1"/>
    <x v="92"/>
  </r>
  <r>
    <n v="3949"/>
    <s v="DEMOCRAT"/>
    <n v="2407"/>
    <s v="31-40"/>
    <d v="2112-08-26T00:00:00"/>
    <n v="9"/>
    <x v="1"/>
    <x v="92"/>
  </r>
  <r>
    <n v="3950"/>
    <s v="DEMOCRAT"/>
    <n v="2402"/>
    <s v="71 +"/>
    <d v="2112-09-07T00:00:00"/>
    <n v="9"/>
    <x v="0"/>
    <x v="92"/>
  </r>
  <r>
    <n v="3951"/>
    <s v="DECLINED"/>
    <n v="2402"/>
    <s v="61-70"/>
    <d v="2112-09-19T00:00:00"/>
    <n v="9"/>
    <x v="0"/>
    <x v="92"/>
  </r>
  <r>
    <n v="3952"/>
    <s v="DEMOCRAT"/>
    <n v="2402"/>
    <s v="41-50"/>
    <d v="2112-10-01T00:00:00"/>
    <n v="9"/>
    <x v="1"/>
    <x v="92"/>
  </r>
  <r>
    <n v="3953"/>
    <s v="REPUBLICAN"/>
    <n v="2416"/>
    <s v="51-60"/>
    <d v="2112-10-13T00:00:00"/>
    <n v="9"/>
    <x v="1"/>
    <x v="92"/>
  </r>
  <r>
    <n v="3954"/>
    <s v="REPUBLICAN"/>
    <n v="2424"/>
    <s v="61-70"/>
    <d v="2112-10-25T00:00:00"/>
    <n v="9"/>
    <x v="2"/>
    <x v="92"/>
  </r>
  <r>
    <n v="3955"/>
    <s v="REPUBLICAN"/>
    <n v="2409"/>
    <s v="41-50"/>
    <d v="2112-11-06T00:00:00"/>
    <n v="9"/>
    <x v="0"/>
    <x v="92"/>
  </r>
  <r>
    <n v="3956"/>
    <s v="DECLINED"/>
    <n v="2416"/>
    <s v="41-50"/>
    <d v="2112-11-18T00:00:00"/>
    <n v="9"/>
    <x v="0"/>
    <x v="92"/>
  </r>
  <r>
    <n v="3957"/>
    <s v="DEMOCRAT"/>
    <n v="2418"/>
    <s v="31-40"/>
    <d v="2112-11-30T00:00:00"/>
    <n v="10"/>
    <x v="0"/>
    <x v="92"/>
  </r>
  <r>
    <n v="3958"/>
    <s v="DECLINED"/>
    <n v="2423"/>
    <s v="41-50"/>
    <d v="2112-12-12T00:00:00"/>
    <n v="10"/>
    <x v="0"/>
    <x v="92"/>
  </r>
  <r>
    <n v="3959"/>
    <s v="REPUBLICAN"/>
    <n v="2406"/>
    <s v="41-50"/>
    <d v="2112-12-24T00:00:00"/>
    <n v="9"/>
    <x v="1"/>
    <x v="92"/>
  </r>
  <r>
    <n v="3960"/>
    <s v="DEMOCRAT"/>
    <n v="2414"/>
    <s v="71 +"/>
    <d v="2113-01-05T00:00:00"/>
    <n v="10"/>
    <x v="0"/>
    <x v="93"/>
  </r>
  <r>
    <n v="3961"/>
    <s v="DEMOCRAT"/>
    <n v="2413"/>
    <s v="51-60"/>
    <d v="2113-01-17T00:00:00"/>
    <n v="9"/>
    <x v="0"/>
    <x v="93"/>
  </r>
  <r>
    <n v="3962"/>
    <s v="DEMOCRAT"/>
    <n v="2412"/>
    <s v="41-50"/>
    <d v="2113-01-29T00:00:00"/>
    <n v="10"/>
    <x v="1"/>
    <x v="93"/>
  </r>
  <r>
    <n v="3963"/>
    <s v="DEMOCRAT"/>
    <n v="2413"/>
    <s v="31-40"/>
    <d v="2113-02-10T00:00:00"/>
    <n v="10"/>
    <x v="0"/>
    <x v="93"/>
  </r>
  <r>
    <n v="3964"/>
    <s v="DEMOCRAT"/>
    <n v="2419"/>
    <s v="51-60"/>
    <d v="2113-02-22T00:00:00"/>
    <n v="10"/>
    <x v="1"/>
    <x v="93"/>
  </r>
  <r>
    <n v="3965"/>
    <s v="REPUBLICAN"/>
    <n v="2424"/>
    <s v="71 +"/>
    <d v="2113-03-06T00:00:00"/>
    <n v="10"/>
    <x v="0"/>
    <x v="93"/>
  </r>
  <r>
    <n v="3966"/>
    <s v="REPUBLICAN"/>
    <n v="2402"/>
    <s v="41-50"/>
    <d v="2113-03-18T00:00:00"/>
    <n v="10"/>
    <x v="0"/>
    <x v="93"/>
  </r>
  <r>
    <n v="3967"/>
    <s v="DEMOCRAT"/>
    <n v="2407"/>
    <s v="71 +"/>
    <d v="2113-03-30T00:00:00"/>
    <n v="10"/>
    <x v="0"/>
    <x v="93"/>
  </r>
  <r>
    <n v="3968"/>
    <s v="DEMOCRAT"/>
    <n v="2404"/>
    <s v="51-60"/>
    <d v="2113-04-11T00:00:00"/>
    <n v="10"/>
    <x v="1"/>
    <x v="93"/>
  </r>
  <r>
    <n v="3969"/>
    <s v="DECLINED"/>
    <n v="2408"/>
    <s v="31-40"/>
    <d v="2113-04-23T00:00:00"/>
    <n v="10"/>
    <x v="0"/>
    <x v="93"/>
  </r>
  <r>
    <n v="3970"/>
    <s v="REPUBLICAN"/>
    <n v="2407"/>
    <s v="41-50"/>
    <d v="2113-05-05T00:00:00"/>
    <n v="9"/>
    <x v="1"/>
    <x v="93"/>
  </r>
  <r>
    <n v="3971"/>
    <s v="REPUBLICAN"/>
    <n v="2421"/>
    <s v="71 +"/>
    <d v="2113-05-17T00:00:00"/>
    <n v="10"/>
    <x v="0"/>
    <x v="93"/>
  </r>
  <r>
    <n v="3972"/>
    <s v="REPUBLICAN"/>
    <n v="2402"/>
    <s v="31-40"/>
    <d v="2113-05-29T00:00:00"/>
    <n v="9"/>
    <x v="1"/>
    <x v="93"/>
  </r>
  <r>
    <n v="3973"/>
    <s v="REPUBLICAN"/>
    <n v="2402"/>
    <s v="31-40"/>
    <d v="2113-06-10T00:00:00"/>
    <n v="9"/>
    <x v="1"/>
    <x v="93"/>
  </r>
  <r>
    <n v="3974"/>
    <s v="DEMOCRAT"/>
    <n v="2408"/>
    <s v="51-60"/>
    <d v="2113-06-22T00:00:00"/>
    <n v="3"/>
    <x v="0"/>
    <x v="93"/>
  </r>
  <r>
    <n v="3975"/>
    <s v="REPUBLICAN"/>
    <n v="2406"/>
    <s v="41-50"/>
    <d v="2113-07-04T00:00:00"/>
    <n v="10"/>
    <x v="0"/>
    <x v="93"/>
  </r>
  <r>
    <n v="3976"/>
    <s v="DEMOCRAT"/>
    <n v="2418"/>
    <s v="71 +"/>
    <d v="2113-07-16T00:00:00"/>
    <n v="10"/>
    <x v="0"/>
    <x v="93"/>
  </r>
  <r>
    <n v="3977"/>
    <s v="DEMOCRAT"/>
    <n v="2407"/>
    <s v="41-50"/>
    <d v="2113-07-28T00:00:00"/>
    <n v="10"/>
    <x v="0"/>
    <x v="93"/>
  </r>
  <r>
    <n v="3978"/>
    <s v="DEMOCRAT"/>
    <n v="2404"/>
    <s v="31-40"/>
    <d v="2113-08-09T00:00:00"/>
    <n v="10"/>
    <x v="1"/>
    <x v="93"/>
  </r>
  <r>
    <n v="3979"/>
    <s v="GREEN"/>
    <n v="2401"/>
    <s v="41-50"/>
    <d v="2113-08-21T00:00:00"/>
    <n v="9"/>
    <x v="2"/>
    <x v="93"/>
  </r>
  <r>
    <n v="3980"/>
    <s v="DEMOCRAT"/>
    <n v="2407"/>
    <s v="71 +"/>
    <d v="2113-09-02T00:00:00"/>
    <n v="9"/>
    <x v="0"/>
    <x v="93"/>
  </r>
  <r>
    <n v="3981"/>
    <s v="DEMOCRAT"/>
    <n v="2405"/>
    <s v="41-50"/>
    <d v="2113-09-14T00:00:00"/>
    <n v="9"/>
    <x v="1"/>
    <x v="93"/>
  </r>
  <r>
    <n v="3982"/>
    <s v="DEMOCRAT"/>
    <n v="2415"/>
    <s v="41-50"/>
    <d v="2113-09-26T00:00:00"/>
    <n v="9"/>
    <x v="1"/>
    <x v="93"/>
  </r>
  <r>
    <n v="3983"/>
    <s v="REPUBLICAN"/>
    <n v="2411"/>
    <s v="41-50"/>
    <d v="2113-10-08T00:00:00"/>
    <n v="9"/>
    <x v="0"/>
    <x v="93"/>
  </r>
  <r>
    <n v="3984"/>
    <s v="DEMOCRAT"/>
    <n v="2421"/>
    <s v="31-40"/>
    <d v="2113-10-20T00:00:00"/>
    <n v="9"/>
    <x v="0"/>
    <x v="93"/>
  </r>
  <r>
    <n v="3985"/>
    <s v="REPUBLICAN"/>
    <n v="2416"/>
    <s v="21-30"/>
    <d v="2113-11-01T00:00:00"/>
    <n v="10"/>
    <x v="0"/>
    <x v="93"/>
  </r>
  <r>
    <n v="3986"/>
    <s v="REPUBLICAN"/>
    <n v="2423"/>
    <s v="51-60"/>
    <d v="2113-11-13T00:00:00"/>
    <n v="10"/>
    <x v="0"/>
    <x v="93"/>
  </r>
  <r>
    <n v="3987"/>
    <s v="DEMOCRAT"/>
    <n v="2413"/>
    <s v="51-60"/>
    <d v="2113-11-25T00:00:00"/>
    <n v="10"/>
    <x v="1"/>
    <x v="93"/>
  </r>
  <r>
    <n v="3988"/>
    <s v="DEMOCRAT"/>
    <n v="2417"/>
    <s v="41-50"/>
    <d v="2113-12-07T00:00:00"/>
    <n v="10"/>
    <x v="0"/>
    <x v="93"/>
  </r>
  <r>
    <n v="3989"/>
    <s v="REPUBLICAN"/>
    <n v="2401"/>
    <s v="31-40"/>
    <d v="2113-12-19T00:00:00"/>
    <n v="10"/>
    <x v="0"/>
    <x v="93"/>
  </r>
  <r>
    <n v="3990"/>
    <s v="REPUBLICAN"/>
    <n v="2403"/>
    <s v="51-60"/>
    <d v="2113-12-31T00:00:00"/>
    <n v="10"/>
    <x v="0"/>
    <x v="93"/>
  </r>
  <r>
    <n v="3991"/>
    <s v="DEMOCRAT"/>
    <n v="2402"/>
    <s v="41-50"/>
    <d v="2114-01-12T00:00:00"/>
    <n v="10"/>
    <x v="1"/>
    <x v="94"/>
  </r>
  <r>
    <n v="3992"/>
    <s v="DEMOCRAT"/>
    <n v="2412"/>
    <s v="51-60"/>
    <d v="2114-01-24T00:00:00"/>
    <n v="10"/>
    <x v="1"/>
    <x v="94"/>
  </r>
  <r>
    <n v="3993"/>
    <s v="DEMOCRAT"/>
    <n v="2421"/>
    <s v="51-60"/>
    <d v="2114-02-05T00:00:00"/>
    <n v="10"/>
    <x v="0"/>
    <x v="94"/>
  </r>
  <r>
    <n v="3994"/>
    <s v="REPUBLICAN"/>
    <n v="2402"/>
    <s v="41-50"/>
    <d v="2114-02-17T00:00:00"/>
    <n v="10"/>
    <x v="0"/>
    <x v="94"/>
  </r>
  <r>
    <n v="3995"/>
    <s v="DEMOCRAT"/>
    <n v="2419"/>
    <s v="41-50"/>
    <d v="2114-03-01T00:00:00"/>
    <n v="10"/>
    <x v="0"/>
    <x v="94"/>
  </r>
  <r>
    <n v="3996"/>
    <s v="DEMOCRAT"/>
    <n v="2419"/>
    <s v="51-60"/>
    <d v="2114-03-13T00:00:00"/>
    <n v="10"/>
    <x v="0"/>
    <x v="94"/>
  </r>
  <r>
    <n v="3997"/>
    <s v="GREEN"/>
    <n v="2407"/>
    <s v="41-50"/>
    <d v="2114-03-25T00:00:00"/>
    <n v="10"/>
    <x v="1"/>
    <x v="94"/>
  </r>
  <r>
    <n v="3998"/>
    <s v="DEMOCRAT"/>
    <n v="2419"/>
    <s v="61-70"/>
    <d v="2114-04-06T00:00:00"/>
    <n v="10"/>
    <x v="0"/>
    <x v="94"/>
  </r>
  <r>
    <n v="3999"/>
    <s v="DEMOCRAT"/>
    <n v="2422"/>
    <s v="21-30"/>
    <d v="2114-04-18T00:00:00"/>
    <n v="10"/>
    <x v="0"/>
    <x v="94"/>
  </r>
  <r>
    <n v="4000"/>
    <s v="DEMOCRAT"/>
    <n v="2407"/>
    <s v="51-60"/>
    <d v="2114-04-30T00:00:00"/>
    <n v="10"/>
    <x v="1"/>
    <x v="94"/>
  </r>
  <r>
    <n v="4001"/>
    <s v="DEMOCRAT"/>
    <n v="2413"/>
    <s v="41-50"/>
    <d v="2114-05-12T00:00:00"/>
    <n v="10"/>
    <x v="0"/>
    <x v="94"/>
  </r>
  <r>
    <n v="4002"/>
    <s v="DEMOCRAT"/>
    <n v="2401"/>
    <s v="41-50"/>
    <d v="2114-05-24T00:00:00"/>
    <n v="10"/>
    <x v="0"/>
    <x v="94"/>
  </r>
  <r>
    <n v="4003"/>
    <s v="DEMOCRAT"/>
    <n v="2413"/>
    <s v="41-50"/>
    <d v="2114-06-05T00:00:00"/>
    <n v="10"/>
    <x v="1"/>
    <x v="94"/>
  </r>
  <r>
    <n v="4004"/>
    <s v="DEMOCRAT"/>
    <n v="2413"/>
    <s v="51-60"/>
    <d v="2114-06-17T00:00:00"/>
    <n v="10"/>
    <x v="1"/>
    <x v="94"/>
  </r>
  <r>
    <n v="4005"/>
    <s v="REPUBLICAN"/>
    <n v="2418"/>
    <s v="41-50"/>
    <d v="2114-06-29T00:00:00"/>
    <n v="9"/>
    <x v="1"/>
    <x v="94"/>
  </r>
  <r>
    <n v="4006"/>
    <s v="DEMOCRAT"/>
    <n v="2413"/>
    <s v="51-60"/>
    <d v="2114-07-11T00:00:00"/>
    <n v="10"/>
    <x v="1"/>
    <x v="94"/>
  </r>
  <r>
    <n v="4007"/>
    <s v="DECLINED"/>
    <n v="2416"/>
    <s v="41-50"/>
    <d v="2114-07-23T00:00:00"/>
    <n v="10"/>
    <x v="1"/>
    <x v="94"/>
  </r>
  <r>
    <n v="4008"/>
    <s v="AMERICAN INDEP"/>
    <n v="2417"/>
    <s v="31-40"/>
    <d v="2114-08-04T00:00:00"/>
    <n v="10"/>
    <x v="1"/>
    <x v="94"/>
  </r>
  <r>
    <n v="4009"/>
    <s v="DEMOCRAT"/>
    <n v="2402"/>
    <s v="51-60"/>
    <d v="2114-08-16T00:00:00"/>
    <n v="10"/>
    <x v="0"/>
    <x v="94"/>
  </r>
  <r>
    <n v="4011"/>
    <s v="DEMOCRAT"/>
    <n v="2401"/>
    <s v="31-40"/>
    <d v="2114-08-28T00:00:00"/>
    <n v="9"/>
    <x v="1"/>
    <x v="94"/>
  </r>
  <r>
    <n v="4012"/>
    <s v="REPUBLICAN"/>
    <n v="2409"/>
    <s v="21-30"/>
    <d v="2114-09-09T00:00:00"/>
    <n v="9"/>
    <x v="1"/>
    <x v="94"/>
  </r>
  <r>
    <n v="4013"/>
    <s v="DEMOCRAT"/>
    <n v="2422"/>
    <s v="41-50"/>
    <d v="2114-09-21T00:00:00"/>
    <n v="9"/>
    <x v="0"/>
    <x v="94"/>
  </r>
  <r>
    <n v="4014"/>
    <s v="REPUBLICAN"/>
    <n v="2413"/>
    <s v="41-50"/>
    <d v="2114-10-03T00:00:00"/>
    <n v="9"/>
    <x v="1"/>
    <x v="94"/>
  </r>
  <r>
    <n v="4015"/>
    <s v="DECLINED"/>
    <n v="2418"/>
    <s v="41-50"/>
    <d v="2114-10-15T00:00:00"/>
    <n v="9"/>
    <x v="1"/>
    <x v="94"/>
  </r>
  <r>
    <n v="4016"/>
    <s v="DECLINED"/>
    <n v="2418"/>
    <s v="41-50"/>
    <d v="2114-10-27T00:00:00"/>
    <n v="9"/>
    <x v="1"/>
    <x v="94"/>
  </r>
  <r>
    <n v="4017"/>
    <s v="DEMOCRAT"/>
    <n v="2413"/>
    <s v="41-50"/>
    <d v="2114-11-08T00:00:00"/>
    <n v="9"/>
    <x v="1"/>
    <x v="94"/>
  </r>
  <r>
    <n v="4018"/>
    <s v="GREEN"/>
    <n v="2403"/>
    <s v="41-50"/>
    <d v="2114-11-20T00:00:00"/>
    <n v="9"/>
    <x v="1"/>
    <x v="94"/>
  </r>
  <r>
    <n v="4019"/>
    <s v="DEMOCRAT"/>
    <n v="2406"/>
    <s v="51-60"/>
    <d v="2114-12-02T00:00:00"/>
    <n v="9"/>
    <x v="1"/>
    <x v="94"/>
  </r>
  <r>
    <n v="4020"/>
    <s v="DEMOCRAT"/>
    <n v="2407"/>
    <s v="31-40"/>
    <d v="2114-12-14T00:00:00"/>
    <n v="9"/>
    <x v="1"/>
    <x v="94"/>
  </r>
  <r>
    <n v="4021"/>
    <s v="DEMOCRAT"/>
    <n v="2405"/>
    <s v="41-50"/>
    <d v="2114-12-26T00:00:00"/>
    <n v="9"/>
    <x v="1"/>
    <x v="94"/>
  </r>
  <r>
    <n v="4022"/>
    <s v="DECLINED"/>
    <n v="2414"/>
    <s v="41-50"/>
    <d v="2115-01-07T00:00:00"/>
    <n v="9"/>
    <x v="1"/>
    <x v="95"/>
  </r>
  <r>
    <n v="4023"/>
    <s v="DEMOCRAT"/>
    <n v="2412"/>
    <s v="41-50"/>
    <d v="2115-01-19T00:00:00"/>
    <n v="9"/>
    <x v="1"/>
    <x v="95"/>
  </r>
  <r>
    <n v="4024"/>
    <s v="DEMOCRAT"/>
    <n v="2404"/>
    <s v="51-60"/>
    <d v="2115-01-31T00:00:00"/>
    <n v="9"/>
    <x v="1"/>
    <x v="95"/>
  </r>
  <r>
    <n v="4025"/>
    <s v="DEMOCRAT"/>
    <n v="2417"/>
    <s v="31-40"/>
    <d v="2115-02-12T00:00:00"/>
    <n v="9"/>
    <x v="0"/>
    <x v="95"/>
  </r>
  <r>
    <n v="4026"/>
    <s v="DECLINED"/>
    <n v="2418"/>
    <s v="31-40"/>
    <d v="2115-02-24T00:00:00"/>
    <n v="9"/>
    <x v="0"/>
    <x v="95"/>
  </r>
  <r>
    <n v="4027"/>
    <s v="DEMOCRAT"/>
    <n v="2413"/>
    <s v="51-60"/>
    <d v="2115-03-08T00:00:00"/>
    <n v="9"/>
    <x v="1"/>
    <x v="95"/>
  </r>
  <r>
    <n v="4028"/>
    <s v="DECLINED"/>
    <n v="2409"/>
    <s v="51-60"/>
    <d v="2115-03-20T00:00:00"/>
    <n v="10"/>
    <x v="1"/>
    <x v="95"/>
  </r>
  <r>
    <n v="4029"/>
    <s v="REPUBLICAN"/>
    <n v="2423"/>
    <s v="71 +"/>
    <d v="2115-04-01T00:00:00"/>
    <n v="10"/>
    <x v="0"/>
    <x v="95"/>
  </r>
  <r>
    <n v="4030"/>
    <s v="DEMOCRAT"/>
    <n v="2419"/>
    <s v="41-50"/>
    <d v="2115-04-13T00:00:00"/>
    <n v="10"/>
    <x v="1"/>
    <x v="95"/>
  </r>
  <r>
    <n v="4031"/>
    <s v="DECLINED"/>
    <n v="2412"/>
    <s v="51-60"/>
    <d v="2115-04-25T00:00:00"/>
    <n v="10"/>
    <x v="1"/>
    <x v="95"/>
  </r>
  <r>
    <n v="4032"/>
    <s v="DECLINED"/>
    <n v="2414"/>
    <s v="51-60"/>
    <d v="2115-05-07T00:00:00"/>
    <n v="10"/>
    <x v="1"/>
    <x v="95"/>
  </r>
  <r>
    <n v="4033"/>
    <s v="DEMOCRAT"/>
    <n v="2401"/>
    <s v="71 +"/>
    <d v="2115-05-19T00:00:00"/>
    <n v="10"/>
    <x v="0"/>
    <x v="95"/>
  </r>
  <r>
    <n v="4034"/>
    <s v="REPUBLICAN"/>
    <n v="2422"/>
    <s v="31-40"/>
    <d v="2115-05-31T00:00:00"/>
    <n v="10"/>
    <x v="2"/>
    <x v="95"/>
  </r>
  <r>
    <n v="4035"/>
    <s v="DEMOCRAT"/>
    <n v="2424"/>
    <s v="41-50"/>
    <d v="2115-06-12T00:00:00"/>
    <n v="9"/>
    <x v="1"/>
    <x v="95"/>
  </r>
  <r>
    <n v="4036"/>
    <s v="DEMOCRAT"/>
    <n v="2401"/>
    <s v="71 +"/>
    <d v="2115-06-24T00:00:00"/>
    <n v="9"/>
    <x v="1"/>
    <x v="95"/>
  </r>
  <r>
    <n v="4037"/>
    <s v="REPUBLICAN"/>
    <n v="2421"/>
    <s v="51-60"/>
    <d v="2115-07-06T00:00:00"/>
    <n v="10"/>
    <x v="0"/>
    <x v="95"/>
  </r>
  <r>
    <n v="4038"/>
    <s v="REPUBLICAN"/>
    <n v="2418"/>
    <s v="41-50"/>
    <d v="2115-07-18T00:00:00"/>
    <n v="10"/>
    <x v="0"/>
    <x v="95"/>
  </r>
  <r>
    <n v="4039"/>
    <s v="DEMOCRAT"/>
    <n v="2421"/>
    <s v="71 +"/>
    <d v="2115-07-30T00:00:00"/>
    <n v="10"/>
    <x v="1"/>
    <x v="95"/>
  </r>
  <r>
    <n v="4041"/>
    <s v="DEMOCRAT"/>
    <n v="2413"/>
    <s v="41-50"/>
    <d v="2115-08-11T00:00:00"/>
    <n v="10"/>
    <x v="0"/>
    <x v="95"/>
  </r>
  <r>
    <n v="4042"/>
    <s v="DEMOCRAT"/>
    <n v="2423"/>
    <s v="31-40"/>
    <d v="2115-08-23T00:00:00"/>
    <n v="10"/>
    <x v="0"/>
    <x v="95"/>
  </r>
  <r>
    <n v="4043"/>
    <s v="REPUBLICAN"/>
    <n v="2412"/>
    <s v="31-40"/>
    <d v="2115-09-04T00:00:00"/>
    <n v="10"/>
    <x v="1"/>
    <x v="95"/>
  </r>
  <r>
    <n v="4044"/>
    <s v="DECLINED"/>
    <n v="2415"/>
    <s v="51-60"/>
    <d v="2115-09-16T00:00:00"/>
    <n v="10"/>
    <x v="0"/>
    <x v="95"/>
  </r>
  <r>
    <n v="4045"/>
    <s v="DEMOCRAT"/>
    <n v="2420"/>
    <s v="51-60"/>
    <d v="2115-09-28T00:00:00"/>
    <n v="6"/>
    <x v="0"/>
    <x v="95"/>
  </r>
  <r>
    <n v="4046"/>
    <s v="REPUBLICAN"/>
    <n v="2403"/>
    <s v="41-50"/>
    <d v="2115-10-10T00:00:00"/>
    <n v="10"/>
    <x v="0"/>
    <x v="95"/>
  </r>
  <r>
    <n v="4047"/>
    <s v="DEMOCRAT"/>
    <n v="2416"/>
    <s v="31-40"/>
    <d v="2115-10-22T00:00:00"/>
    <n v="10"/>
    <x v="0"/>
    <x v="95"/>
  </r>
  <r>
    <n v="4048"/>
    <s v="DEMOCRAT"/>
    <n v="2408"/>
    <s v="71 +"/>
    <d v="2115-11-03T00:00:00"/>
    <n v="10"/>
    <x v="1"/>
    <x v="95"/>
  </r>
  <r>
    <n v="4049"/>
    <s v="DECLINED"/>
    <n v="2422"/>
    <s v="31-40"/>
    <d v="2115-11-15T00:00:00"/>
    <n v="10"/>
    <x v="1"/>
    <x v="95"/>
  </r>
  <r>
    <n v="4050"/>
    <s v="DEMOCRAT"/>
    <n v="2421"/>
    <s v="61-70"/>
    <d v="2115-11-27T00:00:00"/>
    <n v="10"/>
    <x v="1"/>
    <x v="95"/>
  </r>
  <r>
    <n v="4051"/>
    <s v="REPUBLICAN"/>
    <n v="2419"/>
    <s v="71 +"/>
    <d v="2115-12-09T00:00:00"/>
    <n v="10"/>
    <x v="2"/>
    <x v="95"/>
  </r>
  <r>
    <n v="4052"/>
    <s v="DECLINED"/>
    <n v="2418"/>
    <s v="51-60"/>
    <d v="2115-12-21T00:00:00"/>
    <n v="10"/>
    <x v="0"/>
    <x v="95"/>
  </r>
  <r>
    <n v="4053"/>
    <s v="DEMOCRAT"/>
    <n v="2408"/>
    <s v="61-70"/>
    <d v="2116-01-02T00:00:00"/>
    <n v="10"/>
    <x v="1"/>
    <x v="96"/>
  </r>
  <r>
    <n v="4054"/>
    <s v="DEMOCRAT"/>
    <n v="2420"/>
    <s v="41-50"/>
    <d v="2116-01-14T00:00:00"/>
    <n v="10"/>
    <x v="1"/>
    <x v="96"/>
  </r>
  <r>
    <n v="4055"/>
    <s v="GREEN"/>
    <n v="2403"/>
    <s v="51-60"/>
    <d v="2116-01-26T00:00:00"/>
    <n v="10"/>
    <x v="1"/>
    <x v="96"/>
  </r>
  <r>
    <n v="4056"/>
    <s v="DECLINED"/>
    <n v="2402"/>
    <s v="51-60"/>
    <d v="2116-02-07T00:00:00"/>
    <n v="10"/>
    <x v="1"/>
    <x v="96"/>
  </r>
  <r>
    <n v="4057"/>
    <s v="DEMOCRAT"/>
    <n v="2420"/>
    <s v="31-40"/>
    <d v="2116-02-19T00:00:00"/>
    <n v="10"/>
    <x v="1"/>
    <x v="96"/>
  </r>
  <r>
    <n v="4058"/>
    <s v="DEMOCRAT"/>
    <n v="2402"/>
    <s v="61-70"/>
    <d v="2116-03-02T00:00:00"/>
    <n v="10"/>
    <x v="0"/>
    <x v="96"/>
  </r>
  <r>
    <n v="4059"/>
    <s v="DEMOCRAT"/>
    <n v="2412"/>
    <s v="41-50"/>
    <d v="2116-03-14T00:00:00"/>
    <n v="10"/>
    <x v="1"/>
    <x v="96"/>
  </r>
  <r>
    <n v="4060"/>
    <s v="DEMOCRAT"/>
    <n v="2413"/>
    <s v="71 +"/>
    <d v="2116-03-26T00:00:00"/>
    <n v="10"/>
    <x v="0"/>
    <x v="96"/>
  </r>
  <r>
    <n v="4062"/>
    <s v="DEMOCRAT"/>
    <n v="2419"/>
    <s v="51-60"/>
    <d v="2116-04-07T00:00:00"/>
    <n v="10"/>
    <x v="0"/>
    <x v="96"/>
  </r>
  <r>
    <n v="4063"/>
    <s v="DEMOCRAT"/>
    <n v="2417"/>
    <s v="51-60"/>
    <d v="2116-04-19T00:00:00"/>
    <n v="10"/>
    <x v="0"/>
    <x v="96"/>
  </r>
  <r>
    <n v="4064"/>
    <s v="DEMOCRAT"/>
    <n v="2416"/>
    <s v="31-40"/>
    <d v="2116-05-01T00:00:00"/>
    <n v="10"/>
    <x v="1"/>
    <x v="96"/>
  </r>
  <r>
    <n v="4065"/>
    <s v="REPUBLICAN"/>
    <n v="2419"/>
    <s v="71 +"/>
    <d v="2116-05-13T00:00:00"/>
    <n v="10"/>
    <x v="1"/>
    <x v="96"/>
  </r>
  <r>
    <n v="4066"/>
    <s v="REPUBLICAN"/>
    <n v="2411"/>
    <s v="31-40"/>
    <d v="2116-05-25T00:00:00"/>
    <n v="10"/>
    <x v="1"/>
    <x v="96"/>
  </r>
  <r>
    <n v="4067"/>
    <s v="REPUBLICAN"/>
    <n v="2405"/>
    <s v="41-50"/>
    <d v="2116-06-06T00:00:00"/>
    <n v="10"/>
    <x v="0"/>
    <x v="96"/>
  </r>
  <r>
    <n v="4068"/>
    <s v="DEMOCRAT"/>
    <n v="2401"/>
    <s v="31-40"/>
    <d v="2116-06-18T00:00:00"/>
    <n v="10"/>
    <x v="1"/>
    <x v="96"/>
  </r>
  <r>
    <n v="4069"/>
    <s v="REPUBLICAN"/>
    <n v="2420"/>
    <s v="51-60"/>
    <d v="2116-06-30T00:00:00"/>
    <n v="10"/>
    <x v="0"/>
    <x v="96"/>
  </r>
  <r>
    <n v="4070"/>
    <s v="GREEN"/>
    <n v="2416"/>
    <s v="41-50"/>
    <d v="2116-07-12T00:00:00"/>
    <n v="10"/>
    <x v="1"/>
    <x v="96"/>
  </r>
  <r>
    <n v="4071"/>
    <s v="REPUBLICAN"/>
    <n v="2408"/>
    <s v="61-70"/>
    <d v="2116-07-24T00:00:00"/>
    <n v="10"/>
    <x v="0"/>
    <x v="96"/>
  </r>
  <r>
    <n v="4072"/>
    <s v="DECLINED"/>
    <n v="2413"/>
    <s v="41-50"/>
    <d v="2116-08-05T00:00:00"/>
    <n v="9"/>
    <x v="1"/>
    <x v="96"/>
  </r>
  <r>
    <n v="4073"/>
    <s v="DEMOCRAT"/>
    <n v="2404"/>
    <s v="51-60"/>
    <d v="2116-08-17T00:00:00"/>
    <n v="10"/>
    <x v="1"/>
    <x v="96"/>
  </r>
  <r>
    <n v="4074"/>
    <s v="REPUBLICAN"/>
    <n v="2409"/>
    <s v="61-70"/>
    <d v="2116-08-29T00:00:00"/>
    <n v="9"/>
    <x v="1"/>
    <x v="96"/>
  </r>
  <r>
    <n v="4075"/>
    <s v="DECLINED"/>
    <n v="2413"/>
    <s v="41-50"/>
    <d v="2116-09-10T00:00:00"/>
    <n v="9"/>
    <x v="1"/>
    <x v="96"/>
  </r>
  <r>
    <n v="4076"/>
    <s v="DEMOCRAT"/>
    <n v="2418"/>
    <s v="41-50"/>
    <d v="2116-09-22T00:00:00"/>
    <n v="6"/>
    <x v="1"/>
    <x v="96"/>
  </r>
  <r>
    <n v="4077"/>
    <s v="REPUBLICAN"/>
    <n v="2419"/>
    <s v="31-40"/>
    <d v="2116-10-04T00:00:00"/>
    <n v="10"/>
    <x v="0"/>
    <x v="96"/>
  </r>
  <r>
    <n v="4078"/>
    <s v="DEMOCRAT"/>
    <n v="2424"/>
    <s v="31-40"/>
    <d v="2116-10-16T00:00:00"/>
    <n v="9"/>
    <x v="1"/>
    <x v="96"/>
  </r>
  <r>
    <n v="4079"/>
    <s v="REPUBLICAN"/>
    <n v="2403"/>
    <s v="31-40"/>
    <d v="2116-10-28T00:00:00"/>
    <n v="9"/>
    <x v="1"/>
    <x v="96"/>
  </r>
  <r>
    <n v="4080"/>
    <s v="DECLINED"/>
    <n v="2406"/>
    <s v="41-50"/>
    <d v="2116-11-09T00:00:00"/>
    <n v="9"/>
    <x v="1"/>
    <x v="96"/>
  </r>
  <r>
    <n v="4081"/>
    <s v="REPUBLICAN"/>
    <n v="2421"/>
    <s v="41-50"/>
    <d v="2116-11-21T00:00:00"/>
    <n v="9"/>
    <x v="1"/>
    <x v="96"/>
  </r>
  <r>
    <n v="4082"/>
    <s v="AMERICAN INDEP"/>
    <n v="2423"/>
    <s v="61-70"/>
    <d v="2116-12-03T00:00:00"/>
    <n v="9"/>
    <x v="1"/>
    <x v="96"/>
  </r>
  <r>
    <n v="4083"/>
    <s v="DEMOCRAT"/>
    <n v="2416"/>
    <s v="41-50"/>
    <d v="2116-12-15T00:00:00"/>
    <n v="9"/>
    <x v="1"/>
    <x v="96"/>
  </r>
  <r>
    <n v="4084"/>
    <s v="DEMOCRAT"/>
    <n v="2416"/>
    <s v="41-50"/>
    <d v="2116-12-27T00:00:00"/>
    <n v="9"/>
    <x v="1"/>
    <x v="96"/>
  </r>
  <r>
    <n v="4085"/>
    <s v="DEMOCRAT"/>
    <n v="2413"/>
    <s v="41-50"/>
    <d v="2117-01-08T00:00:00"/>
    <n v="9"/>
    <x v="1"/>
    <x v="97"/>
  </r>
  <r>
    <n v="4086"/>
    <s v="DECLINED"/>
    <n v="2419"/>
    <s v="31-40"/>
    <d v="2117-01-20T00:00:00"/>
    <n v="9"/>
    <x v="0"/>
    <x v="97"/>
  </r>
  <r>
    <n v="4087"/>
    <s v="DECLINED"/>
    <n v="2419"/>
    <s v="61-70"/>
    <d v="2117-02-01T00:00:00"/>
    <n v="9"/>
    <x v="0"/>
    <x v="97"/>
  </r>
  <r>
    <n v="4088"/>
    <s v="REPUBLICAN"/>
    <n v="2414"/>
    <s v="51-60"/>
    <d v="2117-02-13T00:00:00"/>
    <n v="9"/>
    <x v="0"/>
    <x v="97"/>
  </r>
  <r>
    <n v="4089"/>
    <s v="DECLINED"/>
    <n v="2406"/>
    <s v="51-60"/>
    <d v="2117-02-25T00:00:00"/>
    <n v="9"/>
    <x v="1"/>
    <x v="97"/>
  </r>
  <r>
    <n v="4090"/>
    <s v="DECLINED"/>
    <n v="2416"/>
    <s v="41-50"/>
    <d v="2117-03-09T00:00:00"/>
    <n v="9"/>
    <x v="1"/>
    <x v="97"/>
  </r>
  <r>
    <n v="4091"/>
    <s v="DEMOCRAT"/>
    <n v="2424"/>
    <s v="61-70"/>
    <d v="2117-03-21T00:00:00"/>
    <n v="9"/>
    <x v="1"/>
    <x v="97"/>
  </r>
  <r>
    <n v="4092"/>
    <s v="DEMOCRAT"/>
    <n v="2414"/>
    <s v="51-60"/>
    <d v="2117-04-02T00:00:00"/>
    <n v="10"/>
    <x v="1"/>
    <x v="97"/>
  </r>
  <r>
    <n v="4093"/>
    <s v="REPUBLICAN"/>
    <n v="2415"/>
    <s v="31-40"/>
    <d v="2117-04-14T00:00:00"/>
    <n v="9"/>
    <x v="1"/>
    <x v="97"/>
  </r>
  <r>
    <n v="4094"/>
    <s v="REPUBLICAN"/>
    <n v="2416"/>
    <s v="31-40"/>
    <d v="2117-04-26T00:00:00"/>
    <n v="9"/>
    <x v="0"/>
    <x v="97"/>
  </r>
  <r>
    <n v="4095"/>
    <s v="REPUBLICAN"/>
    <n v="2422"/>
    <s v="51-60"/>
    <d v="2117-05-08T00:00:00"/>
    <n v="10"/>
    <x v="0"/>
    <x v="97"/>
  </r>
  <r>
    <n v="4096"/>
    <s v="DEMOCRAT"/>
    <n v="2419"/>
    <s v="41-50"/>
    <d v="2117-05-20T00:00:00"/>
    <n v="9"/>
    <x v="1"/>
    <x v="97"/>
  </r>
  <r>
    <n v="4097"/>
    <s v="DEMOCRAT"/>
    <n v="2406"/>
    <s v="51-60"/>
    <d v="2117-06-01T00:00:00"/>
    <n v="9"/>
    <x v="0"/>
    <x v="97"/>
  </r>
  <r>
    <n v="4098"/>
    <s v="DEMOCRAT"/>
    <n v="2421"/>
    <s v="41-50"/>
    <d v="2117-06-13T00:00:00"/>
    <n v="9"/>
    <x v="0"/>
    <x v="97"/>
  </r>
  <r>
    <n v="4099"/>
    <s v="DEMOCRAT"/>
    <n v="2401"/>
    <s v="41-50"/>
    <d v="2117-06-25T00:00:00"/>
    <n v="9"/>
    <x v="1"/>
    <x v="97"/>
  </r>
  <r>
    <n v="4100"/>
    <s v="DEMOCRAT"/>
    <n v="2417"/>
    <s v="41-50"/>
    <d v="2117-07-07T00:00:00"/>
    <n v="9"/>
    <x v="1"/>
    <x v="97"/>
  </r>
  <r>
    <n v="4101"/>
    <s v="REPUBLICAN"/>
    <n v="2421"/>
    <s v="41-50"/>
    <d v="2117-07-19T00:00:00"/>
    <n v="9"/>
    <x v="1"/>
    <x v="97"/>
  </r>
  <r>
    <n v="4103"/>
    <s v="DEMOCRAT"/>
    <n v="2424"/>
    <s v="21-30"/>
    <d v="2117-07-31T00:00:00"/>
    <n v="9"/>
    <x v="0"/>
    <x v="97"/>
  </r>
  <r>
    <n v="4104"/>
    <s v="DEMOCRAT"/>
    <n v="2407"/>
    <s v="51-60"/>
    <d v="2117-08-12T00:00:00"/>
    <n v="9"/>
    <x v="0"/>
    <x v="97"/>
  </r>
  <r>
    <n v="4105"/>
    <s v="DEMOCRAT"/>
    <n v="2414"/>
    <s v="41-50"/>
    <d v="2117-08-24T00:00:00"/>
    <n v="9"/>
    <x v="1"/>
    <x v="97"/>
  </r>
  <r>
    <n v="4106"/>
    <s v="DECLINED"/>
    <n v="2422"/>
    <s v="41-50"/>
    <d v="2117-09-05T00:00:00"/>
    <n v="9"/>
    <x v="1"/>
    <x v="97"/>
  </r>
  <r>
    <n v="4107"/>
    <s v="DEMOCRAT"/>
    <n v="2403"/>
    <s v="41-50"/>
    <d v="2117-09-17T00:00:00"/>
    <n v="9"/>
    <x v="1"/>
    <x v="97"/>
  </r>
  <r>
    <n v="4108"/>
    <s v="DEMOCRAT"/>
    <n v="2402"/>
    <s v="31-40"/>
    <d v="2117-09-29T00:00:00"/>
    <n v="9"/>
    <x v="1"/>
    <x v="97"/>
  </r>
  <r>
    <n v="4109"/>
    <s v="DECLINED"/>
    <n v="2409"/>
    <s v="61-70"/>
    <d v="2117-10-11T00:00:00"/>
    <n v="9"/>
    <x v="0"/>
    <x v="97"/>
  </r>
  <r>
    <n v="4110"/>
    <s v="DEMOCRAT"/>
    <n v="2412"/>
    <s v="41-50"/>
    <d v="2117-10-23T00:00:00"/>
    <n v="9"/>
    <x v="1"/>
    <x v="97"/>
  </r>
  <r>
    <n v="4111"/>
    <s v="DEMOCRAT"/>
    <n v="2402"/>
    <s v="51-60"/>
    <d v="2117-11-04T00:00:00"/>
    <n v="9"/>
    <x v="0"/>
    <x v="97"/>
  </r>
  <r>
    <n v="4112"/>
    <s v="DEMOCRAT"/>
    <n v="2402"/>
    <s v="41-50"/>
    <d v="2117-11-16T00:00:00"/>
    <n v="9"/>
    <x v="1"/>
    <x v="97"/>
  </r>
  <r>
    <n v="4113"/>
    <s v="DECLINED"/>
    <n v="2401"/>
    <s v="41-50"/>
    <d v="2117-11-28T00:00:00"/>
    <n v="9"/>
    <x v="1"/>
    <x v="97"/>
  </r>
  <r>
    <n v="4114"/>
    <s v="AMERICAN INDEP"/>
    <n v="2414"/>
    <s v="41-50"/>
    <d v="2117-12-10T00:00:00"/>
    <n v="9"/>
    <x v="1"/>
    <x v="97"/>
  </r>
  <r>
    <n v="4115"/>
    <s v="DEMOCRAT"/>
    <n v="2403"/>
    <s v="51-60"/>
    <d v="2117-12-22T00:00:00"/>
    <n v="9"/>
    <x v="0"/>
    <x v="97"/>
  </r>
  <r>
    <n v="4116"/>
    <s v="DEMOCRAT"/>
    <n v="2405"/>
    <s v="41-50"/>
    <d v="2118-01-03T00:00:00"/>
    <n v="9"/>
    <x v="1"/>
    <x v="98"/>
  </r>
  <r>
    <n v="4117"/>
    <s v="DECLINED"/>
    <n v="2408"/>
    <s v="51-60"/>
    <d v="2118-01-15T00:00:00"/>
    <n v="9"/>
    <x v="0"/>
    <x v="98"/>
  </r>
  <r>
    <n v="4118"/>
    <s v="DEMOCRAT"/>
    <n v="2404"/>
    <s v="51-60"/>
    <d v="2118-01-27T00:00:00"/>
    <n v="9"/>
    <x v="2"/>
    <x v="98"/>
  </r>
  <r>
    <n v="4119"/>
    <s v="DEMOCRAT"/>
    <n v="2404"/>
    <s v="51-60"/>
    <d v="2118-02-08T00:00:00"/>
    <n v="9"/>
    <x v="0"/>
    <x v="98"/>
  </r>
  <r>
    <n v="4120"/>
    <s v="REPUBLICAN"/>
    <n v="2416"/>
    <s v="51-60"/>
    <d v="2118-02-20T00:00:00"/>
    <n v="9"/>
    <x v="0"/>
    <x v="98"/>
  </r>
  <r>
    <n v="4121"/>
    <s v="REPUBLICAN"/>
    <n v="2405"/>
    <s v="51-60"/>
    <d v="2118-03-04T00:00:00"/>
    <n v="9"/>
    <x v="0"/>
    <x v="98"/>
  </r>
  <r>
    <n v="4122"/>
    <s v="REPUBLICAN"/>
    <n v="2405"/>
    <s v="51-60"/>
    <d v="2118-03-16T00:00:00"/>
    <n v="9"/>
    <x v="0"/>
    <x v="98"/>
  </r>
  <r>
    <n v="4123"/>
    <s v="DEMOCRAT"/>
    <n v="2402"/>
    <s v="21-30"/>
    <d v="2118-03-28T00:00:00"/>
    <n v="3"/>
    <x v="0"/>
    <x v="98"/>
  </r>
  <r>
    <n v="4124"/>
    <s v="DEMOCRAT"/>
    <n v="2405"/>
    <s v="51-60"/>
    <d v="2118-04-09T00:00:00"/>
    <n v="9"/>
    <x v="1"/>
    <x v="98"/>
  </r>
  <r>
    <n v="4125"/>
    <s v="DEMOCRAT"/>
    <n v="2409"/>
    <s v="61-70"/>
    <d v="2118-04-21T00:00:00"/>
    <n v="9"/>
    <x v="0"/>
    <x v="98"/>
  </r>
  <r>
    <n v="4126"/>
    <s v="DEMOCRAT"/>
    <n v="2415"/>
    <s v="61-70"/>
    <d v="2118-05-03T00:00:00"/>
    <n v="9"/>
    <x v="2"/>
    <x v="98"/>
  </r>
  <r>
    <n v="4127"/>
    <s v="REPUBLICAN"/>
    <n v="2417"/>
    <s v="21-30"/>
    <d v="2118-05-15T00:00:00"/>
    <n v="9"/>
    <x v="0"/>
    <x v="98"/>
  </r>
  <r>
    <n v="4128"/>
    <s v="DEMOCRAT"/>
    <n v="2401"/>
    <s v="41-50"/>
    <d v="2118-05-27T00:00:00"/>
    <n v="9"/>
    <x v="1"/>
    <x v="98"/>
  </r>
  <r>
    <n v="4129"/>
    <s v="REPUBLICAN"/>
    <n v="2407"/>
    <s v="51-60"/>
    <d v="2118-06-08T00:00:00"/>
    <n v="9"/>
    <x v="0"/>
    <x v="98"/>
  </r>
  <r>
    <n v="4130"/>
    <s v="DEMOCRAT"/>
    <n v="2418"/>
    <s v="51-60"/>
    <d v="2118-06-20T00:00:00"/>
    <n v="9"/>
    <x v="1"/>
    <x v="98"/>
  </r>
  <r>
    <n v="4131"/>
    <s v="DEMOCRAT"/>
    <n v="2414"/>
    <s v="51-60"/>
    <d v="2118-07-02T00:00:00"/>
    <n v="9"/>
    <x v="1"/>
    <x v="98"/>
  </r>
  <r>
    <n v="4132"/>
    <s v="DEMOCRAT"/>
    <n v="2420"/>
    <s v="71 +"/>
    <d v="2118-07-14T00:00:00"/>
    <n v="22"/>
    <x v="0"/>
    <x v="98"/>
  </r>
  <r>
    <n v="4133"/>
    <s v="REPUBLICAN"/>
    <n v="2418"/>
    <s v="41-50"/>
    <d v="2118-07-26T00:00:00"/>
    <n v="9"/>
    <x v="1"/>
    <x v="98"/>
  </r>
  <r>
    <n v="4134"/>
    <s v="REPUBLICAN"/>
    <n v="2411"/>
    <s v="71 +"/>
    <d v="2118-08-07T00:00:00"/>
    <n v="9"/>
    <x v="0"/>
    <x v="98"/>
  </r>
  <r>
    <n v="4135"/>
    <s v="DEMOCRAT"/>
    <n v="2407"/>
    <s v="21-30"/>
    <d v="2118-08-19T00:00:00"/>
    <n v="9"/>
    <x v="1"/>
    <x v="98"/>
  </r>
  <r>
    <n v="4137"/>
    <s v="DEMOCRAT"/>
    <n v="2402"/>
    <s v="41-50"/>
    <d v="2118-08-31T00:00:00"/>
    <n v="9"/>
    <x v="0"/>
    <x v="98"/>
  </r>
  <r>
    <n v="4138"/>
    <s v="DEMOCRAT"/>
    <n v="2416"/>
    <s v="21-30"/>
    <d v="2118-09-12T00:00:00"/>
    <n v="9"/>
    <x v="0"/>
    <x v="98"/>
  </r>
  <r>
    <n v="4139"/>
    <s v="REPUBLICAN"/>
    <n v="2421"/>
    <s v="41-50"/>
    <d v="2118-09-24T00:00:00"/>
    <n v="9"/>
    <x v="1"/>
    <x v="98"/>
  </r>
  <r>
    <n v="4140"/>
    <s v="DEMOCRAT"/>
    <n v="2421"/>
    <s v="21-30"/>
    <d v="2118-10-06T00:00:00"/>
    <n v="9"/>
    <x v="0"/>
    <x v="98"/>
  </r>
  <r>
    <n v="4141"/>
    <s v="AMERICAN INDEP"/>
    <n v="2419"/>
    <s v="51-60"/>
    <d v="2118-10-18T00:00:00"/>
    <n v="9"/>
    <x v="1"/>
    <x v="98"/>
  </r>
  <r>
    <n v="4142"/>
    <s v="DEMOCRAT"/>
    <n v="2416"/>
    <s v="31-40"/>
    <d v="2118-10-30T00:00:00"/>
    <n v="9"/>
    <x v="1"/>
    <x v="98"/>
  </r>
  <r>
    <n v="4143"/>
    <s v="DEMOCRAT"/>
    <n v="2411"/>
    <s v="31-40"/>
    <d v="2118-11-11T00:00:00"/>
    <n v="8"/>
    <x v="0"/>
    <x v="98"/>
  </r>
  <r>
    <n v="4144"/>
    <s v="DECLINED"/>
    <n v="2406"/>
    <s v="31-40"/>
    <d v="2118-11-23T00:00:00"/>
    <n v="8"/>
    <x v="0"/>
    <x v="98"/>
  </r>
  <r>
    <n v="4145"/>
    <s v="REPUBLICAN"/>
    <n v="2409"/>
    <s v="61-70"/>
    <d v="2118-12-05T00:00:00"/>
    <n v="8"/>
    <x v="1"/>
    <x v="98"/>
  </r>
  <r>
    <n v="4146"/>
    <s v="DEMOCRAT"/>
    <n v="2409"/>
    <s v="41-50"/>
    <d v="2118-12-17T00:00:00"/>
    <n v="8"/>
    <x v="1"/>
    <x v="98"/>
  </r>
  <r>
    <n v="4147"/>
    <s v="DEMOCRAT"/>
    <n v="2416"/>
    <s v="21-30"/>
    <d v="2118-12-29T00:00:00"/>
    <n v="8"/>
    <x v="0"/>
    <x v="98"/>
  </r>
  <r>
    <n v="4148"/>
    <s v="GREEN"/>
    <n v="2403"/>
    <s v="31-40"/>
    <d v="2119-01-10T00:00:00"/>
    <n v="8"/>
    <x v="0"/>
    <x v="99"/>
  </r>
  <r>
    <n v="4149"/>
    <s v="DEMOCRAT"/>
    <n v="2403"/>
    <s v="31-40"/>
    <d v="2119-01-22T00:00:00"/>
    <n v="8"/>
    <x v="0"/>
    <x v="99"/>
  </r>
  <r>
    <n v="4150"/>
    <s v="REPUBLICAN"/>
    <n v="2404"/>
    <s v="71 +"/>
    <d v="2119-02-03T00:00:00"/>
    <n v="8"/>
    <x v="1"/>
    <x v="99"/>
  </r>
  <r>
    <n v="4151"/>
    <s v="REPUBLICAN"/>
    <n v="2413"/>
    <s v="41-50"/>
    <d v="2119-02-15T00:00:00"/>
    <n v="8"/>
    <x v="1"/>
    <x v="99"/>
  </r>
  <r>
    <n v="4152"/>
    <s v="DECLINED"/>
    <n v="2416"/>
    <s v="41-50"/>
    <d v="2119-02-27T00:00:00"/>
    <n v="8"/>
    <x v="0"/>
    <x v="99"/>
  </r>
  <r>
    <n v="4153"/>
    <s v="DEMOCRAT"/>
    <n v="2418"/>
    <s v="31-40"/>
    <d v="2119-03-11T00:00:00"/>
    <n v="8"/>
    <x v="1"/>
    <x v="99"/>
  </r>
  <r>
    <n v="4154"/>
    <s v="DEMOCRAT"/>
    <n v="2418"/>
    <s v="41-50"/>
    <d v="2119-03-23T00:00:00"/>
    <n v="8"/>
    <x v="1"/>
    <x v="99"/>
  </r>
  <r>
    <n v="4155"/>
    <s v="REPUBLICAN"/>
    <n v="2416"/>
    <s v="41-50"/>
    <d v="2119-04-04T00:00:00"/>
    <n v="8"/>
    <x v="0"/>
    <x v="99"/>
  </r>
  <r>
    <n v="4156"/>
    <s v="DEMOCRAT"/>
    <n v="2416"/>
    <s v="21-30"/>
    <d v="2119-04-16T00:00:00"/>
    <n v="8"/>
    <x v="1"/>
    <x v="99"/>
  </r>
  <r>
    <n v="4157"/>
    <s v="DECLINED"/>
    <n v="2419"/>
    <s v="31-40"/>
    <d v="2119-04-28T00:00:00"/>
    <n v="8"/>
    <x v="1"/>
    <x v="99"/>
  </r>
  <r>
    <n v="4158"/>
    <s v="DECLINED"/>
    <n v="2418"/>
    <s v="61-70"/>
    <d v="2119-05-10T00:00:00"/>
    <n v="8"/>
    <x v="1"/>
    <x v="99"/>
  </r>
  <r>
    <n v="4159"/>
    <s v="DEMOCRAT"/>
    <n v="2415"/>
    <s v="41-50"/>
    <d v="2119-05-22T00:00:00"/>
    <n v="8"/>
    <x v="1"/>
    <x v="99"/>
  </r>
  <r>
    <n v="4160"/>
    <s v="DEMOCRAT"/>
    <n v="2403"/>
    <s v="41-50"/>
    <d v="2119-06-03T00:00:00"/>
    <n v="8"/>
    <x v="0"/>
    <x v="99"/>
  </r>
  <r>
    <n v="4161"/>
    <s v="REPUBLICAN"/>
    <n v="2402"/>
    <s v="71 +"/>
    <d v="2119-06-15T00:00:00"/>
    <n v="8"/>
    <x v="1"/>
    <x v="99"/>
  </r>
  <r>
    <n v="4162"/>
    <s v="REPUBLICAN"/>
    <n v="2418"/>
    <s v="41-50"/>
    <d v="2119-06-27T00:00:00"/>
    <n v="8"/>
    <x v="1"/>
    <x v="99"/>
  </r>
  <r>
    <n v="4163"/>
    <s v="DEMOCRAT"/>
    <n v="2403"/>
    <s v="41-50"/>
    <d v="2119-07-09T00:00:00"/>
    <n v="7"/>
    <x v="0"/>
    <x v="99"/>
  </r>
  <r>
    <n v="4164"/>
    <s v="DEMOCRAT"/>
    <n v="2419"/>
    <s v="41-50"/>
    <d v="2119-07-21T00:00:00"/>
    <n v="7"/>
    <x v="1"/>
    <x v="99"/>
  </r>
  <r>
    <n v="4165"/>
    <s v="DEMOCRAT"/>
    <n v="2418"/>
    <s v="61-70"/>
    <d v="2119-08-02T00:00:00"/>
    <n v="8"/>
    <x v="1"/>
    <x v="99"/>
  </r>
  <r>
    <n v="4166"/>
    <s v="DEMOCRAT"/>
    <n v="2413"/>
    <s v="71 +"/>
    <d v="2119-08-14T00:00:00"/>
    <n v="7"/>
    <x v="1"/>
    <x v="99"/>
  </r>
  <r>
    <n v="4167"/>
    <s v="REPUBLICAN"/>
    <n v="2408"/>
    <s v="41-50"/>
    <d v="2119-08-26T00:00:00"/>
    <n v="7"/>
    <x v="1"/>
    <x v="99"/>
  </r>
  <r>
    <n v="4168"/>
    <s v="DECLINED"/>
    <n v="2406"/>
    <s v="61-70"/>
    <d v="2119-09-07T00:00:00"/>
    <n v="7"/>
    <x v="1"/>
    <x v="99"/>
  </r>
  <r>
    <n v="4169"/>
    <s v="DECLINED"/>
    <n v="2413"/>
    <s v="51-60"/>
    <d v="2119-09-19T00:00:00"/>
    <n v="7"/>
    <x v="1"/>
    <x v="99"/>
  </r>
  <r>
    <n v="4170"/>
    <s v="DEMOCRAT"/>
    <n v="2401"/>
    <s v="41-50"/>
    <d v="2119-10-01T00:00:00"/>
    <n v="7"/>
    <x v="1"/>
    <x v="99"/>
  </r>
  <r>
    <n v="4171"/>
    <s v="DECLINED"/>
    <n v="2404"/>
    <s v="51-60"/>
    <d v="2119-10-13T00:00:00"/>
    <n v="7"/>
    <x v="1"/>
    <x v="99"/>
  </r>
  <r>
    <n v="4172"/>
    <s v="REPUBLICAN"/>
    <n v="2415"/>
    <s v="41-50"/>
    <d v="2119-10-25T00:00:00"/>
    <n v="7"/>
    <x v="1"/>
    <x v="99"/>
  </r>
  <r>
    <n v="4173"/>
    <s v="DECLINED"/>
    <n v="2405"/>
    <s v="31-40"/>
    <d v="2119-11-06T00:00:00"/>
    <n v="7"/>
    <x v="0"/>
    <x v="99"/>
  </r>
  <r>
    <n v="4174"/>
    <s v="REPUBLICAN"/>
    <n v="2407"/>
    <s v="51-60"/>
    <d v="2119-11-18T00:00:00"/>
    <n v="7"/>
    <x v="1"/>
    <x v="99"/>
  </r>
  <r>
    <n v="4175"/>
    <s v="DEMOCRAT"/>
    <n v="2418"/>
    <s v="41-50"/>
    <d v="2119-11-30T00:00:00"/>
    <n v="7"/>
    <x v="1"/>
    <x v="99"/>
  </r>
  <r>
    <n v="4176"/>
    <s v="DEMOCRAT"/>
    <n v="2418"/>
    <s v="41-50"/>
    <d v="2119-12-12T00:00:00"/>
    <n v="7"/>
    <x v="1"/>
    <x v="99"/>
  </r>
  <r>
    <n v="4177"/>
    <s v="DEMOCRAT"/>
    <n v="2415"/>
    <s v="41-50"/>
    <d v="2119-12-24T00:00:00"/>
    <n v="7"/>
    <x v="1"/>
    <x v="99"/>
  </r>
  <r>
    <n v="4178"/>
    <s v="REPUBLICAN"/>
    <n v="2418"/>
    <s v="41-50"/>
    <d v="2120-01-05T00:00:00"/>
    <n v="7"/>
    <x v="1"/>
    <x v="100"/>
  </r>
  <r>
    <n v="4179"/>
    <s v="DEMOCRAT"/>
    <n v="2419"/>
    <s v="41-50"/>
    <d v="2120-01-17T00:00:00"/>
    <n v="7"/>
    <x v="1"/>
    <x v="100"/>
  </r>
  <r>
    <n v="4180"/>
    <s v="REPUBLICAN"/>
    <n v="2409"/>
    <s v="41-50"/>
    <d v="2120-01-29T00:00:00"/>
    <n v="7"/>
    <x v="1"/>
    <x v="100"/>
  </r>
  <r>
    <n v="4181"/>
    <s v="DEMOCRAT"/>
    <n v="2418"/>
    <s v="31-40"/>
    <d v="2120-02-10T00:00:00"/>
    <n v="7"/>
    <x v="0"/>
    <x v="100"/>
  </r>
  <r>
    <n v="4182"/>
    <s v="DECLINED"/>
    <n v="2418"/>
    <s v="31-40"/>
    <d v="2120-02-22T00:00:00"/>
    <n v="7"/>
    <x v="0"/>
    <x v="100"/>
  </r>
  <r>
    <n v="4183"/>
    <s v="REPUBLICAN"/>
    <n v="2406"/>
    <s v="71 +"/>
    <d v="2120-03-05T00:00:00"/>
    <n v="7"/>
    <x v="1"/>
    <x v="100"/>
  </r>
  <r>
    <n v="4184"/>
    <s v="DEMOCRAT"/>
    <n v="2404"/>
    <s v="41-50"/>
    <d v="2120-03-17T00:00:00"/>
    <n v="7"/>
    <x v="1"/>
    <x v="100"/>
  </r>
  <r>
    <n v="4185"/>
    <s v="DEMOCRAT"/>
    <n v="2418"/>
    <s v="51-60"/>
    <d v="2120-03-29T00:00:00"/>
    <n v="7"/>
    <x v="0"/>
    <x v="100"/>
  </r>
  <r>
    <n v="4186"/>
    <s v="DEMOCRAT"/>
    <n v="2415"/>
    <s v="31-40"/>
    <d v="2120-04-10T00:00:00"/>
    <n v="7"/>
    <x v="0"/>
    <x v="100"/>
  </r>
  <r>
    <n v="4187"/>
    <s v="DEMOCRAT"/>
    <n v="2404"/>
    <s v="51-60"/>
    <d v="2120-04-22T00:00:00"/>
    <n v="7"/>
    <x v="1"/>
    <x v="100"/>
  </r>
  <r>
    <n v="4188"/>
    <s v="DECLINED"/>
    <n v="2412"/>
    <s v="31-40"/>
    <d v="2120-05-04T00:00:00"/>
    <n v="7"/>
    <x v="0"/>
    <x v="100"/>
  </r>
  <r>
    <n v="4189"/>
    <s v="DECLINED"/>
    <n v="2411"/>
    <s v="31-40"/>
    <d v="2120-05-16T00:00:00"/>
    <n v="7"/>
    <x v="0"/>
    <x v="100"/>
  </r>
  <r>
    <n v="4190"/>
    <s v="DEMOCRAT"/>
    <n v="2411"/>
    <s v="21-30"/>
    <d v="2120-05-28T00:00:00"/>
    <n v="8"/>
    <x v="1"/>
    <x v="100"/>
  </r>
  <r>
    <n v="4191"/>
    <s v="DEMOCRAT"/>
    <n v="2422"/>
    <s v="51-60"/>
    <d v="2120-06-09T00:00:00"/>
    <n v="7"/>
    <x v="0"/>
    <x v="100"/>
  </r>
  <r>
    <n v="4192"/>
    <s v="DEMOCRAT"/>
    <n v="2422"/>
    <s v="51-60"/>
    <d v="2120-06-21T00:00:00"/>
    <n v="7"/>
    <x v="0"/>
    <x v="100"/>
  </r>
  <r>
    <n v="4193"/>
    <s v="DEMOCRAT"/>
    <n v="2420"/>
    <s v="51-60"/>
    <d v="2120-07-03T00:00:00"/>
    <n v="7"/>
    <x v="0"/>
    <x v="100"/>
  </r>
  <r>
    <n v="4194"/>
    <s v="REPUBLICAN"/>
    <n v="2421"/>
    <s v="71 +"/>
    <d v="2120-07-15T00:00:00"/>
    <n v="7"/>
    <x v="1"/>
    <x v="100"/>
  </r>
  <r>
    <n v="4195"/>
    <s v="REPUBLICAN"/>
    <n v="2405"/>
    <s v="61-70"/>
    <d v="2120-07-27T00:00:00"/>
    <n v="7"/>
    <x v="1"/>
    <x v="100"/>
  </r>
  <r>
    <n v="4196"/>
    <s v="DEMOCRAT"/>
    <n v="2401"/>
    <s v="31-40"/>
    <d v="2120-08-08T00:00:00"/>
    <n v="4"/>
    <x v="1"/>
    <x v="100"/>
  </r>
  <r>
    <n v="4197"/>
    <s v="DEMOCRAT"/>
    <n v="2419"/>
    <s v="51-60"/>
    <d v="2120-08-20T00:00:00"/>
    <n v="7"/>
    <x v="0"/>
    <x v="100"/>
  </r>
  <r>
    <n v="4198"/>
    <s v="DECLINED"/>
    <n v="2421"/>
    <s v="51-60"/>
    <d v="2120-09-01T00:00:00"/>
    <n v="7"/>
    <x v="0"/>
    <x v="100"/>
  </r>
  <r>
    <n v="4199"/>
    <s v="DEMOCRAT"/>
    <n v="2419"/>
    <s v="61-70"/>
    <d v="2120-09-13T00:00:00"/>
    <n v="7"/>
    <x v="1"/>
    <x v="100"/>
  </r>
  <r>
    <n v="4200"/>
    <s v="DEMOCRAT"/>
    <n v="2403"/>
    <s v="61-70"/>
    <d v="2120-09-25T00:00:00"/>
    <n v="7"/>
    <x v="0"/>
    <x v="100"/>
  </r>
  <r>
    <n v="4201"/>
    <s v="REPUBLICAN"/>
    <n v="2402"/>
    <s v="31-40"/>
    <d v="2120-10-07T00:00:00"/>
    <n v="7"/>
    <x v="0"/>
    <x v="100"/>
  </r>
  <r>
    <n v="4202"/>
    <s v="DEMOCRAT"/>
    <n v="2405"/>
    <s v="31-40"/>
    <d v="2120-10-19T00:00:00"/>
    <n v="7"/>
    <x v="1"/>
    <x v="100"/>
  </r>
  <r>
    <n v="4203"/>
    <s v="DEMOCRAT"/>
    <n v="2419"/>
    <s v="51-60"/>
    <d v="2120-10-31T00:00:00"/>
    <n v="7"/>
    <x v="0"/>
    <x v="100"/>
  </r>
  <r>
    <n v="4204"/>
    <s v="DECLINED"/>
    <n v="2423"/>
    <s v="51-60"/>
    <d v="2120-11-12T00:00:00"/>
    <n v="7"/>
    <x v="1"/>
    <x v="100"/>
  </r>
  <r>
    <n v="4205"/>
    <s v="DEMOCRAT"/>
    <n v="2420"/>
    <s v="51-60"/>
    <d v="2120-11-24T00:00:00"/>
    <n v="7"/>
    <x v="1"/>
    <x v="100"/>
  </r>
  <r>
    <n v="4206"/>
    <s v="REPUBLICAN"/>
    <n v="2416"/>
    <s v="31-40"/>
    <d v="2120-12-06T00:00:00"/>
    <n v="7"/>
    <x v="1"/>
    <x v="100"/>
  </r>
  <r>
    <n v="4207"/>
    <s v="REPUBLICAN"/>
    <n v="2415"/>
    <s v="41-50"/>
    <d v="2120-12-18T00:00:00"/>
    <n v="7"/>
    <x v="1"/>
    <x v="100"/>
  </r>
  <r>
    <n v="4208"/>
    <s v="REPUBLICAN"/>
    <n v="2414"/>
    <s v="41-50"/>
    <d v="2120-12-30T00:00:00"/>
    <n v="7"/>
    <x v="1"/>
    <x v="100"/>
  </r>
  <r>
    <n v="4209"/>
    <s v="DEMOCRAT"/>
    <n v="2423"/>
    <s v="41-50"/>
    <d v="2121-01-11T00:00:00"/>
    <n v="7"/>
    <x v="0"/>
    <x v="101"/>
  </r>
  <r>
    <n v="4210"/>
    <s v="DEMOCRAT"/>
    <n v="2402"/>
    <s v="41-50"/>
    <d v="2121-01-23T00:00:00"/>
    <n v="7"/>
    <x v="0"/>
    <x v="101"/>
  </r>
  <r>
    <n v="4211"/>
    <s v="DEMOCRAT"/>
    <n v="2401"/>
    <s v="41-50"/>
    <d v="2121-02-04T00:00:00"/>
    <n v="7"/>
    <x v="0"/>
    <x v="101"/>
  </r>
  <r>
    <n v="4212"/>
    <s v="REPUBLICAN"/>
    <n v="2412"/>
    <s v="41-50"/>
    <d v="2121-02-16T00:00:00"/>
    <n v="7"/>
    <x v="1"/>
    <x v="101"/>
  </r>
  <r>
    <n v="4213"/>
    <s v="DEMOCRAT"/>
    <n v="2407"/>
    <s v="41-50"/>
    <d v="2121-02-28T00:00:00"/>
    <n v="7"/>
    <x v="0"/>
    <x v="101"/>
  </r>
  <r>
    <n v="4214"/>
    <s v="DECLINED"/>
    <n v="2414"/>
    <s v="21-30"/>
    <d v="2121-03-12T00:00:00"/>
    <n v="7"/>
    <x v="1"/>
    <x v="101"/>
  </r>
  <r>
    <n v="4215"/>
    <s v="DEMOCRAT"/>
    <n v="2403"/>
    <s v="21-30"/>
    <d v="2121-03-24T00:00:00"/>
    <n v="3"/>
    <x v="0"/>
    <x v="101"/>
  </r>
  <r>
    <n v="4216"/>
    <s v="REPUBLICAN"/>
    <n v="2405"/>
    <s v="31-40"/>
    <d v="2121-04-05T00:00:00"/>
    <n v="7"/>
    <x v="0"/>
    <x v="101"/>
  </r>
  <r>
    <n v="4217"/>
    <s v="REPUBLICAN"/>
    <n v="2405"/>
    <s v="21-30"/>
    <d v="2121-04-17T00:00:00"/>
    <n v="7"/>
    <x v="0"/>
    <x v="101"/>
  </r>
  <r>
    <n v="4218"/>
    <s v="DECLINED"/>
    <n v="2418"/>
    <s v="41-50"/>
    <d v="2121-04-29T00:00:00"/>
    <n v="7"/>
    <x v="0"/>
    <x v="101"/>
  </r>
  <r>
    <n v="4219"/>
    <s v="REPUBLICAN"/>
    <n v="2424"/>
    <s v="41-50"/>
    <d v="2121-05-11T00:00:00"/>
    <n v="7"/>
    <x v="1"/>
    <x v="101"/>
  </r>
  <r>
    <n v="4220"/>
    <s v="DEMOCRAT"/>
    <n v="2424"/>
    <s v="41-50"/>
    <d v="2121-05-23T00:00:00"/>
    <n v="7"/>
    <x v="1"/>
    <x v="101"/>
  </r>
  <r>
    <n v="4221"/>
    <s v="REPUBLICAN"/>
    <n v="2415"/>
    <s v="41-50"/>
    <d v="2121-06-04T00:00:00"/>
    <n v="7"/>
    <x v="0"/>
    <x v="101"/>
  </r>
  <r>
    <n v="4222"/>
    <s v="DEMOCRAT"/>
    <n v="2401"/>
    <s v="41-50"/>
    <d v="2121-06-16T00:00:00"/>
    <n v="7"/>
    <x v="0"/>
    <x v="101"/>
  </r>
  <r>
    <n v="4223"/>
    <s v="DEMOCRAT"/>
    <n v="2414"/>
    <s v="31-40"/>
    <d v="2121-06-28T00:00:00"/>
    <n v="7"/>
    <x v="1"/>
    <x v="101"/>
  </r>
  <r>
    <n v="4224"/>
    <s v="DECLINED"/>
    <n v="2401"/>
    <s v="31-40"/>
    <d v="2121-07-10T00:00:00"/>
    <n v="7"/>
    <x v="1"/>
    <x v="101"/>
  </r>
  <r>
    <n v="4225"/>
    <s v="DECLINED"/>
    <n v="2406"/>
    <s v="51-60"/>
    <d v="2121-07-22T00:00:00"/>
    <n v="7"/>
    <x v="1"/>
    <x v="101"/>
  </r>
  <r>
    <n v="4226"/>
    <s v="DEMOCRAT"/>
    <n v="2403"/>
    <s v="41-50"/>
    <d v="2121-08-03T00:00:00"/>
    <n v="7"/>
    <x v="1"/>
    <x v="101"/>
  </r>
  <r>
    <n v="4227"/>
    <s v="DEMOCRAT"/>
    <n v="2402"/>
    <s v="31-40"/>
    <d v="2121-08-15T00:00:00"/>
    <n v="7"/>
    <x v="1"/>
    <x v="101"/>
  </r>
  <r>
    <n v="4228"/>
    <s v="DEMOCRAT"/>
    <n v="2418"/>
    <s v="41-50"/>
    <d v="2121-08-27T00:00:00"/>
    <n v="7"/>
    <x v="0"/>
    <x v="101"/>
  </r>
  <r>
    <n v="4229"/>
    <s v="DEMOCRAT"/>
    <n v="2412"/>
    <s v="31-40"/>
    <d v="2121-09-08T00:00:00"/>
    <n v="7"/>
    <x v="0"/>
    <x v="101"/>
  </r>
  <r>
    <n v="4230"/>
    <s v="DEMOCRAT"/>
    <n v="2422"/>
    <s v="41-50"/>
    <d v="2121-09-20T00:00:00"/>
    <n v="7"/>
    <x v="0"/>
    <x v="101"/>
  </r>
  <r>
    <n v="4231"/>
    <s v="REPUBLICAN"/>
    <n v="2405"/>
    <s v="51-60"/>
    <d v="2121-10-02T00:00:00"/>
    <n v="4"/>
    <x v="0"/>
    <x v="101"/>
  </r>
  <r>
    <n v="4232"/>
    <s v="DEMOCRAT"/>
    <n v="2418"/>
    <s v="21-30"/>
    <d v="2121-10-14T00:00:00"/>
    <n v="7"/>
    <x v="0"/>
    <x v="101"/>
  </r>
  <r>
    <n v="4233"/>
    <s v="DECLINED"/>
    <n v="2415"/>
    <s v="41-50"/>
    <d v="2121-10-26T00:00:00"/>
    <n v="7"/>
    <x v="0"/>
    <x v="101"/>
  </r>
  <r>
    <n v="4234"/>
    <s v="DECLINED"/>
    <n v="2412"/>
    <s v="51-60"/>
    <d v="2121-11-07T00:00:00"/>
    <n v="7"/>
    <x v="1"/>
    <x v="101"/>
  </r>
  <r>
    <n v="4235"/>
    <s v="DECLINED"/>
    <n v="2412"/>
    <s v="51-60"/>
    <d v="2121-11-19T00:00:00"/>
    <n v="7"/>
    <x v="1"/>
    <x v="101"/>
  </r>
  <r>
    <n v="4237"/>
    <s v="DEMOCRAT"/>
    <n v="2416"/>
    <s v="61-70"/>
    <d v="2121-12-01T00:00:00"/>
    <n v="7"/>
    <x v="0"/>
    <x v="101"/>
  </r>
  <r>
    <n v="4238"/>
    <s v="DECLINED"/>
    <n v="2416"/>
    <s v="71 +"/>
    <d v="2121-12-13T00:00:00"/>
    <n v="7"/>
    <x v="0"/>
    <x v="101"/>
  </r>
  <r>
    <n v="4239"/>
    <s v="DEMOCRAT"/>
    <n v="2417"/>
    <s v="41-50"/>
    <d v="2121-12-25T00:00:00"/>
    <n v="7"/>
    <x v="0"/>
    <x v="101"/>
  </r>
  <r>
    <n v="4240"/>
    <s v="REPUBLICAN"/>
    <n v="2401"/>
    <s v="41-50"/>
    <d v="2122-01-06T00:00:00"/>
    <n v="7"/>
    <x v="1"/>
    <x v="102"/>
  </r>
  <r>
    <n v="4241"/>
    <s v="DEMOCRAT"/>
    <n v="2409"/>
    <s v="31-40"/>
    <d v="2122-01-18T00:00:00"/>
    <n v="7"/>
    <x v="0"/>
    <x v="102"/>
  </r>
  <r>
    <n v="4242"/>
    <s v="REPUBLICAN"/>
    <n v="2417"/>
    <s v="41-50"/>
    <d v="2122-01-30T00:00:00"/>
    <n v="7"/>
    <x v="0"/>
    <x v="102"/>
  </r>
  <r>
    <n v="4243"/>
    <s v="DEMOCRAT"/>
    <n v="2421"/>
    <s v="41-50"/>
    <d v="2122-02-11T00:00:00"/>
    <n v="7"/>
    <x v="1"/>
    <x v="102"/>
  </r>
  <r>
    <n v="4244"/>
    <s v="DEMOCRAT"/>
    <n v="2423"/>
    <s v="51-60"/>
    <d v="2122-02-23T00:00:00"/>
    <n v="7"/>
    <x v="0"/>
    <x v="102"/>
  </r>
  <r>
    <n v="4245"/>
    <s v="DEMOCRAT"/>
    <n v="2405"/>
    <s v="61-70"/>
    <d v="2122-03-07T00:00:00"/>
    <n v="7"/>
    <x v="1"/>
    <x v="102"/>
  </r>
  <r>
    <n v="4247"/>
    <s v="DEMOCRAT"/>
    <n v="2407"/>
    <s v="21-30"/>
    <d v="2122-03-19T00:00:00"/>
    <n v="7"/>
    <x v="1"/>
    <x v="102"/>
  </r>
  <r>
    <n v="4251"/>
    <s v="REPUBLICAN"/>
    <n v="2402"/>
    <s v="51-60"/>
    <d v="2122-03-31T00:00:00"/>
    <n v="7"/>
    <x v="1"/>
    <x v="102"/>
  </r>
  <r>
    <n v="4252"/>
    <s v="DEMOCRAT"/>
    <n v="2420"/>
    <s v="51-60"/>
    <d v="2122-04-12T00:00:00"/>
    <n v="7"/>
    <x v="0"/>
    <x v="102"/>
  </r>
  <r>
    <n v="4253"/>
    <s v="DEMOCRAT"/>
    <n v="2421"/>
    <s v="41-50"/>
    <d v="2122-04-24T00:00:00"/>
    <n v="12"/>
    <x v="0"/>
    <x v="102"/>
  </r>
  <r>
    <n v="4254"/>
    <s v="REPUBLICAN"/>
    <n v="2419"/>
    <s v="21-30"/>
    <d v="2122-05-06T00:00:00"/>
    <n v="7"/>
    <x v="0"/>
    <x v="102"/>
  </r>
  <r>
    <n v="4255"/>
    <s v="DEMOCRAT"/>
    <n v="2423"/>
    <s v="41-50"/>
    <d v="2122-05-18T00:00:00"/>
    <n v="7"/>
    <x v="0"/>
    <x v="102"/>
  </r>
  <r>
    <n v="4256"/>
    <s v="REPUBLICAN"/>
    <n v="2419"/>
    <s v="21-30"/>
    <d v="2122-05-30T00:00:00"/>
    <n v="7"/>
    <x v="0"/>
    <x v="102"/>
  </r>
  <r>
    <n v="4257"/>
    <s v="DECLINED"/>
    <n v="2412"/>
    <s v="51-60"/>
    <d v="2122-06-11T00:00:00"/>
    <n v="7"/>
    <x v="1"/>
    <x v="102"/>
  </r>
  <r>
    <n v="4259"/>
    <s v="DECLINED"/>
    <n v="2403"/>
    <s v="41-50"/>
    <d v="2122-06-23T00:00:00"/>
    <n v="7"/>
    <x v="1"/>
    <x v="102"/>
  </r>
  <r>
    <n v="4260"/>
    <s v="DEMOCRAT"/>
    <n v="2405"/>
    <s v="41-50"/>
    <d v="2122-07-05T00:00:00"/>
    <n v="7"/>
    <x v="0"/>
    <x v="102"/>
  </r>
  <r>
    <n v="4261"/>
    <s v="DECLINED"/>
    <n v="2402"/>
    <s v="21-30"/>
    <d v="2122-07-17T00:00:00"/>
    <n v="7"/>
    <x v="0"/>
    <x v="102"/>
  </r>
  <r>
    <n v="4262"/>
    <s v="REPUBLICAN"/>
    <n v="2405"/>
    <s v="71 +"/>
    <d v="2122-07-29T00:00:00"/>
    <n v="7"/>
    <x v="0"/>
    <x v="102"/>
  </r>
  <r>
    <n v="4263"/>
    <s v="REPUBLICAN"/>
    <n v="2405"/>
    <s v="71 +"/>
    <d v="2122-08-10T00:00:00"/>
    <n v="7"/>
    <x v="0"/>
    <x v="102"/>
  </r>
  <r>
    <n v="4264"/>
    <s v="DEMOCRAT"/>
    <n v="2423"/>
    <s v="41-50"/>
    <d v="2122-08-22T00:00:00"/>
    <n v="7"/>
    <x v="0"/>
    <x v="102"/>
  </r>
  <r>
    <n v="4265"/>
    <s v="DEMOCRAT"/>
    <n v="2416"/>
    <s v="41-50"/>
    <d v="2122-09-03T00:00:00"/>
    <n v="7"/>
    <x v="0"/>
    <x v="102"/>
  </r>
  <r>
    <n v="4266"/>
    <s v="REPUBLICAN"/>
    <n v="2411"/>
    <s v="71 +"/>
    <d v="2122-09-15T00:00:00"/>
    <n v="7"/>
    <x v="0"/>
    <x v="102"/>
  </r>
  <r>
    <n v="4267"/>
    <s v="DEMOCRAT"/>
    <n v="2402"/>
    <s v="51-60"/>
    <d v="2122-09-27T00:00:00"/>
    <n v="7"/>
    <x v="0"/>
    <x v="102"/>
  </r>
  <r>
    <n v="4268"/>
    <s v="DEMOCRAT"/>
    <n v="2402"/>
    <s v="51-60"/>
    <d v="2122-10-09T00:00:00"/>
    <n v="7"/>
    <x v="0"/>
    <x v="102"/>
  </r>
  <r>
    <n v="4269"/>
    <s v="REPUBLICAN"/>
    <n v="2411"/>
    <s v="71 +"/>
    <d v="2122-10-21T00:00:00"/>
    <n v="7"/>
    <x v="0"/>
    <x v="102"/>
  </r>
  <r>
    <n v="4270"/>
    <s v="DEMOCRAT"/>
    <n v="2419"/>
    <s v="41-50"/>
    <d v="2122-11-02T00:00:00"/>
    <n v="7"/>
    <x v="0"/>
    <x v="102"/>
  </r>
  <r>
    <n v="4271"/>
    <s v="REPUBLICAN"/>
    <n v="2409"/>
    <s v="71 +"/>
    <d v="2122-11-14T00:00:00"/>
    <n v="7"/>
    <x v="0"/>
    <x v="102"/>
  </r>
  <r>
    <n v="4272"/>
    <s v="REPUBLICAN"/>
    <n v="2419"/>
    <s v="31-40"/>
    <d v="2122-11-26T00:00:00"/>
    <n v="7"/>
    <x v="1"/>
    <x v="102"/>
  </r>
  <r>
    <n v="4273"/>
    <s v="REPUBLICAN"/>
    <n v="2419"/>
    <s v="41-50"/>
    <d v="2122-12-08T00:00:00"/>
    <n v="7"/>
    <x v="1"/>
    <x v="102"/>
  </r>
  <r>
    <n v="4274"/>
    <s v="DEMOCRAT"/>
    <n v="2421"/>
    <s v="41-50"/>
    <d v="2122-12-20T00:00:00"/>
    <n v="7"/>
    <x v="0"/>
    <x v="102"/>
  </r>
  <r>
    <n v="4275"/>
    <s v="DEMOCRAT"/>
    <n v="2417"/>
    <s v="31-40"/>
    <d v="2123-01-01T00:00:00"/>
    <n v="7"/>
    <x v="0"/>
    <x v="103"/>
  </r>
  <r>
    <n v="4276"/>
    <s v="DEMOCRAT"/>
    <n v="2424"/>
    <s v="71 +"/>
    <d v="2123-01-13T00:00:00"/>
    <n v="7"/>
    <x v="1"/>
    <x v="103"/>
  </r>
  <r>
    <n v="4277"/>
    <s v="DEMOCRAT"/>
    <n v="2405"/>
    <s v="51-60"/>
    <d v="2123-01-25T00:00:00"/>
    <n v="14"/>
    <x v="1"/>
    <x v="103"/>
  </r>
  <r>
    <n v="4278"/>
    <s v="AMERICAN INDEP"/>
    <n v="2421"/>
    <s v="31-40"/>
    <d v="2123-02-06T00:00:00"/>
    <n v="7"/>
    <x v="1"/>
    <x v="103"/>
  </r>
  <r>
    <n v="4280"/>
    <s v="REPUBLICAN"/>
    <n v="2406"/>
    <s v="41-50"/>
    <d v="2123-02-18T00:00:00"/>
    <n v="7"/>
    <x v="1"/>
    <x v="103"/>
  </r>
  <r>
    <n v="4281"/>
    <s v="DEMOCRAT"/>
    <n v="2406"/>
    <s v="31-40"/>
    <d v="2123-03-02T00:00:00"/>
    <n v="7"/>
    <x v="1"/>
    <x v="103"/>
  </r>
  <r>
    <n v="4282"/>
    <s v="DEMOCRAT"/>
    <n v="2402"/>
    <s v="41-50"/>
    <d v="2123-03-14T00:00:00"/>
    <n v="7"/>
    <x v="1"/>
    <x v="103"/>
  </r>
  <r>
    <n v="4283"/>
    <s v="DEMOCRAT"/>
    <n v="2421"/>
    <s v="41-50"/>
    <d v="2123-03-26T00:00:00"/>
    <n v="7"/>
    <x v="0"/>
    <x v="103"/>
  </r>
  <r>
    <n v="4284"/>
    <s v="REPUBLICAN"/>
    <n v="2421"/>
    <s v="41-50"/>
    <d v="2123-04-07T00:00:00"/>
    <n v="7"/>
    <x v="0"/>
    <x v="103"/>
  </r>
  <r>
    <n v="4285"/>
    <s v="DECLINED"/>
    <n v="2403"/>
    <s v="51-60"/>
    <d v="2123-04-19T00:00:00"/>
    <n v="7"/>
    <x v="1"/>
    <x v="103"/>
  </r>
  <r>
    <n v="4286"/>
    <s v="DEMOCRAT"/>
    <n v="2417"/>
    <s v="41-50"/>
    <d v="2123-05-01T00:00:00"/>
    <n v="7"/>
    <x v="0"/>
    <x v="103"/>
  </r>
  <r>
    <n v="4287"/>
    <s v="DEMOCRAT"/>
    <n v="2408"/>
    <s v="31-40"/>
    <d v="2123-05-13T00:00:00"/>
    <n v="7"/>
    <x v="0"/>
    <x v="103"/>
  </r>
  <r>
    <n v="4288"/>
    <s v="DECLINED"/>
    <n v="2412"/>
    <s v="41-50"/>
    <d v="2123-05-25T00:00:00"/>
    <n v="7"/>
    <x v="1"/>
    <x v="103"/>
  </r>
  <r>
    <n v="4289"/>
    <s v="DEMOCRAT"/>
    <n v="2424"/>
    <s v="41-50"/>
    <d v="2123-06-06T00:00:00"/>
    <n v="7"/>
    <x v="1"/>
    <x v="103"/>
  </r>
  <r>
    <n v="4290"/>
    <s v="DECLINED"/>
    <n v="2404"/>
    <s v="31-40"/>
    <d v="2123-06-18T00:00:00"/>
    <n v="7"/>
    <x v="1"/>
    <x v="103"/>
  </r>
  <r>
    <n v="4291"/>
    <s v="DEMOCRAT"/>
    <n v="2401"/>
    <s v="41-50"/>
    <d v="2123-06-30T00:00:00"/>
    <n v="7"/>
    <x v="2"/>
    <x v="103"/>
  </r>
  <r>
    <n v="4292"/>
    <s v="DEMOCRAT"/>
    <n v="2408"/>
    <s v="71 +"/>
    <d v="2123-07-12T00:00:00"/>
    <n v="7"/>
    <x v="0"/>
    <x v="103"/>
  </r>
  <r>
    <n v="4294"/>
    <s v="DECLINED"/>
    <n v="2418"/>
    <s v="41-50"/>
    <d v="2123-07-24T00:00:00"/>
    <n v="7"/>
    <x v="1"/>
    <x v="103"/>
  </r>
  <r>
    <n v="4295"/>
    <s v="DECLINED"/>
    <n v="2407"/>
    <s v="41-50"/>
    <d v="2123-08-05T00:00:00"/>
    <n v="7"/>
    <x v="1"/>
    <x v="103"/>
  </r>
  <r>
    <n v="4296"/>
    <s v="DEMOCRAT"/>
    <n v="2407"/>
    <s v="31-40"/>
    <d v="2123-08-17T00:00:00"/>
    <n v="7"/>
    <x v="1"/>
    <x v="103"/>
  </r>
  <r>
    <n v="4297"/>
    <s v="DECLINED"/>
    <n v="2413"/>
    <s v="71 +"/>
    <d v="2123-08-29T00:00:00"/>
    <n v="7"/>
    <x v="0"/>
    <x v="103"/>
  </r>
  <r>
    <n v="4298"/>
    <s v="DECLINED"/>
    <n v="2416"/>
    <s v="41-50"/>
    <d v="2123-09-10T00:00:00"/>
    <n v="7"/>
    <x v="0"/>
    <x v="103"/>
  </r>
  <r>
    <n v="4299"/>
    <s v="DEMOCRAT"/>
    <n v="2406"/>
    <s v="41-50"/>
    <d v="2123-09-22T00:00:00"/>
    <n v="7"/>
    <x v="1"/>
    <x v="103"/>
  </r>
  <r>
    <n v="4300"/>
    <s v="DEMOCRAT"/>
    <n v="2417"/>
    <s v="41-50"/>
    <d v="2123-10-04T00:00:00"/>
    <n v="7"/>
    <x v="1"/>
    <x v="103"/>
  </r>
  <r>
    <n v="4301"/>
    <s v="DECLINED"/>
    <n v="2415"/>
    <s v="41-50"/>
    <d v="2123-10-16T00:00:00"/>
    <n v="7"/>
    <x v="1"/>
    <x v="103"/>
  </r>
  <r>
    <n v="4302"/>
    <s v="DEMOCRAT"/>
    <n v="2417"/>
    <s v="41-50"/>
    <d v="2123-10-28T00:00:00"/>
    <n v="7"/>
    <x v="0"/>
    <x v="103"/>
  </r>
  <r>
    <n v="4303"/>
    <s v="REPUBLICAN"/>
    <n v="2411"/>
    <s v="21-30"/>
    <d v="2123-11-09T00:00:00"/>
    <n v="7"/>
    <x v="1"/>
    <x v="103"/>
  </r>
  <r>
    <n v="4304"/>
    <s v="DEMOCRAT"/>
    <n v="2411"/>
    <s v="41-50"/>
    <d v="2123-11-21T00:00:00"/>
    <n v="7"/>
    <x v="1"/>
    <x v="103"/>
  </r>
  <r>
    <n v="4305"/>
    <s v="DEMOCRAT"/>
    <n v="2411"/>
    <s v="21-30"/>
    <d v="2123-12-03T00:00:00"/>
    <n v="7"/>
    <x v="0"/>
    <x v="103"/>
  </r>
  <r>
    <n v="4306"/>
    <s v="REPUBLICAN"/>
    <n v="2422"/>
    <s v="21-30"/>
    <d v="2123-12-15T00:00:00"/>
    <n v="7"/>
    <x v="0"/>
    <x v="103"/>
  </r>
  <r>
    <n v="4307"/>
    <s v="DEMOCRAT"/>
    <n v="2424"/>
    <s v="31-40"/>
    <d v="2123-12-27T00:00:00"/>
    <n v="7"/>
    <x v="1"/>
    <x v="103"/>
  </r>
  <r>
    <n v="4308"/>
    <s v="DEMOCRAT"/>
    <n v="2415"/>
    <s v="51-60"/>
    <d v="2124-01-08T00:00:00"/>
    <n v="7"/>
    <x v="0"/>
    <x v="104"/>
  </r>
  <r>
    <n v="4309"/>
    <s v="DECLINED"/>
    <n v="2423"/>
    <s v="61-70"/>
    <d v="2124-01-20T00:00:00"/>
    <n v="6"/>
    <x v="1"/>
    <x v="104"/>
  </r>
  <r>
    <n v="4310"/>
    <s v="DECLINED"/>
    <n v="2419"/>
    <s v="31-40"/>
    <d v="2124-02-01T00:00:00"/>
    <n v="7"/>
    <x v="1"/>
    <x v="104"/>
  </r>
  <r>
    <n v="4311"/>
    <s v="REPUBLICAN"/>
    <n v="2418"/>
    <s v="21-30"/>
    <d v="2124-02-13T00:00:00"/>
    <n v="6"/>
    <x v="0"/>
    <x v="104"/>
  </r>
  <r>
    <n v="4312"/>
    <s v="DEMOCRAT"/>
    <n v="2423"/>
    <s v="41-50"/>
    <d v="2124-02-25T00:00:00"/>
    <n v="6"/>
    <x v="0"/>
    <x v="104"/>
  </r>
  <r>
    <n v="4313"/>
    <s v="REPUBLICAN"/>
    <n v="2401"/>
    <s v="51-60"/>
    <d v="2124-03-08T00:00:00"/>
    <n v="6"/>
    <x v="0"/>
    <x v="104"/>
  </r>
  <r>
    <n v="4314"/>
    <s v="REPUBLICAN"/>
    <n v="2416"/>
    <s v="31-40"/>
    <d v="2124-03-20T00:00:00"/>
    <n v="6"/>
    <x v="0"/>
    <x v="104"/>
  </r>
  <r>
    <n v="4315"/>
    <s v="DECLINED"/>
    <n v="2415"/>
    <s v="31-40"/>
    <d v="2124-04-01T00:00:00"/>
    <n v="6"/>
    <x v="0"/>
    <x v="104"/>
  </r>
  <r>
    <n v="4316"/>
    <s v="GREEN"/>
    <n v="2402"/>
    <s v="31-40"/>
    <d v="2124-04-13T00:00:00"/>
    <n v="6"/>
    <x v="0"/>
    <x v="104"/>
  </r>
  <r>
    <n v="4317"/>
    <s v="REPUBLICAN"/>
    <n v="2416"/>
    <s v="31-40"/>
    <d v="2124-04-25T00:00:00"/>
    <n v="6"/>
    <x v="0"/>
    <x v="104"/>
  </r>
  <r>
    <n v="4318"/>
    <s v="DEMOCRAT"/>
    <n v="2401"/>
    <s v="41-50"/>
    <d v="2124-05-07T00:00:00"/>
    <n v="6"/>
    <x v="1"/>
    <x v="104"/>
  </r>
  <r>
    <n v="4319"/>
    <s v="DEMOCRAT"/>
    <n v="2423"/>
    <s v="31-40"/>
    <d v="2124-05-19T00:00:00"/>
    <n v="6"/>
    <x v="0"/>
    <x v="104"/>
  </r>
  <r>
    <n v="4320"/>
    <s v="REPUBLICAN"/>
    <n v="2404"/>
    <s v="41-50"/>
    <d v="2124-05-31T00:00:00"/>
    <n v="6"/>
    <x v="0"/>
    <x v="104"/>
  </r>
  <r>
    <n v="4321"/>
    <s v="DECLINED"/>
    <n v="2422"/>
    <s v="51-60"/>
    <d v="2124-06-12T00:00:00"/>
    <n v="6"/>
    <x v="1"/>
    <x v="104"/>
  </r>
  <r>
    <n v="4322"/>
    <s v="REPUBLICAN"/>
    <n v="2403"/>
    <s v="41-50"/>
    <d v="2124-06-24T00:00:00"/>
    <n v="6"/>
    <x v="1"/>
    <x v="104"/>
  </r>
  <r>
    <n v="4323"/>
    <s v="DEMOCRAT"/>
    <n v="2408"/>
    <s v="61-70"/>
    <d v="2124-07-06T00:00:00"/>
    <n v="6"/>
    <x v="0"/>
    <x v="104"/>
  </r>
  <r>
    <n v="4324"/>
    <s v="DEMOCRAT"/>
    <n v="2417"/>
    <s v="71 +"/>
    <d v="2124-07-18T00:00:00"/>
    <n v="6"/>
    <x v="0"/>
    <x v="104"/>
  </r>
  <r>
    <n v="4325"/>
    <s v="DEMOCRAT"/>
    <n v="2408"/>
    <s v="61-70"/>
    <d v="2124-07-30T00:00:00"/>
    <n v="6"/>
    <x v="0"/>
    <x v="104"/>
  </r>
  <r>
    <n v="4326"/>
    <s v="DEMOCRAT"/>
    <n v="2404"/>
    <s v="41-50"/>
    <d v="2124-08-11T00:00:00"/>
    <n v="6"/>
    <x v="0"/>
    <x v="104"/>
  </r>
  <r>
    <n v="4327"/>
    <s v="REPUBLICAN"/>
    <n v="2423"/>
    <s v="21-30"/>
    <d v="2124-08-23T00:00:00"/>
    <n v="6"/>
    <x v="0"/>
    <x v="104"/>
  </r>
  <r>
    <n v="4328"/>
    <s v="DECLINED"/>
    <n v="2418"/>
    <s v="41-50"/>
    <d v="2124-09-04T00:00:00"/>
    <n v="6"/>
    <x v="1"/>
    <x v="104"/>
  </r>
  <r>
    <n v="4329"/>
    <s v="DEMOCRAT"/>
    <n v="2416"/>
    <s v="31-40"/>
    <d v="2124-09-16T00:00:00"/>
    <n v="6"/>
    <x v="0"/>
    <x v="104"/>
  </r>
  <r>
    <n v="4330"/>
    <s v="DEMOCRAT"/>
    <n v="2407"/>
    <s v="31-40"/>
    <d v="2124-09-28T00:00:00"/>
    <n v="6"/>
    <x v="1"/>
    <x v="104"/>
  </r>
  <r>
    <n v="4331"/>
    <s v="REPUBLICAN"/>
    <n v="2409"/>
    <s v="31-40"/>
    <d v="2124-10-10T00:00:00"/>
    <n v="6"/>
    <x v="0"/>
    <x v="104"/>
  </r>
  <r>
    <n v="4332"/>
    <s v="DEMOCRAT"/>
    <n v="2414"/>
    <s v="21-30"/>
    <d v="2124-10-22T00:00:00"/>
    <n v="6"/>
    <x v="1"/>
    <x v="104"/>
  </r>
  <r>
    <n v="4333"/>
    <s v="DEMOCRAT"/>
    <n v="2417"/>
    <s v="21-30"/>
    <d v="2124-11-03T00:00:00"/>
    <n v="6"/>
    <x v="0"/>
    <x v="104"/>
  </r>
  <r>
    <n v="4335"/>
    <s v="DECLINED"/>
    <n v="2412"/>
    <s v="31-40"/>
    <d v="2124-11-15T00:00:00"/>
    <n v="6"/>
    <x v="0"/>
    <x v="104"/>
  </r>
  <r>
    <n v="4336"/>
    <s v="DEMOCRAT"/>
    <n v="2422"/>
    <s v="31-40"/>
    <d v="2124-11-27T00:00:00"/>
    <n v="6"/>
    <x v="0"/>
    <x v="104"/>
  </r>
  <r>
    <n v="4337"/>
    <s v="DEMOCRAT"/>
    <n v="2418"/>
    <s v="51-60"/>
    <d v="2124-12-09T00:00:00"/>
    <n v="6"/>
    <x v="1"/>
    <x v="104"/>
  </r>
  <r>
    <n v="4338"/>
    <s v="GREEN"/>
    <n v="2412"/>
    <s v="21-30"/>
    <d v="2124-12-21T00:00:00"/>
    <n v="2"/>
    <x v="0"/>
    <x v="104"/>
  </r>
  <r>
    <n v="4339"/>
    <s v="DEMOCRAT"/>
    <n v="2417"/>
    <s v="41-50"/>
    <d v="2125-01-02T00:00:00"/>
    <n v="6"/>
    <x v="1"/>
    <x v="105"/>
  </r>
  <r>
    <n v="4340"/>
    <s v="DEMOCRAT"/>
    <n v="2417"/>
    <s v="41-50"/>
    <d v="2125-01-14T00:00:00"/>
    <n v="6"/>
    <x v="0"/>
    <x v="105"/>
  </r>
  <r>
    <n v="4341"/>
    <s v="DEMOCRAT"/>
    <n v="2404"/>
    <s v="31-40"/>
    <d v="2125-01-26T00:00:00"/>
    <n v="6"/>
    <x v="1"/>
    <x v="105"/>
  </r>
  <r>
    <n v="4342"/>
    <s v="REPUBLICAN"/>
    <n v="2416"/>
    <s v="31-40"/>
    <d v="2125-02-07T00:00:00"/>
    <n v="6"/>
    <x v="1"/>
    <x v="105"/>
  </r>
  <r>
    <n v="4343"/>
    <s v="DEMOCRAT"/>
    <n v="2424"/>
    <s v="41-50"/>
    <d v="2125-02-19T00:00:00"/>
    <n v="6"/>
    <x v="0"/>
    <x v="105"/>
  </r>
  <r>
    <n v="4344"/>
    <s v="DEMOCRAT"/>
    <n v="2411"/>
    <s v="41-50"/>
    <d v="2125-03-03T00:00:00"/>
    <n v="6"/>
    <x v="1"/>
    <x v="105"/>
  </r>
  <r>
    <n v="4345"/>
    <s v="DEMOCRAT"/>
    <n v="2403"/>
    <s v="61-70"/>
    <d v="2125-03-15T00:00:00"/>
    <n v="6"/>
    <x v="1"/>
    <x v="105"/>
  </r>
  <r>
    <n v="4346"/>
    <s v="REPUBLICAN"/>
    <n v="2413"/>
    <s v="71 +"/>
    <d v="2125-03-27T00:00:00"/>
    <n v="6"/>
    <x v="0"/>
    <x v="105"/>
  </r>
  <r>
    <n v="4347"/>
    <s v="DEMOCRAT"/>
    <n v="2403"/>
    <s v="61-70"/>
    <d v="2125-04-08T00:00:00"/>
    <n v="6"/>
    <x v="1"/>
    <x v="105"/>
  </r>
  <r>
    <n v="4348"/>
    <s v="REPUBLICAN"/>
    <n v="2418"/>
    <s v="41-50"/>
    <d v="2125-04-20T00:00:00"/>
    <n v="6"/>
    <x v="0"/>
    <x v="105"/>
  </r>
  <r>
    <n v="4349"/>
    <s v="DEMOCRAT"/>
    <n v="2423"/>
    <s v="31-40"/>
    <d v="2125-05-02T00:00:00"/>
    <n v="6"/>
    <x v="2"/>
    <x v="105"/>
  </r>
  <r>
    <n v="4350"/>
    <s v="REPUBLICAN"/>
    <n v="2417"/>
    <s v="41-50"/>
    <d v="2125-05-14T00:00:00"/>
    <n v="6"/>
    <x v="1"/>
    <x v="105"/>
  </r>
  <r>
    <n v="4351"/>
    <s v="REPUBLICAN"/>
    <n v="2409"/>
    <s v="31-40"/>
    <d v="2125-05-26T00:00:00"/>
    <n v="6"/>
    <x v="0"/>
    <x v="105"/>
  </r>
  <r>
    <n v="4352"/>
    <s v="REPUBLICAN"/>
    <n v="2416"/>
    <s v="41-50"/>
    <d v="2125-06-07T00:00:00"/>
    <n v="6"/>
    <x v="0"/>
    <x v="105"/>
  </r>
  <r>
    <n v="4353"/>
    <s v="DEMOCRAT"/>
    <n v="2408"/>
    <s v="31-40"/>
    <d v="2125-06-19T00:00:00"/>
    <n v="2"/>
    <x v="1"/>
    <x v="105"/>
  </r>
  <r>
    <n v="4354"/>
    <s v="DEMOCRAT"/>
    <n v="2417"/>
    <s v="41-50"/>
    <d v="2125-07-01T00:00:00"/>
    <n v="6"/>
    <x v="0"/>
    <x v="105"/>
  </r>
  <r>
    <n v="4355"/>
    <s v="DEMOCRAT"/>
    <n v="2402"/>
    <s v="41-50"/>
    <d v="2125-07-13T00:00:00"/>
    <n v="6"/>
    <x v="1"/>
    <x v="105"/>
  </r>
  <r>
    <n v="4356"/>
    <s v="DECLINED"/>
    <n v="2418"/>
    <s v="31-40"/>
    <d v="2125-07-25T00:00:00"/>
    <n v="6"/>
    <x v="0"/>
    <x v="105"/>
  </r>
  <r>
    <n v="4357"/>
    <s v="DEMOCRAT"/>
    <n v="2405"/>
    <s v="31-40"/>
    <d v="2125-08-06T00:00:00"/>
    <n v="6"/>
    <x v="0"/>
    <x v="105"/>
  </r>
  <r>
    <n v="4358"/>
    <s v="DEMOCRAT"/>
    <n v="2404"/>
    <s v="41-50"/>
    <d v="2125-08-18T00:00:00"/>
    <n v="6"/>
    <x v="1"/>
    <x v="105"/>
  </r>
  <r>
    <n v="4359"/>
    <s v="REPUBLICAN"/>
    <n v="2423"/>
    <s v="31-40"/>
    <d v="2125-08-30T00:00:00"/>
    <n v="6"/>
    <x v="1"/>
    <x v="105"/>
  </r>
  <r>
    <n v="4360"/>
    <s v="DEMOCRAT"/>
    <n v="2402"/>
    <s v="51-60"/>
    <d v="2125-09-11T00:00:00"/>
    <n v="6"/>
    <x v="1"/>
    <x v="105"/>
  </r>
  <r>
    <n v="4361"/>
    <s v="DEMOCRAT"/>
    <n v="2415"/>
    <s v="31-40"/>
    <d v="2125-09-23T00:00:00"/>
    <n v="6"/>
    <x v="0"/>
    <x v="105"/>
  </r>
  <r>
    <n v="4362"/>
    <s v="DECLINED"/>
    <n v="2408"/>
    <s v="21-30"/>
    <d v="2125-10-05T00:00:00"/>
    <n v="6"/>
    <x v="0"/>
    <x v="105"/>
  </r>
  <r>
    <n v="4363"/>
    <s v="REPUBLICAN"/>
    <n v="2423"/>
    <s v="41-50"/>
    <d v="2125-10-17T00:00:00"/>
    <n v="6"/>
    <x v="1"/>
    <x v="105"/>
  </r>
  <r>
    <n v="4364"/>
    <s v="DECLINED"/>
    <n v="2407"/>
    <s v="51-60"/>
    <d v="2125-10-29T00:00:00"/>
    <n v="6"/>
    <x v="0"/>
    <x v="105"/>
  </r>
  <r>
    <n v="4365"/>
    <s v="DEMOCRAT"/>
    <n v="2416"/>
    <s v="41-50"/>
    <d v="2125-11-10T00:00:00"/>
    <n v="6"/>
    <x v="0"/>
    <x v="105"/>
  </r>
  <r>
    <n v="4366"/>
    <s v="DEMOCRAT"/>
    <n v="2416"/>
    <s v="41-50"/>
    <d v="2125-11-22T00:00:00"/>
    <n v="6"/>
    <x v="0"/>
    <x v="105"/>
  </r>
  <r>
    <n v="4367"/>
    <s v="DECLINED"/>
    <n v="2405"/>
    <s v="41-50"/>
    <d v="2125-12-04T00:00:00"/>
    <n v="6"/>
    <x v="0"/>
    <x v="105"/>
  </r>
  <r>
    <n v="4368"/>
    <s v="REPUBLICAN"/>
    <n v="2420"/>
    <s v="41-50"/>
    <d v="2125-12-16T00:00:00"/>
    <n v="6"/>
    <x v="0"/>
    <x v="105"/>
  </r>
  <r>
    <n v="4369"/>
    <s v="DEMOCRAT"/>
    <n v="2424"/>
    <s v="41-50"/>
    <d v="2125-12-28T00:00:00"/>
    <n v="6"/>
    <x v="1"/>
    <x v="105"/>
  </r>
  <r>
    <n v="4370"/>
    <s v="DECLINED"/>
    <n v="2412"/>
    <s v="41-50"/>
    <d v="2126-01-09T00:00:00"/>
    <n v="6"/>
    <x v="1"/>
    <x v="106"/>
  </r>
  <r>
    <n v="4371"/>
    <s v="REPUBLICAN"/>
    <n v="2419"/>
    <s v="31-40"/>
    <d v="2126-01-21T00:00:00"/>
    <n v="6"/>
    <x v="1"/>
    <x v="106"/>
  </r>
  <r>
    <n v="4372"/>
    <s v="REPUBLICAN"/>
    <n v="2402"/>
    <s v="31-40"/>
    <d v="2126-02-02T00:00:00"/>
    <n v="6"/>
    <x v="1"/>
    <x v="106"/>
  </r>
  <r>
    <n v="4373"/>
    <s v="DEMOCRAT"/>
    <n v="2411"/>
    <s v="51-60"/>
    <d v="2126-02-14T00:00:00"/>
    <n v="6"/>
    <x v="0"/>
    <x v="106"/>
  </r>
  <r>
    <n v="4374"/>
    <s v="DEMOCRAT"/>
    <n v="2405"/>
    <s v="41-50"/>
    <d v="2126-02-26T00:00:00"/>
    <n v="6"/>
    <x v="1"/>
    <x v="106"/>
  </r>
  <r>
    <n v="4375"/>
    <s v="DEMOCRAT"/>
    <n v="2416"/>
    <s v="21-30"/>
    <d v="2126-03-10T00:00:00"/>
    <n v="6"/>
    <x v="1"/>
    <x v="106"/>
  </r>
  <r>
    <n v="4376"/>
    <s v="DECLINED"/>
    <n v="2401"/>
    <s v="51-60"/>
    <d v="2126-03-22T00:00:00"/>
    <n v="6"/>
    <x v="1"/>
    <x v="106"/>
  </r>
  <r>
    <n v="4377"/>
    <s v="DEMOCRAT"/>
    <n v="2423"/>
    <s v="31-40"/>
    <d v="2126-04-03T00:00:00"/>
    <n v="6"/>
    <x v="2"/>
    <x v="106"/>
  </r>
  <r>
    <n v="4378"/>
    <s v="DECLINED"/>
    <n v="2405"/>
    <s v="51-60"/>
    <d v="2126-04-15T00:00:00"/>
    <n v="6"/>
    <x v="1"/>
    <x v="106"/>
  </r>
  <r>
    <n v="4379"/>
    <s v="DEMOCRAT"/>
    <n v="2401"/>
    <s v="41-50"/>
    <d v="2126-04-27T00:00:00"/>
    <n v="6"/>
    <x v="0"/>
    <x v="106"/>
  </r>
  <r>
    <n v="4381"/>
    <s v="DECLINED"/>
    <n v="2424"/>
    <s v="41-50"/>
    <d v="2126-05-09T00:00:00"/>
    <n v="6"/>
    <x v="1"/>
    <x v="106"/>
  </r>
  <r>
    <n v="4382"/>
    <s v="DEMOCRAT"/>
    <n v="2418"/>
    <s v="51-60"/>
    <d v="2126-05-21T00:00:00"/>
    <n v="6"/>
    <x v="1"/>
    <x v="106"/>
  </r>
  <r>
    <n v="4383"/>
    <s v="DEMOCRAT"/>
    <n v="2407"/>
    <s v="51-60"/>
    <d v="2126-06-02T00:00:00"/>
    <n v="6"/>
    <x v="1"/>
    <x v="106"/>
  </r>
  <r>
    <n v="4384"/>
    <s v="REPUBLICAN"/>
    <n v="2404"/>
    <s v="71 +"/>
    <d v="2126-06-14T00:00:00"/>
    <n v="6"/>
    <x v="0"/>
    <x v="106"/>
  </r>
  <r>
    <n v="4385"/>
    <s v="DEMOCRAT"/>
    <n v="2420"/>
    <s v="61-70"/>
    <d v="2126-06-26T00:00:00"/>
    <n v="6"/>
    <x v="1"/>
    <x v="106"/>
  </r>
  <r>
    <n v="4386"/>
    <s v="DEMOCRAT"/>
    <n v="2411"/>
    <s v="51-60"/>
    <d v="2126-07-08T00:00:00"/>
    <n v="6"/>
    <x v="1"/>
    <x v="106"/>
  </r>
  <r>
    <n v="4387"/>
    <s v="REPUBLICAN"/>
    <n v="2407"/>
    <s v="71 +"/>
    <d v="2126-07-20T00:00:00"/>
    <n v="6"/>
    <x v="0"/>
    <x v="106"/>
  </r>
  <r>
    <n v="4388"/>
    <s v="DECLINED"/>
    <n v="2402"/>
    <s v="51-60"/>
    <d v="2126-08-01T00:00:00"/>
    <n v="6"/>
    <x v="1"/>
    <x v="106"/>
  </r>
  <r>
    <n v="4389"/>
    <s v="DEMOCRAT"/>
    <n v="2415"/>
    <s v="21-30"/>
    <d v="2126-08-13T00:00:00"/>
    <n v="6"/>
    <x v="0"/>
    <x v="106"/>
  </r>
  <r>
    <n v="4390"/>
    <s v="DECLINED"/>
    <n v="2405"/>
    <s v="41-50"/>
    <d v="2126-08-25T00:00:00"/>
    <n v="6"/>
    <x v="1"/>
    <x v="106"/>
  </r>
  <r>
    <n v="4391"/>
    <s v="DEMOCRAT"/>
    <n v="2412"/>
    <s v="41-50"/>
    <d v="2126-09-06T00:00:00"/>
    <n v="6"/>
    <x v="0"/>
    <x v="106"/>
  </r>
  <r>
    <n v="4392"/>
    <s v="REPUBLICAN"/>
    <n v="2402"/>
    <s v="31-40"/>
    <d v="2126-09-18T00:00:00"/>
    <n v="6"/>
    <x v="0"/>
    <x v="106"/>
  </r>
  <r>
    <n v="4393"/>
    <s v="DEMOCRAT"/>
    <n v="2412"/>
    <s v="31-40"/>
    <d v="2126-09-30T00:00:00"/>
    <n v="6"/>
    <x v="0"/>
    <x v="106"/>
  </r>
  <r>
    <n v="4394"/>
    <s v="DEMOCRAT"/>
    <n v="2418"/>
    <s v="41-50"/>
    <d v="2126-10-12T00:00:00"/>
    <n v="6"/>
    <x v="1"/>
    <x v="106"/>
  </r>
  <r>
    <n v="4395"/>
    <s v="REPUBLICAN"/>
    <n v="2408"/>
    <s v="61-70"/>
    <d v="2126-10-24T00:00:00"/>
    <n v="6"/>
    <x v="1"/>
    <x v="106"/>
  </r>
  <r>
    <n v="4396"/>
    <s v="REPUBLICAN"/>
    <n v="2408"/>
    <s v="71 +"/>
    <d v="2126-11-05T00:00:00"/>
    <n v="6"/>
    <x v="0"/>
    <x v="106"/>
  </r>
  <r>
    <n v="4397"/>
    <s v="DEMOCRAT"/>
    <n v="2404"/>
    <s v="41-50"/>
    <d v="2126-11-17T00:00:00"/>
    <n v="6"/>
    <x v="1"/>
    <x v="106"/>
  </r>
  <r>
    <n v="4398"/>
    <s v="DEMOCRAT"/>
    <n v="2422"/>
    <s v="71 +"/>
    <d v="2126-11-29T00:00:00"/>
    <n v="6"/>
    <x v="1"/>
    <x v="106"/>
  </r>
  <r>
    <n v="4399"/>
    <s v="DEMOCRAT"/>
    <n v="2422"/>
    <s v="71 +"/>
    <d v="2126-12-11T00:00:00"/>
    <n v="6"/>
    <x v="1"/>
    <x v="106"/>
  </r>
  <r>
    <n v="4400"/>
    <s v="REPUBLICAN"/>
    <n v="2419"/>
    <s v="41-50"/>
    <d v="2126-12-23T00:00:00"/>
    <n v="6"/>
    <x v="0"/>
    <x v="106"/>
  </r>
  <r>
    <n v="4401"/>
    <s v="DEMOCRAT"/>
    <n v="2407"/>
    <s v="21-30"/>
    <d v="2127-01-04T00:00:00"/>
    <n v="6"/>
    <x v="1"/>
    <x v="107"/>
  </r>
  <r>
    <n v="4402"/>
    <s v="REPUBLICAN"/>
    <n v="2403"/>
    <s v="41-50"/>
    <d v="2127-01-16T00:00:00"/>
    <n v="6"/>
    <x v="0"/>
    <x v="107"/>
  </r>
  <r>
    <n v="4404"/>
    <s v="DEMOCRAT"/>
    <n v="2420"/>
    <s v="51-60"/>
    <d v="2127-01-28T00:00:00"/>
    <n v="2"/>
    <x v="0"/>
    <x v="107"/>
  </r>
  <r>
    <n v="4405"/>
    <s v="DEMOCRAT"/>
    <n v="2417"/>
    <s v="71 +"/>
    <d v="2127-02-09T00:00:00"/>
    <n v="6"/>
    <x v="0"/>
    <x v="107"/>
  </r>
  <r>
    <n v="4406"/>
    <s v="DEMOCRAT"/>
    <n v="2403"/>
    <s v="51-60"/>
    <d v="2127-02-21T00:00:00"/>
    <n v="6"/>
    <x v="1"/>
    <x v="107"/>
  </r>
  <r>
    <n v="4407"/>
    <s v="DECLINED"/>
    <n v="2419"/>
    <s v="21-30"/>
    <d v="2127-03-05T00:00:00"/>
    <n v="6"/>
    <x v="0"/>
    <x v="107"/>
  </r>
  <r>
    <n v="4408"/>
    <s v="DEMOCRAT"/>
    <n v="2412"/>
    <s v="21-30"/>
    <d v="2127-03-17T00:00:00"/>
    <n v="6"/>
    <x v="1"/>
    <x v="107"/>
  </r>
  <r>
    <n v="4409"/>
    <s v="DECLINED"/>
    <n v="2409"/>
    <s v="71 +"/>
    <d v="2127-03-29T00:00:00"/>
    <n v="6"/>
    <x v="0"/>
    <x v="107"/>
  </r>
  <r>
    <n v="4410"/>
    <s v="DEMOCRAT"/>
    <n v="2403"/>
    <s v="31-40"/>
    <d v="2127-04-10T00:00:00"/>
    <n v="6"/>
    <x v="1"/>
    <x v="107"/>
  </r>
  <r>
    <n v="4411"/>
    <s v="DEMOCRAT"/>
    <n v="2408"/>
    <s v="41-50"/>
    <d v="2127-04-22T00:00:00"/>
    <n v="6"/>
    <x v="0"/>
    <x v="107"/>
  </r>
  <r>
    <n v="4412"/>
    <s v="DEMOCRAT"/>
    <n v="2423"/>
    <s v="71 +"/>
    <d v="2127-05-04T00:00:00"/>
    <n v="40"/>
    <x v="1"/>
    <x v="107"/>
  </r>
  <r>
    <n v="4413"/>
    <s v="DEMOCRAT"/>
    <n v="2421"/>
    <s v="41-50"/>
    <d v="2127-05-16T00:00:00"/>
    <n v="6"/>
    <x v="1"/>
    <x v="107"/>
  </r>
  <r>
    <n v="4414"/>
    <s v="DEMOCRAT"/>
    <n v="2407"/>
    <s v="31-40"/>
    <d v="2127-05-28T00:00:00"/>
    <n v="6"/>
    <x v="1"/>
    <x v="107"/>
  </r>
  <r>
    <n v="4415"/>
    <s v="DEMOCRAT"/>
    <n v="2401"/>
    <s v="61-70"/>
    <d v="2127-06-09T00:00:00"/>
    <n v="6"/>
    <x v="0"/>
    <x v="107"/>
  </r>
  <r>
    <n v="4416"/>
    <s v="DEMOCRAT"/>
    <n v="2415"/>
    <s v="31-40"/>
    <d v="2127-06-21T00:00:00"/>
    <n v="6"/>
    <x v="1"/>
    <x v="107"/>
  </r>
  <r>
    <n v="4417"/>
    <s v="REPUBLICAN"/>
    <n v="2405"/>
    <s v="51-60"/>
    <d v="2127-07-03T00:00:00"/>
    <n v="6"/>
    <x v="0"/>
    <x v="107"/>
  </r>
  <r>
    <n v="4418"/>
    <s v="DEMOCRAT"/>
    <n v="2416"/>
    <s v="31-40"/>
    <d v="2127-07-15T00:00:00"/>
    <n v="6"/>
    <x v="1"/>
    <x v="107"/>
  </r>
  <r>
    <n v="4419"/>
    <s v="DECLINED"/>
    <n v="2423"/>
    <s v="21-30"/>
    <d v="2127-07-27T00:00:00"/>
    <n v="6"/>
    <x v="0"/>
    <x v="107"/>
  </r>
  <r>
    <n v="4420"/>
    <s v="DEMOCRAT"/>
    <n v="2401"/>
    <s v="61-70"/>
    <d v="2127-08-08T00:00:00"/>
    <n v="6"/>
    <x v="1"/>
    <x v="107"/>
  </r>
  <r>
    <n v="4421"/>
    <s v="DEMOCRAT"/>
    <n v="2422"/>
    <s v="51-60"/>
    <d v="2127-08-20T00:00:00"/>
    <n v="6"/>
    <x v="1"/>
    <x v="107"/>
  </r>
  <r>
    <n v="4422"/>
    <s v="REPUBLICAN"/>
    <n v="2405"/>
    <s v="41-50"/>
    <d v="2127-09-01T00:00:00"/>
    <n v="6"/>
    <x v="1"/>
    <x v="107"/>
  </r>
  <r>
    <n v="4423"/>
    <s v="REPUBLICAN"/>
    <n v="2415"/>
    <s v="71 +"/>
    <d v="2127-09-13T00:00:00"/>
    <n v="6"/>
    <x v="1"/>
    <x v="107"/>
  </r>
  <r>
    <n v="4424"/>
    <s v="GREEN"/>
    <n v="2402"/>
    <s v="21-30"/>
    <d v="2127-09-25T00:00:00"/>
    <n v="6"/>
    <x v="1"/>
    <x v="107"/>
  </r>
  <r>
    <n v="4425"/>
    <s v="REPUBLICAN"/>
    <n v="2402"/>
    <s v="41-50"/>
    <d v="2127-10-07T00:00:00"/>
    <n v="6"/>
    <x v="0"/>
    <x v="107"/>
  </r>
  <r>
    <n v="4426"/>
    <s v="REPUBLICAN"/>
    <n v="2420"/>
    <s v="51-60"/>
    <d v="2127-10-19T00:00:00"/>
    <n v="6"/>
    <x v="1"/>
    <x v="107"/>
  </r>
  <r>
    <n v="4427"/>
    <s v="DECLINED"/>
    <n v="2415"/>
    <s v="51-60"/>
    <d v="2127-10-31T00:00:00"/>
    <n v="6"/>
    <x v="0"/>
    <x v="107"/>
  </r>
  <r>
    <n v="4428"/>
    <s v="DEMOCRAT"/>
    <n v="2422"/>
    <s v="21-30"/>
    <d v="2127-11-12T00:00:00"/>
    <n v="6"/>
    <x v="1"/>
    <x v="107"/>
  </r>
  <r>
    <n v="4429"/>
    <s v="DEMOCRAT"/>
    <n v="2419"/>
    <s v="21-30"/>
    <d v="2127-11-24T00:00:00"/>
    <n v="6"/>
    <x v="1"/>
    <x v="107"/>
  </r>
  <r>
    <n v="4430"/>
    <s v="DECLINED"/>
    <n v="2403"/>
    <s v="21-30"/>
    <d v="2127-12-06T00:00:00"/>
    <n v="6"/>
    <x v="0"/>
    <x v="107"/>
  </r>
  <r>
    <n v="4431"/>
    <s v="REPUBLICAN"/>
    <n v="2418"/>
    <s v="31-40"/>
    <d v="2127-12-18T00:00:00"/>
    <n v="6"/>
    <x v="0"/>
    <x v="107"/>
  </r>
  <r>
    <n v="4432"/>
    <s v="DECLINED"/>
    <n v="2401"/>
    <s v="51-60"/>
    <d v="2127-12-30T00:00:00"/>
    <n v="6"/>
    <x v="0"/>
    <x v="107"/>
  </r>
  <r>
    <n v="4433"/>
    <s v="REPUBLICAN"/>
    <n v="2406"/>
    <s v="41-50"/>
    <d v="2128-01-11T00:00:00"/>
    <n v="6"/>
    <x v="0"/>
    <x v="108"/>
  </r>
  <r>
    <n v="4434"/>
    <s v="REPUBLICAN"/>
    <n v="2419"/>
    <s v="31-40"/>
    <d v="2128-01-23T00:00:00"/>
    <n v="6"/>
    <x v="0"/>
    <x v="108"/>
  </r>
  <r>
    <n v="4435"/>
    <s v="AMERICAN INDEP"/>
    <n v="2416"/>
    <s v="41-50"/>
    <d v="2128-02-04T00:00:00"/>
    <n v="6"/>
    <x v="1"/>
    <x v="108"/>
  </r>
  <r>
    <n v="4436"/>
    <s v="DECLINED"/>
    <n v="2402"/>
    <s v="31-40"/>
    <d v="2128-02-16T00:00:00"/>
    <n v="6"/>
    <x v="1"/>
    <x v="108"/>
  </r>
  <r>
    <n v="4437"/>
    <s v="DEMOCRAT"/>
    <n v="2415"/>
    <s v="31-40"/>
    <d v="2128-02-28T00:00:00"/>
    <n v="6"/>
    <x v="0"/>
    <x v="108"/>
  </r>
  <r>
    <n v="4438"/>
    <s v="DEMOCRAT"/>
    <n v="2418"/>
    <s v="21-30"/>
    <d v="2128-03-11T00:00:00"/>
    <n v="6"/>
    <x v="0"/>
    <x v="108"/>
  </r>
  <r>
    <n v="4439"/>
    <s v="DECLINED"/>
    <n v="2404"/>
    <s v="41-50"/>
    <d v="2128-03-23T00:00:00"/>
    <n v="6"/>
    <x v="1"/>
    <x v="108"/>
  </r>
  <r>
    <n v="4440"/>
    <s v="DEMOCRAT"/>
    <n v="2409"/>
    <s v="21-30"/>
    <d v="2128-04-04T00:00:00"/>
    <n v="6"/>
    <x v="1"/>
    <x v="108"/>
  </r>
  <r>
    <n v="4441"/>
    <s v="DECLINED"/>
    <n v="2409"/>
    <s v="31-40"/>
    <d v="2128-04-16T00:00:00"/>
    <n v="6"/>
    <x v="1"/>
    <x v="108"/>
  </r>
  <r>
    <n v="4442"/>
    <s v="DECLINED"/>
    <n v="2412"/>
    <s v="41-50"/>
    <d v="2128-04-28T00:00:00"/>
    <n v="6"/>
    <x v="1"/>
    <x v="108"/>
  </r>
  <r>
    <n v="4443"/>
    <s v="DEMOCRAT"/>
    <n v="2402"/>
    <s v="31-40"/>
    <d v="2128-05-10T00:00:00"/>
    <n v="6"/>
    <x v="1"/>
    <x v="108"/>
  </r>
  <r>
    <n v="4444"/>
    <s v="DECLINED"/>
    <n v="2408"/>
    <s v="31-40"/>
    <d v="2128-05-22T00:00:00"/>
    <n v="6"/>
    <x v="1"/>
    <x v="108"/>
  </r>
  <r>
    <n v="4445"/>
    <s v="DEMOCRAT"/>
    <n v="2403"/>
    <s v="21-30"/>
    <d v="2128-06-03T00:00:00"/>
    <n v="3"/>
    <x v="0"/>
    <x v="108"/>
  </r>
  <r>
    <n v="4446"/>
    <s v="REPUBLICAN"/>
    <n v="2414"/>
    <s v="21-30"/>
    <d v="2128-06-15T00:00:00"/>
    <n v="6"/>
    <x v="1"/>
    <x v="108"/>
  </r>
  <r>
    <n v="4447"/>
    <s v="DEMOCRAT"/>
    <n v="2414"/>
    <s v="61-70"/>
    <d v="2128-06-27T00:00:00"/>
    <n v="6"/>
    <x v="2"/>
    <x v="108"/>
  </r>
  <r>
    <n v="4448"/>
    <s v="DECLINED"/>
    <n v="2419"/>
    <s v="31-40"/>
    <d v="2128-07-09T00:00:00"/>
    <n v="6"/>
    <x v="1"/>
    <x v="108"/>
  </r>
  <r>
    <n v="4449"/>
    <s v="DEMOCRAT"/>
    <n v="2419"/>
    <s v="31-40"/>
    <d v="2128-07-21T00:00:00"/>
    <n v="6"/>
    <x v="0"/>
    <x v="108"/>
  </r>
  <r>
    <n v="4450"/>
    <s v="DEMOCRAT"/>
    <n v="2419"/>
    <s v="31-40"/>
    <d v="2128-08-02T00:00:00"/>
    <n v="6"/>
    <x v="0"/>
    <x v="108"/>
  </r>
  <r>
    <n v="4451"/>
    <s v="DEMOCRAT"/>
    <n v="2420"/>
    <s v="41-50"/>
    <d v="2128-08-14T00:00:00"/>
    <n v="6"/>
    <x v="1"/>
    <x v="108"/>
  </r>
  <r>
    <n v="4452"/>
    <s v="DECLINED"/>
    <n v="2401"/>
    <s v="61-70"/>
    <d v="2128-08-26T00:00:00"/>
    <n v="6"/>
    <x v="0"/>
    <x v="108"/>
  </r>
  <r>
    <n v="4453"/>
    <s v="DECLINED"/>
    <n v="2404"/>
    <s v="31-40"/>
    <d v="2128-09-07T00:00:00"/>
    <n v="6"/>
    <x v="0"/>
    <x v="108"/>
  </r>
  <r>
    <n v="4454"/>
    <s v="DECLINED"/>
    <n v="2404"/>
    <s v="31-40"/>
    <d v="2128-09-19T00:00:00"/>
    <n v="3"/>
    <x v="0"/>
    <x v="108"/>
  </r>
  <r>
    <n v="4455"/>
    <s v="DECLINED"/>
    <n v="2408"/>
    <s v="31-40"/>
    <d v="2128-10-01T00:00:00"/>
    <n v="6"/>
    <x v="1"/>
    <x v="108"/>
  </r>
  <r>
    <n v="4457"/>
    <s v="REPUBLICAN"/>
    <n v="2416"/>
    <s v="51-60"/>
    <d v="2128-10-13T00:00:00"/>
    <n v="6"/>
    <x v="0"/>
    <x v="108"/>
  </r>
  <r>
    <n v="4458"/>
    <s v="DEMOCRAT"/>
    <n v="2411"/>
    <s v="31-40"/>
    <d v="2128-10-25T00:00:00"/>
    <n v="6"/>
    <x v="1"/>
    <x v="108"/>
  </r>
  <r>
    <n v="4459"/>
    <s v="REPUBLICAN"/>
    <n v="2408"/>
    <s v="41-50"/>
    <d v="2128-11-06T00:00:00"/>
    <n v="6"/>
    <x v="0"/>
    <x v="108"/>
  </r>
  <r>
    <n v="4460"/>
    <s v="DEMOCRAT"/>
    <n v="2409"/>
    <s v="21-30"/>
    <d v="2128-11-18T00:00:00"/>
    <n v="6"/>
    <x v="1"/>
    <x v="108"/>
  </r>
  <r>
    <n v="4461"/>
    <s v="DEMOCRAT"/>
    <n v="2423"/>
    <s v="41-50"/>
    <d v="2128-11-30T00:00:00"/>
    <n v="6"/>
    <x v="0"/>
    <x v="108"/>
  </r>
  <r>
    <n v="4462"/>
    <s v="DEMOCRAT"/>
    <n v="2421"/>
    <s v="31-40"/>
    <d v="2128-12-12T00:00:00"/>
    <n v="6"/>
    <x v="1"/>
    <x v="108"/>
  </r>
  <r>
    <n v="4463"/>
    <s v="DEMOCRAT"/>
    <n v="2403"/>
    <s v="21-30"/>
    <d v="2128-12-24T00:00:00"/>
    <n v="6"/>
    <x v="1"/>
    <x v="108"/>
  </r>
  <r>
    <n v="4464"/>
    <s v="DEMOCRAT"/>
    <n v="2411"/>
    <s v="71 +"/>
    <d v="2129-01-05T00:00:00"/>
    <n v="2"/>
    <x v="0"/>
    <x v="109"/>
  </r>
  <r>
    <n v="4465"/>
    <s v="REPUBLICAN"/>
    <n v="2418"/>
    <s v="41-50"/>
    <d v="2129-01-17T00:00:00"/>
    <n v="6"/>
    <x v="1"/>
    <x v="109"/>
  </r>
  <r>
    <n v="4466"/>
    <s v="REPUBLICAN"/>
    <n v="2418"/>
    <s v="31-40"/>
    <d v="2129-01-29T00:00:00"/>
    <n v="6"/>
    <x v="1"/>
    <x v="109"/>
  </r>
  <r>
    <n v="4467"/>
    <s v="AMERICAN INDEP"/>
    <n v="2422"/>
    <s v="61-70"/>
    <d v="2129-02-10T00:00:00"/>
    <n v="6"/>
    <x v="0"/>
    <x v="109"/>
  </r>
  <r>
    <n v="4468"/>
    <s v="AMERICAN INDEP"/>
    <n v="2422"/>
    <s v="21-30"/>
    <d v="2129-02-22T00:00:00"/>
    <n v="6"/>
    <x v="0"/>
    <x v="109"/>
  </r>
  <r>
    <n v="4469"/>
    <s v="AMERICAN INDEP"/>
    <n v="2422"/>
    <s v="51-60"/>
    <d v="2129-03-06T00:00:00"/>
    <n v="6"/>
    <x v="0"/>
    <x v="109"/>
  </r>
  <r>
    <n v="4470"/>
    <s v="DEMOCRAT"/>
    <n v="2401"/>
    <s v="41-50"/>
    <d v="2129-03-18T00:00:00"/>
    <n v="6"/>
    <x v="1"/>
    <x v="109"/>
  </r>
  <r>
    <n v="4471"/>
    <s v="DEMOCRAT"/>
    <n v="2416"/>
    <s v="41-50"/>
    <d v="2129-03-30T00:00:00"/>
    <n v="6"/>
    <x v="1"/>
    <x v="109"/>
  </r>
  <r>
    <n v="4472"/>
    <s v="DECLINED"/>
    <n v="2420"/>
    <s v="31-40"/>
    <d v="2129-04-11T00:00:00"/>
    <n v="6"/>
    <x v="0"/>
    <x v="109"/>
  </r>
  <r>
    <n v="4473"/>
    <s v="DECLINED"/>
    <n v="2405"/>
    <s v="41-50"/>
    <d v="2129-04-23T00:00:00"/>
    <n v="6"/>
    <x v="1"/>
    <x v="109"/>
  </r>
  <r>
    <n v="4474"/>
    <s v="DEMOCRAT"/>
    <n v="2423"/>
    <s v="41-50"/>
    <d v="2129-05-05T00:00:00"/>
    <n v="6"/>
    <x v="0"/>
    <x v="109"/>
  </r>
  <r>
    <n v="4475"/>
    <s v="DEMOCRAT"/>
    <n v="2419"/>
    <s v="41-50"/>
    <d v="2129-05-17T00:00:00"/>
    <n v="6"/>
    <x v="1"/>
    <x v="109"/>
  </r>
  <r>
    <n v="4476"/>
    <s v="DEMOCRAT"/>
    <n v="2419"/>
    <s v="51-60"/>
    <d v="2129-05-29T00:00:00"/>
    <n v="6"/>
    <x v="1"/>
    <x v="109"/>
  </r>
  <r>
    <n v="4477"/>
    <s v="REPUBLICAN"/>
    <n v="2423"/>
    <s v="31-40"/>
    <d v="2129-06-10T00:00:00"/>
    <n v="6"/>
    <x v="1"/>
    <x v="109"/>
  </r>
  <r>
    <n v="4478"/>
    <s v="REPUBLICAN"/>
    <n v="2411"/>
    <s v="31-40"/>
    <d v="2129-06-22T00:00:00"/>
    <n v="6"/>
    <x v="0"/>
    <x v="109"/>
  </r>
  <r>
    <n v="4479"/>
    <s v="DECLINED"/>
    <n v="2405"/>
    <s v="31-40"/>
    <d v="2129-07-04T00:00:00"/>
    <n v="6"/>
    <x v="1"/>
    <x v="109"/>
  </r>
  <r>
    <n v="4480"/>
    <s v="DEMOCRAT"/>
    <n v="2413"/>
    <s v="51-60"/>
    <d v="2129-07-16T00:00:00"/>
    <n v="6"/>
    <x v="1"/>
    <x v="109"/>
  </r>
  <r>
    <n v="4481"/>
    <s v="DEMOCRAT"/>
    <n v="2423"/>
    <s v="21-30"/>
    <d v="2129-07-28T00:00:00"/>
    <n v="6"/>
    <x v="0"/>
    <x v="109"/>
  </r>
  <r>
    <n v="4482"/>
    <s v="DEMOCRAT"/>
    <n v="2414"/>
    <s v="41-50"/>
    <d v="2129-08-09T00:00:00"/>
    <n v="6"/>
    <x v="1"/>
    <x v="109"/>
  </r>
  <r>
    <n v="4483"/>
    <s v="GREEN"/>
    <n v="2402"/>
    <s v="31-40"/>
    <d v="2129-08-21T00:00:00"/>
    <n v="6"/>
    <x v="0"/>
    <x v="109"/>
  </r>
  <r>
    <n v="4484"/>
    <s v="REPUBLICAN"/>
    <n v="2409"/>
    <s v="51-60"/>
    <d v="2129-09-02T00:00:00"/>
    <n v="6"/>
    <x v="1"/>
    <x v="109"/>
  </r>
  <r>
    <n v="4485"/>
    <s v="DECLINED"/>
    <n v="2422"/>
    <s v="31-40"/>
    <d v="2129-09-14T00:00:00"/>
    <n v="6"/>
    <x v="0"/>
    <x v="109"/>
  </r>
  <r>
    <n v="4486"/>
    <s v="REPUBLICAN"/>
    <n v="2405"/>
    <s v="41-50"/>
    <d v="2129-09-26T00:00:00"/>
    <n v="6"/>
    <x v="1"/>
    <x v="109"/>
  </r>
  <r>
    <n v="4487"/>
    <s v="REPUBLICAN"/>
    <n v="2418"/>
    <s v="31-40"/>
    <d v="2129-10-08T00:00:00"/>
    <n v="6"/>
    <x v="1"/>
    <x v="109"/>
  </r>
  <r>
    <n v="4488"/>
    <s v="DECLINED"/>
    <n v="2419"/>
    <s v="31-40"/>
    <d v="2129-10-20T00:00:00"/>
    <n v="6"/>
    <x v="1"/>
    <x v="109"/>
  </r>
  <r>
    <n v="4489"/>
    <s v="REPUBLICAN"/>
    <n v="2413"/>
    <s v="31-40"/>
    <d v="2129-11-01T00:00:00"/>
    <n v="6"/>
    <x v="0"/>
    <x v="109"/>
  </r>
  <r>
    <n v="4490"/>
    <s v="DEMOCRAT"/>
    <n v="2417"/>
    <s v="41-50"/>
    <d v="2129-11-13T00:00:00"/>
    <n v="6"/>
    <x v="0"/>
    <x v="109"/>
  </r>
  <r>
    <n v="4491"/>
    <s v="REPUBLICAN"/>
    <n v="2419"/>
    <s v="41-50"/>
    <d v="2129-11-25T00:00:00"/>
    <n v="6"/>
    <x v="1"/>
    <x v="109"/>
  </r>
  <r>
    <n v="4492"/>
    <s v="DEMOCRAT"/>
    <n v="2415"/>
    <s v="51-60"/>
    <d v="2129-12-07T00:00:00"/>
    <n v="6"/>
    <x v="0"/>
    <x v="109"/>
  </r>
  <r>
    <n v="4493"/>
    <s v="DECLINED"/>
    <n v="2415"/>
    <s v="41-50"/>
    <d v="2129-12-19T00:00:00"/>
    <n v="6"/>
    <x v="0"/>
    <x v="109"/>
  </r>
  <r>
    <n v="4494"/>
    <s v="REPUBLICAN"/>
    <n v="2417"/>
    <s v="41-50"/>
    <d v="2129-12-31T00:00:00"/>
    <n v="6"/>
    <x v="1"/>
    <x v="109"/>
  </r>
  <r>
    <n v="4496"/>
    <s v="DECLINED"/>
    <n v="2402"/>
    <s v="41-50"/>
    <d v="2130-01-12T00:00:00"/>
    <n v="6"/>
    <x v="1"/>
    <x v="110"/>
  </r>
  <r>
    <n v="4497"/>
    <s v="REPUBLICAN"/>
    <n v="2417"/>
    <s v="21-30"/>
    <d v="2130-01-24T00:00:00"/>
    <n v="6"/>
    <x v="0"/>
    <x v="110"/>
  </r>
  <r>
    <n v="4498"/>
    <s v="DEMOCRAT"/>
    <n v="2420"/>
    <s v="51-60"/>
    <d v="2130-02-05T00:00:00"/>
    <n v="6"/>
    <x v="0"/>
    <x v="110"/>
  </r>
  <r>
    <n v="4499"/>
    <s v="DEMOCRAT"/>
    <n v="2422"/>
    <s v="71 +"/>
    <d v="2130-02-17T00:00:00"/>
    <n v="6"/>
    <x v="1"/>
    <x v="110"/>
  </r>
  <r>
    <n v="4500"/>
    <s v="DEMOCRAT"/>
    <n v="2423"/>
    <s v="31-40"/>
    <d v="2130-03-01T00:00:00"/>
    <n v="6"/>
    <x v="0"/>
    <x v="110"/>
  </r>
  <r>
    <n v="4501"/>
    <s v="DEMOCRAT"/>
    <n v="2403"/>
    <s v="41-50"/>
    <d v="2130-03-13T00:00:00"/>
    <n v="6"/>
    <x v="1"/>
    <x v="110"/>
  </r>
  <r>
    <n v="4502"/>
    <s v="DEMOCRAT"/>
    <n v="2404"/>
    <s v="51-60"/>
    <d v="2130-03-25T00:00:00"/>
    <n v="6"/>
    <x v="0"/>
    <x v="110"/>
  </r>
  <r>
    <n v="4503"/>
    <s v="AMERICAN INDEP"/>
    <n v="2414"/>
    <s v="31-40"/>
    <d v="2130-04-06T00:00:00"/>
    <n v="9"/>
    <x v="1"/>
    <x v="110"/>
  </r>
  <r>
    <n v="4504"/>
    <s v="REPUBLICAN"/>
    <n v="2417"/>
    <s v="31-40"/>
    <d v="2130-04-18T00:00:00"/>
    <n v="13"/>
    <x v="0"/>
    <x v="110"/>
  </r>
  <r>
    <n v="4505"/>
    <s v="DEMOCRAT"/>
    <n v="2413"/>
    <s v="21-30"/>
    <d v="2130-04-30T00:00:00"/>
    <n v="6"/>
    <x v="1"/>
    <x v="110"/>
  </r>
  <r>
    <n v="4506"/>
    <s v="DEMOCRAT"/>
    <n v="2402"/>
    <s v="61-70"/>
    <d v="2130-05-12T00:00:00"/>
    <n v="6"/>
    <x v="1"/>
    <x v="110"/>
  </r>
  <r>
    <n v="4507"/>
    <s v="DEMOCRAT"/>
    <n v="2408"/>
    <s v="61-70"/>
    <d v="2130-05-24T00:00:00"/>
    <n v="6"/>
    <x v="0"/>
    <x v="110"/>
  </r>
  <r>
    <n v="4508"/>
    <s v="DEMOCRAT"/>
    <n v="2414"/>
    <s v="41-50"/>
    <d v="2130-06-05T00:00:00"/>
    <n v="6"/>
    <x v="0"/>
    <x v="110"/>
  </r>
  <r>
    <n v="4509"/>
    <s v="DECLINED"/>
    <n v="2412"/>
    <s v="41-50"/>
    <d v="2130-06-17T00:00:00"/>
    <n v="6"/>
    <x v="1"/>
    <x v="110"/>
  </r>
  <r>
    <n v="4510"/>
    <s v="REPUBLICAN"/>
    <n v="2421"/>
    <s v="31-40"/>
    <d v="2130-06-29T00:00:00"/>
    <n v="6"/>
    <x v="1"/>
    <x v="110"/>
  </r>
  <r>
    <n v="4511"/>
    <s v="DEMOCRAT"/>
    <n v="2420"/>
    <s v="51-60"/>
    <d v="2130-07-11T00:00:00"/>
    <n v="6"/>
    <x v="2"/>
    <x v="110"/>
  </r>
  <r>
    <n v="4512"/>
    <s v="DEMOCRAT"/>
    <n v="2405"/>
    <s v="21-30"/>
    <d v="2130-07-23T00:00:00"/>
    <n v="6"/>
    <x v="0"/>
    <x v="110"/>
  </r>
  <r>
    <n v="4513"/>
    <s v="DEMOCRAT"/>
    <n v="2403"/>
    <s v="31-40"/>
    <d v="2130-08-04T00:00:00"/>
    <n v="6"/>
    <x v="1"/>
    <x v="110"/>
  </r>
  <r>
    <n v="4514"/>
    <s v="DEMOCRAT"/>
    <n v="2424"/>
    <s v="31-40"/>
    <d v="2130-08-16T00:00:00"/>
    <n v="6"/>
    <x v="1"/>
    <x v="110"/>
  </r>
  <r>
    <n v="4515"/>
    <s v="DECLINED"/>
    <n v="2413"/>
    <s v="21-30"/>
    <d v="2130-08-28T00:00:00"/>
    <n v="6"/>
    <x v="1"/>
    <x v="110"/>
  </r>
  <r>
    <n v="4516"/>
    <s v="DEMOCRAT"/>
    <n v="2403"/>
    <s v="31-40"/>
    <d v="2130-09-09T00:00:00"/>
    <n v="6"/>
    <x v="1"/>
    <x v="110"/>
  </r>
  <r>
    <n v="4517"/>
    <s v="DEMOCRAT"/>
    <n v="2422"/>
    <s v="61-70"/>
    <d v="2130-09-21T00:00:00"/>
    <n v="6"/>
    <x v="1"/>
    <x v="110"/>
  </r>
  <r>
    <n v="4518"/>
    <s v="DECLINED"/>
    <n v="2422"/>
    <s v="31-40"/>
    <d v="2130-10-03T00:00:00"/>
    <n v="6"/>
    <x v="0"/>
    <x v="110"/>
  </r>
  <r>
    <n v="4519"/>
    <s v="DEMOCRAT"/>
    <n v="2401"/>
    <s v="41-50"/>
    <d v="2130-10-15T00:00:00"/>
    <n v="6"/>
    <x v="0"/>
    <x v="110"/>
  </r>
  <r>
    <n v="4520"/>
    <s v="DEMOCRAT"/>
    <n v="2415"/>
    <s v="41-50"/>
    <d v="2130-10-27T00:00:00"/>
    <n v="6"/>
    <x v="1"/>
    <x v="110"/>
  </r>
  <r>
    <n v="4521"/>
    <s v="DEMOCRAT"/>
    <n v="2402"/>
    <s v="41-50"/>
    <d v="2130-11-08T00:00:00"/>
    <n v="6"/>
    <x v="1"/>
    <x v="110"/>
  </r>
  <r>
    <n v="4523"/>
    <s v="DEMOCRAT"/>
    <n v="2401"/>
    <s v="61-70"/>
    <d v="2130-11-20T00:00:00"/>
    <n v="6"/>
    <x v="0"/>
    <x v="110"/>
  </r>
  <r>
    <n v="4524"/>
    <s v="DEMOCRAT"/>
    <n v="2422"/>
    <s v="61-70"/>
    <d v="2130-12-02T00:00:00"/>
    <n v="6"/>
    <x v="1"/>
    <x v="110"/>
  </r>
  <r>
    <n v="4525"/>
    <s v="AMERICAN INDEP"/>
    <n v="2402"/>
    <s v="61-70"/>
    <d v="2130-12-14T00:00:00"/>
    <n v="6"/>
    <x v="0"/>
    <x v="110"/>
  </r>
  <r>
    <n v="4526"/>
    <s v="AMERICAN INDEP"/>
    <n v="2402"/>
    <s v="51-60"/>
    <d v="2130-12-26T00:00:00"/>
    <n v="6"/>
    <x v="0"/>
    <x v="110"/>
  </r>
  <r>
    <n v="4527"/>
    <s v="DEMOCRAT"/>
    <n v="2406"/>
    <s v="51-60"/>
    <d v="2131-01-07T00:00:00"/>
    <n v="5"/>
    <x v="1"/>
    <x v="111"/>
  </r>
  <r>
    <n v="4528"/>
    <s v="DEMOCRAT"/>
    <n v="2409"/>
    <s v="51-60"/>
    <d v="2131-01-19T00:00:00"/>
    <n v="5"/>
    <x v="1"/>
    <x v="111"/>
  </r>
  <r>
    <n v="4529"/>
    <s v="DEMOCRAT"/>
    <n v="2405"/>
    <s v="31-40"/>
    <d v="2131-01-31T00:00:00"/>
    <n v="5"/>
    <x v="0"/>
    <x v="111"/>
  </r>
  <r>
    <n v="4530"/>
    <s v="DEMOCRAT"/>
    <n v="2412"/>
    <s v="31-40"/>
    <d v="2131-02-12T00:00:00"/>
    <n v="5"/>
    <x v="0"/>
    <x v="111"/>
  </r>
  <r>
    <n v="4531"/>
    <s v="REPUBLICAN"/>
    <n v="2421"/>
    <s v="31-40"/>
    <d v="2131-02-24T00:00:00"/>
    <n v="5"/>
    <x v="1"/>
    <x v="111"/>
  </r>
  <r>
    <n v="4532"/>
    <s v="DEMOCRAT"/>
    <n v="2404"/>
    <s v="31-40"/>
    <d v="2131-03-08T00:00:00"/>
    <n v="5"/>
    <x v="0"/>
    <x v="111"/>
  </r>
  <r>
    <n v="4533"/>
    <s v="DEMOCRAT"/>
    <n v="2416"/>
    <s v="41-50"/>
    <d v="2131-03-20T00:00:00"/>
    <n v="5"/>
    <x v="1"/>
    <x v="111"/>
  </r>
  <r>
    <n v="4534"/>
    <s v="DECLINED"/>
    <n v="2422"/>
    <s v="41-50"/>
    <d v="2131-04-01T00:00:00"/>
    <n v="5"/>
    <x v="1"/>
    <x v="111"/>
  </r>
  <r>
    <n v="4535"/>
    <s v="DECLINED"/>
    <n v="2424"/>
    <s v="31-40"/>
    <d v="2131-04-13T00:00:00"/>
    <n v="5"/>
    <x v="1"/>
    <x v="111"/>
  </r>
  <r>
    <n v="4536"/>
    <s v="REPUBLICAN"/>
    <n v="2408"/>
    <s v="51-60"/>
    <d v="2131-04-25T00:00:00"/>
    <n v="5"/>
    <x v="1"/>
    <x v="111"/>
  </r>
  <r>
    <n v="4537"/>
    <s v="DEMOCRAT"/>
    <n v="2418"/>
    <s v="21-30"/>
    <d v="2131-05-07T00:00:00"/>
    <n v="5"/>
    <x v="1"/>
    <x v="111"/>
  </r>
  <r>
    <n v="4538"/>
    <s v="REPUBLICAN"/>
    <n v="2419"/>
    <s v="51-60"/>
    <d v="2131-05-19T00:00:00"/>
    <n v="5"/>
    <x v="1"/>
    <x v="111"/>
  </r>
  <r>
    <n v="4539"/>
    <s v="DEMOCRAT"/>
    <n v="2409"/>
    <s v="31-40"/>
    <d v="2131-05-31T00:00:00"/>
    <n v="5"/>
    <x v="0"/>
    <x v="111"/>
  </r>
  <r>
    <n v="4540"/>
    <s v="DEMOCRAT"/>
    <n v="2413"/>
    <s v="31-40"/>
    <d v="2131-06-12T00:00:00"/>
    <n v="5"/>
    <x v="1"/>
    <x v="111"/>
  </r>
  <r>
    <n v="4541"/>
    <s v="DEMOCRAT"/>
    <n v="2422"/>
    <s v="41-50"/>
    <d v="2131-06-24T00:00:00"/>
    <n v="5"/>
    <x v="1"/>
    <x v="111"/>
  </r>
  <r>
    <n v="4542"/>
    <s v="AMERICAN INDEP"/>
    <n v="2406"/>
    <s v="31-40"/>
    <d v="2131-07-06T00:00:00"/>
    <n v="5"/>
    <x v="0"/>
    <x v="111"/>
  </r>
  <r>
    <n v="4543"/>
    <s v="DEMOCRAT"/>
    <n v="2409"/>
    <s v="31-40"/>
    <d v="2131-07-18T00:00:00"/>
    <n v="5"/>
    <x v="1"/>
    <x v="111"/>
  </r>
  <r>
    <n v="4544"/>
    <s v="DEMOCRAT"/>
    <n v="2401"/>
    <s v="51-60"/>
    <d v="2131-07-30T00:00:00"/>
    <n v="5"/>
    <x v="1"/>
    <x v="111"/>
  </r>
  <r>
    <n v="4545"/>
    <s v="DEMOCRAT"/>
    <n v="2411"/>
    <s v="41-50"/>
    <d v="2131-08-11T00:00:00"/>
    <n v="5"/>
    <x v="1"/>
    <x v="111"/>
  </r>
  <r>
    <n v="4546"/>
    <s v="DEMOCRAT"/>
    <n v="2407"/>
    <s v="31-40"/>
    <d v="2131-08-23T00:00:00"/>
    <n v="5"/>
    <x v="0"/>
    <x v="111"/>
  </r>
  <r>
    <n v="4547"/>
    <s v="REPUBLICAN"/>
    <n v="2409"/>
    <s v="31-40"/>
    <d v="2131-09-04T00:00:00"/>
    <n v="5"/>
    <x v="0"/>
    <x v="111"/>
  </r>
  <r>
    <n v="4548"/>
    <s v="REPUBLICAN"/>
    <n v="2402"/>
    <s v="51-60"/>
    <d v="2131-09-16T00:00:00"/>
    <n v="5"/>
    <x v="0"/>
    <x v="111"/>
  </r>
  <r>
    <n v="4549"/>
    <s v="DECLINED"/>
    <n v="2424"/>
    <s v="61-70"/>
    <d v="2131-09-28T00:00:00"/>
    <n v="5"/>
    <x v="0"/>
    <x v="111"/>
  </r>
  <r>
    <n v="4550"/>
    <s v="DECLINED"/>
    <n v="2416"/>
    <s v="41-50"/>
    <d v="2131-10-10T00:00:00"/>
    <n v="2"/>
    <x v="1"/>
    <x v="111"/>
  </r>
  <r>
    <n v="4551"/>
    <s v="DECLINED"/>
    <n v="2416"/>
    <s v="51-60"/>
    <d v="2131-10-22T00:00:00"/>
    <n v="5"/>
    <x v="1"/>
    <x v="111"/>
  </r>
  <r>
    <n v="4552"/>
    <s v="DEMOCRAT"/>
    <n v="2418"/>
    <s v="41-50"/>
    <d v="2131-11-03T00:00:00"/>
    <n v="5"/>
    <x v="0"/>
    <x v="111"/>
  </r>
  <r>
    <n v="4553"/>
    <s v="DECLINED"/>
    <n v="2418"/>
    <s v="31-40"/>
    <d v="2131-11-15T00:00:00"/>
    <n v="5"/>
    <x v="0"/>
    <x v="111"/>
  </r>
  <r>
    <n v="4554"/>
    <s v="DECLINED"/>
    <n v="2405"/>
    <s v="41-50"/>
    <d v="2131-11-27T00:00:00"/>
    <n v="5"/>
    <x v="1"/>
    <x v="111"/>
  </r>
  <r>
    <n v="4555"/>
    <s v="REPUBLICAN"/>
    <n v="2420"/>
    <s v="31-40"/>
    <d v="2131-12-09T00:00:00"/>
    <n v="5"/>
    <x v="1"/>
    <x v="111"/>
  </r>
  <r>
    <n v="4556"/>
    <s v="DEMOCRAT"/>
    <n v="2412"/>
    <s v="21-30"/>
    <d v="2131-12-21T00:00:00"/>
    <n v="5"/>
    <x v="1"/>
    <x v="111"/>
  </r>
  <r>
    <n v="4557"/>
    <s v="DECLINED"/>
    <n v="2418"/>
    <s v="51-60"/>
    <d v="2132-01-02T00:00:00"/>
    <n v="5"/>
    <x v="0"/>
    <x v="112"/>
  </r>
  <r>
    <n v="4558"/>
    <s v="DEMOCRAT"/>
    <n v="2417"/>
    <s v="51-60"/>
    <d v="2132-01-14T00:00:00"/>
    <n v="5"/>
    <x v="1"/>
    <x v="112"/>
  </r>
  <r>
    <n v="4559"/>
    <s v="REPUBLICAN"/>
    <n v="2409"/>
    <s v="41-50"/>
    <d v="2132-01-26T00:00:00"/>
    <n v="5"/>
    <x v="1"/>
    <x v="112"/>
  </r>
  <r>
    <n v="4560"/>
    <s v="DEMOCRAT"/>
    <n v="2404"/>
    <s v="31-40"/>
    <d v="2132-02-07T00:00:00"/>
    <n v="5"/>
    <x v="1"/>
    <x v="112"/>
  </r>
  <r>
    <n v="4561"/>
    <s v="AMERICAN INDEP"/>
    <n v="2407"/>
    <s v="31-40"/>
    <d v="2132-02-19T00:00:00"/>
    <n v="5"/>
    <x v="1"/>
    <x v="112"/>
  </r>
  <r>
    <n v="4562"/>
    <s v="DECLINED"/>
    <n v="2419"/>
    <s v="71 +"/>
    <d v="2132-03-02T00:00:00"/>
    <n v="5"/>
    <x v="0"/>
    <x v="112"/>
  </r>
  <r>
    <n v="4563"/>
    <s v="REPUBLICAN"/>
    <n v="2402"/>
    <s v="71 +"/>
    <d v="2132-03-14T00:00:00"/>
    <n v="5"/>
    <x v="0"/>
    <x v="112"/>
  </r>
  <r>
    <n v="4564"/>
    <s v="REPUBLICAN"/>
    <n v="2417"/>
    <s v="31-40"/>
    <d v="2132-03-26T00:00:00"/>
    <n v="5"/>
    <x v="1"/>
    <x v="112"/>
  </r>
  <r>
    <n v="4565"/>
    <s v="AMERICAN INDEP"/>
    <n v="2415"/>
    <s v="61-70"/>
    <d v="2132-04-07T00:00:00"/>
    <n v="5"/>
    <x v="0"/>
    <x v="112"/>
  </r>
  <r>
    <n v="4566"/>
    <s v="DECLINED"/>
    <n v="2418"/>
    <s v="41-50"/>
    <d v="2132-04-19T00:00:00"/>
    <n v="5"/>
    <x v="1"/>
    <x v="112"/>
  </r>
  <r>
    <n v="4567"/>
    <s v="DEMOCRAT"/>
    <n v="2419"/>
    <s v="41-50"/>
    <d v="2132-05-01T00:00:00"/>
    <n v="5"/>
    <x v="1"/>
    <x v="112"/>
  </r>
  <r>
    <n v="4568"/>
    <s v="DEMOCRAT"/>
    <n v="2402"/>
    <s v="41-50"/>
    <d v="2132-05-13T00:00:00"/>
    <n v="5"/>
    <x v="1"/>
    <x v="112"/>
  </r>
  <r>
    <n v="4570"/>
    <s v="DEMOCRAT"/>
    <n v="2412"/>
    <s v="71 +"/>
    <d v="2132-05-25T00:00:00"/>
    <n v="5"/>
    <x v="1"/>
    <x v="112"/>
  </r>
  <r>
    <n v="4571"/>
    <s v="DECLINED"/>
    <n v="2418"/>
    <s v="51-60"/>
    <d v="2132-06-06T00:00:00"/>
    <n v="5"/>
    <x v="0"/>
    <x v="112"/>
  </r>
  <r>
    <n v="4572"/>
    <s v="DECLINED"/>
    <n v="2418"/>
    <s v="41-50"/>
    <d v="2132-06-18T00:00:00"/>
    <n v="5"/>
    <x v="0"/>
    <x v="112"/>
  </r>
  <r>
    <n v="4573"/>
    <s v="DEMOCRAT"/>
    <n v="2418"/>
    <s v="31-40"/>
    <d v="2132-06-30T00:00:00"/>
    <n v="5"/>
    <x v="0"/>
    <x v="112"/>
  </r>
  <r>
    <n v="4574"/>
    <s v="DEMOCRAT"/>
    <n v="2407"/>
    <s v="31-40"/>
    <d v="2132-07-12T00:00:00"/>
    <n v="5"/>
    <x v="1"/>
    <x v="112"/>
  </r>
  <r>
    <n v="4575"/>
    <s v="REPUBLICAN"/>
    <n v="2422"/>
    <s v="41-50"/>
    <d v="2132-07-24T00:00:00"/>
    <n v="5"/>
    <x v="0"/>
    <x v="112"/>
  </r>
  <r>
    <n v="4576"/>
    <s v="DECLINED"/>
    <n v="2414"/>
    <s v="41-50"/>
    <d v="2132-08-05T00:00:00"/>
    <n v="5"/>
    <x v="1"/>
    <x v="112"/>
  </r>
  <r>
    <n v="4577"/>
    <s v="DECLINED"/>
    <n v="2413"/>
    <s v="31-40"/>
    <d v="2132-08-17T00:00:00"/>
    <n v="5"/>
    <x v="1"/>
    <x v="112"/>
  </r>
  <r>
    <n v="4578"/>
    <s v="DECLINED"/>
    <n v="2418"/>
    <s v="41-50"/>
    <d v="2132-08-29T00:00:00"/>
    <n v="5"/>
    <x v="1"/>
    <x v="112"/>
  </r>
  <r>
    <n v="4579"/>
    <s v="DECLINED"/>
    <n v="2408"/>
    <s v="41-50"/>
    <d v="2132-09-10T00:00:00"/>
    <n v="5"/>
    <x v="0"/>
    <x v="112"/>
  </r>
  <r>
    <n v="4580"/>
    <s v="DEMOCRAT"/>
    <n v="2420"/>
    <s v="21-30"/>
    <d v="2132-09-22T00:00:00"/>
    <n v="5"/>
    <x v="0"/>
    <x v="112"/>
  </r>
  <r>
    <n v="4581"/>
    <s v="DEMOCRAT"/>
    <n v="2404"/>
    <s v="51-60"/>
    <d v="2132-10-04T00:00:00"/>
    <n v="5"/>
    <x v="0"/>
    <x v="112"/>
  </r>
  <r>
    <n v="4582"/>
    <s v="DEMOCRAT"/>
    <n v="2416"/>
    <s v="41-50"/>
    <d v="2132-10-16T00:00:00"/>
    <n v="5"/>
    <x v="1"/>
    <x v="112"/>
  </r>
  <r>
    <n v="4583"/>
    <s v="DECLINED"/>
    <n v="2422"/>
    <s v="31-40"/>
    <d v="2132-10-28T00:00:00"/>
    <n v="5"/>
    <x v="0"/>
    <x v="112"/>
  </r>
  <r>
    <n v="4584"/>
    <s v="DECLINED"/>
    <n v="2420"/>
    <s v="41-50"/>
    <d v="2132-11-09T00:00:00"/>
    <n v="5"/>
    <x v="1"/>
    <x v="112"/>
  </r>
  <r>
    <n v="4585"/>
    <s v="DEMOCRAT"/>
    <n v="2405"/>
    <s v="41-50"/>
    <d v="2132-11-21T00:00:00"/>
    <n v="5"/>
    <x v="0"/>
    <x v="112"/>
  </r>
  <r>
    <n v="4586"/>
    <s v="DEMOCRAT"/>
    <n v="2415"/>
    <s v="31-40"/>
    <d v="2132-12-03T00:00:00"/>
    <n v="5"/>
    <x v="1"/>
    <x v="112"/>
  </r>
  <r>
    <n v="4587"/>
    <s v="DEMOCRAT"/>
    <n v="2401"/>
    <s v="41-50"/>
    <d v="2132-12-15T00:00:00"/>
    <n v="5"/>
    <x v="0"/>
    <x v="112"/>
  </r>
  <r>
    <n v="4588"/>
    <s v="DECLINED"/>
    <n v="2411"/>
    <s v="31-40"/>
    <d v="2132-12-27T00:00:00"/>
    <n v="5"/>
    <x v="1"/>
    <x v="112"/>
  </r>
  <r>
    <n v="4589"/>
    <s v="DECLINED"/>
    <n v="2420"/>
    <s v="41-50"/>
    <d v="2133-01-08T00:00:00"/>
    <n v="5"/>
    <x v="1"/>
    <x v="113"/>
  </r>
  <r>
    <n v="4590"/>
    <s v="REPUBLICAN"/>
    <n v="2419"/>
    <s v="31-40"/>
    <d v="2133-01-20T00:00:00"/>
    <n v="5"/>
    <x v="1"/>
    <x v="113"/>
  </r>
  <r>
    <n v="4591"/>
    <s v="DEMOCRAT"/>
    <n v="2419"/>
    <s v="31-40"/>
    <d v="2133-02-01T00:00:00"/>
    <n v="5"/>
    <x v="1"/>
    <x v="113"/>
  </r>
  <r>
    <n v="4592"/>
    <s v="DEMOCRAT"/>
    <n v="2415"/>
    <s v="51-60"/>
    <d v="2133-02-13T00:00:00"/>
    <n v="5"/>
    <x v="1"/>
    <x v="113"/>
  </r>
  <r>
    <n v="4593"/>
    <s v="REPUBLICAN"/>
    <n v="2419"/>
    <s v="31-40"/>
    <d v="2133-02-25T00:00:00"/>
    <n v="5"/>
    <x v="1"/>
    <x v="113"/>
  </r>
  <r>
    <n v="4594"/>
    <s v="REPUBLICAN"/>
    <n v="2409"/>
    <s v="41-50"/>
    <d v="2133-03-09T00:00:00"/>
    <n v="5"/>
    <x v="1"/>
    <x v="113"/>
  </r>
  <r>
    <n v="4595"/>
    <s v="DECLINED"/>
    <n v="2405"/>
    <s v="31-40"/>
    <d v="2133-03-21T00:00:00"/>
    <n v="5"/>
    <x v="1"/>
    <x v="113"/>
  </r>
  <r>
    <n v="4596"/>
    <s v="REPUBLICAN"/>
    <n v="2417"/>
    <s v="41-50"/>
    <d v="2133-04-02T00:00:00"/>
    <n v="5"/>
    <x v="1"/>
    <x v="113"/>
  </r>
  <r>
    <n v="4597"/>
    <s v="DEMOCRAT"/>
    <n v="2413"/>
    <s v="41-50"/>
    <d v="2133-04-14T00:00:00"/>
    <n v="5"/>
    <x v="1"/>
    <x v="113"/>
  </r>
  <r>
    <n v="4598"/>
    <s v="AMERICAN INDEP"/>
    <n v="2403"/>
    <s v="51-60"/>
    <d v="2133-04-26T00:00:00"/>
    <n v="5"/>
    <x v="0"/>
    <x v="113"/>
  </r>
  <r>
    <n v="4599"/>
    <s v="DEMOCRAT"/>
    <n v="2414"/>
    <s v="51-60"/>
    <d v="2133-05-08T00:00:00"/>
    <n v="5"/>
    <x v="1"/>
    <x v="113"/>
  </r>
  <r>
    <n v="4600"/>
    <s v="DEMOCRAT"/>
    <n v="2409"/>
    <s v="31-40"/>
    <d v="2133-05-20T00:00:00"/>
    <n v="5"/>
    <x v="1"/>
    <x v="113"/>
  </r>
  <r>
    <n v="4601"/>
    <s v="DEMOCRAT"/>
    <n v="2417"/>
    <s v="71 +"/>
    <d v="2133-06-01T00:00:00"/>
    <n v="5"/>
    <x v="0"/>
    <x v="113"/>
  </r>
  <r>
    <n v="4602"/>
    <s v="REPUBLICAN"/>
    <n v="2406"/>
    <s v="41-50"/>
    <d v="2133-06-13T00:00:00"/>
    <n v="24"/>
    <x v="1"/>
    <x v="113"/>
  </r>
  <r>
    <n v="4603"/>
    <s v="REPUBLICAN"/>
    <n v="2421"/>
    <s v="21-30"/>
    <d v="2133-06-25T00:00:00"/>
    <n v="5"/>
    <x v="1"/>
    <x v="113"/>
  </r>
  <r>
    <n v="4604"/>
    <s v="DEMOCRAT"/>
    <n v="2413"/>
    <s v="31-40"/>
    <d v="2133-07-07T00:00:00"/>
    <n v="5"/>
    <x v="1"/>
    <x v="113"/>
  </r>
  <r>
    <n v="4605"/>
    <s v="DEMOCRAT"/>
    <n v="2408"/>
    <s v="51-60"/>
    <d v="2133-07-19T00:00:00"/>
    <n v="5"/>
    <x v="0"/>
    <x v="113"/>
  </r>
  <r>
    <n v="4606"/>
    <s v="DEMOCRAT"/>
    <n v="2408"/>
    <s v="41-50"/>
    <d v="2133-07-31T00:00:00"/>
    <n v="5"/>
    <x v="0"/>
    <x v="113"/>
  </r>
  <r>
    <n v="4607"/>
    <s v="DECLINED"/>
    <n v="2415"/>
    <s v="41-50"/>
    <d v="2133-08-12T00:00:00"/>
    <n v="5"/>
    <x v="1"/>
    <x v="113"/>
  </r>
  <r>
    <n v="4608"/>
    <s v="DECLINED"/>
    <n v="2420"/>
    <s v="41-50"/>
    <d v="2133-08-24T00:00:00"/>
    <n v="5"/>
    <x v="1"/>
    <x v="113"/>
  </r>
  <r>
    <n v="4609"/>
    <s v="DEMOCRAT"/>
    <n v="2407"/>
    <s v="41-50"/>
    <d v="2133-09-05T00:00:00"/>
    <n v="5"/>
    <x v="1"/>
    <x v="113"/>
  </r>
  <r>
    <n v="4610"/>
    <s v="GREEN"/>
    <n v="2404"/>
    <s v="41-50"/>
    <d v="2133-09-17T00:00:00"/>
    <n v="5"/>
    <x v="1"/>
    <x v="113"/>
  </r>
  <r>
    <n v="4611"/>
    <s v="REPUBLICAN"/>
    <n v="2418"/>
    <s v="31-40"/>
    <d v="2133-09-29T00:00:00"/>
    <n v="5"/>
    <x v="0"/>
    <x v="113"/>
  </r>
  <r>
    <n v="4612"/>
    <s v="DECLINED"/>
    <n v="2424"/>
    <s v="61-70"/>
    <d v="2133-10-11T00:00:00"/>
    <n v="5"/>
    <x v="0"/>
    <x v="113"/>
  </r>
  <r>
    <n v="4613"/>
    <s v="DEMOCRAT"/>
    <n v="2419"/>
    <s v="71 +"/>
    <d v="2133-10-23T00:00:00"/>
    <n v="5"/>
    <x v="0"/>
    <x v="113"/>
  </r>
  <r>
    <n v="4614"/>
    <s v="DECLINED"/>
    <n v="2414"/>
    <s v="51-60"/>
    <d v="2133-11-04T00:00:00"/>
    <n v="5"/>
    <x v="1"/>
    <x v="113"/>
  </r>
  <r>
    <n v="4615"/>
    <s v="DECLINED"/>
    <n v="2419"/>
    <s v="21-30"/>
    <d v="2133-11-16T00:00:00"/>
    <n v="5"/>
    <x v="0"/>
    <x v="113"/>
  </r>
  <r>
    <n v="4616"/>
    <s v="DEMOCRAT"/>
    <n v="2420"/>
    <s v="31-40"/>
    <d v="2133-11-28T00:00:00"/>
    <n v="5"/>
    <x v="1"/>
    <x v="113"/>
  </r>
  <r>
    <n v="4617"/>
    <s v="DEMOCRAT"/>
    <n v="2414"/>
    <s v="41-50"/>
    <d v="2133-12-10T00:00:00"/>
    <n v="5"/>
    <x v="1"/>
    <x v="113"/>
  </r>
  <r>
    <n v="4618"/>
    <s v="REPUBLICAN"/>
    <n v="2418"/>
    <s v="31-40"/>
    <d v="2133-12-22T00:00:00"/>
    <n v="5"/>
    <x v="0"/>
    <x v="113"/>
  </r>
  <r>
    <n v="4619"/>
    <s v="REPUBLICAN"/>
    <n v="2401"/>
    <s v="61-70"/>
    <d v="2134-01-03T00:00:00"/>
    <n v="5"/>
    <x v="0"/>
    <x v="114"/>
  </r>
  <r>
    <n v="4620"/>
    <s v="REPUBLICAN"/>
    <n v="2405"/>
    <s v="51-60"/>
    <d v="2134-01-15T00:00:00"/>
    <n v="5"/>
    <x v="0"/>
    <x v="114"/>
  </r>
  <r>
    <n v="4621"/>
    <s v="DECLINED"/>
    <n v="2407"/>
    <s v="31-40"/>
    <d v="2134-01-27T00:00:00"/>
    <n v="5"/>
    <x v="1"/>
    <x v="114"/>
  </r>
  <r>
    <n v="4622"/>
    <s v="REPUBLICAN"/>
    <n v="2420"/>
    <s v="21-30"/>
    <d v="2134-02-08T00:00:00"/>
    <n v="5"/>
    <x v="1"/>
    <x v="114"/>
  </r>
  <r>
    <n v="4623"/>
    <s v="DEMOCRAT"/>
    <n v="2408"/>
    <s v="51-60"/>
    <d v="2134-02-20T00:00:00"/>
    <n v="5"/>
    <x v="0"/>
    <x v="114"/>
  </r>
  <r>
    <n v="4624"/>
    <s v="REPUBLICAN"/>
    <n v="2402"/>
    <s v="31-40"/>
    <d v="2134-03-04T00:00:00"/>
    <n v="5"/>
    <x v="0"/>
    <x v="114"/>
  </r>
  <r>
    <n v="4625"/>
    <s v="DECLINED"/>
    <n v="2401"/>
    <s v="71 +"/>
    <d v="2134-03-16T00:00:00"/>
    <n v="5"/>
    <x v="0"/>
    <x v="114"/>
  </r>
  <r>
    <n v="4626"/>
    <s v="REPUBLICAN"/>
    <n v="2405"/>
    <s v="41-50"/>
    <d v="2134-03-28T00:00:00"/>
    <n v="5"/>
    <x v="1"/>
    <x v="114"/>
  </r>
  <r>
    <n v="4627"/>
    <s v="REPUBLICAN"/>
    <n v="2421"/>
    <s v="71 +"/>
    <d v="2134-04-09T00:00:00"/>
    <n v="5"/>
    <x v="0"/>
    <x v="114"/>
  </r>
  <r>
    <n v="4628"/>
    <s v="REPUBLICAN"/>
    <n v="2421"/>
    <s v="71 +"/>
    <d v="2134-04-21T00:00:00"/>
    <n v="5"/>
    <x v="0"/>
    <x v="114"/>
  </r>
  <r>
    <n v="4629"/>
    <s v="DEMOCRAT"/>
    <n v="2415"/>
    <s v="21-30"/>
    <d v="2134-05-03T00:00:00"/>
    <n v="5"/>
    <x v="0"/>
    <x v="114"/>
  </r>
  <r>
    <n v="4630"/>
    <s v="DECLINED"/>
    <n v="2418"/>
    <s v="41-50"/>
    <d v="2134-05-15T00:00:00"/>
    <n v="5"/>
    <x v="1"/>
    <x v="114"/>
  </r>
  <r>
    <n v="4631"/>
    <s v="DEMOCRAT"/>
    <n v="2419"/>
    <s v="41-50"/>
    <d v="2134-05-27T00:00:00"/>
    <n v="5"/>
    <x v="0"/>
    <x v="114"/>
  </r>
  <r>
    <n v="4632"/>
    <s v="DEMOCRAT"/>
    <n v="2419"/>
    <s v="21-30"/>
    <d v="2134-06-08T00:00:00"/>
    <n v="5"/>
    <x v="1"/>
    <x v="114"/>
  </r>
  <r>
    <n v="4633"/>
    <s v="DEMOCRAT"/>
    <n v="2419"/>
    <s v="71 +"/>
    <d v="2134-06-20T00:00:00"/>
    <n v="5"/>
    <x v="0"/>
    <x v="114"/>
  </r>
  <r>
    <n v="4634"/>
    <s v="REPUBLICAN"/>
    <n v="2415"/>
    <s v="31-40"/>
    <d v="2134-07-02T00:00:00"/>
    <n v="5"/>
    <x v="0"/>
    <x v="114"/>
  </r>
  <r>
    <n v="4635"/>
    <s v="REPUBLICAN"/>
    <n v="2421"/>
    <s v="51-60"/>
    <d v="2134-07-14T00:00:00"/>
    <n v="5"/>
    <x v="1"/>
    <x v="114"/>
  </r>
  <r>
    <n v="4637"/>
    <s v="DEMOCRAT"/>
    <n v="2403"/>
    <s v="31-40"/>
    <d v="2134-07-26T00:00:00"/>
    <n v="5"/>
    <x v="1"/>
    <x v="114"/>
  </r>
  <r>
    <n v="4638"/>
    <s v="DEMOCRAT"/>
    <n v="2405"/>
    <s v="21-30"/>
    <d v="2134-08-07T00:00:00"/>
    <n v="5"/>
    <x v="0"/>
    <x v="114"/>
  </r>
  <r>
    <n v="4639"/>
    <s v="DEMOCRAT"/>
    <n v="2407"/>
    <s v="71 +"/>
    <d v="2134-08-19T00:00:00"/>
    <n v="5"/>
    <x v="0"/>
    <x v="114"/>
  </r>
  <r>
    <n v="4640"/>
    <s v="REPUBLICAN"/>
    <n v="2405"/>
    <s v="51-60"/>
    <d v="2134-08-31T00:00:00"/>
    <n v="5"/>
    <x v="0"/>
    <x v="114"/>
  </r>
  <r>
    <n v="4641"/>
    <s v="REPUBLICAN"/>
    <n v="2421"/>
    <s v="41-50"/>
    <d v="2134-09-12T00:00:00"/>
    <n v="5"/>
    <x v="0"/>
    <x v="114"/>
  </r>
  <r>
    <n v="4642"/>
    <s v="REPUBLICAN"/>
    <n v="2405"/>
    <s v="31-40"/>
    <d v="2134-09-24T00:00:00"/>
    <n v="5"/>
    <x v="0"/>
    <x v="114"/>
  </r>
  <r>
    <n v="4643"/>
    <s v="DEMOCRAT"/>
    <n v="2405"/>
    <s v="51-60"/>
    <d v="2134-10-06T00:00:00"/>
    <n v="5"/>
    <x v="1"/>
    <x v="114"/>
  </r>
  <r>
    <n v="4644"/>
    <s v="REPUBLICAN"/>
    <n v="2416"/>
    <s v="41-50"/>
    <d v="2134-10-18T00:00:00"/>
    <n v="6"/>
    <x v="1"/>
    <x v="114"/>
  </r>
  <r>
    <n v="4645"/>
    <s v="DEMOCRAT"/>
    <n v="2416"/>
    <s v="21-30"/>
    <d v="2134-10-30T00:00:00"/>
    <n v="5"/>
    <x v="0"/>
    <x v="114"/>
  </r>
  <r>
    <n v="4646"/>
    <s v="DEMOCRAT"/>
    <n v="2408"/>
    <s v="61-70"/>
    <d v="2134-11-11T00:00:00"/>
    <n v="5"/>
    <x v="0"/>
    <x v="114"/>
  </r>
  <r>
    <n v="4647"/>
    <s v="DEMOCRAT"/>
    <n v="2419"/>
    <s v="21-30"/>
    <d v="2134-11-23T00:00:00"/>
    <n v="5"/>
    <x v="1"/>
    <x v="114"/>
  </r>
  <r>
    <n v="4648"/>
    <s v="DEMOCRAT"/>
    <n v="2424"/>
    <s v="41-50"/>
    <d v="2134-12-05T00:00:00"/>
    <n v="5"/>
    <x v="1"/>
    <x v="114"/>
  </r>
  <r>
    <n v="4649"/>
    <s v="DEMOCRAT"/>
    <n v="2412"/>
    <s v="31-40"/>
    <d v="2134-12-17T00:00:00"/>
    <n v="5"/>
    <x v="1"/>
    <x v="114"/>
  </r>
  <r>
    <n v="4650"/>
    <s v="DECLINED"/>
    <n v="2408"/>
    <s v="21-30"/>
    <d v="2134-12-29T00:00:00"/>
    <n v="5"/>
    <x v="0"/>
    <x v="114"/>
  </r>
  <r>
    <n v="4651"/>
    <s v="REPUBLICAN"/>
    <n v="2416"/>
    <s v="31-40"/>
    <d v="2135-01-10T00:00:00"/>
    <n v="5"/>
    <x v="1"/>
    <x v="115"/>
  </r>
  <r>
    <n v="4652"/>
    <s v="DEMOCRAT"/>
    <n v="2412"/>
    <s v="31-40"/>
    <d v="2135-01-22T00:00:00"/>
    <n v="5"/>
    <x v="1"/>
    <x v="115"/>
  </r>
  <r>
    <n v="4653"/>
    <s v="DEMOCRAT"/>
    <n v="2418"/>
    <s v="21-30"/>
    <d v="2135-02-03T00:00:00"/>
    <n v="5"/>
    <x v="0"/>
    <x v="115"/>
  </r>
  <r>
    <n v="4654"/>
    <s v="AMERICAN INDEP"/>
    <n v="2413"/>
    <s v="51-60"/>
    <d v="2135-02-15T00:00:00"/>
    <n v="5"/>
    <x v="0"/>
    <x v="115"/>
  </r>
  <r>
    <n v="4656"/>
    <s v="DECLINED"/>
    <n v="2413"/>
    <s v="41-50"/>
    <d v="2135-02-27T00:00:00"/>
    <n v="5"/>
    <x v="0"/>
    <x v="115"/>
  </r>
  <r>
    <n v="4657"/>
    <s v="DEMOCRAT"/>
    <n v="2419"/>
    <s v="41-50"/>
    <d v="2135-03-11T00:00:00"/>
    <n v="5"/>
    <x v="0"/>
    <x v="115"/>
  </r>
  <r>
    <n v="4658"/>
    <s v="DEMOCRAT"/>
    <n v="2413"/>
    <s v="21-30"/>
    <d v="2135-03-23T00:00:00"/>
    <n v="5"/>
    <x v="0"/>
    <x v="115"/>
  </r>
  <r>
    <n v="4659"/>
    <s v="DEMOCRAT"/>
    <n v="2405"/>
    <s v="31-40"/>
    <d v="2135-04-04T00:00:00"/>
    <n v="5"/>
    <x v="1"/>
    <x v="115"/>
  </r>
  <r>
    <n v="4660"/>
    <s v="DEMOCRAT"/>
    <n v="2414"/>
    <s v="31-40"/>
    <d v="2135-04-16T00:00:00"/>
    <n v="5"/>
    <x v="1"/>
    <x v="115"/>
  </r>
  <r>
    <n v="4661"/>
    <s v="DECLINED"/>
    <n v="2401"/>
    <s v="51-60"/>
    <d v="2135-04-28T00:00:00"/>
    <n v="5"/>
    <x v="1"/>
    <x v="115"/>
  </r>
  <r>
    <n v="4662"/>
    <s v="REPUBLICAN"/>
    <n v="2402"/>
    <s v="41-50"/>
    <d v="2135-05-10T00:00:00"/>
    <n v="5"/>
    <x v="1"/>
    <x v="115"/>
  </r>
  <r>
    <n v="4663"/>
    <s v="DECLINED"/>
    <n v="2415"/>
    <s v="41-50"/>
    <d v="2135-05-22T00:00:00"/>
    <n v="5"/>
    <x v="0"/>
    <x v="115"/>
  </r>
  <r>
    <n v="4664"/>
    <s v="DEMOCRAT"/>
    <n v="2418"/>
    <s v="41-50"/>
    <d v="2135-06-03T00:00:00"/>
    <n v="5"/>
    <x v="1"/>
    <x v="115"/>
  </r>
  <r>
    <n v="4665"/>
    <s v="DEMOCRAT"/>
    <n v="2417"/>
    <s v="21-30"/>
    <d v="2135-06-15T00:00:00"/>
    <n v="5"/>
    <x v="1"/>
    <x v="115"/>
  </r>
  <r>
    <n v="4666"/>
    <s v="DEMOCRAT"/>
    <n v="2423"/>
    <s v="31-40"/>
    <d v="2135-06-27T00:00:00"/>
    <n v="5"/>
    <x v="1"/>
    <x v="115"/>
  </r>
  <r>
    <n v="4667"/>
    <s v="REPUBLICAN"/>
    <n v="2418"/>
    <s v="41-50"/>
    <d v="2135-07-09T00:00:00"/>
    <n v="5"/>
    <x v="1"/>
    <x v="115"/>
  </r>
  <r>
    <n v="4668"/>
    <s v="DECLINED"/>
    <n v="2423"/>
    <s v="21-30"/>
    <d v="2135-07-21T00:00:00"/>
    <n v="5"/>
    <x v="0"/>
    <x v="115"/>
  </r>
  <r>
    <n v="4669"/>
    <s v="DECLINED"/>
    <n v="2418"/>
    <s v="31-40"/>
    <d v="2135-08-02T00:00:00"/>
    <n v="5"/>
    <x v="1"/>
    <x v="115"/>
  </r>
  <r>
    <n v="4670"/>
    <s v="DECLINED"/>
    <n v="2408"/>
    <s v="41-50"/>
    <d v="2135-08-14T00:00:00"/>
    <n v="5"/>
    <x v="1"/>
    <x v="115"/>
  </r>
  <r>
    <n v="4671"/>
    <s v="DEMOCRAT"/>
    <n v="2413"/>
    <s v="31-40"/>
    <d v="2135-08-26T00:00:00"/>
    <n v="5"/>
    <x v="1"/>
    <x v="115"/>
  </r>
  <r>
    <n v="4672"/>
    <s v="DECLINED"/>
    <n v="2421"/>
    <s v="41-50"/>
    <d v="2135-09-07T00:00:00"/>
    <n v="5"/>
    <x v="1"/>
    <x v="115"/>
  </r>
  <r>
    <n v="4673"/>
    <s v="DEMOCRAT"/>
    <n v="2412"/>
    <s v="31-40"/>
    <d v="2135-09-19T00:00:00"/>
    <n v="5"/>
    <x v="0"/>
    <x v="115"/>
  </r>
  <r>
    <n v="4674"/>
    <s v="REPUBLICAN"/>
    <n v="2416"/>
    <s v="51-60"/>
    <d v="2135-10-01T00:00:00"/>
    <n v="5"/>
    <x v="1"/>
    <x v="115"/>
  </r>
  <r>
    <n v="4675"/>
    <s v="DEMOCRAT"/>
    <n v="2415"/>
    <s v="41-50"/>
    <d v="2135-10-13T00:00:00"/>
    <n v="5"/>
    <x v="0"/>
    <x v="115"/>
  </r>
  <r>
    <n v="4676"/>
    <s v="DECLINED"/>
    <n v="2405"/>
    <s v="41-50"/>
    <d v="2135-10-25T00:00:00"/>
    <n v="5"/>
    <x v="0"/>
    <x v="115"/>
  </r>
  <r>
    <n v="4677"/>
    <s v="DEMOCRAT"/>
    <n v="2413"/>
    <s v="31-40"/>
    <d v="2135-11-06T00:00:00"/>
    <n v="5"/>
    <x v="1"/>
    <x v="115"/>
  </r>
  <r>
    <n v="4678"/>
    <s v="DEMOCRAT"/>
    <n v="2402"/>
    <s v="31-40"/>
    <d v="2135-11-18T00:00:00"/>
    <n v="5"/>
    <x v="0"/>
    <x v="115"/>
  </r>
  <r>
    <n v="4679"/>
    <s v="DEMOCRAT"/>
    <n v="2419"/>
    <s v="41-50"/>
    <d v="2135-11-30T00:00:00"/>
    <n v="5"/>
    <x v="1"/>
    <x v="115"/>
  </r>
  <r>
    <n v="4680"/>
    <s v="DEMOCRAT"/>
    <n v="2412"/>
    <s v="71 +"/>
    <d v="2135-12-12T00:00:00"/>
    <n v="5"/>
    <x v="0"/>
    <x v="115"/>
  </r>
  <r>
    <n v="4681"/>
    <s v="DECLINED"/>
    <n v="2411"/>
    <s v="31-40"/>
    <d v="2135-12-24T00:00:00"/>
    <n v="5"/>
    <x v="1"/>
    <x v="115"/>
  </r>
  <r>
    <n v="4682"/>
    <s v="DEMOCRAT"/>
    <n v="2417"/>
    <s v="21-30"/>
    <d v="2136-01-05T00:00:00"/>
    <n v="5"/>
    <x v="1"/>
    <x v="116"/>
  </r>
  <r>
    <n v="4683"/>
    <s v="DECLINED"/>
    <n v="2419"/>
    <s v="41-50"/>
    <d v="2136-01-17T00:00:00"/>
    <n v="5"/>
    <x v="1"/>
    <x v="116"/>
  </r>
  <r>
    <n v="4684"/>
    <s v="DEMOCRAT"/>
    <n v="2415"/>
    <s v="31-40"/>
    <d v="2136-01-29T00:00:00"/>
    <n v="5"/>
    <x v="1"/>
    <x v="116"/>
  </r>
  <r>
    <n v="4685"/>
    <s v="REPUBLICAN"/>
    <n v="2417"/>
    <s v="61-70"/>
    <d v="2136-02-10T00:00:00"/>
    <n v="5"/>
    <x v="1"/>
    <x v="116"/>
  </r>
  <r>
    <n v="4686"/>
    <s v="DEMOCRAT"/>
    <n v="2417"/>
    <s v="41-50"/>
    <d v="2136-02-22T00:00:00"/>
    <n v="5"/>
    <x v="1"/>
    <x v="116"/>
  </r>
  <r>
    <n v="4687"/>
    <s v="DEMOCRAT"/>
    <n v="2405"/>
    <s v="41-50"/>
    <d v="2136-03-05T00:00:00"/>
    <n v="5"/>
    <x v="0"/>
    <x v="116"/>
  </r>
  <r>
    <n v="4688"/>
    <s v="DEMOCRAT"/>
    <n v="2411"/>
    <s v="31-40"/>
    <d v="2136-03-17T00:00:00"/>
    <n v="5"/>
    <x v="1"/>
    <x v="116"/>
  </r>
  <r>
    <n v="4689"/>
    <s v="DEMOCRAT"/>
    <n v="2401"/>
    <s v="31-40"/>
    <d v="2136-03-29T00:00:00"/>
    <n v="5"/>
    <x v="1"/>
    <x v="116"/>
  </r>
  <r>
    <n v="4690"/>
    <s v="REPUBLICAN"/>
    <n v="2406"/>
    <s v="41-50"/>
    <d v="2136-04-10T00:00:00"/>
    <n v="5"/>
    <x v="0"/>
    <x v="116"/>
  </r>
  <r>
    <n v="4692"/>
    <s v="REPUBLICAN"/>
    <n v="2406"/>
    <s v="31-40"/>
    <d v="2136-04-22T00:00:00"/>
    <n v="5"/>
    <x v="0"/>
    <x v="116"/>
  </r>
  <r>
    <n v="4693"/>
    <s v="DECLINED"/>
    <n v="2424"/>
    <s v="31-40"/>
    <d v="2136-05-04T00:00:00"/>
    <n v="5"/>
    <x v="0"/>
    <x v="116"/>
  </r>
  <r>
    <n v="4694"/>
    <s v="DECLINED"/>
    <n v="2406"/>
    <s v="21-30"/>
    <d v="2136-05-16T00:00:00"/>
    <n v="5"/>
    <x v="1"/>
    <x v="116"/>
  </r>
  <r>
    <n v="4695"/>
    <s v="DEMOCRAT"/>
    <n v="2404"/>
    <s v="21-30"/>
    <d v="2136-05-28T00:00:00"/>
    <n v="5"/>
    <x v="1"/>
    <x v="116"/>
  </r>
  <r>
    <n v="4696"/>
    <s v="DEMOCRAT"/>
    <n v="2424"/>
    <s v="31-40"/>
    <d v="2136-06-09T00:00:00"/>
    <n v="5"/>
    <x v="1"/>
    <x v="116"/>
  </r>
  <r>
    <n v="4697"/>
    <s v="DEMOCRAT"/>
    <n v="2416"/>
    <s v="31-40"/>
    <d v="2136-06-21T00:00:00"/>
    <n v="5"/>
    <x v="0"/>
    <x v="116"/>
  </r>
  <r>
    <n v="4698"/>
    <s v="DECLINED"/>
    <n v="2407"/>
    <s v="41-50"/>
    <d v="2136-07-03T00:00:00"/>
    <n v="5"/>
    <x v="0"/>
    <x v="116"/>
  </r>
  <r>
    <n v="4699"/>
    <s v="DEMOCRAT"/>
    <n v="2403"/>
    <s v="21-30"/>
    <d v="2136-07-15T00:00:00"/>
    <n v="5"/>
    <x v="0"/>
    <x v="116"/>
  </r>
  <r>
    <n v="4700"/>
    <s v="DEMOCRAT"/>
    <n v="2411"/>
    <s v="31-40"/>
    <d v="2136-07-27T00:00:00"/>
    <n v="5"/>
    <x v="1"/>
    <x v="116"/>
  </r>
  <r>
    <n v="4701"/>
    <s v="REPUBLICAN"/>
    <n v="2407"/>
    <s v="41-50"/>
    <d v="2136-08-08T00:00:00"/>
    <n v="5"/>
    <x v="0"/>
    <x v="116"/>
  </r>
  <r>
    <n v="4702"/>
    <s v="DEMOCRAT"/>
    <n v="2418"/>
    <s v="51-60"/>
    <d v="2136-08-20T00:00:00"/>
    <n v="5"/>
    <x v="1"/>
    <x v="116"/>
  </r>
  <r>
    <n v="4704"/>
    <s v="REPUBLICAN"/>
    <n v="2409"/>
    <s v="51-60"/>
    <d v="2136-09-01T00:00:00"/>
    <n v="5"/>
    <x v="0"/>
    <x v="116"/>
  </r>
  <r>
    <n v="4705"/>
    <s v="DEMOCRAT"/>
    <n v="2424"/>
    <s v="31-40"/>
    <d v="2136-09-13T00:00:00"/>
    <n v="1"/>
    <x v="0"/>
    <x v="116"/>
  </r>
  <r>
    <n v="4706"/>
    <s v="DEMOCRAT"/>
    <n v="2417"/>
    <s v="21-30"/>
    <d v="2136-09-25T00:00:00"/>
    <n v="5"/>
    <x v="0"/>
    <x v="116"/>
  </r>
  <r>
    <n v="4707"/>
    <s v="DECLINED"/>
    <n v="2417"/>
    <s v="21-30"/>
    <d v="2136-10-07T00:00:00"/>
    <n v="5"/>
    <x v="0"/>
    <x v="116"/>
  </r>
  <r>
    <n v="4708"/>
    <s v="REPUBLICAN"/>
    <n v="2415"/>
    <s v="31-40"/>
    <d v="2136-10-19T00:00:00"/>
    <n v="5"/>
    <x v="1"/>
    <x v="116"/>
  </r>
  <r>
    <n v="4709"/>
    <s v="DECLINED"/>
    <n v="2409"/>
    <s v="51-60"/>
    <d v="2136-10-31T00:00:00"/>
    <n v="5"/>
    <x v="0"/>
    <x v="116"/>
  </r>
  <r>
    <n v="4710"/>
    <s v="REPUBLICAN"/>
    <n v="2418"/>
    <s v="41-50"/>
    <d v="2136-11-12T00:00:00"/>
    <n v="5"/>
    <x v="1"/>
    <x v="116"/>
  </r>
  <r>
    <n v="4711"/>
    <s v="DECLINED"/>
    <n v="2420"/>
    <s v="21-30"/>
    <d v="2136-11-24T00:00:00"/>
    <n v="5"/>
    <x v="1"/>
    <x v="116"/>
  </r>
  <r>
    <n v="4712"/>
    <s v="DEMOCRAT"/>
    <n v="2407"/>
    <s v="21-30"/>
    <d v="2136-12-06T00:00:00"/>
    <n v="5"/>
    <x v="0"/>
    <x v="116"/>
  </r>
  <r>
    <n v="4713"/>
    <s v="DEMOCRAT"/>
    <n v="2413"/>
    <s v="31-40"/>
    <d v="2136-12-18T00:00:00"/>
    <n v="5"/>
    <x v="1"/>
    <x v="116"/>
  </r>
  <r>
    <n v="4714"/>
    <s v="DEMOCRAT"/>
    <n v="2404"/>
    <s v="21-30"/>
    <d v="2136-12-30T00:00:00"/>
    <n v="5"/>
    <x v="1"/>
    <x v="116"/>
  </r>
  <r>
    <n v="4715"/>
    <s v="DEMOCRAT"/>
    <n v="2417"/>
    <s v="21-30"/>
    <d v="2137-01-11T00:00:00"/>
    <n v="5"/>
    <x v="0"/>
    <x v="117"/>
  </r>
  <r>
    <n v="4716"/>
    <s v="DECLINED"/>
    <n v="2402"/>
    <s v="21-30"/>
    <d v="2137-01-23T00:00:00"/>
    <n v="5"/>
    <x v="0"/>
    <x v="117"/>
  </r>
  <r>
    <n v="4718"/>
    <s v="REPUBLICAN"/>
    <n v="2417"/>
    <s v="31-40"/>
    <d v="2137-02-04T00:00:00"/>
    <n v="5"/>
    <x v="0"/>
    <x v="117"/>
  </r>
  <r>
    <n v="4719"/>
    <s v="REPUBLICAN"/>
    <n v="2417"/>
    <s v="31-40"/>
    <d v="2137-02-16T00:00:00"/>
    <n v="5"/>
    <x v="0"/>
    <x v="117"/>
  </r>
  <r>
    <n v="4720"/>
    <s v="DEMOCRAT"/>
    <n v="2412"/>
    <s v="61-70"/>
    <d v="2137-02-28T00:00:00"/>
    <n v="5"/>
    <x v="0"/>
    <x v="117"/>
  </r>
  <r>
    <n v="4721"/>
    <s v="DECLINED"/>
    <n v="2404"/>
    <s v="61-70"/>
    <d v="2137-03-12T00:00:00"/>
    <n v="4"/>
    <x v="0"/>
    <x v="117"/>
  </r>
  <r>
    <n v="4722"/>
    <s v="REPUBLICAN"/>
    <n v="2404"/>
    <s v="31-40"/>
    <d v="2137-03-24T00:00:00"/>
    <n v="4"/>
    <x v="1"/>
    <x v="117"/>
  </r>
  <r>
    <n v="4723"/>
    <s v="DEMOCRAT"/>
    <n v="2416"/>
    <s v="51-60"/>
    <d v="2137-04-05T00:00:00"/>
    <n v="4"/>
    <x v="1"/>
    <x v="117"/>
  </r>
  <r>
    <n v="4724"/>
    <s v="GREEN"/>
    <n v="2415"/>
    <s v="31-40"/>
    <d v="2137-04-17T00:00:00"/>
    <n v="4"/>
    <x v="1"/>
    <x v="117"/>
  </r>
  <r>
    <n v="4725"/>
    <s v="DEMOCRAT"/>
    <n v="2417"/>
    <s v="61-70"/>
    <d v="2137-04-29T00:00:00"/>
    <n v="4"/>
    <x v="0"/>
    <x v="117"/>
  </r>
  <r>
    <n v="4726"/>
    <s v="REPUBLICAN"/>
    <n v="2418"/>
    <s v="41-50"/>
    <d v="2137-05-11T00:00:00"/>
    <n v="4"/>
    <x v="1"/>
    <x v="117"/>
  </r>
  <r>
    <n v="4727"/>
    <s v="DEMOCRAT"/>
    <n v="2423"/>
    <s v="51-60"/>
    <d v="2137-05-23T00:00:00"/>
    <n v="4"/>
    <x v="0"/>
    <x v="117"/>
  </r>
  <r>
    <n v="4728"/>
    <s v="DEMOCRAT"/>
    <n v="2421"/>
    <s v="41-50"/>
    <d v="2137-06-04T00:00:00"/>
    <n v="4"/>
    <x v="0"/>
    <x v="117"/>
  </r>
  <r>
    <n v="4729"/>
    <s v="DEMOCRAT"/>
    <n v="2413"/>
    <s v="31-40"/>
    <d v="2137-06-16T00:00:00"/>
    <n v="4"/>
    <x v="1"/>
    <x v="117"/>
  </r>
  <r>
    <n v="4730"/>
    <s v="DEMOCRAT"/>
    <n v="2417"/>
    <s v="71 +"/>
    <d v="2137-06-28T00:00:00"/>
    <n v="4"/>
    <x v="0"/>
    <x v="117"/>
  </r>
  <r>
    <n v="4731"/>
    <s v="DEMOCRAT"/>
    <n v="2404"/>
    <s v="51-60"/>
    <d v="2137-07-10T00:00:00"/>
    <n v="4"/>
    <x v="0"/>
    <x v="117"/>
  </r>
  <r>
    <n v="4732"/>
    <s v="AMERICAN INDEP"/>
    <n v="2423"/>
    <s v="41-50"/>
    <d v="2137-07-22T00:00:00"/>
    <n v="4"/>
    <x v="0"/>
    <x v="117"/>
  </r>
  <r>
    <n v="4733"/>
    <s v="DEMOCRAT"/>
    <n v="2424"/>
    <s v="51-60"/>
    <d v="2137-08-03T00:00:00"/>
    <n v="4"/>
    <x v="2"/>
    <x v="117"/>
  </r>
  <r>
    <n v="4734"/>
    <s v="DEMOCRAT"/>
    <n v="2418"/>
    <s v="41-50"/>
    <d v="2137-08-15T00:00:00"/>
    <n v="4"/>
    <x v="0"/>
    <x v="117"/>
  </r>
  <r>
    <n v="4735"/>
    <s v="DEMOCRAT"/>
    <n v="2414"/>
    <s v="61-70"/>
    <d v="2137-08-27T00:00:00"/>
    <n v="4"/>
    <x v="1"/>
    <x v="117"/>
  </r>
  <r>
    <n v="4736"/>
    <s v="DEMOCRAT"/>
    <n v="2405"/>
    <s v="31-40"/>
    <d v="2137-09-08T00:00:00"/>
    <n v="4"/>
    <x v="1"/>
    <x v="117"/>
  </r>
  <r>
    <n v="4737"/>
    <s v="REPUBLICAN"/>
    <n v="2405"/>
    <s v="31-40"/>
    <d v="2137-09-20T00:00:00"/>
    <n v="4"/>
    <x v="1"/>
    <x v="117"/>
  </r>
  <r>
    <n v="4738"/>
    <s v="REPUBLICAN"/>
    <n v="2405"/>
    <s v="31-40"/>
    <d v="2137-10-02T00:00:00"/>
    <n v="4"/>
    <x v="1"/>
    <x v="117"/>
  </r>
  <r>
    <n v="4739"/>
    <s v="DEMOCRAT"/>
    <n v="2423"/>
    <s v="41-50"/>
    <d v="2137-10-14T00:00:00"/>
    <n v="4"/>
    <x v="0"/>
    <x v="117"/>
  </r>
  <r>
    <n v="4740"/>
    <s v="REPUBLICAN"/>
    <n v="2419"/>
    <s v="21-30"/>
    <d v="2137-10-26T00:00:00"/>
    <n v="4"/>
    <x v="0"/>
    <x v="117"/>
  </r>
  <r>
    <n v="4741"/>
    <s v="DEMOCRAT"/>
    <n v="2402"/>
    <s v="31-40"/>
    <d v="2137-11-07T00:00:00"/>
    <n v="4"/>
    <x v="0"/>
    <x v="117"/>
  </r>
  <r>
    <n v="4742"/>
    <s v="REPUBLICAN"/>
    <n v="2407"/>
    <s v="31-40"/>
    <d v="2137-11-19T00:00:00"/>
    <n v="4"/>
    <x v="1"/>
    <x v="117"/>
  </r>
  <r>
    <n v="4743"/>
    <s v="DEMOCRAT"/>
    <n v="2407"/>
    <s v="51-60"/>
    <d v="2137-12-01T00:00:00"/>
    <n v="4"/>
    <x v="1"/>
    <x v="117"/>
  </r>
  <r>
    <n v="4744"/>
    <s v="DECLINED"/>
    <n v="2423"/>
    <s v="31-40"/>
    <d v="2137-12-13T00:00:00"/>
    <n v="4"/>
    <x v="1"/>
    <x v="117"/>
  </r>
  <r>
    <n v="4745"/>
    <s v="DECLINED"/>
    <n v="2414"/>
    <s v="41-50"/>
    <d v="2137-12-25T00:00:00"/>
    <n v="4"/>
    <x v="1"/>
    <x v="117"/>
  </r>
  <r>
    <n v="4746"/>
    <s v="DEMOCRAT"/>
    <n v="2422"/>
    <s v="31-40"/>
    <d v="2138-01-06T00:00:00"/>
    <n v="4"/>
    <x v="0"/>
    <x v="118"/>
  </r>
  <r>
    <n v="4747"/>
    <s v="DEMOCRAT"/>
    <n v="2408"/>
    <s v="31-40"/>
    <d v="2138-01-18T00:00:00"/>
    <n v="4"/>
    <x v="0"/>
    <x v="118"/>
  </r>
  <r>
    <n v="4748"/>
    <s v="DEMOCRAT"/>
    <n v="2416"/>
    <s v="51-60"/>
    <d v="2138-01-30T00:00:00"/>
    <n v="4"/>
    <x v="1"/>
    <x v="118"/>
  </r>
  <r>
    <n v="4749"/>
    <s v="DEMOCRAT"/>
    <n v="2420"/>
    <s v="61-70"/>
    <d v="2138-02-11T00:00:00"/>
    <n v="4"/>
    <x v="0"/>
    <x v="118"/>
  </r>
  <r>
    <n v="4752"/>
    <s v="REPUBLICAN"/>
    <n v="2411"/>
    <s v="71 +"/>
    <d v="2138-02-23T00:00:00"/>
    <n v="4"/>
    <x v="0"/>
    <x v="118"/>
  </r>
  <r>
    <n v="4753"/>
    <s v="REPUBLICAN"/>
    <n v="2408"/>
    <s v="71 +"/>
    <d v="2138-03-07T00:00:00"/>
    <n v="4"/>
    <x v="0"/>
    <x v="118"/>
  </r>
  <r>
    <n v="4754"/>
    <s v="REPUBLICAN"/>
    <n v="2408"/>
    <s v="71 +"/>
    <d v="2138-03-19T00:00:00"/>
    <n v="4"/>
    <x v="0"/>
    <x v="118"/>
  </r>
  <r>
    <n v="4755"/>
    <s v="REPUBLICAN"/>
    <n v="2409"/>
    <s v="61-70"/>
    <d v="2138-03-31T00:00:00"/>
    <n v="4"/>
    <x v="1"/>
    <x v="118"/>
  </r>
  <r>
    <n v="4756"/>
    <s v="REPUBLICAN"/>
    <n v="2412"/>
    <s v="41-50"/>
    <d v="2138-04-12T00:00:00"/>
    <n v="4"/>
    <x v="1"/>
    <x v="118"/>
  </r>
  <r>
    <n v="4757"/>
    <s v="REPUBLICAN"/>
    <n v="2412"/>
    <s v="51-60"/>
    <d v="2138-04-24T00:00:00"/>
    <n v="4"/>
    <x v="1"/>
    <x v="118"/>
  </r>
  <r>
    <n v="4758"/>
    <s v="REPUBLICAN"/>
    <n v="2423"/>
    <s v="41-50"/>
    <d v="2138-05-06T00:00:00"/>
    <n v="4"/>
    <x v="0"/>
    <x v="118"/>
  </r>
  <r>
    <n v="4759"/>
    <s v="DEMOCRAT"/>
    <n v="2416"/>
    <s v="41-50"/>
    <d v="2138-05-18T00:00:00"/>
    <n v="4"/>
    <x v="0"/>
    <x v="118"/>
  </r>
  <r>
    <n v="4760"/>
    <s v="REPUBLICAN"/>
    <n v="2402"/>
    <s v="41-50"/>
    <d v="2138-05-30T00:00:00"/>
    <n v="4"/>
    <x v="1"/>
    <x v="118"/>
  </r>
  <r>
    <n v="4761"/>
    <s v="REPUBLICAN"/>
    <n v="2414"/>
    <s v="51-60"/>
    <d v="2138-06-11T00:00:00"/>
    <n v="4"/>
    <x v="0"/>
    <x v="118"/>
  </r>
  <r>
    <n v="4763"/>
    <s v="DEMOCRAT"/>
    <n v="2406"/>
    <s v="41-50"/>
    <d v="2138-06-23T00:00:00"/>
    <n v="4"/>
    <x v="1"/>
    <x v="118"/>
  </r>
  <r>
    <n v="4764"/>
    <s v="REPUBLICAN"/>
    <n v="2418"/>
    <s v="41-50"/>
    <d v="2138-07-05T00:00:00"/>
    <n v="4"/>
    <x v="0"/>
    <x v="118"/>
  </r>
  <r>
    <n v="4765"/>
    <s v="REPUBLICAN"/>
    <n v="2406"/>
    <s v="41-50"/>
    <d v="2138-07-17T00:00:00"/>
    <n v="4"/>
    <x v="1"/>
    <x v="118"/>
  </r>
  <r>
    <n v="4766"/>
    <s v="DEMOCRAT"/>
    <n v="2411"/>
    <s v="31-40"/>
    <d v="2138-07-29T00:00:00"/>
    <n v="4"/>
    <x v="1"/>
    <x v="118"/>
  </r>
  <r>
    <n v="4767"/>
    <s v="DEMOCRAT"/>
    <n v="2409"/>
    <s v="41-50"/>
    <d v="2138-08-10T00:00:00"/>
    <n v="4"/>
    <x v="1"/>
    <x v="118"/>
  </r>
  <r>
    <n v="4768"/>
    <s v="REPUBLICAN"/>
    <n v="2424"/>
    <s v="71 +"/>
    <d v="2138-08-22T00:00:00"/>
    <n v="4"/>
    <x v="0"/>
    <x v="118"/>
  </r>
  <r>
    <n v="4769"/>
    <s v="DEMOCRAT"/>
    <n v="2406"/>
    <s v="41-50"/>
    <d v="2138-09-03T00:00:00"/>
    <n v="4"/>
    <x v="1"/>
    <x v="118"/>
  </r>
  <r>
    <n v="4770"/>
    <s v="REPUBLICAN"/>
    <n v="2403"/>
    <s v="51-60"/>
    <d v="2138-09-15T00:00:00"/>
    <n v="4"/>
    <x v="0"/>
    <x v="118"/>
  </r>
  <r>
    <n v="4771"/>
    <s v="REPUBLICAN"/>
    <n v="2423"/>
    <s v="21-30"/>
    <d v="2138-09-27T00:00:00"/>
    <n v="4"/>
    <x v="0"/>
    <x v="118"/>
  </r>
  <r>
    <n v="4772"/>
    <s v="DECLINED"/>
    <n v="2419"/>
    <s v="41-50"/>
    <d v="2138-10-09T00:00:00"/>
    <n v="4"/>
    <x v="1"/>
    <x v="118"/>
  </r>
  <r>
    <n v="4774"/>
    <s v="DEMOCRAT"/>
    <n v="2419"/>
    <s v="31-40"/>
    <d v="2138-10-21T00:00:00"/>
    <n v="4"/>
    <x v="1"/>
    <x v="118"/>
  </r>
  <r>
    <n v="4775"/>
    <s v="DEMOCRAT"/>
    <n v="2412"/>
    <s v="51-60"/>
    <d v="2138-11-02T00:00:00"/>
    <n v="4"/>
    <x v="1"/>
    <x v="118"/>
  </r>
  <r>
    <n v="4776"/>
    <s v="DECLINED"/>
    <n v="2416"/>
    <s v="21-30"/>
    <d v="2138-11-14T00:00:00"/>
    <n v="4"/>
    <x v="1"/>
    <x v="118"/>
  </r>
  <r>
    <n v="4777"/>
    <s v="DEMOCRAT"/>
    <n v="2423"/>
    <s v="31-40"/>
    <d v="2138-11-26T00:00:00"/>
    <n v="4"/>
    <x v="1"/>
    <x v="118"/>
  </r>
  <r>
    <n v="4778"/>
    <s v="DEMOCRAT"/>
    <n v="2414"/>
    <s v="31-40"/>
    <d v="2138-12-08T00:00:00"/>
    <n v="4"/>
    <x v="1"/>
    <x v="118"/>
  </r>
  <r>
    <n v="4779"/>
    <s v="DEMOCRAT"/>
    <n v="2409"/>
    <s v="31-40"/>
    <d v="2138-12-20T00:00:00"/>
    <n v="4"/>
    <x v="0"/>
    <x v="118"/>
  </r>
  <r>
    <n v="4782"/>
    <s v="DEMOCRAT"/>
    <n v="2424"/>
    <s v="51-60"/>
    <d v="2139-01-01T00:00:00"/>
    <n v="4"/>
    <x v="1"/>
    <x v="119"/>
  </r>
  <r>
    <n v="4783"/>
    <s v="REPUBLICAN"/>
    <n v="2406"/>
    <s v="51-60"/>
    <d v="2139-01-13T00:00:00"/>
    <n v="4"/>
    <x v="1"/>
    <x v="119"/>
  </r>
  <r>
    <n v="4784"/>
    <s v="DECLINED"/>
    <n v="2422"/>
    <s v="21-30"/>
    <d v="2139-01-25T00:00:00"/>
    <n v="4"/>
    <x v="0"/>
    <x v="119"/>
  </r>
  <r>
    <n v="4785"/>
    <s v="REPUBLICAN"/>
    <n v="2406"/>
    <s v="41-50"/>
    <d v="2139-02-06T00:00:00"/>
    <n v="4"/>
    <x v="1"/>
    <x v="119"/>
  </r>
  <r>
    <n v="4786"/>
    <s v="REPUBLICAN"/>
    <n v="2419"/>
    <s v="21-30"/>
    <d v="2139-02-18T00:00:00"/>
    <n v="4"/>
    <x v="0"/>
    <x v="119"/>
  </r>
  <r>
    <n v="4787"/>
    <s v="REPUBLICAN"/>
    <n v="2402"/>
    <s v="31-40"/>
    <d v="2139-03-02T00:00:00"/>
    <n v="4"/>
    <x v="0"/>
    <x v="119"/>
  </r>
  <r>
    <n v="4788"/>
    <s v="DEMOCRAT"/>
    <n v="2402"/>
    <s v="31-40"/>
    <d v="2139-03-14T00:00:00"/>
    <n v="4"/>
    <x v="0"/>
    <x v="119"/>
  </r>
  <r>
    <n v="4789"/>
    <s v="DEMOCRAT"/>
    <n v="2401"/>
    <s v="31-40"/>
    <d v="2139-03-26T00:00:00"/>
    <n v="4"/>
    <x v="1"/>
    <x v="119"/>
  </r>
  <r>
    <n v="4790"/>
    <s v="REPUBLICAN"/>
    <n v="2418"/>
    <s v="31-40"/>
    <d v="2139-04-07T00:00:00"/>
    <n v="4"/>
    <x v="1"/>
    <x v="119"/>
  </r>
  <r>
    <n v="4791"/>
    <s v="DEMOCRAT"/>
    <n v="2409"/>
    <s v="31-40"/>
    <d v="2139-04-19T00:00:00"/>
    <n v="4"/>
    <x v="0"/>
    <x v="119"/>
  </r>
  <r>
    <n v="4792"/>
    <s v="DECLINED"/>
    <n v="2413"/>
    <s v="41-50"/>
    <d v="2139-05-01T00:00:00"/>
    <n v="4"/>
    <x v="0"/>
    <x v="119"/>
  </r>
  <r>
    <n v="4793"/>
    <s v="DEMOCRAT"/>
    <n v="2404"/>
    <s v="31-40"/>
    <d v="2139-05-13T00:00:00"/>
    <n v="4"/>
    <x v="1"/>
    <x v="119"/>
  </r>
  <r>
    <n v="4794"/>
    <s v="DEMOCRAT"/>
    <n v="2419"/>
    <s v="21-30"/>
    <d v="2139-05-25T00:00:00"/>
    <n v="4"/>
    <x v="0"/>
    <x v="119"/>
  </r>
  <r>
    <n v="4795"/>
    <s v="REPUBLICAN"/>
    <n v="2411"/>
    <s v="31-40"/>
    <d v="2139-06-06T00:00:00"/>
    <n v="4"/>
    <x v="1"/>
    <x v="119"/>
  </r>
  <r>
    <n v="4796"/>
    <s v="DEMOCRAT"/>
    <n v="2402"/>
    <s v="41-50"/>
    <d v="2139-06-18T00:00:00"/>
    <n v="4"/>
    <x v="1"/>
    <x v="119"/>
  </r>
  <r>
    <n v="4797"/>
    <s v="DEMOCRAT"/>
    <n v="2402"/>
    <s v="21-30"/>
    <d v="2139-06-30T00:00:00"/>
    <n v="4"/>
    <x v="1"/>
    <x v="119"/>
  </r>
  <r>
    <n v="4798"/>
    <s v="DECLINED"/>
    <n v="2409"/>
    <s v="31-40"/>
    <d v="2139-07-12T00:00:00"/>
    <n v="4"/>
    <x v="0"/>
    <x v="119"/>
  </r>
  <r>
    <n v="4799"/>
    <s v="DECLINED"/>
    <n v="2411"/>
    <s v="31-40"/>
    <d v="2139-07-24T00:00:00"/>
    <n v="4"/>
    <x v="0"/>
    <x v="119"/>
  </r>
  <r>
    <n v="4800"/>
    <s v="DECLINED"/>
    <n v="2408"/>
    <s v="21-30"/>
    <d v="2139-08-05T00:00:00"/>
    <n v="4"/>
    <x v="0"/>
    <x v="119"/>
  </r>
  <r>
    <n v="4801"/>
    <s v="DEMOCRAT"/>
    <n v="2408"/>
    <s v="21-30"/>
    <d v="2139-08-17T00:00:00"/>
    <n v="4"/>
    <x v="1"/>
    <x v="119"/>
  </r>
  <r>
    <n v="4802"/>
    <s v="REPUBLICAN"/>
    <n v="2404"/>
    <s v="51-60"/>
    <d v="2139-08-29T00:00:00"/>
    <n v="4"/>
    <x v="1"/>
    <x v="119"/>
  </r>
  <r>
    <n v="4803"/>
    <s v="REPUBLICAN"/>
    <n v="2415"/>
    <s v="41-50"/>
    <d v="2139-09-10T00:00:00"/>
    <n v="4"/>
    <x v="1"/>
    <x v="119"/>
  </r>
  <r>
    <n v="4804"/>
    <s v="DECLINED"/>
    <n v="2414"/>
    <s v="31-40"/>
    <d v="2139-09-22T00:00:00"/>
    <n v="4"/>
    <x v="1"/>
    <x v="119"/>
  </r>
  <r>
    <n v="4805"/>
    <s v="REPUBLICAN"/>
    <n v="2420"/>
    <s v="71 +"/>
    <d v="2139-10-04T00:00:00"/>
    <n v="4"/>
    <x v="0"/>
    <x v="119"/>
  </r>
  <r>
    <n v="4806"/>
    <s v="REPUBLICAN"/>
    <n v="2420"/>
    <s v="61-70"/>
    <d v="2139-10-16T00:00:00"/>
    <n v="4"/>
    <x v="1"/>
    <x v="119"/>
  </r>
  <r>
    <n v="4807"/>
    <s v="DEMOCRAT"/>
    <n v="2404"/>
    <s v="51-60"/>
    <d v="2139-10-28T00:00:00"/>
    <n v="4"/>
    <x v="0"/>
    <x v="119"/>
  </r>
  <r>
    <n v="4808"/>
    <s v="DEMOCRAT"/>
    <n v="2404"/>
    <s v="51-60"/>
    <d v="2139-11-09T00:00:00"/>
    <n v="4"/>
    <x v="2"/>
    <x v="119"/>
  </r>
  <r>
    <n v="4809"/>
    <s v="DEMOCRAT"/>
    <n v="2404"/>
    <s v="51-60"/>
    <d v="2139-11-21T00:00:00"/>
    <n v="4"/>
    <x v="0"/>
    <x v="119"/>
  </r>
  <r>
    <n v="4810"/>
    <s v="DEMOCRAT"/>
    <n v="2405"/>
    <s v="41-50"/>
    <d v="2139-12-03T00:00:00"/>
    <n v="4"/>
    <x v="0"/>
    <x v="119"/>
  </r>
  <r>
    <n v="4811"/>
    <s v="DECLINED"/>
    <n v="2406"/>
    <s v="21-30"/>
    <d v="2139-12-15T00:00:00"/>
    <n v="4"/>
    <x v="0"/>
    <x v="119"/>
  </r>
  <r>
    <n v="4812"/>
    <s v="DEMOCRAT"/>
    <n v="2401"/>
    <s v="31-40"/>
    <d v="2139-12-27T00:00:00"/>
    <n v="4"/>
    <x v="0"/>
    <x v="119"/>
  </r>
  <r>
    <n v="4813"/>
    <s v="DEMOCRAT"/>
    <n v="2419"/>
    <s v="31-40"/>
    <d v="2140-01-08T00:00:00"/>
    <n v="4"/>
    <x v="1"/>
    <x v="120"/>
  </r>
  <r>
    <n v="4814"/>
    <s v="DEMOCRAT"/>
    <n v="2408"/>
    <s v="61-70"/>
    <d v="2140-01-20T00:00:00"/>
    <n v="4"/>
    <x v="0"/>
    <x v="120"/>
  </r>
  <r>
    <n v="4815"/>
    <s v="DECLINED"/>
    <n v="2412"/>
    <s v="31-40"/>
    <d v="2140-02-01T00:00:00"/>
    <n v="4"/>
    <x v="1"/>
    <x v="120"/>
  </r>
  <r>
    <n v="4816"/>
    <s v="REPUBLICAN"/>
    <n v="2402"/>
    <s v="31-40"/>
    <d v="2140-02-13T00:00:00"/>
    <n v="4"/>
    <x v="0"/>
    <x v="120"/>
  </r>
  <r>
    <n v="4817"/>
    <s v="REPUBLICAN"/>
    <n v="2415"/>
    <s v="31-40"/>
    <d v="2140-02-25T00:00:00"/>
    <n v="4"/>
    <x v="0"/>
    <x v="120"/>
  </r>
  <r>
    <n v="4818"/>
    <s v="DECLINED"/>
    <n v="2409"/>
    <s v="41-50"/>
    <d v="2140-03-08T00:00:00"/>
    <n v="4"/>
    <x v="0"/>
    <x v="120"/>
  </r>
  <r>
    <n v="4819"/>
    <s v="REPUBLICAN"/>
    <n v="2413"/>
    <s v="31-40"/>
    <d v="2140-03-20T00:00:00"/>
    <n v="4"/>
    <x v="1"/>
    <x v="120"/>
  </r>
  <r>
    <n v="4820"/>
    <s v="REPUBLICAN"/>
    <n v="2418"/>
    <s v="51-60"/>
    <d v="2140-04-01T00:00:00"/>
    <n v="4"/>
    <x v="0"/>
    <x v="120"/>
  </r>
  <r>
    <n v="4821"/>
    <s v="REPUBLICAN"/>
    <n v="2403"/>
    <s v="31-40"/>
    <d v="2140-04-13T00:00:00"/>
    <n v="4"/>
    <x v="1"/>
    <x v="120"/>
  </r>
  <r>
    <n v="4822"/>
    <s v="REPUBLICAN"/>
    <n v="2403"/>
    <s v="31-40"/>
    <d v="2140-04-25T00:00:00"/>
    <n v="4"/>
    <x v="1"/>
    <x v="120"/>
  </r>
  <r>
    <n v="4823"/>
    <s v="DECLINED"/>
    <n v="2406"/>
    <s v="41-50"/>
    <d v="2140-05-07T00:00:00"/>
    <n v="4"/>
    <x v="0"/>
    <x v="120"/>
  </r>
  <r>
    <n v="4824"/>
    <s v="REPUBLICAN"/>
    <n v="2421"/>
    <s v="31-40"/>
    <d v="2140-05-19T00:00:00"/>
    <n v="4"/>
    <x v="0"/>
    <x v="120"/>
  </r>
  <r>
    <n v="4825"/>
    <s v="REPUBLICAN"/>
    <n v="2412"/>
    <s v="21-30"/>
    <d v="2140-05-31T00:00:00"/>
    <n v="4"/>
    <x v="0"/>
    <x v="120"/>
  </r>
  <r>
    <n v="4826"/>
    <s v="REPUBLICAN"/>
    <n v="2423"/>
    <s v="41-50"/>
    <d v="2140-06-12T00:00:00"/>
    <n v="4"/>
    <x v="1"/>
    <x v="120"/>
  </r>
  <r>
    <n v="4827"/>
    <s v="DEMOCRAT"/>
    <n v="2401"/>
    <s v="41-50"/>
    <d v="2140-06-24T00:00:00"/>
    <n v="4"/>
    <x v="0"/>
    <x v="120"/>
  </r>
  <r>
    <n v="4828"/>
    <s v="REPUBLICAN"/>
    <n v="2420"/>
    <s v="51-60"/>
    <d v="2140-07-06T00:00:00"/>
    <n v="4"/>
    <x v="1"/>
    <x v="120"/>
  </r>
  <r>
    <n v="4829"/>
    <s v="REPUBLICAN"/>
    <n v="2416"/>
    <s v="71 +"/>
    <d v="2140-07-18T00:00:00"/>
    <n v="4"/>
    <x v="0"/>
    <x v="120"/>
  </r>
  <r>
    <n v="4830"/>
    <s v="DEMOCRAT"/>
    <n v="2408"/>
    <s v="51-60"/>
    <d v="2140-07-30T00:00:00"/>
    <n v="4"/>
    <x v="1"/>
    <x v="120"/>
  </r>
  <r>
    <n v="4831"/>
    <s v="REPUBLICAN"/>
    <n v="2411"/>
    <s v="51-60"/>
    <d v="2140-08-11T00:00:00"/>
    <n v="4"/>
    <x v="1"/>
    <x v="120"/>
  </r>
  <r>
    <n v="4832"/>
    <s v="REPUBLICAN"/>
    <n v="2402"/>
    <s v="61-70"/>
    <d v="2140-08-23T00:00:00"/>
    <n v="4"/>
    <x v="0"/>
    <x v="120"/>
  </r>
  <r>
    <n v="4833"/>
    <s v="DEMOCRAT"/>
    <n v="2422"/>
    <s v="51-60"/>
    <d v="2140-09-04T00:00:00"/>
    <n v="4"/>
    <x v="1"/>
    <x v="120"/>
  </r>
  <r>
    <n v="4834"/>
    <s v="DEMOCRAT"/>
    <n v="2401"/>
    <s v="31-40"/>
    <d v="2140-09-16T00:00:00"/>
    <n v="4"/>
    <x v="0"/>
    <x v="120"/>
  </r>
  <r>
    <n v="4835"/>
    <s v="DEMOCRAT"/>
    <n v="2401"/>
    <s v="71 +"/>
    <d v="2140-09-28T00:00:00"/>
    <n v="4"/>
    <x v="1"/>
    <x v="120"/>
  </r>
  <r>
    <n v="4836"/>
    <s v="DEMOCRAT"/>
    <n v="2401"/>
    <s v="31-40"/>
    <d v="2140-10-10T00:00:00"/>
    <n v="4"/>
    <x v="0"/>
    <x v="120"/>
  </r>
  <r>
    <n v="4837"/>
    <s v="DEMOCRAT"/>
    <n v="2412"/>
    <s v="21-30"/>
    <d v="2140-10-22T00:00:00"/>
    <n v="4"/>
    <x v="0"/>
    <x v="120"/>
  </r>
  <r>
    <n v="4838"/>
    <s v="DECLINED"/>
    <n v="2412"/>
    <s v="61-70"/>
    <d v="2140-11-03T00:00:00"/>
    <n v="4"/>
    <x v="1"/>
    <x v="120"/>
  </r>
  <r>
    <n v="4839"/>
    <s v="DECLINED"/>
    <n v="2405"/>
    <s v="21-30"/>
    <d v="2140-11-15T00:00:00"/>
    <n v="4"/>
    <x v="1"/>
    <x v="120"/>
  </r>
  <r>
    <n v="4840"/>
    <s v="REPUBLICAN"/>
    <n v="2405"/>
    <s v="31-40"/>
    <d v="2140-11-27T00:00:00"/>
    <n v="4"/>
    <x v="0"/>
    <x v="120"/>
  </r>
  <r>
    <n v="4841"/>
    <s v="REPUBLICAN"/>
    <n v="2424"/>
    <s v="41-50"/>
    <d v="2140-12-09T00:00:00"/>
    <n v="4"/>
    <x v="1"/>
    <x v="120"/>
  </r>
  <r>
    <n v="4842"/>
    <s v="DECLINED"/>
    <n v="2412"/>
    <s v="21-30"/>
    <d v="2140-12-21T00:00:00"/>
    <n v="4"/>
    <x v="0"/>
    <x v="120"/>
  </r>
  <r>
    <n v="4843"/>
    <s v="REPUBLICAN"/>
    <n v="2412"/>
    <s v="31-40"/>
    <d v="2141-01-02T00:00:00"/>
    <n v="4"/>
    <x v="0"/>
    <x v="121"/>
  </r>
  <r>
    <n v="4844"/>
    <s v="DEMOCRAT"/>
    <n v="2407"/>
    <s v="31-40"/>
    <d v="2141-01-14T00:00:00"/>
    <n v="4"/>
    <x v="0"/>
    <x v="121"/>
  </r>
  <r>
    <n v="4845"/>
    <s v="DEMOCRAT"/>
    <n v="2417"/>
    <s v="41-50"/>
    <d v="2141-01-26T00:00:00"/>
    <n v="4"/>
    <x v="1"/>
    <x v="121"/>
  </r>
  <r>
    <n v="4846"/>
    <s v="REPUBLICAN"/>
    <n v="2409"/>
    <s v="31-40"/>
    <d v="2141-02-07T00:00:00"/>
    <n v="4"/>
    <x v="1"/>
    <x v="121"/>
  </r>
  <r>
    <n v="4847"/>
    <s v="DEMOCRAT"/>
    <n v="2414"/>
    <s v="41-50"/>
    <d v="2141-02-19T00:00:00"/>
    <n v="3"/>
    <x v="1"/>
    <x v="121"/>
  </r>
  <r>
    <n v="4848"/>
    <s v="DEMOCRAT"/>
    <n v="2403"/>
    <s v="41-50"/>
    <d v="2141-03-03T00:00:00"/>
    <n v="3"/>
    <x v="0"/>
    <x v="121"/>
  </r>
  <r>
    <n v="4849"/>
    <s v="DEMOCRAT"/>
    <n v="2401"/>
    <s v="71 +"/>
    <d v="2141-03-15T00:00:00"/>
    <n v="3"/>
    <x v="0"/>
    <x v="121"/>
  </r>
  <r>
    <n v="4850"/>
    <s v="DEMOCRAT"/>
    <n v="2403"/>
    <s v="31-40"/>
    <d v="2141-03-27T00:00:00"/>
    <n v="3"/>
    <x v="0"/>
    <x v="121"/>
  </r>
  <r>
    <n v="4851"/>
    <s v="DEMOCRAT"/>
    <n v="2411"/>
    <s v="31-40"/>
    <d v="2141-04-08T00:00:00"/>
    <n v="3"/>
    <x v="1"/>
    <x v="121"/>
  </r>
  <r>
    <n v="4852"/>
    <s v="DEMOCRAT"/>
    <n v="2412"/>
    <s v="41-50"/>
    <d v="2141-04-20T00:00:00"/>
    <n v="3"/>
    <x v="0"/>
    <x v="121"/>
  </r>
  <r>
    <n v="4853"/>
    <s v="DECLINED"/>
    <n v="2403"/>
    <s v="41-50"/>
    <d v="2141-05-02T00:00:00"/>
    <n v="3"/>
    <x v="0"/>
    <x v="121"/>
  </r>
  <r>
    <n v="4854"/>
    <s v="DEMOCRAT"/>
    <n v="2407"/>
    <s v="21-30"/>
    <d v="2141-05-14T00:00:00"/>
    <n v="3"/>
    <x v="1"/>
    <x v="121"/>
  </r>
  <r>
    <n v="4855"/>
    <s v="DEMOCRAT"/>
    <n v="2416"/>
    <s v="61-70"/>
    <d v="2141-05-26T00:00:00"/>
    <n v="3"/>
    <x v="0"/>
    <x v="121"/>
  </r>
  <r>
    <n v="4856"/>
    <s v="REPUBLICAN"/>
    <n v="2421"/>
    <s v="51-60"/>
    <d v="2141-06-07T00:00:00"/>
    <n v="3"/>
    <x v="2"/>
    <x v="121"/>
  </r>
  <r>
    <n v="4857"/>
    <s v="REPUBLICAN"/>
    <n v="2421"/>
    <s v="61-70"/>
    <d v="2141-06-19T00:00:00"/>
    <n v="3"/>
    <x v="2"/>
    <x v="121"/>
  </r>
  <r>
    <n v="4858"/>
    <s v="DEMOCRAT"/>
    <n v="2409"/>
    <s v="51-60"/>
    <d v="2141-07-01T00:00:00"/>
    <n v="3"/>
    <x v="1"/>
    <x v="121"/>
  </r>
  <r>
    <n v="4859"/>
    <s v="DECLINED"/>
    <n v="2413"/>
    <s v="61-70"/>
    <d v="2141-07-13T00:00:00"/>
    <n v="3"/>
    <x v="1"/>
    <x v="121"/>
  </r>
  <r>
    <n v="4860"/>
    <s v="DECLINED"/>
    <n v="2414"/>
    <s v="41-50"/>
    <d v="2141-07-25T00:00:00"/>
    <n v="3"/>
    <x v="0"/>
    <x v="121"/>
  </r>
  <r>
    <n v="4861"/>
    <s v="DECLINED"/>
    <n v="2418"/>
    <s v="21-30"/>
    <d v="2141-08-06T00:00:00"/>
    <n v="3"/>
    <x v="1"/>
    <x v="121"/>
  </r>
  <r>
    <n v="4862"/>
    <s v="DEMOCRAT"/>
    <n v="2415"/>
    <s v="31-40"/>
    <d v="2141-08-18T00:00:00"/>
    <n v="3"/>
    <x v="0"/>
    <x v="121"/>
  </r>
  <r>
    <n v="4863"/>
    <s v="DEMOCRAT"/>
    <n v="2415"/>
    <s v="31-40"/>
    <d v="2141-08-30T00:00:00"/>
    <n v="3"/>
    <x v="0"/>
    <x v="121"/>
  </r>
  <r>
    <n v="4864"/>
    <s v="DECLINED"/>
    <n v="2407"/>
    <s v="21-30"/>
    <d v="2141-09-11T00:00:00"/>
    <n v="3"/>
    <x v="1"/>
    <x v="121"/>
  </r>
  <r>
    <n v="4865"/>
    <s v="DEMOCRAT"/>
    <n v="2418"/>
    <s v="51-60"/>
    <d v="2141-09-23T00:00:00"/>
    <n v="3"/>
    <x v="1"/>
    <x v="121"/>
  </r>
  <r>
    <n v="4866"/>
    <s v="DECLINED"/>
    <n v="2417"/>
    <s v="41-50"/>
    <d v="2141-10-05T00:00:00"/>
    <n v="3"/>
    <x v="1"/>
    <x v="121"/>
  </r>
  <r>
    <n v="4867"/>
    <s v="REPUBLICAN"/>
    <n v="2423"/>
    <s v="41-50"/>
    <d v="2141-10-17T00:00:00"/>
    <n v="3"/>
    <x v="1"/>
    <x v="121"/>
  </r>
  <r>
    <n v="4868"/>
    <s v="DECLINED"/>
    <n v="2422"/>
    <s v="41-50"/>
    <d v="2141-10-29T00:00:00"/>
    <n v="3"/>
    <x v="1"/>
    <x v="121"/>
  </r>
  <r>
    <n v="4869"/>
    <s v="DEMOCRAT"/>
    <n v="2416"/>
    <s v="41-50"/>
    <d v="2141-11-10T00:00:00"/>
    <n v="3"/>
    <x v="0"/>
    <x v="121"/>
  </r>
  <r>
    <n v="4870"/>
    <s v="DECLINED"/>
    <n v="2401"/>
    <s v="31-40"/>
    <d v="2141-11-22T00:00:00"/>
    <n v="3"/>
    <x v="1"/>
    <x v="121"/>
  </r>
  <r>
    <n v="4871"/>
    <s v="DEMOCRAT"/>
    <n v="2401"/>
    <s v="31-40"/>
    <d v="2141-12-04T00:00:00"/>
    <n v="3"/>
    <x v="0"/>
    <x v="121"/>
  </r>
  <r>
    <n v="4872"/>
    <s v="DEMOCRAT"/>
    <n v="2406"/>
    <s v="21-30"/>
    <d v="2141-12-16T00:00:00"/>
    <n v="3"/>
    <x v="0"/>
    <x v="121"/>
  </r>
  <r>
    <n v="4873"/>
    <s v="REPUBLICAN"/>
    <n v="2418"/>
    <s v="41-50"/>
    <d v="2141-12-28T00:00:00"/>
    <n v="3"/>
    <x v="0"/>
    <x v="121"/>
  </r>
  <r>
    <n v="4874"/>
    <s v="REPUBLICAN"/>
    <n v="2415"/>
    <s v="71 +"/>
    <d v="2142-01-09T00:00:00"/>
    <n v="3"/>
    <x v="1"/>
    <x v="122"/>
  </r>
  <r>
    <n v="4875"/>
    <s v="DEMOCRAT"/>
    <n v="2405"/>
    <s v="41-50"/>
    <d v="2142-01-21T00:00:00"/>
    <n v="3"/>
    <x v="1"/>
    <x v="122"/>
  </r>
  <r>
    <n v="4876"/>
    <s v="DEMOCRAT"/>
    <n v="2409"/>
    <s v="21-30"/>
    <d v="2142-02-02T00:00:00"/>
    <n v="3"/>
    <x v="0"/>
    <x v="122"/>
  </r>
  <r>
    <n v="4877"/>
    <s v="DEMOCRAT"/>
    <n v="2423"/>
    <s v="31-40"/>
    <d v="2142-02-14T00:00:00"/>
    <n v="3"/>
    <x v="1"/>
    <x v="122"/>
  </r>
  <r>
    <n v="4878"/>
    <s v="DEMOCRAT"/>
    <n v="2423"/>
    <s v="41-50"/>
    <d v="2142-02-26T00:00:00"/>
    <n v="3"/>
    <x v="1"/>
    <x v="122"/>
  </r>
  <r>
    <n v="4879"/>
    <s v="DECLINED"/>
    <n v="2411"/>
    <s v="41-50"/>
    <d v="2142-03-10T00:00:00"/>
    <n v="3"/>
    <x v="1"/>
    <x v="122"/>
  </r>
  <r>
    <n v="4880"/>
    <s v="AMERICAN INDEP"/>
    <n v="2418"/>
    <s v="61-70"/>
    <d v="2142-03-22T00:00:00"/>
    <n v="3"/>
    <x v="1"/>
    <x v="122"/>
  </r>
  <r>
    <n v="4881"/>
    <s v="DEMOCRAT"/>
    <n v="2416"/>
    <s v="21-30"/>
    <d v="2142-04-03T00:00:00"/>
    <n v="3"/>
    <x v="1"/>
    <x v="122"/>
  </r>
  <r>
    <n v="4882"/>
    <s v="DEMOCRAT"/>
    <n v="2416"/>
    <s v="41-50"/>
    <d v="2142-04-15T00:00:00"/>
    <n v="3"/>
    <x v="1"/>
    <x v="122"/>
  </r>
  <r>
    <n v="4883"/>
    <s v="DEMOCRAT"/>
    <n v="2412"/>
    <s v="41-50"/>
    <d v="2142-04-27T00:00:00"/>
    <n v="3"/>
    <x v="1"/>
    <x v="122"/>
  </r>
  <r>
    <n v="4884"/>
    <s v="DEMOCRAT"/>
    <n v="2409"/>
    <s v="41-50"/>
    <d v="2142-05-09T00:00:00"/>
    <n v="3"/>
    <x v="0"/>
    <x v="122"/>
  </r>
  <r>
    <n v="4885"/>
    <s v="DECLINED"/>
    <n v="2405"/>
    <s v="41-50"/>
    <d v="2142-05-21T00:00:00"/>
    <n v="3"/>
    <x v="1"/>
    <x v="122"/>
  </r>
  <r>
    <n v="4886"/>
    <s v="DEMOCRAT"/>
    <n v="2416"/>
    <s v="41-50"/>
    <d v="2142-06-02T00:00:00"/>
    <n v="3"/>
    <x v="1"/>
    <x v="122"/>
  </r>
  <r>
    <n v="4887"/>
    <s v="DEMOCRAT"/>
    <n v="2415"/>
    <s v="61-70"/>
    <d v="2142-06-14T00:00:00"/>
    <n v="3"/>
    <x v="1"/>
    <x v="122"/>
  </r>
  <r>
    <n v="4888"/>
    <s v="DEMOCRAT"/>
    <n v="2402"/>
    <s v="41-50"/>
    <d v="2142-06-26T00:00:00"/>
    <n v="3"/>
    <x v="1"/>
    <x v="122"/>
  </r>
  <r>
    <n v="4889"/>
    <s v="DEMOCRAT"/>
    <n v="2401"/>
    <s v="51-60"/>
    <d v="2142-07-08T00:00:00"/>
    <n v="3"/>
    <x v="1"/>
    <x v="122"/>
  </r>
  <r>
    <n v="4890"/>
    <s v="GREEN"/>
    <n v="2402"/>
    <s v="21-30"/>
    <d v="2142-07-20T00:00:00"/>
    <n v="3"/>
    <x v="2"/>
    <x v="122"/>
  </r>
  <r>
    <n v="4891"/>
    <s v="REPUBLICAN"/>
    <n v="2416"/>
    <s v="61-70"/>
    <d v="2142-08-01T00:00:00"/>
    <n v="3"/>
    <x v="0"/>
    <x v="122"/>
  </r>
  <r>
    <n v="4892"/>
    <s v="DECLINED"/>
    <n v="2412"/>
    <s v="31-40"/>
    <d v="2142-08-13T00:00:00"/>
    <n v="3"/>
    <x v="1"/>
    <x v="122"/>
  </r>
  <r>
    <n v="4893"/>
    <s v="REPUBLICAN"/>
    <n v="2418"/>
    <s v="51-60"/>
    <d v="2142-08-25T00:00:00"/>
    <n v="3"/>
    <x v="0"/>
    <x v="122"/>
  </r>
  <r>
    <n v="4894"/>
    <s v="DEMOCRAT"/>
    <n v="2415"/>
    <s v="41-50"/>
    <d v="2142-09-06T00:00:00"/>
    <n v="3"/>
    <x v="1"/>
    <x v="122"/>
  </r>
  <r>
    <n v="4895"/>
    <s v="DEMOCRAT"/>
    <n v="2419"/>
    <s v="31-40"/>
    <d v="2142-09-18T00:00:00"/>
    <n v="3"/>
    <x v="0"/>
    <x v="122"/>
  </r>
  <r>
    <n v="4896"/>
    <s v="DEMOCRAT"/>
    <n v="2418"/>
    <s v="31-40"/>
    <d v="2142-09-30T00:00:00"/>
    <n v="3"/>
    <x v="1"/>
    <x v="122"/>
  </r>
  <r>
    <n v="4897"/>
    <s v="DEMOCRAT"/>
    <n v="2419"/>
    <s v="31-40"/>
    <d v="2142-10-12T00:00:00"/>
    <n v="3"/>
    <x v="1"/>
    <x v="122"/>
  </r>
  <r>
    <n v="4898"/>
    <s v="DEMOCRAT"/>
    <n v="2401"/>
    <s v="21-30"/>
    <d v="2142-10-24T00:00:00"/>
    <n v="3"/>
    <x v="1"/>
    <x v="122"/>
  </r>
  <r>
    <n v="4899"/>
    <s v="DEMOCRAT"/>
    <n v="2420"/>
    <s v="61-70"/>
    <d v="2142-11-05T00:00:00"/>
    <n v="3"/>
    <x v="1"/>
    <x v="122"/>
  </r>
  <r>
    <n v="4900"/>
    <s v="DECLINED"/>
    <n v="2421"/>
    <s v="21-30"/>
    <d v="2142-11-17T00:00:00"/>
    <n v="3"/>
    <x v="1"/>
    <x v="122"/>
  </r>
  <r>
    <n v="4901"/>
    <s v="DECLINED"/>
    <n v="2411"/>
    <s v="31-40"/>
    <d v="2142-11-29T00:00:00"/>
    <n v="3"/>
    <x v="1"/>
    <x v="122"/>
  </r>
  <r>
    <n v="4902"/>
    <s v="DEMOCRAT"/>
    <n v="2418"/>
    <s v="41-50"/>
    <d v="2142-12-11T00:00:00"/>
    <n v="3"/>
    <x v="0"/>
    <x v="122"/>
  </r>
  <r>
    <n v="4903"/>
    <s v="DECLINED"/>
    <n v="2402"/>
    <s v="51-60"/>
    <d v="2142-12-23T00:00:00"/>
    <n v="3"/>
    <x v="0"/>
    <x v="122"/>
  </r>
  <r>
    <n v="4904"/>
    <s v="DEMOCRAT"/>
    <n v="2403"/>
    <s v="31-40"/>
    <d v="2143-01-04T00:00:00"/>
    <n v="3"/>
    <x v="0"/>
    <x v="123"/>
  </r>
  <r>
    <n v="4905"/>
    <s v="DEMOCRAT"/>
    <n v="2414"/>
    <s v="41-50"/>
    <d v="2143-01-16T00:00:00"/>
    <n v="3"/>
    <x v="0"/>
    <x v="123"/>
  </r>
  <r>
    <n v="4906"/>
    <s v="GREEN"/>
    <n v="2408"/>
    <s v="31-40"/>
    <d v="2143-01-28T00:00:00"/>
    <n v="3"/>
    <x v="1"/>
    <x v="123"/>
  </r>
  <r>
    <n v="4907"/>
    <s v="DEMOCRAT"/>
    <n v="2411"/>
    <s v="31-40"/>
    <d v="2143-02-09T00:00:00"/>
    <n v="3"/>
    <x v="1"/>
    <x v="123"/>
  </r>
  <r>
    <n v="4908"/>
    <s v="DEMOCRAT"/>
    <n v="2419"/>
    <s v="41-50"/>
    <d v="2143-02-21T00:00:00"/>
    <n v="3"/>
    <x v="1"/>
    <x v="123"/>
  </r>
  <r>
    <n v="4909"/>
    <s v="DEMOCRAT"/>
    <n v="2421"/>
    <s v="21-30"/>
    <d v="2143-03-05T00:00:00"/>
    <n v="3"/>
    <x v="0"/>
    <x v="123"/>
  </r>
  <r>
    <n v="4910"/>
    <s v="DEMOCRAT"/>
    <n v="2415"/>
    <s v="21-30"/>
    <d v="2143-03-17T00:00:00"/>
    <n v="3"/>
    <x v="1"/>
    <x v="123"/>
  </r>
  <r>
    <n v="4911"/>
    <s v="DEMOCRAT"/>
    <n v="2417"/>
    <s v="31-40"/>
    <d v="2143-03-29T00:00:00"/>
    <n v="3"/>
    <x v="0"/>
    <x v="123"/>
  </r>
  <r>
    <n v="4912"/>
    <s v="DECLINED"/>
    <n v="2413"/>
    <s v="41-50"/>
    <d v="2143-04-10T00:00:00"/>
    <n v="3"/>
    <x v="0"/>
    <x v="123"/>
  </r>
  <r>
    <n v="4913"/>
    <s v="DEMOCRAT"/>
    <n v="2416"/>
    <s v="21-30"/>
    <d v="2143-04-22T00:00:00"/>
    <n v="3"/>
    <x v="0"/>
    <x v="123"/>
  </r>
  <r>
    <n v="4914"/>
    <s v="DECLINED"/>
    <n v="2423"/>
    <s v="61-70"/>
    <d v="2143-05-04T00:00:00"/>
    <n v="3"/>
    <x v="0"/>
    <x v="123"/>
  </r>
  <r>
    <n v="4915"/>
    <s v="AMERICAN INDEP"/>
    <n v="2423"/>
    <s v="31-40"/>
    <d v="2143-05-16T00:00:00"/>
    <n v="3"/>
    <x v="1"/>
    <x v="123"/>
  </r>
  <r>
    <n v="4916"/>
    <s v="DEMOCRAT"/>
    <n v="2422"/>
    <s v="21-30"/>
    <d v="2143-05-28T00:00:00"/>
    <n v="3"/>
    <x v="0"/>
    <x v="123"/>
  </r>
  <r>
    <n v="4917"/>
    <s v="DEMOCRAT"/>
    <n v="2403"/>
    <s v="51-60"/>
    <d v="2143-06-09T00:00:00"/>
    <n v="3"/>
    <x v="1"/>
    <x v="123"/>
  </r>
  <r>
    <n v="4918"/>
    <s v="DECLINED"/>
    <n v="2412"/>
    <s v="31-40"/>
    <d v="2143-06-21T00:00:00"/>
    <n v="3"/>
    <x v="0"/>
    <x v="123"/>
  </r>
  <r>
    <n v="4919"/>
    <s v="DEMOCRAT"/>
    <n v="2405"/>
    <s v="51-60"/>
    <d v="2143-07-03T00:00:00"/>
    <n v="3"/>
    <x v="0"/>
    <x v="123"/>
  </r>
  <r>
    <n v="4920"/>
    <s v="DEMOCRAT"/>
    <n v="2405"/>
    <s v="51-60"/>
    <d v="2143-07-15T00:00:00"/>
    <n v="3"/>
    <x v="0"/>
    <x v="123"/>
  </r>
  <r>
    <n v="4921"/>
    <s v="DEMOCRAT"/>
    <n v="2409"/>
    <s v="21-30"/>
    <d v="2143-07-27T00:00:00"/>
    <n v="3"/>
    <x v="1"/>
    <x v="123"/>
  </r>
  <r>
    <n v="4922"/>
    <s v="DEMOCRAT"/>
    <n v="2405"/>
    <s v="31-40"/>
    <d v="2143-08-08T00:00:00"/>
    <n v="3"/>
    <x v="1"/>
    <x v="123"/>
  </r>
  <r>
    <n v="4923"/>
    <s v="DECLINED"/>
    <n v="2411"/>
    <s v="41-50"/>
    <d v="2143-08-20T00:00:00"/>
    <n v="3"/>
    <x v="2"/>
    <x v="123"/>
  </r>
  <r>
    <n v="4924"/>
    <s v="DECLINED"/>
    <n v="2412"/>
    <s v="21-30"/>
    <d v="2143-09-01T00:00:00"/>
    <n v="3"/>
    <x v="0"/>
    <x v="123"/>
  </r>
  <r>
    <n v="4925"/>
    <s v="DEMOCRAT"/>
    <n v="2414"/>
    <s v="41-50"/>
    <d v="2143-09-13T00:00:00"/>
    <n v="3"/>
    <x v="1"/>
    <x v="123"/>
  </r>
  <r>
    <n v="4926"/>
    <s v="DEMOCRAT"/>
    <n v="2414"/>
    <s v="31-40"/>
    <d v="2143-09-25T00:00:00"/>
    <n v="3"/>
    <x v="1"/>
    <x v="123"/>
  </r>
  <r>
    <n v="4927"/>
    <s v="DEMOCRAT"/>
    <n v="2404"/>
    <s v="51-60"/>
    <d v="2143-10-07T00:00:00"/>
    <n v="3"/>
    <x v="0"/>
    <x v="123"/>
  </r>
  <r>
    <n v="4928"/>
    <s v="REPUBLICAN"/>
    <n v="2419"/>
    <s v="61-70"/>
    <d v="2143-10-19T00:00:00"/>
    <n v="3"/>
    <x v="0"/>
    <x v="123"/>
  </r>
  <r>
    <n v="4929"/>
    <s v="DEMOCRAT"/>
    <n v="2417"/>
    <s v="31-40"/>
    <d v="2143-10-31T00:00:00"/>
    <n v="3"/>
    <x v="1"/>
    <x v="123"/>
  </r>
  <r>
    <n v="4930"/>
    <s v="DEMOCRAT"/>
    <n v="2402"/>
    <s v="41-50"/>
    <d v="2143-11-12T00:00:00"/>
    <n v="3"/>
    <x v="1"/>
    <x v="123"/>
  </r>
  <r>
    <n v="4931"/>
    <s v="DECLINED"/>
    <n v="2407"/>
    <s v="41-50"/>
    <d v="2143-11-24T00:00:00"/>
    <n v="3"/>
    <x v="1"/>
    <x v="123"/>
  </r>
  <r>
    <n v="4932"/>
    <s v="DEMOCRAT"/>
    <n v="2418"/>
    <s v="41-50"/>
    <d v="2143-12-06T00:00:00"/>
    <n v="3"/>
    <x v="1"/>
    <x v="123"/>
  </r>
  <r>
    <n v="4933"/>
    <s v="DEMOCRAT"/>
    <n v="2418"/>
    <s v="41-50"/>
    <d v="2143-12-18T00:00:00"/>
    <n v="3"/>
    <x v="1"/>
    <x v="123"/>
  </r>
  <r>
    <n v="4934"/>
    <s v="DEMOCRAT"/>
    <n v="2408"/>
    <s v="21-30"/>
    <d v="2143-12-30T00:00:00"/>
    <n v="3"/>
    <x v="0"/>
    <x v="123"/>
  </r>
  <r>
    <n v="4935"/>
    <s v="DEMOCRAT"/>
    <n v="2411"/>
    <s v="61-70"/>
    <d v="2144-01-11T00:00:00"/>
    <n v="3"/>
    <x v="1"/>
    <x v="124"/>
  </r>
  <r>
    <n v="4936"/>
    <s v="DEMOCRAT"/>
    <n v="2414"/>
    <s v="41-50"/>
    <d v="2144-01-23T00:00:00"/>
    <n v="3"/>
    <x v="0"/>
    <x v="124"/>
  </r>
  <r>
    <n v="4937"/>
    <s v="DEMOCRAT"/>
    <n v="2405"/>
    <s v="41-50"/>
    <d v="2144-02-04T00:00:00"/>
    <n v="3"/>
    <x v="1"/>
    <x v="124"/>
  </r>
  <r>
    <n v="4938"/>
    <s v="DEMOCRAT"/>
    <n v="2415"/>
    <s v="31-40"/>
    <d v="2144-02-16T00:00:00"/>
    <n v="3"/>
    <x v="1"/>
    <x v="124"/>
  </r>
  <r>
    <n v="4939"/>
    <s v="DEMOCRAT"/>
    <n v="2412"/>
    <s v="71 +"/>
    <d v="2144-02-28T00:00:00"/>
    <n v="3"/>
    <x v="1"/>
    <x v="124"/>
  </r>
  <r>
    <n v="4940"/>
    <s v="DEMOCRAT"/>
    <n v="2402"/>
    <s v="31-40"/>
    <d v="2144-03-11T00:00:00"/>
    <n v="3"/>
    <x v="1"/>
    <x v="124"/>
  </r>
  <r>
    <n v="4941"/>
    <s v="DEMOCRAT"/>
    <n v="2422"/>
    <s v="41-50"/>
    <d v="2144-03-23T00:00:00"/>
    <n v="3"/>
    <x v="1"/>
    <x v="124"/>
  </r>
  <r>
    <n v="4942"/>
    <s v="REPUBLICAN"/>
    <n v="2419"/>
    <s v="21-30"/>
    <d v="2144-04-04T00:00:00"/>
    <n v="3"/>
    <x v="0"/>
    <x v="124"/>
  </r>
  <r>
    <n v="4943"/>
    <s v="DECLINED"/>
    <n v="2409"/>
    <s v="61-70"/>
    <d v="2144-04-16T00:00:00"/>
    <n v="3"/>
    <x v="0"/>
    <x v="124"/>
  </r>
  <r>
    <n v="4944"/>
    <s v="DEMOCRAT"/>
    <n v="2415"/>
    <s v="41-50"/>
    <d v="2144-04-28T00:00:00"/>
    <n v="3"/>
    <x v="0"/>
    <x v="124"/>
  </r>
  <r>
    <n v="4945"/>
    <s v="DEMOCRAT"/>
    <n v="2415"/>
    <s v="31-40"/>
    <d v="2144-05-10T00:00:00"/>
    <n v="3"/>
    <x v="1"/>
    <x v="124"/>
  </r>
  <r>
    <n v="4946"/>
    <s v="DEMOCRAT"/>
    <n v="2424"/>
    <s v="51-60"/>
    <d v="2144-05-22T00:00:00"/>
    <n v="3"/>
    <x v="1"/>
    <x v="124"/>
  </r>
  <r>
    <n v="4947"/>
    <s v="DECLINED"/>
    <n v="2408"/>
    <s v="41-50"/>
    <d v="2144-06-03T00:00:00"/>
    <n v="3"/>
    <x v="1"/>
    <x v="124"/>
  </r>
  <r>
    <n v="4948"/>
    <s v="DEMOCRAT"/>
    <n v="2406"/>
    <s v="21-30"/>
    <d v="2144-06-15T00:00:00"/>
    <n v="3"/>
    <x v="0"/>
    <x v="124"/>
  </r>
  <r>
    <n v="4949"/>
    <s v="DEMOCRAT"/>
    <n v="2411"/>
    <s v="31-40"/>
    <d v="2144-06-27T00:00:00"/>
    <n v="3"/>
    <x v="0"/>
    <x v="124"/>
  </r>
  <r>
    <n v="4950"/>
    <s v="REPUBLICAN"/>
    <n v="2419"/>
    <s v="41-50"/>
    <d v="2144-07-09T00:00:00"/>
    <n v="3"/>
    <x v="1"/>
    <x v="124"/>
  </r>
  <r>
    <n v="4951"/>
    <s v="DEMOCRAT"/>
    <n v="2404"/>
    <s v="21-30"/>
    <d v="2144-07-21T00:00:00"/>
    <n v="3"/>
    <x v="2"/>
    <x v="124"/>
  </r>
  <r>
    <n v="4952"/>
    <s v="DECLINED"/>
    <n v="2412"/>
    <s v="21-30"/>
    <d v="2144-08-02T00:00:00"/>
    <n v="3"/>
    <x v="1"/>
    <x v="124"/>
  </r>
  <r>
    <n v="4953"/>
    <s v="DECLINED"/>
    <n v="2413"/>
    <s v="51-60"/>
    <d v="2144-08-14T00:00:00"/>
    <n v="3"/>
    <x v="1"/>
    <x v="124"/>
  </r>
  <r>
    <n v="4954"/>
    <s v="DEMOCRAT"/>
    <n v="2421"/>
    <s v="41-50"/>
    <d v="2144-08-26T00:00:00"/>
    <n v="3"/>
    <x v="1"/>
    <x v="124"/>
  </r>
  <r>
    <n v="4955"/>
    <s v="REPUBLICAN"/>
    <n v="2417"/>
    <s v="41-50"/>
    <d v="2144-09-07T00:00:00"/>
    <n v="3"/>
    <x v="1"/>
    <x v="124"/>
  </r>
  <r>
    <n v="4956"/>
    <s v="DECLINED"/>
    <n v="2417"/>
    <s v="41-50"/>
    <d v="2144-09-19T00:00:00"/>
    <n v="3"/>
    <x v="1"/>
    <x v="124"/>
  </r>
  <r>
    <n v="4957"/>
    <s v="DECLINED"/>
    <n v="2411"/>
    <s v="51-60"/>
    <d v="2144-10-01T00:00:00"/>
    <n v="3"/>
    <x v="1"/>
    <x v="124"/>
  </r>
  <r>
    <n v="4958"/>
    <s v="DEMOCRAT"/>
    <n v="2402"/>
    <s v="31-40"/>
    <d v="2144-10-13T00:00:00"/>
    <n v="3"/>
    <x v="1"/>
    <x v="124"/>
  </r>
  <r>
    <n v="4959"/>
    <s v="DEMOCRAT"/>
    <n v="2404"/>
    <s v="41-50"/>
    <d v="2144-10-25T00:00:00"/>
    <n v="3"/>
    <x v="1"/>
    <x v="124"/>
  </r>
  <r>
    <n v="4960"/>
    <s v="REPUBLICAN"/>
    <n v="2405"/>
    <s v="21-30"/>
    <d v="2144-11-06T00:00:00"/>
    <n v="3"/>
    <x v="1"/>
    <x v="124"/>
  </r>
  <r>
    <n v="4961"/>
    <s v="AMERICAN INDEP"/>
    <n v="2417"/>
    <s v="61-70"/>
    <d v="2144-11-18T00:00:00"/>
    <n v="3"/>
    <x v="1"/>
    <x v="124"/>
  </r>
  <r>
    <n v="4962"/>
    <s v="AMERICAN INDEP"/>
    <n v="2419"/>
    <s v="21-30"/>
    <d v="2144-11-30T00:00:00"/>
    <n v="3"/>
    <x v="1"/>
    <x v="124"/>
  </r>
  <r>
    <n v="4963"/>
    <s v="DEMOCRAT"/>
    <n v="2412"/>
    <s v="21-30"/>
    <d v="2144-12-12T00:00:00"/>
    <n v="3"/>
    <x v="0"/>
    <x v="124"/>
  </r>
  <r>
    <n v="4964"/>
    <s v="DECLINED"/>
    <n v="2412"/>
    <s v="41-50"/>
    <d v="2144-12-24T00:00:00"/>
    <n v="3"/>
    <x v="0"/>
    <x v="124"/>
  </r>
  <r>
    <n v="4965"/>
    <s v="DEMOCRAT"/>
    <n v="2424"/>
    <s v="31-40"/>
    <d v="2145-01-05T00:00:00"/>
    <n v="3"/>
    <x v="0"/>
    <x v="125"/>
  </r>
  <r>
    <n v="4966"/>
    <s v="DECLINED"/>
    <n v="2424"/>
    <s v="61-70"/>
    <d v="2145-01-17T00:00:00"/>
    <n v="3"/>
    <x v="0"/>
    <x v="125"/>
  </r>
  <r>
    <n v="4967"/>
    <s v="DEMOCRAT"/>
    <n v="2417"/>
    <s v="31-40"/>
    <d v="2145-01-29T00:00:00"/>
    <n v="3"/>
    <x v="1"/>
    <x v="125"/>
  </r>
  <r>
    <n v="4968"/>
    <s v="REPUBLICAN"/>
    <n v="2419"/>
    <s v="21-30"/>
    <d v="2145-02-10T00:00:00"/>
    <n v="3"/>
    <x v="1"/>
    <x v="125"/>
  </r>
  <r>
    <n v="4969"/>
    <s v="DECLINED"/>
    <n v="2414"/>
    <s v="21-30"/>
    <d v="2145-02-22T00:00:00"/>
    <n v="3"/>
    <x v="0"/>
    <x v="125"/>
  </r>
  <r>
    <n v="4970"/>
    <s v="DEMOCRAT"/>
    <n v="2401"/>
    <s v="31-40"/>
    <d v="2145-03-06T00:00:00"/>
    <n v="3"/>
    <x v="0"/>
    <x v="125"/>
  </r>
  <r>
    <n v="4971"/>
    <s v="DEMOCRAT"/>
    <n v="2413"/>
    <s v="31-40"/>
    <d v="2145-03-18T00:00:00"/>
    <n v="1"/>
    <x v="1"/>
    <x v="125"/>
  </r>
  <r>
    <n v="4972"/>
    <s v="DEMOCRAT"/>
    <n v="2402"/>
    <s v="31-40"/>
    <d v="2145-03-30T00:00:00"/>
    <n v="3"/>
    <x v="1"/>
    <x v="125"/>
  </r>
  <r>
    <n v="4973"/>
    <s v="DEMOCRAT"/>
    <n v="2401"/>
    <s v="31-40"/>
    <d v="2145-04-11T00:00:00"/>
    <n v="3"/>
    <x v="0"/>
    <x v="125"/>
  </r>
  <r>
    <n v="4974"/>
    <s v="DEMOCRAT"/>
    <n v="2404"/>
    <s v="21-30"/>
    <d v="2145-04-23T00:00:00"/>
    <n v="3"/>
    <x v="1"/>
    <x v="125"/>
  </r>
  <r>
    <n v="4975"/>
    <s v="DECLINED"/>
    <n v="2411"/>
    <s v="31-40"/>
    <d v="2145-05-05T00:00:00"/>
    <n v="3"/>
    <x v="0"/>
    <x v="125"/>
  </r>
  <r>
    <n v="4976"/>
    <s v="REPUBLICAN"/>
    <n v="2417"/>
    <s v="41-50"/>
    <d v="2145-05-17T00:00:00"/>
    <n v="3"/>
    <x v="1"/>
    <x v="125"/>
  </r>
  <r>
    <n v="4977"/>
    <s v="DEMOCRAT"/>
    <n v="2409"/>
    <s v="61-70"/>
    <d v="2145-05-29T00:00:00"/>
    <n v="3"/>
    <x v="1"/>
    <x v="125"/>
  </r>
  <r>
    <n v="4978"/>
    <s v="REPUBLICAN"/>
    <n v="2409"/>
    <s v="61-70"/>
    <d v="2145-06-10T00:00:00"/>
    <n v="3"/>
    <x v="1"/>
    <x v="125"/>
  </r>
  <r>
    <n v="4979"/>
    <s v="REPUBLICAN"/>
    <n v="2415"/>
    <s v="61-70"/>
    <d v="2145-06-22T00:00:00"/>
    <n v="3"/>
    <x v="1"/>
    <x v="125"/>
  </r>
  <r>
    <n v="4980"/>
    <s v="DECLINED"/>
    <n v="2409"/>
    <s v="51-60"/>
    <d v="2145-07-04T00:00:00"/>
    <n v="3"/>
    <x v="1"/>
    <x v="125"/>
  </r>
  <r>
    <n v="4981"/>
    <s v="REPUBLICAN"/>
    <n v="2419"/>
    <s v="71 +"/>
    <d v="2145-07-16T00:00:00"/>
    <n v="3"/>
    <x v="0"/>
    <x v="125"/>
  </r>
  <r>
    <n v="4982"/>
    <s v="REPUBLICAN"/>
    <n v="2417"/>
    <s v="31-40"/>
    <d v="2145-07-28T00:00:00"/>
    <n v="3"/>
    <x v="1"/>
    <x v="125"/>
  </r>
  <r>
    <n v="4983"/>
    <s v="REPUBLICAN"/>
    <n v="2419"/>
    <s v="61-70"/>
    <d v="2145-08-09T00:00:00"/>
    <n v="3"/>
    <x v="0"/>
    <x v="125"/>
  </r>
  <r>
    <n v="4984"/>
    <s v="DEMOCRAT"/>
    <n v="2415"/>
    <s v="21-30"/>
    <d v="2145-08-21T00:00:00"/>
    <n v="3"/>
    <x v="0"/>
    <x v="125"/>
  </r>
  <r>
    <n v="4985"/>
    <s v="DEMOCRAT"/>
    <n v="2423"/>
    <s v="21-30"/>
    <d v="2145-09-02T00:00:00"/>
    <n v="3"/>
    <x v="0"/>
    <x v="125"/>
  </r>
  <r>
    <n v="4986"/>
    <s v="DEMOCRAT"/>
    <n v="2418"/>
    <s v="61-70"/>
    <d v="2145-09-14T00:00:00"/>
    <n v="3"/>
    <x v="2"/>
    <x v="125"/>
  </r>
  <r>
    <n v="4987"/>
    <s v="DEMOCRAT"/>
    <n v="2423"/>
    <s v="21-30"/>
    <d v="2145-09-26T00:00:00"/>
    <n v="3"/>
    <x v="0"/>
    <x v="125"/>
  </r>
  <r>
    <n v="4988"/>
    <s v="DEMOCRAT"/>
    <n v="2401"/>
    <s v="31-40"/>
    <d v="2145-10-08T00:00:00"/>
    <n v="3"/>
    <x v="0"/>
    <x v="125"/>
  </r>
  <r>
    <n v="4989"/>
    <s v="DEMOCRAT"/>
    <n v="2412"/>
    <s v="21-30"/>
    <d v="2145-10-20T00:00:00"/>
    <n v="3"/>
    <x v="0"/>
    <x v="125"/>
  </r>
  <r>
    <n v="4990"/>
    <s v="DEMOCRAT"/>
    <n v="2402"/>
    <s v="61-70"/>
    <d v="2145-11-01T00:00:00"/>
    <n v="3"/>
    <x v="1"/>
    <x v="125"/>
  </r>
  <r>
    <n v="4991"/>
    <s v="DEMOCRAT"/>
    <n v="2403"/>
    <s v="31-40"/>
    <d v="2145-11-13T00:00:00"/>
    <n v="3"/>
    <x v="0"/>
    <x v="125"/>
  </r>
  <r>
    <n v="4992"/>
    <s v="REPUBLICAN"/>
    <n v="2424"/>
    <s v="51-60"/>
    <d v="2145-11-25T00:00:00"/>
    <n v="3"/>
    <x v="0"/>
    <x v="125"/>
  </r>
  <r>
    <n v="4993"/>
    <s v="DECLINED"/>
    <n v="2401"/>
    <s v="31-40"/>
    <d v="2145-12-07T00:00:00"/>
    <n v="3"/>
    <x v="0"/>
    <x v="125"/>
  </r>
  <r>
    <n v="4994"/>
    <s v="DEMOCRAT"/>
    <n v="2401"/>
    <s v="21-30"/>
    <d v="2145-12-19T00:00:00"/>
    <n v="3"/>
    <x v="1"/>
    <x v="125"/>
  </r>
  <r>
    <n v="4995"/>
    <s v="DEMOCRAT"/>
    <n v="2415"/>
    <s v="61-70"/>
    <d v="2145-12-31T00:00:00"/>
    <n v="3"/>
    <x v="1"/>
    <x v="125"/>
  </r>
  <r>
    <n v="4996"/>
    <s v="DEMOCRAT"/>
    <n v="2407"/>
    <s v="41-50"/>
    <d v="2146-01-12T00:00:00"/>
    <n v="3"/>
    <x v="0"/>
    <x v="126"/>
  </r>
  <r>
    <n v="4997"/>
    <s v="DEMOCRAT"/>
    <n v="2402"/>
    <s v="31-40"/>
    <d v="2146-01-24T00:00:00"/>
    <n v="3"/>
    <x v="0"/>
    <x v="126"/>
  </r>
  <r>
    <n v="4998"/>
    <s v="DEMOCRAT"/>
    <n v="2402"/>
    <s v="31-40"/>
    <d v="2146-02-05T00:00:00"/>
    <n v="3"/>
    <x v="1"/>
    <x v="126"/>
  </r>
  <r>
    <n v="4999"/>
    <s v="AMERICAN INDEP"/>
    <n v="2402"/>
    <s v="41-50"/>
    <d v="2146-02-17T00:00:00"/>
    <n v="3"/>
    <x v="1"/>
    <x v="126"/>
  </r>
  <r>
    <n v="5000"/>
    <s v="DEMOCRAT"/>
    <n v="2408"/>
    <s v="31-40"/>
    <d v="2146-03-01T00:00:00"/>
    <n v="3"/>
    <x v="1"/>
    <x v="126"/>
  </r>
  <r>
    <n v="5001"/>
    <s v="REPUBLICAN"/>
    <n v="2401"/>
    <s v="41-50"/>
    <d v="2146-03-13T00:00:00"/>
    <n v="3"/>
    <x v="1"/>
    <x v="126"/>
  </r>
  <r>
    <n v="5002"/>
    <s v="REPUBLICAN"/>
    <n v="2423"/>
    <s v="61-70"/>
    <d v="2146-03-25T00:00:00"/>
    <n v="3"/>
    <x v="0"/>
    <x v="126"/>
  </r>
  <r>
    <n v="5003"/>
    <s v="DEMOCRAT"/>
    <n v="2418"/>
    <s v="21-30"/>
    <d v="2146-04-06T00:00:00"/>
    <n v="3"/>
    <x v="0"/>
    <x v="126"/>
  </r>
  <r>
    <n v="5004"/>
    <s v="DEMOCRAT"/>
    <n v="2403"/>
    <s v="21-30"/>
    <d v="2146-04-18T00:00:00"/>
    <n v="3"/>
    <x v="1"/>
    <x v="126"/>
  </r>
  <r>
    <n v="5005"/>
    <s v="GREEN"/>
    <n v="2402"/>
    <s v="31-40"/>
    <d v="2146-04-30T00:00:00"/>
    <n v="3"/>
    <x v="1"/>
    <x v="126"/>
  </r>
  <r>
    <n v="5006"/>
    <s v="REPUBLICAN"/>
    <n v="2411"/>
    <s v="71 +"/>
    <d v="2146-05-12T00:00:00"/>
    <n v="3"/>
    <x v="0"/>
    <x v="126"/>
  </r>
  <r>
    <n v="5007"/>
    <s v="DECLINED"/>
    <n v="2409"/>
    <s v="21-30"/>
    <d v="2146-05-24T00:00:00"/>
    <n v="3"/>
    <x v="0"/>
    <x v="126"/>
  </r>
  <r>
    <n v="5008"/>
    <s v="DEMOCRAT"/>
    <n v="2412"/>
    <s v="31-40"/>
    <d v="2146-06-05T00:00:00"/>
    <n v="3"/>
    <x v="1"/>
    <x v="126"/>
  </r>
  <r>
    <n v="5009"/>
    <s v="REPUBLICAN"/>
    <n v="2414"/>
    <s v="51-60"/>
    <d v="2146-06-17T00:00:00"/>
    <n v="3"/>
    <x v="1"/>
    <x v="126"/>
  </r>
  <r>
    <n v="5010"/>
    <s v="DECLINED"/>
    <n v="2419"/>
    <s v="41-50"/>
    <d v="2146-06-29T00:00:00"/>
    <n v="3"/>
    <x v="0"/>
    <x v="126"/>
  </r>
  <r>
    <n v="5011"/>
    <s v="DECLINED"/>
    <n v="2411"/>
    <s v="31-40"/>
    <d v="2146-07-11T00:00:00"/>
    <n v="3"/>
    <x v="0"/>
    <x v="126"/>
  </r>
  <r>
    <n v="5012"/>
    <s v="REPUBLICAN"/>
    <n v="2415"/>
    <s v="41-50"/>
    <d v="2146-07-23T00:00:00"/>
    <n v="3"/>
    <x v="0"/>
    <x v="126"/>
  </r>
  <r>
    <n v="5013"/>
    <s v="DEMOCRAT"/>
    <n v="2420"/>
    <s v="61-70"/>
    <d v="2146-08-04T00:00:00"/>
    <n v="3"/>
    <x v="0"/>
    <x v="126"/>
  </r>
  <r>
    <n v="5014"/>
    <s v="DEMOCRAT"/>
    <n v="2402"/>
    <s v="41-50"/>
    <d v="2146-08-16T00:00:00"/>
    <n v="3"/>
    <x v="1"/>
    <x v="126"/>
  </r>
  <r>
    <n v="5015"/>
    <s v="DEMOCRAT"/>
    <n v="2402"/>
    <s v="31-40"/>
    <d v="2146-08-28T00:00:00"/>
    <n v="3"/>
    <x v="1"/>
    <x v="126"/>
  </r>
  <r>
    <n v="5016"/>
    <s v="DECLINED"/>
    <n v="2411"/>
    <s v="61-70"/>
    <d v="2146-09-09T00:00:00"/>
    <n v="3"/>
    <x v="0"/>
    <x v="126"/>
  </r>
  <r>
    <n v="5017"/>
    <s v="DECLINED"/>
    <n v="2411"/>
    <s v="61-70"/>
    <d v="2146-09-21T00:00:00"/>
    <n v="3"/>
    <x v="0"/>
    <x v="126"/>
  </r>
  <r>
    <n v="5018"/>
    <s v="DECLINED"/>
    <n v="2424"/>
    <s v="31-40"/>
    <d v="2146-10-03T00:00:00"/>
    <n v="3"/>
    <x v="1"/>
    <x v="126"/>
  </r>
  <r>
    <n v="5019"/>
    <s v="DEMOCRAT"/>
    <n v="2415"/>
    <s v="41-50"/>
    <d v="2146-10-15T00:00:00"/>
    <n v="3"/>
    <x v="1"/>
    <x v="126"/>
  </r>
  <r>
    <n v="5020"/>
    <s v="DEMOCRAT"/>
    <n v="2402"/>
    <s v="21-30"/>
    <d v="2146-10-27T00:00:00"/>
    <n v="3"/>
    <x v="1"/>
    <x v="126"/>
  </r>
  <r>
    <n v="5021"/>
    <s v="DEMOCRAT"/>
    <n v="2421"/>
    <s v="31-40"/>
    <d v="2146-11-08T00:00:00"/>
    <n v="3"/>
    <x v="0"/>
    <x v="126"/>
  </r>
  <r>
    <n v="5022"/>
    <s v="DECLINED"/>
    <n v="2420"/>
    <s v="71 +"/>
    <d v="2146-11-20T00:00:00"/>
    <n v="3"/>
    <x v="0"/>
    <x v="126"/>
  </r>
  <r>
    <n v="5023"/>
    <s v="DEMOCRAT"/>
    <n v="2417"/>
    <s v="51-60"/>
    <d v="2146-12-02T00:00:00"/>
    <n v="3"/>
    <x v="1"/>
    <x v="126"/>
  </r>
  <r>
    <n v="5024"/>
    <s v="DEMOCRAT"/>
    <n v="2417"/>
    <s v="51-60"/>
    <d v="2146-12-14T00:00:00"/>
    <n v="3"/>
    <x v="1"/>
    <x v="126"/>
  </r>
  <r>
    <n v="5025"/>
    <s v="DEMOCRAT"/>
    <n v="2401"/>
    <s v="41-50"/>
    <d v="2146-12-26T00:00:00"/>
    <n v="3"/>
    <x v="1"/>
    <x v="126"/>
  </r>
  <r>
    <n v="5026"/>
    <s v="DECLINED"/>
    <n v="2408"/>
    <s v="31-40"/>
    <d v="2147-01-07T00:00:00"/>
    <n v="3"/>
    <x v="1"/>
    <x v="127"/>
  </r>
  <r>
    <n v="5027"/>
    <s v="DEMOCRAT"/>
    <n v="2401"/>
    <s v="71 +"/>
    <d v="2147-01-19T00:00:00"/>
    <n v="3"/>
    <x v="0"/>
    <x v="127"/>
  </r>
  <r>
    <n v="5028"/>
    <s v="DEMOCRAT"/>
    <n v="2402"/>
    <s v="31-40"/>
    <d v="2147-01-31T00:00:00"/>
    <n v="3"/>
    <x v="1"/>
    <x v="127"/>
  </r>
  <r>
    <n v="5029"/>
    <s v="DECLINED"/>
    <n v="2409"/>
    <s v="51-60"/>
    <d v="2147-02-12T00:00:00"/>
    <n v="3"/>
    <x v="0"/>
    <x v="127"/>
  </r>
  <r>
    <n v="5030"/>
    <s v="DEMOCRAT"/>
    <n v="2415"/>
    <s v="41-50"/>
    <d v="2147-02-24T00:00:00"/>
    <n v="3"/>
    <x v="1"/>
    <x v="127"/>
  </r>
  <r>
    <n v="5031"/>
    <s v="DEMOCRAT"/>
    <n v="2424"/>
    <s v="51-60"/>
    <d v="2147-03-08T00:00:00"/>
    <n v="3"/>
    <x v="1"/>
    <x v="127"/>
  </r>
  <r>
    <n v="5032"/>
    <s v="DECLINED"/>
    <n v="2405"/>
    <s v="21-30"/>
    <d v="2147-03-20T00:00:00"/>
    <n v="3"/>
    <x v="1"/>
    <x v="127"/>
  </r>
  <r>
    <n v="5033"/>
    <s v="DECLINED"/>
    <n v="2405"/>
    <s v="61-70"/>
    <d v="2147-04-01T00:00:00"/>
    <n v="3"/>
    <x v="0"/>
    <x v="127"/>
  </r>
  <r>
    <n v="5034"/>
    <s v="DECLINED"/>
    <n v="2420"/>
    <s v="71 +"/>
    <d v="2147-04-13T00:00:00"/>
    <n v="3"/>
    <x v="0"/>
    <x v="127"/>
  </r>
  <r>
    <n v="5035"/>
    <s v="DEMOCRAT"/>
    <n v="2401"/>
    <s v="31-40"/>
    <d v="2147-04-25T00:00:00"/>
    <n v="3"/>
    <x v="1"/>
    <x v="127"/>
  </r>
  <r>
    <n v="5036"/>
    <s v="DEMOCRAT"/>
    <n v="2416"/>
    <s v="41-50"/>
    <d v="2147-05-07T00:00:00"/>
    <n v="3"/>
    <x v="0"/>
    <x v="127"/>
  </r>
  <r>
    <n v="5037"/>
    <s v="DEMOCRAT"/>
    <n v="2402"/>
    <s v="31-40"/>
    <d v="2147-05-19T00:00:00"/>
    <n v="3"/>
    <x v="0"/>
    <x v="127"/>
  </r>
  <r>
    <n v="5038"/>
    <s v="REPUBLICAN"/>
    <n v="2416"/>
    <s v="51-60"/>
    <d v="2147-05-31T00:00:00"/>
    <n v="3"/>
    <x v="0"/>
    <x v="127"/>
  </r>
  <r>
    <n v="5039"/>
    <s v="DEMOCRAT"/>
    <n v="2412"/>
    <s v="41-50"/>
    <d v="2147-06-12T00:00:00"/>
    <n v="3"/>
    <x v="1"/>
    <x v="127"/>
  </r>
  <r>
    <n v="5040"/>
    <s v="DEMOCRAT"/>
    <n v="2403"/>
    <s v="31-40"/>
    <d v="2147-06-24T00:00:00"/>
    <n v="3"/>
    <x v="0"/>
    <x v="127"/>
  </r>
  <r>
    <n v="5041"/>
    <s v="DECLINED"/>
    <n v="2407"/>
    <s v="31-40"/>
    <d v="2147-07-06T00:00:00"/>
    <n v="3"/>
    <x v="0"/>
    <x v="127"/>
  </r>
  <r>
    <n v="5042"/>
    <s v="DEMOCRAT"/>
    <n v="2411"/>
    <s v="41-50"/>
    <d v="2147-07-18T00:00:00"/>
    <n v="3"/>
    <x v="1"/>
    <x v="127"/>
  </r>
  <r>
    <n v="5043"/>
    <s v="DECLINED"/>
    <n v="2418"/>
    <s v="41-50"/>
    <d v="2147-07-30T00:00:00"/>
    <n v="3"/>
    <x v="1"/>
    <x v="127"/>
  </r>
  <r>
    <n v="5044"/>
    <s v="DEMOCRAT"/>
    <n v="2418"/>
    <s v="41-50"/>
    <d v="2147-08-11T00:00:00"/>
    <n v="3"/>
    <x v="1"/>
    <x v="127"/>
  </r>
  <r>
    <n v="5045"/>
    <s v="DEMOCRAT"/>
    <n v="2424"/>
    <s v="61-70"/>
    <d v="2147-08-23T00:00:00"/>
    <n v="3"/>
    <x v="1"/>
    <x v="127"/>
  </r>
  <r>
    <n v="5046"/>
    <s v="DECLINED"/>
    <n v="2403"/>
    <s v="51-60"/>
    <d v="2147-09-04T00:00:00"/>
    <n v="3"/>
    <x v="0"/>
    <x v="127"/>
  </r>
  <r>
    <n v="5047"/>
    <s v="REPUBLICAN"/>
    <n v="2423"/>
    <s v="21-30"/>
    <d v="2147-09-16T00:00:00"/>
    <n v="3"/>
    <x v="0"/>
    <x v="127"/>
  </r>
  <r>
    <n v="5048"/>
    <s v="DEMOCRAT"/>
    <n v="2415"/>
    <s v="21-30"/>
    <d v="2147-09-28T00:00:00"/>
    <n v="3"/>
    <x v="1"/>
    <x v="127"/>
  </r>
  <r>
    <n v="5049"/>
    <s v="DECLINED"/>
    <n v="2423"/>
    <s v="31-40"/>
    <d v="2147-10-10T00:00:00"/>
    <n v="3"/>
    <x v="1"/>
    <x v="127"/>
  </r>
  <r>
    <n v="5050"/>
    <s v="REPUBLICAN"/>
    <n v="2409"/>
    <s v="41-50"/>
    <d v="2147-10-22T00:00:00"/>
    <n v="3"/>
    <x v="1"/>
    <x v="127"/>
  </r>
  <r>
    <n v="5051"/>
    <s v="DEMOCRAT"/>
    <n v="2424"/>
    <s v="71 +"/>
    <d v="2147-11-03T00:00:00"/>
    <n v="3"/>
    <x v="0"/>
    <x v="127"/>
  </r>
  <r>
    <n v="5052"/>
    <s v="DEMOCRAT"/>
    <n v="2420"/>
    <s v="51-60"/>
    <d v="2147-11-15T00:00:00"/>
    <n v="3"/>
    <x v="0"/>
    <x v="127"/>
  </r>
  <r>
    <n v="5053"/>
    <s v="DECLINED"/>
    <n v="2402"/>
    <s v="41-50"/>
    <d v="2147-11-27T00:00:00"/>
    <n v="3"/>
    <x v="1"/>
    <x v="127"/>
  </r>
  <r>
    <n v="5054"/>
    <s v="DEMOCRAT"/>
    <n v="2411"/>
    <s v="41-50"/>
    <d v="2147-12-09T00:00:00"/>
    <n v="3"/>
    <x v="0"/>
    <x v="127"/>
  </r>
  <r>
    <n v="5055"/>
    <s v="DEMOCRAT"/>
    <n v="2424"/>
    <s v="51-60"/>
    <d v="2147-12-21T00:00:00"/>
    <n v="3"/>
    <x v="1"/>
    <x v="127"/>
  </r>
  <r>
    <n v="5056"/>
    <s v="DECLINED"/>
    <n v="2402"/>
    <s v="51-60"/>
    <d v="2148-01-02T00:00:00"/>
    <n v="3"/>
    <x v="1"/>
    <x v="128"/>
  </r>
  <r>
    <n v="5057"/>
    <s v="REPUBLICAN"/>
    <n v="2424"/>
    <s v="21-30"/>
    <d v="2148-01-14T00:00:00"/>
    <n v="3"/>
    <x v="1"/>
    <x v="128"/>
  </r>
  <r>
    <n v="5058"/>
    <s v="DEMOCRAT"/>
    <n v="2420"/>
    <s v="41-50"/>
    <d v="2148-01-26T00:00:00"/>
    <n v="3"/>
    <x v="0"/>
    <x v="128"/>
  </r>
  <r>
    <n v="5059"/>
    <s v="DEMOCRAT"/>
    <n v="2417"/>
    <s v="71 +"/>
    <d v="2148-02-07T00:00:00"/>
    <n v="3"/>
    <x v="0"/>
    <x v="128"/>
  </r>
  <r>
    <n v="5060"/>
    <s v="DEMOCRAT"/>
    <n v="2417"/>
    <s v="71 +"/>
    <d v="2148-02-19T00:00:00"/>
    <n v="3"/>
    <x v="0"/>
    <x v="128"/>
  </r>
  <r>
    <n v="5061"/>
    <s v="DEMOCRAT"/>
    <n v="2408"/>
    <s v="31-40"/>
    <d v="2148-03-02T00:00:00"/>
    <n v="3"/>
    <x v="0"/>
    <x v="128"/>
  </r>
  <r>
    <n v="5062"/>
    <s v="DEMOCRAT"/>
    <n v="2402"/>
    <s v="21-30"/>
    <d v="2148-03-14T00:00:00"/>
    <n v="3"/>
    <x v="1"/>
    <x v="128"/>
  </r>
  <r>
    <n v="5063"/>
    <s v="DEMOCRAT"/>
    <n v="2407"/>
    <s v="41-50"/>
    <d v="2148-03-26T00:00:00"/>
    <n v="3"/>
    <x v="1"/>
    <x v="128"/>
  </r>
  <r>
    <n v="5064"/>
    <s v="DEMOCRAT"/>
    <n v="2406"/>
    <s v="51-60"/>
    <d v="2148-04-07T00:00:00"/>
    <n v="3"/>
    <x v="1"/>
    <x v="128"/>
  </r>
  <r>
    <n v="5065"/>
    <s v="DEMOCRAT"/>
    <n v="2402"/>
    <s v="41-50"/>
    <d v="2148-04-19T00:00:00"/>
    <n v="3"/>
    <x v="0"/>
    <x v="128"/>
  </r>
  <r>
    <n v="5066"/>
    <s v="DEMOCRAT"/>
    <n v="2413"/>
    <s v="61-70"/>
    <d v="2148-05-01T00:00:00"/>
    <n v="3"/>
    <x v="0"/>
    <x v="128"/>
  </r>
  <r>
    <n v="5067"/>
    <s v="DEMOCRAT"/>
    <n v="2412"/>
    <s v="51-60"/>
    <d v="2148-05-13T00:00:00"/>
    <n v="3"/>
    <x v="1"/>
    <x v="128"/>
  </r>
  <r>
    <n v="5068"/>
    <s v="REPUBLICAN"/>
    <n v="2411"/>
    <s v="61-70"/>
    <d v="2148-05-25T00:00:00"/>
    <n v="3"/>
    <x v="0"/>
    <x v="128"/>
  </r>
  <r>
    <n v="5069"/>
    <s v="DECLINED"/>
    <n v="2402"/>
    <s v="41-50"/>
    <d v="2148-06-06T00:00:00"/>
    <n v="3"/>
    <x v="0"/>
    <x v="128"/>
  </r>
  <r>
    <n v="5070"/>
    <s v="AMERICAN INDEP"/>
    <n v="2408"/>
    <s v="51-60"/>
    <d v="2148-06-18T00:00:00"/>
    <n v="3"/>
    <x v="1"/>
    <x v="128"/>
  </r>
  <r>
    <n v="5071"/>
    <s v="DECLINED"/>
    <n v="2401"/>
    <s v="21-30"/>
    <d v="2148-06-30T00:00:00"/>
    <n v="3"/>
    <x v="0"/>
    <x v="128"/>
  </r>
  <r>
    <n v="5072"/>
    <s v="DEMOCRAT"/>
    <n v="2424"/>
    <s v="41-50"/>
    <d v="2148-07-12T00:00:00"/>
    <n v="3"/>
    <x v="1"/>
    <x v="128"/>
  </r>
  <r>
    <n v="5073"/>
    <s v="GREEN"/>
    <n v="2415"/>
    <s v="21-30"/>
    <d v="2148-07-24T00:00:00"/>
    <n v="3"/>
    <x v="1"/>
    <x v="128"/>
  </r>
  <r>
    <n v="5074"/>
    <s v="AMERICAN INDEP"/>
    <n v="2403"/>
    <s v="31-40"/>
    <d v="2148-08-05T00:00:00"/>
    <n v="3"/>
    <x v="1"/>
    <x v="128"/>
  </r>
  <r>
    <n v="5075"/>
    <s v="DEMOCRAT"/>
    <n v="2417"/>
    <s v="31-40"/>
    <d v="2148-08-17T00:00:00"/>
    <n v="3"/>
    <x v="1"/>
    <x v="128"/>
  </r>
  <r>
    <n v="5076"/>
    <s v="DECLINED"/>
    <n v="2423"/>
    <s v="41-50"/>
    <d v="2148-08-29T00:00:00"/>
    <n v="3"/>
    <x v="1"/>
    <x v="128"/>
  </r>
  <r>
    <n v="5078"/>
    <s v="DEMOCRAT"/>
    <n v="2411"/>
    <s v="61-70"/>
    <d v="2148-09-10T00:00:00"/>
    <n v="2"/>
    <x v="0"/>
    <x v="128"/>
  </r>
  <r>
    <n v="5079"/>
    <s v="DECLINED"/>
    <n v="2418"/>
    <s v="31-40"/>
    <d v="2148-09-22T00:00:00"/>
    <n v="3"/>
    <x v="1"/>
    <x v="128"/>
  </r>
  <r>
    <n v="5080"/>
    <s v="DECLINED"/>
    <n v="2403"/>
    <s v="41-50"/>
    <d v="2148-10-04T00:00:00"/>
    <n v="3"/>
    <x v="0"/>
    <x v="128"/>
  </r>
  <r>
    <n v="5081"/>
    <s v="DEMOCRAT"/>
    <n v="2420"/>
    <s v="51-60"/>
    <d v="2148-10-16T00:00:00"/>
    <n v="2"/>
    <x v="0"/>
    <x v="128"/>
  </r>
  <r>
    <n v="5082"/>
    <s v="DECLINED"/>
    <n v="2407"/>
    <s v="31-40"/>
    <d v="2148-10-28T00:00:00"/>
    <n v="2"/>
    <x v="0"/>
    <x v="128"/>
  </r>
  <r>
    <n v="5083"/>
    <s v="REPUBLICAN"/>
    <n v="2415"/>
    <s v="61-70"/>
    <d v="2148-11-09T00:00:00"/>
    <n v="2"/>
    <x v="0"/>
    <x v="128"/>
  </r>
  <r>
    <n v="5084"/>
    <s v="REPUBLICAN"/>
    <n v="2404"/>
    <s v="71 +"/>
    <d v="2148-11-21T00:00:00"/>
    <n v="2"/>
    <x v="1"/>
    <x v="128"/>
  </r>
  <r>
    <n v="5085"/>
    <s v="DEMOCRAT"/>
    <n v="2401"/>
    <s v="31-40"/>
    <d v="2148-12-03T00:00:00"/>
    <n v="2"/>
    <x v="1"/>
    <x v="128"/>
  </r>
  <r>
    <n v="5086"/>
    <s v="REPUBLICAN"/>
    <n v="2411"/>
    <s v="41-50"/>
    <d v="2148-12-15T00:00:00"/>
    <n v="2"/>
    <x v="1"/>
    <x v="128"/>
  </r>
  <r>
    <n v="5087"/>
    <s v="DEMOCRAT"/>
    <n v="2414"/>
    <s v="51-60"/>
    <d v="2148-12-27T00:00:00"/>
    <n v="2"/>
    <x v="0"/>
    <x v="128"/>
  </r>
  <r>
    <n v="5088"/>
    <s v="DEMOCRAT"/>
    <n v="2417"/>
    <s v="31-40"/>
    <d v="2149-01-08T00:00:00"/>
    <n v="2"/>
    <x v="1"/>
    <x v="129"/>
  </r>
  <r>
    <n v="5089"/>
    <s v="DECLINED"/>
    <n v="2401"/>
    <s v="41-50"/>
    <d v="2149-01-20T00:00:00"/>
    <n v="2"/>
    <x v="1"/>
    <x v="129"/>
  </r>
  <r>
    <n v="5090"/>
    <s v="DECLINED"/>
    <n v="2407"/>
    <s v="31-40"/>
    <d v="2149-02-01T00:00:00"/>
    <n v="2"/>
    <x v="0"/>
    <x v="129"/>
  </r>
  <r>
    <n v="5091"/>
    <s v="REPUBLICAN"/>
    <n v="2401"/>
    <s v="31-40"/>
    <d v="2149-02-13T00:00:00"/>
    <n v="2"/>
    <x v="1"/>
    <x v="129"/>
  </r>
  <r>
    <n v="5092"/>
    <s v="DECLINED"/>
    <n v="2407"/>
    <s v="41-50"/>
    <d v="2149-02-25T00:00:00"/>
    <n v="2"/>
    <x v="1"/>
    <x v="129"/>
  </r>
  <r>
    <n v="5093"/>
    <s v="DECLINED"/>
    <n v="2420"/>
    <s v="51-60"/>
    <d v="2149-03-09T00:00:00"/>
    <n v="2"/>
    <x v="1"/>
    <x v="129"/>
  </r>
  <r>
    <n v="5094"/>
    <s v="REPUBLICAN"/>
    <n v="2421"/>
    <s v="41-50"/>
    <d v="2149-03-21T00:00:00"/>
    <n v="2"/>
    <x v="1"/>
    <x v="129"/>
  </r>
  <r>
    <n v="5095"/>
    <s v="DECLINED"/>
    <n v="2402"/>
    <s v="41-50"/>
    <d v="2149-04-02T00:00:00"/>
    <n v="2"/>
    <x v="0"/>
    <x v="129"/>
  </r>
  <r>
    <n v="5096"/>
    <s v="REPUBLICAN"/>
    <n v="2401"/>
    <s v="31-40"/>
    <d v="2149-04-14T00:00:00"/>
    <n v="3"/>
    <x v="0"/>
    <x v="129"/>
  </r>
  <r>
    <n v="5097"/>
    <s v="DEMOCRAT"/>
    <n v="2417"/>
    <s v="71 +"/>
    <d v="2149-04-26T00:00:00"/>
    <n v="2"/>
    <x v="0"/>
    <x v="129"/>
  </r>
  <r>
    <n v="5098"/>
    <s v="REPUBLICAN"/>
    <n v="2408"/>
    <s v="71 +"/>
    <d v="2149-05-08T00:00:00"/>
    <n v="2"/>
    <x v="0"/>
    <x v="129"/>
  </r>
  <r>
    <n v="5099"/>
    <s v="REPUBLICAN"/>
    <n v="2408"/>
    <s v="71 +"/>
    <d v="2149-05-20T00:00:00"/>
    <n v="2"/>
    <x v="0"/>
    <x v="129"/>
  </r>
  <r>
    <n v="5100"/>
    <s v="DEMOCRAT"/>
    <n v="2417"/>
    <s v="61-70"/>
    <d v="2149-06-01T00:00:00"/>
    <n v="2"/>
    <x v="1"/>
    <x v="129"/>
  </r>
  <r>
    <n v="5101"/>
    <s v="DEMOCRAT"/>
    <n v="2401"/>
    <s v="71 +"/>
    <d v="2149-06-13T00:00:00"/>
    <n v="2"/>
    <x v="0"/>
    <x v="129"/>
  </r>
  <r>
    <n v="5102"/>
    <s v="REPUBLICAN"/>
    <n v="2413"/>
    <s v="71 +"/>
    <d v="2149-06-25T00:00:00"/>
    <n v="2"/>
    <x v="0"/>
    <x v="129"/>
  </r>
  <r>
    <n v="5103"/>
    <s v="DEMOCRAT"/>
    <n v="2417"/>
    <s v="31-40"/>
    <d v="2149-07-07T00:00:00"/>
    <n v="2"/>
    <x v="1"/>
    <x v="129"/>
  </r>
  <r>
    <n v="5104"/>
    <s v="DEMOCRAT"/>
    <n v="2409"/>
    <s v="51-60"/>
    <d v="2149-07-19T00:00:00"/>
    <n v="2"/>
    <x v="1"/>
    <x v="129"/>
  </r>
  <r>
    <n v="5105"/>
    <s v="DEMOCRAT"/>
    <n v="2415"/>
    <s v="51-60"/>
    <d v="2149-07-31T00:00:00"/>
    <n v="2"/>
    <x v="0"/>
    <x v="129"/>
  </r>
  <r>
    <n v="5106"/>
    <s v="AMERICAN INDEP"/>
    <n v="2418"/>
    <s v="51-60"/>
    <d v="2149-08-12T00:00:00"/>
    <n v="2"/>
    <x v="1"/>
    <x v="129"/>
  </r>
  <r>
    <n v="5107"/>
    <s v="REPUBLICAN"/>
    <n v="2407"/>
    <s v="61-70"/>
    <d v="2149-08-24T00:00:00"/>
    <n v="2"/>
    <x v="1"/>
    <x v="129"/>
  </r>
  <r>
    <n v="5108"/>
    <s v="DEMOCRAT"/>
    <n v="2411"/>
    <s v="41-50"/>
    <d v="2149-09-05T00:00:00"/>
    <n v="2"/>
    <x v="0"/>
    <x v="129"/>
  </r>
  <r>
    <n v="5109"/>
    <s v="DEMOCRAT"/>
    <n v="2412"/>
    <s v="21-30"/>
    <d v="2149-09-17T00:00:00"/>
    <n v="2"/>
    <x v="0"/>
    <x v="129"/>
  </r>
  <r>
    <n v="5110"/>
    <s v="DEMOCRAT"/>
    <n v="2407"/>
    <s v="31-40"/>
    <d v="2149-09-29T00:00:00"/>
    <n v="2"/>
    <x v="0"/>
    <x v="129"/>
  </r>
  <r>
    <n v="5111"/>
    <s v="DEMOCRAT"/>
    <n v="2409"/>
    <s v="31-40"/>
    <d v="2149-10-11T00:00:00"/>
    <n v="2"/>
    <x v="1"/>
    <x v="129"/>
  </r>
  <r>
    <n v="5112"/>
    <s v="REPUBLICAN"/>
    <n v="2401"/>
    <s v="51-60"/>
    <d v="2149-10-23T00:00:00"/>
    <n v="2"/>
    <x v="0"/>
    <x v="129"/>
  </r>
  <r>
    <n v="5113"/>
    <s v="REPUBLICAN"/>
    <n v="2411"/>
    <s v="71 +"/>
    <d v="2149-11-04T00:00:00"/>
    <n v="2"/>
    <x v="0"/>
    <x v="129"/>
  </r>
  <r>
    <n v="5114"/>
    <s v="DEMOCRAT"/>
    <n v="2402"/>
    <s v="41-50"/>
    <d v="2149-11-16T00:00:00"/>
    <n v="2"/>
    <x v="1"/>
    <x v="129"/>
  </r>
  <r>
    <n v="5115"/>
    <s v="DEMOCRAT"/>
    <n v="2407"/>
    <s v="71 +"/>
    <d v="2149-11-28T00:00:00"/>
    <n v="2"/>
    <x v="0"/>
    <x v="129"/>
  </r>
  <r>
    <n v="5116"/>
    <s v="REPUBLICAN"/>
    <n v="2422"/>
    <s v="21-30"/>
    <d v="2149-12-10T00:00:00"/>
    <n v="2"/>
    <x v="0"/>
    <x v="129"/>
  </r>
  <r>
    <n v="5117"/>
    <s v="DECLINED"/>
    <n v="2405"/>
    <s v="31-40"/>
    <d v="2149-12-22T00:00:00"/>
    <n v="2"/>
    <x v="0"/>
    <x v="129"/>
  </r>
  <r>
    <n v="5118"/>
    <s v="DEMOCRAT"/>
    <n v="2401"/>
    <s v="31-40"/>
    <d v="2150-01-03T00:00:00"/>
    <n v="2"/>
    <x v="1"/>
    <x v="130"/>
  </r>
  <r>
    <n v="5119"/>
    <s v="DEMOCRAT"/>
    <n v="2416"/>
    <s v="41-50"/>
    <d v="2150-01-15T00:00:00"/>
    <n v="2"/>
    <x v="1"/>
    <x v="130"/>
  </r>
  <r>
    <n v="5120"/>
    <s v="DEMOCRAT"/>
    <n v="2405"/>
    <s v="31-40"/>
    <d v="2150-01-27T00:00:00"/>
    <n v="2"/>
    <x v="0"/>
    <x v="130"/>
  </r>
  <r>
    <n v="5121"/>
    <s v="DEMOCRAT"/>
    <n v="2406"/>
    <s v="41-50"/>
    <d v="2150-02-08T00:00:00"/>
    <n v="2"/>
    <x v="1"/>
    <x v="130"/>
  </r>
  <r>
    <n v="5123"/>
    <s v="DECLINED"/>
    <n v="2411"/>
    <s v="41-50"/>
    <d v="2150-02-20T00:00:00"/>
    <n v="2"/>
    <x v="0"/>
    <x v="130"/>
  </r>
  <r>
    <n v="5124"/>
    <s v="DECLINED"/>
    <n v="2418"/>
    <s v="41-50"/>
    <d v="2150-03-04T00:00:00"/>
    <n v="2"/>
    <x v="1"/>
    <x v="130"/>
  </r>
  <r>
    <n v="5125"/>
    <s v="DEMOCRAT"/>
    <n v="2403"/>
    <s v="31-40"/>
    <d v="2150-03-16T00:00:00"/>
    <n v="2"/>
    <x v="1"/>
    <x v="130"/>
  </r>
  <r>
    <n v="5126"/>
    <s v="DEMOCRAT"/>
    <n v="2405"/>
    <s v="31-40"/>
    <d v="2150-03-28T00:00:00"/>
    <n v="2"/>
    <x v="1"/>
    <x v="130"/>
  </r>
  <r>
    <n v="5127"/>
    <s v="DEMOCRAT"/>
    <n v="2402"/>
    <s v="41-50"/>
    <d v="2150-04-09T00:00:00"/>
    <n v="2"/>
    <x v="0"/>
    <x v="130"/>
  </r>
  <r>
    <n v="5128"/>
    <s v="DEMOCRAT"/>
    <n v="2402"/>
    <s v="51-60"/>
    <d v="2150-04-21T00:00:00"/>
    <n v="2"/>
    <x v="0"/>
    <x v="130"/>
  </r>
  <r>
    <n v="5129"/>
    <s v="DEMOCRAT"/>
    <n v="2407"/>
    <s v="41-50"/>
    <d v="2150-05-03T00:00:00"/>
    <n v="2"/>
    <x v="1"/>
    <x v="130"/>
  </r>
  <r>
    <n v="5130"/>
    <s v="DEMOCRAT"/>
    <n v="2406"/>
    <s v="41-50"/>
    <d v="2150-05-15T00:00:00"/>
    <n v="2"/>
    <x v="1"/>
    <x v="130"/>
  </r>
  <r>
    <n v="5131"/>
    <s v="DEMOCRAT"/>
    <n v="2406"/>
    <s v="41-50"/>
    <d v="2150-05-27T00:00:00"/>
    <n v="2"/>
    <x v="1"/>
    <x v="130"/>
  </r>
  <r>
    <n v="5132"/>
    <s v="REPUBLICAN"/>
    <n v="2412"/>
    <s v="31-40"/>
    <d v="2150-06-08T00:00:00"/>
    <n v="2"/>
    <x v="0"/>
    <x v="130"/>
  </r>
  <r>
    <n v="5133"/>
    <s v="DEMOCRAT"/>
    <n v="2424"/>
    <s v="51-60"/>
    <d v="2150-06-20T00:00:00"/>
    <n v="2"/>
    <x v="1"/>
    <x v="130"/>
  </r>
  <r>
    <n v="5134"/>
    <s v="DECLINED"/>
    <n v="2403"/>
    <s v="21-30"/>
    <d v="2150-07-02T00:00:00"/>
    <n v="2"/>
    <x v="1"/>
    <x v="130"/>
  </r>
  <r>
    <n v="5135"/>
    <s v="DEMOCRAT"/>
    <n v="2405"/>
    <s v="31-40"/>
    <d v="2150-07-14T00:00:00"/>
    <n v="2"/>
    <x v="0"/>
    <x v="130"/>
  </r>
  <r>
    <n v="5136"/>
    <s v="DEMOCRAT"/>
    <n v="2403"/>
    <s v="41-50"/>
    <d v="2150-07-26T00:00:00"/>
    <n v="2"/>
    <x v="0"/>
    <x v="130"/>
  </r>
  <r>
    <n v="5137"/>
    <s v="DECLINED"/>
    <n v="2424"/>
    <s v="61-70"/>
    <d v="2150-08-07T00:00:00"/>
    <n v="2"/>
    <x v="1"/>
    <x v="130"/>
  </r>
  <r>
    <n v="5138"/>
    <s v="DEMOCRAT"/>
    <n v="2415"/>
    <s v="41-50"/>
    <d v="2150-08-19T00:00:00"/>
    <n v="2"/>
    <x v="0"/>
    <x v="130"/>
  </r>
  <r>
    <n v="5139"/>
    <s v="REPUBLICAN"/>
    <n v="2415"/>
    <s v="41-50"/>
    <d v="2150-08-31T00:00:00"/>
    <n v="2"/>
    <x v="0"/>
    <x v="130"/>
  </r>
  <r>
    <n v="5140"/>
    <s v="DEMOCRAT"/>
    <n v="2424"/>
    <s v="61-70"/>
    <d v="2150-09-12T00:00:00"/>
    <n v="2"/>
    <x v="1"/>
    <x v="130"/>
  </r>
  <r>
    <n v="5141"/>
    <s v="DEMOCRAT"/>
    <n v="2420"/>
    <s v="61-70"/>
    <d v="2150-09-24T00:00:00"/>
    <n v="2"/>
    <x v="0"/>
    <x v="130"/>
  </r>
  <r>
    <n v="5142"/>
    <s v="DECLINED"/>
    <n v="2406"/>
    <s v="41-50"/>
    <d v="2150-10-06T00:00:00"/>
    <n v="2"/>
    <x v="1"/>
    <x v="130"/>
  </r>
  <r>
    <n v="5143"/>
    <s v="DEMOCRAT"/>
    <n v="2414"/>
    <s v="41-50"/>
    <d v="2150-10-18T00:00:00"/>
    <n v="2"/>
    <x v="0"/>
    <x v="130"/>
  </r>
  <r>
    <n v="5144"/>
    <s v="DEMOCRAT"/>
    <n v="2414"/>
    <s v="41-50"/>
    <d v="2150-10-30T00:00:00"/>
    <n v="2"/>
    <x v="0"/>
    <x v="130"/>
  </r>
  <r>
    <n v="5145"/>
    <s v="DEMOCRAT"/>
    <n v="2418"/>
    <s v="41-50"/>
    <d v="2150-11-11T00:00:00"/>
    <n v="2"/>
    <x v="0"/>
    <x v="130"/>
  </r>
  <r>
    <n v="5146"/>
    <s v="DEMOCRAT"/>
    <n v="2417"/>
    <s v="71 +"/>
    <d v="2150-11-23T00:00:00"/>
    <n v="2"/>
    <x v="0"/>
    <x v="130"/>
  </r>
  <r>
    <n v="5147"/>
    <s v="DECLINED"/>
    <n v="2424"/>
    <s v="18-20"/>
    <d v="2150-12-05T00:00:00"/>
    <n v="2"/>
    <x v="0"/>
    <x v="130"/>
  </r>
  <r>
    <n v="5149"/>
    <s v="DEMOCRAT"/>
    <n v="2408"/>
    <s v="71 +"/>
    <d v="2150-12-17T00:00:00"/>
    <n v="2"/>
    <x v="0"/>
    <x v="130"/>
  </r>
  <r>
    <n v="5150"/>
    <s v="DEMOCRAT"/>
    <n v="2407"/>
    <s v="31-40"/>
    <d v="2150-12-29T00:00:00"/>
    <n v="2"/>
    <x v="0"/>
    <x v="130"/>
  </r>
  <r>
    <n v="5151"/>
    <s v="DECLINED"/>
    <n v="2422"/>
    <s v="41-50"/>
    <d v="2151-01-10T00:00:00"/>
    <n v="2"/>
    <x v="1"/>
    <x v="131"/>
  </r>
  <r>
    <n v="5152"/>
    <s v="DECLINED"/>
    <n v="2416"/>
    <s v="31-40"/>
    <d v="2151-01-22T00:00:00"/>
    <n v="2"/>
    <x v="1"/>
    <x v="131"/>
  </r>
  <r>
    <n v="5153"/>
    <s v="DEMOCRAT"/>
    <n v="2406"/>
    <s v="18-20"/>
    <d v="2151-02-03T00:00:00"/>
    <n v="2"/>
    <x v="0"/>
    <x v="131"/>
  </r>
  <r>
    <n v="5154"/>
    <s v="DEMOCRAT"/>
    <n v="2418"/>
    <s v="41-50"/>
    <d v="2151-02-15T00:00:00"/>
    <n v="2"/>
    <x v="1"/>
    <x v="131"/>
  </r>
  <r>
    <n v="5155"/>
    <s v="DEMOCRAT"/>
    <n v="2413"/>
    <s v="31-40"/>
    <d v="2151-02-27T00:00:00"/>
    <n v="2"/>
    <x v="1"/>
    <x v="131"/>
  </r>
  <r>
    <n v="5156"/>
    <s v="DEMOCRAT"/>
    <n v="2408"/>
    <s v="21-30"/>
    <d v="2151-03-11T00:00:00"/>
    <n v="2"/>
    <x v="1"/>
    <x v="131"/>
  </r>
  <r>
    <n v="5157"/>
    <s v="DEMOCRAT"/>
    <n v="2416"/>
    <s v="61-70"/>
    <d v="2151-03-23T00:00:00"/>
    <n v="2"/>
    <x v="1"/>
    <x v="131"/>
  </r>
  <r>
    <n v="5158"/>
    <s v="DECLINED"/>
    <n v="2416"/>
    <s v="18-20"/>
    <d v="2151-04-04T00:00:00"/>
    <n v="2"/>
    <x v="1"/>
    <x v="131"/>
  </r>
  <r>
    <n v="5159"/>
    <s v="REPUBLICAN"/>
    <n v="2424"/>
    <s v="61-70"/>
    <d v="2151-04-16T00:00:00"/>
    <n v="2"/>
    <x v="0"/>
    <x v="131"/>
  </r>
  <r>
    <n v="5160"/>
    <s v="DEMOCRAT"/>
    <n v="2418"/>
    <s v="18-20"/>
    <d v="2151-04-28T00:00:00"/>
    <n v="2"/>
    <x v="0"/>
    <x v="131"/>
  </r>
  <r>
    <n v="5161"/>
    <s v="DEMOCRAT"/>
    <n v="2401"/>
    <s v="21-30"/>
    <d v="2151-05-10T00:00:00"/>
    <n v="2"/>
    <x v="1"/>
    <x v="131"/>
  </r>
  <r>
    <n v="5162"/>
    <s v="DEMOCRAT"/>
    <n v="2414"/>
    <s v="21-30"/>
    <d v="2151-05-22T00:00:00"/>
    <n v="2"/>
    <x v="1"/>
    <x v="1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1">
  <location ref="K3:M8" firstHeaderRow="1" firstDataRow="1" firstDataCol="2" rowPageCount="1" colPageCount="1"/>
  <pivotFields count="7">
    <pivotField compact="0" outline="0" showAll="0" defaultSubtotal="0">
      <items count="3">
        <item x="0"/>
        <item x="1"/>
        <item x="2"/>
      </items>
    </pivotField>
    <pivotField axis="axisPage" compact="0" outline="0" multipleItemSelectionAllowed="1" showAll="0" defaultSubtotal="0">
      <items count="4">
        <item h="1" x="0"/>
        <item x="2"/>
        <item x="1"/>
        <item h="1" x="3"/>
      </items>
    </pivotField>
    <pivotField compact="0" outline="0" showAll="0" defaultSubtotal="0"/>
    <pivotField dataField="1"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4"/>
    <field x="5"/>
  </rowFields>
  <rowItems count="5">
    <i>
      <x/>
      <x v="1"/>
    </i>
    <i>
      <x v="1"/>
      <x/>
    </i>
    <i>
      <x v="2"/>
      <x v="1"/>
    </i>
    <i>
      <x v="3"/>
      <x/>
    </i>
    <i t="grand">
      <x/>
    </i>
  </rowItems>
  <colItems count="1">
    <i/>
  </colItems>
  <pageFields count="1">
    <pageField fld="1" hier="-1"/>
  </pageFields>
  <dataFields count="1">
    <dataField name="Sum of Revenue" fld="3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J3:N19" firstHeaderRow="1" firstDataRow="2" firstDataCol="1"/>
  <pivotFields count="8">
    <pivotField showAll="0"/>
    <pivotField showAll="0"/>
    <pivotField showAll="0"/>
    <pivotField showAll="0"/>
    <pivotField numFmtId="15" showAll="0"/>
    <pivotField showAll="0"/>
    <pivotField axis="axisCol" dataField="1" showAll="0">
      <items count="4">
        <item x="2"/>
        <item x="0"/>
        <item x="1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7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BALLOT_x000a_STATUS" fld="6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4" cacheId="1" applyNumberFormats="0" applyBorderFormats="0" applyFontFormats="0" applyPatternFormats="0" applyAlignmentFormats="0" applyWidthHeightFormats="1" dataCaption="Values" missingCaption="-" updatedVersion="3" minRefreshableVersion="3" showCalcMbrs="0" useAutoFormatting="1" itemPrintTitles="1" createdVersion="3" indent="0" compact="0" compactData="0" multipleFieldFilters="0" chartFormat="1">
  <location ref="A3:F9" firstHeaderRow="1" firstDataRow="2" firstDataCol="1"/>
  <pivotFields count="14">
    <pivotField compact="0" outline="0" showAll="0"/>
    <pivotField compact="0" outline="0" showAll="0">
      <items count="6">
        <item x="2"/>
        <item x="0"/>
        <item x="1"/>
        <item x="4"/>
        <item x="3"/>
        <item t="default"/>
      </items>
    </pivotField>
    <pivotField compact="0" outline="0" showAll="0"/>
    <pivotField compact="0" outline="0" showAll="0"/>
    <pivotField compact="0" numFmtId="1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dataField="1" compact="0" outline="0" showAll="0"/>
    <pivotField compact="0" outline="0"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5">
    <i>
      <x v="1"/>
    </i>
    <i>
      <x v="2"/>
    </i>
    <i>
      <x v="3"/>
    </i>
    <i>
      <x v="4"/>
    </i>
    <i t="grand">
      <x/>
    </i>
  </rowItems>
  <colFields count="1">
    <field x="9"/>
  </colFields>
  <colItems count="5">
    <i>
      <x v="2"/>
    </i>
    <i>
      <x v="3"/>
    </i>
    <i>
      <x v="4"/>
    </i>
    <i>
      <x v="18"/>
    </i>
    <i t="grand">
      <x/>
    </i>
  </colItems>
  <dataFields count="1">
    <dataField name="Sum of Profit" fld="12" baseField="0" baseItem="0"/>
  </dataFields>
  <formats count="2">
    <format dxfId="25">
      <pivotArea outline="0" collapsedLevelsAreSubtotals="1" fieldPosition="0"/>
    </format>
    <format dxfId="24">
      <pivotArea dataOnly="0" labelOnly="1" outline="0" axis="axisValues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196AC12-8EBC-4A30-AC03-E2EC86086292}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Country, Other" tableColumnId="2"/>
      <queryTableField id="3" name="Total Cases" tableColumnId="3"/>
      <queryTableField id="4" name="New Cases" tableColumnId="4"/>
      <queryTableField id="5" name="Total Deaths" tableColumnId="5"/>
      <queryTableField id="6" name="New Deaths" tableColumnId="6"/>
      <queryTableField id="7" name="Total Recovered" tableColumnId="7"/>
      <queryTableField id="8" name="New Recovered" tableColumnId="8"/>
      <queryTableField id="9" name="Active Cases" tableColumnId="9"/>
      <queryTableField id="10" name="Serious, Critical" tableColumnId="10"/>
      <queryTableField id="11" name="Tot Cases/ 1M pop" tableColumnId="11"/>
      <queryTableField id="12" name="Deaths/ 1M pop" tableColumnId="12"/>
      <queryTableField id="13" name="Total Tests" tableColumnId="13"/>
      <queryTableField id="14" name="Tests/ _x000a_                                1M pop" tableColumnId="14"/>
      <queryTableField id="15" name="Population" tableColumnId="15"/>
      <queryTableField id="16" name="New Deaths/1M pop" tableColumnId="16"/>
      <queryTableField id="17" name="Active Cases/1M pop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10FB263-9368-4F3F-AC0E-791A917E11BF}" autoFormatId="16" applyNumberFormats="0" applyBorderFormats="0" applyFontFormats="0" applyPatternFormats="0" applyAlignmentFormats="0" applyWidthHeightFormats="0">
  <queryTableRefresh nextId="6">
    <queryTableFields count="5">
      <queryTableField id="1" name="Label" tableColumnId="1"/>
      <queryTableField id="2" name="Q1" tableColumnId="2"/>
      <queryTableField id="3" name="Q2" tableColumnId="3"/>
      <queryTableField id="4" name="Q3" tableColumnId="4"/>
      <queryTableField id="5" name="Q4" tableColumnId="5"/>
    </queryTableFields>
  </queryTableRefresh>
  <extLst>
    <ext xmlns:x15="http://schemas.microsoft.com/office/spreadsheetml/2010/11/main" uri="{883FBD77-0823-4a55-B5E3-86C4891E6966}">
      <x15:queryTable sourceDataName="Query - Master"/>
    </ext>
  </extLst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vot1" displayName="Pivot1" ref="A1:G15" totalsRowShown="0" headerRowDxfId="37" dataDxfId="36" headerRowCellStyle="Normal 2 2" dataCellStyle="Normal 2 2">
  <autoFilter ref="A1:G15" xr:uid="{00000000-0009-0000-0100-000001000000}"/>
  <tableColumns count="7">
    <tableColumn id="1" xr3:uid="{00000000-0010-0000-0000-000001000000}" name="Product" dataDxfId="35" dataCellStyle="Normal 2 2"/>
    <tableColumn id="2" xr3:uid="{00000000-0010-0000-0000-000002000000}" name="Year" dataDxfId="34" dataCellStyle="Normal 2 2"/>
    <tableColumn id="3" xr3:uid="{00000000-0010-0000-0000-000003000000}" name="Month" dataDxfId="33" dataCellStyle="Normal 2 2"/>
    <tableColumn id="4" xr3:uid="{00000000-0010-0000-0000-000004000000}" name="Revenue" dataDxfId="32" dataCellStyle="Normal 2 2"/>
    <tableColumn id="5" xr3:uid="{00000000-0010-0000-0000-000005000000}" name="Agent" dataDxfId="31" dataCellStyle="Normal 2 2"/>
    <tableColumn id="6" xr3:uid="{00000000-0010-0000-0000-000006000000}" name="Region" dataDxfId="30" dataCellStyle="Normal 2 2"/>
    <tableColumn id="7" xr3:uid="{00000000-0010-0000-0000-000007000000}" name="Discount" dataDxfId="29" dataCellStyle="Normal 2 2">
      <calculatedColumnFormula>Pivot1[[#This Row],[Revenue]]*10%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4001" totalsRowShown="0" headerRowDxfId="28">
  <autoFilter ref="A1:H4001" xr:uid="{00000000-0009-0000-0100-000005000000}"/>
  <tableColumns count="8">
    <tableColumn id="1" xr3:uid="{00000000-0010-0000-0100-000001000000}" name="VOTER"/>
    <tableColumn id="2" xr3:uid="{00000000-0010-0000-0100-000002000000}" name="PARTY"/>
    <tableColumn id="3" xr3:uid="{00000000-0010-0000-0100-000003000000}" name="YEARS"/>
    <tableColumn id="4" xr3:uid="{00000000-0010-0000-0100-000004000000}" name="AGE _x000a_GROUP"/>
    <tableColumn id="5" xr3:uid="{00000000-0010-0000-0100-000005000000}" name="Date" dataDxfId="27"/>
    <tableColumn id="6" xr3:uid="{00000000-0010-0000-0100-000006000000}" name="YEARS_x000a_REG"/>
    <tableColumn id="7" xr3:uid="{00000000-0010-0000-0100-000007000000}" name="BALLOT_x000a_STATUS"/>
    <tableColumn id="8" xr3:uid="{00000000-0010-0000-0100-000008000000}" name="YEAR" dataDxfId="26">
      <calculatedColumnFormula>YEAR(Table5[[#This Row],[Date]])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Pivot2" displayName="Pivot2" ref="A1:M31" totalsRowShown="0" headerRowDxfId="23" headerRowCellStyle="Normal 2 2" dataCellStyle="Normal 2 2">
  <autoFilter ref="A1:M31" xr:uid="{00000000-0009-0000-0100-000004000000}"/>
  <tableColumns count="13">
    <tableColumn id="1" xr3:uid="{00000000-0010-0000-0200-000001000000}" name="Product Code" dataCellStyle="Normal 2 2"/>
    <tableColumn id="2" xr3:uid="{00000000-0010-0000-0200-000002000000}" name="Product Name" dataCellStyle="Normal 2 2"/>
    <tableColumn id="3" xr3:uid="{00000000-0010-0000-0200-000003000000}" name="Price/Unit" dataCellStyle="Normal 2 2"/>
    <tableColumn id="4" xr3:uid="{00000000-0010-0000-0200-000004000000}" name="Basic Price" dataCellStyle="Normal 2 2"/>
    <tableColumn id="5" xr3:uid="{00000000-0010-0000-0200-000005000000}" name="Date" dataDxfId="22" dataCellStyle="Normal 2 2"/>
    <tableColumn id="6" xr3:uid="{00000000-0010-0000-0200-000006000000}" name="Region" dataCellStyle="Normal 2 2"/>
    <tableColumn id="7" xr3:uid="{00000000-0010-0000-0200-000007000000}" name="Area" dataCellStyle="Normal 2 2"/>
    <tableColumn id="8" xr3:uid="{00000000-0010-0000-0200-000008000000}" name="Territory" dataCellStyle="Normal 2 2"/>
    <tableColumn id="9" xr3:uid="{00000000-0010-0000-0200-000009000000}" name="Agent" dataCellStyle="Normal 2 2"/>
    <tableColumn id="10" xr3:uid="{00000000-0010-0000-0200-00000A000000}" name="Units Sold" dataCellStyle="Normal 2 2"/>
    <tableColumn id="11" xr3:uid="{00000000-0010-0000-0200-00000B000000}" name="Sales Value" dataCellStyle="Normal 2 2">
      <calculatedColumnFormula>J2*D2</calculatedColumnFormula>
    </tableColumn>
    <tableColumn id="12" xr3:uid="{00000000-0010-0000-0200-00000C000000}" name="Commission" dataCellStyle="Normal 2 2">
      <calculatedColumnFormula>K2*5%</calculatedColumnFormula>
    </tableColumn>
    <tableColumn id="13" xr3:uid="{00000000-0010-0000-0200-00000D000000}" name="Profit" dataCellStyle="Normal 2 2">
      <calculatedColumnFormula>((D2-C2)*J2)-L2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1197F-9C27-4F37-9B39-AAAA4D7C5746}" name="Query1" displayName="Query1" ref="A3:E9" totalsRowShown="0" headerRowDxfId="21" dataDxfId="20" headerRowCellStyle="Normal 4" dataCellStyle="Comma 2">
  <autoFilter ref="A3:E9" xr:uid="{6A51197F-9C27-4F37-9B39-AAAA4D7C5746}"/>
  <tableColumns count="5">
    <tableColumn id="1" xr3:uid="{94BE77C2-DC69-44F5-BEEE-C07CD4A414E3}" name="Label" dataCellStyle="Normal 4"/>
    <tableColumn id="2" xr3:uid="{24FC2FFB-DE88-472A-9EAA-AECE47861D6E}" name="Q1" dataDxfId="19" dataCellStyle="Comma 2"/>
    <tableColumn id="3" xr3:uid="{0100A7BC-1D35-4D00-8E3F-1B17B2A57EAB}" name="Q2" dataDxfId="18" dataCellStyle="Comma 2"/>
    <tableColumn id="4" xr3:uid="{E434A0AA-47EB-4A77-ADDF-D1E9442205D2}" name="Q3" dataDxfId="17" dataCellStyle="Comma 2"/>
    <tableColumn id="5" xr3:uid="{52ADB6F9-AB10-4651-9A0E-21EC695D1BFB}" name="Q4" dataDxfId="16" dataCellStyle="Comma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F73EC6-88C6-4E4E-BDA1-7BF4C0AC4BB1}" name="Table_1" displayName="Table_1" ref="A1:Q248" tableType="queryTable" totalsRowShown="0">
  <autoFilter ref="A1:Q248" xr:uid="{B3F73EC6-88C6-4E4E-BDA1-7BF4C0AC4BB1}"/>
  <tableColumns count="17">
    <tableColumn id="1" xr3:uid="{CD613336-A7E1-4C98-8D28-AEF3FFBDBE4D}" uniqueName="1" name="#" queryTableFieldId="1"/>
    <tableColumn id="2" xr3:uid="{DBAE02C2-43E3-4221-9BBE-81B144556AEA}" uniqueName="2" name="Country, Other" queryTableFieldId="2" dataDxfId="15"/>
    <tableColumn id="3" xr3:uid="{C0408AFF-D02D-48DF-819F-20D9C4421E41}" uniqueName="3" name="Total Cases" queryTableFieldId="3"/>
    <tableColumn id="4" xr3:uid="{3FD29C24-2D29-4343-B6B1-9893E54FE3A3}" uniqueName="4" name="New Cases" queryTableFieldId="4"/>
    <tableColumn id="5" xr3:uid="{0A422B92-1B6B-4DA9-9D7A-A3D6596435A7}" uniqueName="5" name="Total Deaths" queryTableFieldId="5"/>
    <tableColumn id="6" xr3:uid="{13717B15-1B50-4762-A1EA-FC9312B3443F}" uniqueName="6" name="New Deaths" queryTableFieldId="6"/>
    <tableColumn id="7" xr3:uid="{6A6D137F-2099-447C-B4F0-59F1C73EBDAC}" uniqueName="7" name="Total Recovered" queryTableFieldId="7" dataDxfId="14"/>
    <tableColumn id="8" xr3:uid="{5DEAF02D-A337-433F-8250-C33DCA57B7BE}" uniqueName="8" name="New Recovered" queryTableFieldId="8" dataDxfId="13"/>
    <tableColumn id="9" xr3:uid="{D3823EDC-7AD2-4CCB-B0EF-E15C9E02D966}" uniqueName="9" name="Active Cases" queryTableFieldId="9" dataDxfId="12"/>
    <tableColumn id="10" xr3:uid="{AAFDA0EB-EB86-4EBB-A59F-F25762A59A71}" uniqueName="10" name="Serious, Critical" queryTableFieldId="10" dataDxfId="11"/>
    <tableColumn id="11" xr3:uid="{E4232FB1-4EDE-4D40-96B5-BD3EBB9575B7}" uniqueName="11" name="Tot Cases/ 1M pop" queryTableFieldId="11"/>
    <tableColumn id="12" xr3:uid="{D1359085-9D60-49FB-8C94-BD323C7DD97E}" uniqueName="12" name="Deaths/ 1M pop" queryTableFieldId="12"/>
    <tableColumn id="13" xr3:uid="{9734AFAB-E3E2-47BA-A9E2-F12112F843D1}" uniqueName="13" name="Total Tests" queryTableFieldId="13"/>
    <tableColumn id="14" xr3:uid="{1B361AB1-052E-48BF-8099-3E4A9248FE09}" uniqueName="14" name="Tests/ _x000a_                                1M pop" queryTableFieldId="14"/>
    <tableColumn id="15" xr3:uid="{26855FDA-0A95-4338-9752-C0476D0F8B69}" uniqueName="15" name="Population" queryTableFieldId="15"/>
    <tableColumn id="16" xr3:uid="{FA46AB12-FF26-4E3A-9E1B-E010E3650BAB}" uniqueName="16" name="New Deaths/1M pop" queryTableFieldId="16" dataDxfId="10"/>
    <tableColumn id="17" xr3:uid="{DC1A36A9-2DC6-4C90-BEF7-73684DC6E12C}" uniqueName="17" name="Active Cases/1M pop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00B62B-3A3B-48D6-8EB4-A5B889FBB6E9}" name="Master" displayName="Master" ref="A1:E19" tableType="queryTable" totalsRowShown="0">
  <autoFilter ref="A1:E19" xr:uid="{0100B62B-3A3B-48D6-8EB4-A5B889FBB6E9}"/>
  <tableColumns count="5">
    <tableColumn id="1" xr3:uid="{8E36641C-47E7-49B8-9C8F-DE1EE8D3155A}" uniqueName="1" name="Label" queryTableFieldId="1"/>
    <tableColumn id="2" xr3:uid="{65A07D7D-ADBB-42BC-93A2-5A2BD346A1C6}" uniqueName="2" name="Q1" queryTableFieldId="2"/>
    <tableColumn id="3" xr3:uid="{7CC69295-BD24-4281-BD60-61104203A263}" uniqueName="3" name="Q2" queryTableFieldId="3"/>
    <tableColumn id="4" xr3:uid="{A66EDD73-2C07-4EE9-B82E-297020DF32D6}" uniqueName="4" name="Q3" queryTableFieldId="4"/>
    <tableColumn id="5" xr3:uid="{4080374C-75E0-4455-9D1D-47C7165128B7}" uniqueName="5" name="Q4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D9DAD-3F02-45C9-8A43-2DF906500BF8}" name="Query2" displayName="Query2" ref="A3:E10" totalsRowShown="0" dataDxfId="9" headerRowCellStyle="Normal 4" dataCellStyle="Comma 2">
  <autoFilter ref="A3:E10" xr:uid="{F59D9DAD-3F02-45C9-8A43-2DF906500BF8}"/>
  <tableColumns count="5">
    <tableColumn id="1" xr3:uid="{6B4CA4B3-B9D0-426F-A52C-C50F1E14834A}" name="Label" dataCellStyle="Normal 4"/>
    <tableColumn id="2" xr3:uid="{368CE3D4-413D-4692-898F-D4B7B0DFC11A}" name="Q1" dataDxfId="8" dataCellStyle="Comma 2"/>
    <tableColumn id="3" xr3:uid="{05286BEA-7AEE-4894-BDF4-EE84F662B79B}" name="Q2" dataDxfId="7" dataCellStyle="Comma 2"/>
    <tableColumn id="4" xr3:uid="{7720BF25-1B6A-4680-9A9A-599C760A9531}" name="Q3" dataDxfId="6" dataCellStyle="Comma 2"/>
    <tableColumn id="5" xr3:uid="{FC202528-C549-42EA-ACEF-5B21640DDC8E}" name="Q4" dataDxfId="5" dataCellStyle="Comma 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6FFB27-9B5F-4EB6-8C85-67B1094967E4}" name="Query3" displayName="Query3" ref="A3:E8" totalsRowShown="0" dataDxfId="4" headerRowCellStyle="Normal 4" dataCellStyle="Comma 2">
  <autoFilter ref="A3:E8" xr:uid="{7D6FFB27-9B5F-4EB6-8C85-67B1094967E4}"/>
  <tableColumns count="5">
    <tableColumn id="1" xr3:uid="{FB497F06-AF5B-45B6-AD18-7DF756F72926}" name="Label" dataCellStyle="Normal 4"/>
    <tableColumn id="2" xr3:uid="{C9F99C04-0EC3-46D3-9B84-4A8B60983E33}" name="Q1" dataDxfId="3" dataCellStyle="Comma 2"/>
    <tableColumn id="3" xr3:uid="{9344D358-463C-4045-BAC6-7E4337E823F1}" name="Q2" dataDxfId="2" dataCellStyle="Comma 2"/>
    <tableColumn id="4" xr3:uid="{1FEBF3B7-7431-4FE0-96A8-67AF964FCAB3}" name="Q3" dataDxfId="1" dataCellStyle="Comma 2"/>
    <tableColumn id="5" xr3:uid="{3762535F-E5DB-46DA-83B6-DE11A416B09A}" name="Q4" dataDxfId="0" dataCellStyle="Comma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5"/>
  <sheetViews>
    <sheetView zoomScale="112" zoomScaleNormal="112" workbookViewId="0">
      <selection activeCell="H31" sqref="H31"/>
    </sheetView>
  </sheetViews>
  <sheetFormatPr defaultColWidth="8.88671875" defaultRowHeight="12.75" x14ac:dyDescent="0.2"/>
  <cols>
    <col min="1" max="1" width="14" style="1" bestFit="1" customWidth="1"/>
    <col min="2" max="3" width="8.88671875" style="1"/>
    <col min="4" max="4" width="12.109375" style="1" bestFit="1" customWidth="1"/>
    <col min="5" max="6" width="8.88671875" style="1"/>
    <col min="7" max="7" width="15.33203125" style="1" customWidth="1"/>
    <col min="8" max="8" width="8.88671875" style="1"/>
    <col min="9" max="9" width="13.88671875" style="1" customWidth="1"/>
    <col min="10" max="10" width="15.6640625" style="1" bestFit="1" customWidth="1"/>
    <col min="11" max="11" width="8.88671875" style="1"/>
    <col min="12" max="12" width="12.109375" style="1" bestFit="1" customWidth="1"/>
    <col min="13" max="16384" width="8.88671875" style="1"/>
  </cols>
  <sheetData>
    <row r="1" spans="1:13" x14ac:dyDescent="0.2">
      <c r="A1" s="225" t="s">
        <v>20</v>
      </c>
      <c r="B1" s="226"/>
      <c r="D1" s="225" t="s">
        <v>31</v>
      </c>
      <c r="E1" s="227"/>
      <c r="F1" s="227"/>
      <c r="G1" s="226"/>
      <c r="I1" s="225" t="s">
        <v>30</v>
      </c>
      <c r="J1" s="226"/>
      <c r="L1" s="225" t="s">
        <v>18</v>
      </c>
      <c r="M1" s="226"/>
    </row>
    <row r="2" spans="1:13" x14ac:dyDescent="0.2">
      <c r="A2" s="6"/>
      <c r="B2" s="6"/>
      <c r="D2" s="5"/>
      <c r="E2" s="6"/>
      <c r="F2" s="6"/>
      <c r="G2" s="4"/>
      <c r="I2" s="6"/>
      <c r="J2" s="6"/>
      <c r="L2" s="6"/>
      <c r="M2" s="6"/>
    </row>
    <row r="3" spans="1:13" x14ac:dyDescent="0.2">
      <c r="A3" s="6" t="s">
        <v>10</v>
      </c>
      <c r="B3" s="6" t="s">
        <v>17</v>
      </c>
      <c r="D3" s="5" t="s">
        <v>29</v>
      </c>
      <c r="E3" s="6" t="s">
        <v>28</v>
      </c>
      <c r="F3" s="6" t="s">
        <v>27</v>
      </c>
      <c r="G3" s="4" t="s">
        <v>26</v>
      </c>
      <c r="I3" s="6" t="s">
        <v>10</v>
      </c>
      <c r="J3" s="6" t="s">
        <v>17</v>
      </c>
      <c r="L3" s="6" t="s">
        <v>10</v>
      </c>
      <c r="M3" s="6" t="s">
        <v>17</v>
      </c>
    </row>
    <row r="4" spans="1:13" x14ac:dyDescent="0.2">
      <c r="A4" s="6" t="s">
        <v>8</v>
      </c>
      <c r="B4" s="6">
        <v>85</v>
      </c>
      <c r="D4" s="5" t="s">
        <v>25</v>
      </c>
      <c r="E4" s="6">
        <v>150</v>
      </c>
      <c r="F4" s="6">
        <v>10</v>
      </c>
      <c r="G4" s="10"/>
      <c r="I4" s="6" t="s">
        <v>8</v>
      </c>
      <c r="J4" s="6">
        <v>85</v>
      </c>
      <c r="L4" s="6" t="s">
        <v>8</v>
      </c>
      <c r="M4" s="6">
        <v>85</v>
      </c>
    </row>
    <row r="5" spans="1:13" x14ac:dyDescent="0.2">
      <c r="A5" s="6" t="s">
        <v>7</v>
      </c>
      <c r="B5" s="6">
        <v>96</v>
      </c>
      <c r="D5" s="5" t="s">
        <v>24</v>
      </c>
      <c r="E5" s="6">
        <v>200</v>
      </c>
      <c r="F5" s="6">
        <v>15</v>
      </c>
      <c r="G5" s="10"/>
      <c r="I5" s="6" t="s">
        <v>7</v>
      </c>
      <c r="J5" s="6">
        <v>96</v>
      </c>
      <c r="L5" s="6" t="s">
        <v>7</v>
      </c>
      <c r="M5" s="6">
        <v>96</v>
      </c>
    </row>
    <row r="6" spans="1:13" x14ac:dyDescent="0.2">
      <c r="A6" s="6" t="s">
        <v>6</v>
      </c>
      <c r="B6" s="6">
        <v>78</v>
      </c>
      <c r="D6" s="5" t="s">
        <v>23</v>
      </c>
      <c r="E6" s="6">
        <v>250</v>
      </c>
      <c r="F6" s="6">
        <v>20</v>
      </c>
      <c r="G6" s="10"/>
      <c r="I6" s="6" t="s">
        <v>6</v>
      </c>
      <c r="J6" s="6">
        <v>78</v>
      </c>
      <c r="L6" s="6" t="s">
        <v>6</v>
      </c>
      <c r="M6" s="6">
        <v>78</v>
      </c>
    </row>
    <row r="7" spans="1:13" x14ac:dyDescent="0.2">
      <c r="A7" s="6" t="s">
        <v>5</v>
      </c>
      <c r="B7" s="6">
        <v>65</v>
      </c>
      <c r="D7" s="5" t="s">
        <v>22</v>
      </c>
      <c r="E7" s="6">
        <v>300</v>
      </c>
      <c r="F7" s="6">
        <v>25</v>
      </c>
      <c r="G7" s="10"/>
      <c r="I7" s="6" t="s">
        <v>5</v>
      </c>
      <c r="J7" s="6">
        <v>65</v>
      </c>
      <c r="L7" s="6" t="s">
        <v>5</v>
      </c>
      <c r="M7" s="6">
        <v>65</v>
      </c>
    </row>
    <row r="8" spans="1:13" ht="13.5" thickBot="1" x14ac:dyDescent="0.25">
      <c r="A8" s="6" t="s">
        <v>3</v>
      </c>
      <c r="B8" s="6">
        <v>89</v>
      </c>
      <c r="D8" s="9" t="s">
        <v>21</v>
      </c>
      <c r="E8" s="8">
        <v>350</v>
      </c>
      <c r="F8" s="8">
        <v>30</v>
      </c>
      <c r="G8" s="7"/>
      <c r="I8" s="6" t="s">
        <v>3</v>
      </c>
      <c r="J8" s="6">
        <v>89</v>
      </c>
      <c r="L8" s="6" t="s">
        <v>3</v>
      </c>
      <c r="M8" s="6">
        <v>89</v>
      </c>
    </row>
    <row r="9" spans="1:13" ht="20.25" x14ac:dyDescent="0.3">
      <c r="A9" s="3" t="s">
        <v>20</v>
      </c>
      <c r="B9" s="2">
        <f>SUM(B4:B8)</f>
        <v>413</v>
      </c>
      <c r="D9" s="3"/>
      <c r="E9" s="2"/>
      <c r="F9" s="3"/>
      <c r="G9" s="148">
        <f>SUMPRODUCT(E4:E8,F4:F8)</f>
        <v>27500</v>
      </c>
      <c r="I9" s="3" t="s">
        <v>19</v>
      </c>
      <c r="J9" s="2">
        <f>AVERAGE(J4:J8)</f>
        <v>82.6</v>
      </c>
      <c r="L9" s="3" t="s">
        <v>18</v>
      </c>
      <c r="M9" s="2">
        <f>MIN(M4:M8)</f>
        <v>65</v>
      </c>
    </row>
    <row r="10" spans="1:13" x14ac:dyDescent="0.2">
      <c r="B10" s="151" t="s">
        <v>1048</v>
      </c>
      <c r="G10" s="152" t="s">
        <v>1049</v>
      </c>
      <c r="J10" s="151" t="s">
        <v>1050</v>
      </c>
      <c r="M10" s="151" t="s">
        <v>1051</v>
      </c>
    </row>
    <row r="11" spans="1:13" ht="13.5" thickBot="1" x14ac:dyDescent="0.25"/>
    <row r="12" spans="1:13" x14ac:dyDescent="0.2">
      <c r="A12" s="225" t="s">
        <v>15</v>
      </c>
      <c r="B12" s="226"/>
      <c r="D12" s="225" t="s">
        <v>12</v>
      </c>
      <c r="E12" s="226"/>
      <c r="G12" s="225" t="s">
        <v>14</v>
      </c>
      <c r="H12" s="226"/>
      <c r="J12" s="225" t="s">
        <v>13</v>
      </c>
      <c r="K12" s="226"/>
    </row>
    <row r="13" spans="1:13" x14ac:dyDescent="0.2">
      <c r="A13" s="5"/>
      <c r="B13" s="4"/>
      <c r="D13" s="6"/>
      <c r="E13" s="6"/>
      <c r="G13" s="5"/>
      <c r="H13" s="4"/>
      <c r="J13" s="5"/>
      <c r="K13" s="4"/>
    </row>
    <row r="14" spans="1:13" x14ac:dyDescent="0.2">
      <c r="A14" s="5" t="s">
        <v>10</v>
      </c>
      <c r="B14" s="4" t="s">
        <v>17</v>
      </c>
      <c r="D14" s="6" t="s">
        <v>10</v>
      </c>
      <c r="E14" s="6" t="s">
        <v>17</v>
      </c>
      <c r="G14" s="5" t="s">
        <v>10</v>
      </c>
      <c r="H14" s="4" t="s">
        <v>17</v>
      </c>
      <c r="J14" s="5" t="s">
        <v>10</v>
      </c>
      <c r="K14" s="4" t="s">
        <v>17</v>
      </c>
    </row>
    <row r="15" spans="1:13" x14ac:dyDescent="0.2">
      <c r="A15" s="5" t="s">
        <v>8</v>
      </c>
      <c r="B15" s="4">
        <v>85</v>
      </c>
      <c r="D15" s="6" t="s">
        <v>8</v>
      </c>
      <c r="E15" s="6">
        <v>85</v>
      </c>
      <c r="G15" s="5" t="s">
        <v>8</v>
      </c>
      <c r="H15" s="4">
        <v>85</v>
      </c>
      <c r="J15" s="5" t="s">
        <v>8</v>
      </c>
      <c r="K15" s="4">
        <v>85</v>
      </c>
    </row>
    <row r="16" spans="1:13" x14ac:dyDescent="0.2">
      <c r="A16" s="5" t="s">
        <v>7</v>
      </c>
      <c r="B16" s="4">
        <v>96</v>
      </c>
      <c r="D16" s="6" t="s">
        <v>7</v>
      </c>
      <c r="E16" s="6">
        <v>96</v>
      </c>
      <c r="G16" s="5" t="s">
        <v>7</v>
      </c>
      <c r="H16" s="4" t="s">
        <v>16</v>
      </c>
      <c r="J16" s="5" t="s">
        <v>7</v>
      </c>
      <c r="K16" s="4"/>
    </row>
    <row r="17" spans="1:12" x14ac:dyDescent="0.2">
      <c r="A17" s="5" t="s">
        <v>6</v>
      </c>
      <c r="B17" s="4">
        <v>78</v>
      </c>
      <c r="D17" s="6" t="s">
        <v>6</v>
      </c>
      <c r="E17" s="6">
        <v>78</v>
      </c>
      <c r="G17" s="5" t="s">
        <v>6</v>
      </c>
      <c r="H17" s="4">
        <v>78</v>
      </c>
      <c r="J17" s="5" t="s">
        <v>6</v>
      </c>
      <c r="K17" s="4">
        <v>78</v>
      </c>
    </row>
    <row r="18" spans="1:12" x14ac:dyDescent="0.2">
      <c r="A18" s="5" t="s">
        <v>5</v>
      </c>
      <c r="B18" s="4">
        <v>65</v>
      </c>
      <c r="D18" s="6" t="s">
        <v>5</v>
      </c>
      <c r="E18" s="6">
        <v>65</v>
      </c>
      <c r="G18" s="5" t="s">
        <v>5</v>
      </c>
      <c r="H18" s="4">
        <v>65</v>
      </c>
      <c r="J18" s="5" t="s">
        <v>5</v>
      </c>
      <c r="K18" s="4">
        <v>65</v>
      </c>
    </row>
    <row r="19" spans="1:12" x14ac:dyDescent="0.2">
      <c r="A19" s="5" t="s">
        <v>3</v>
      </c>
      <c r="B19" s="4">
        <v>89</v>
      </c>
      <c r="D19" s="6" t="s">
        <v>3</v>
      </c>
      <c r="E19" s="6">
        <v>89</v>
      </c>
      <c r="G19" s="5" t="s">
        <v>3</v>
      </c>
      <c r="H19" s="4">
        <v>89</v>
      </c>
      <c r="J19" s="5" t="s">
        <v>3</v>
      </c>
      <c r="K19" s="4">
        <v>89</v>
      </c>
    </row>
    <row r="20" spans="1:12" ht="20.25" x14ac:dyDescent="0.3">
      <c r="A20" s="3" t="s">
        <v>15</v>
      </c>
      <c r="B20" s="2">
        <f>MAX(B15:B19)</f>
        <v>96</v>
      </c>
      <c r="D20" s="3" t="s">
        <v>12</v>
      </c>
      <c r="E20" s="2">
        <f>COUNT(E15:E19)</f>
        <v>5</v>
      </c>
      <c r="F20" s="1" t="s">
        <v>903</v>
      </c>
      <c r="G20" s="3" t="s">
        <v>14</v>
      </c>
      <c r="H20" s="2">
        <f>COUNTA(H15:H19)</f>
        <v>5</v>
      </c>
      <c r="I20" s="151" t="s">
        <v>1053</v>
      </c>
      <c r="J20" s="3" t="s">
        <v>13</v>
      </c>
      <c r="K20" s="2">
        <f>COUNTBLANK(K15:K19)</f>
        <v>1</v>
      </c>
      <c r="L20" s="151" t="s">
        <v>1055</v>
      </c>
    </row>
    <row r="21" spans="1:12" ht="20.25" x14ac:dyDescent="0.3">
      <c r="B21" s="151" t="s">
        <v>1052</v>
      </c>
      <c r="E21" s="151" t="s">
        <v>1052</v>
      </c>
      <c r="G21" s="3" t="s">
        <v>12</v>
      </c>
      <c r="H21" s="2">
        <f>COUNT(H15:H19)</f>
        <v>4</v>
      </c>
      <c r="I21" s="151" t="s">
        <v>1054</v>
      </c>
      <c r="J21" s="3" t="s">
        <v>12</v>
      </c>
      <c r="K21" s="2">
        <f>COUNT(K15:K19)</f>
        <v>4</v>
      </c>
      <c r="L21" s="151" t="s">
        <v>1056</v>
      </c>
    </row>
    <row r="23" spans="1:12" x14ac:dyDescent="0.2">
      <c r="A23" s="224" t="s">
        <v>11</v>
      </c>
      <c r="B23" s="224"/>
    </row>
    <row r="24" spans="1:12" x14ac:dyDescent="0.2">
      <c r="A24" s="5"/>
      <c r="B24" s="4"/>
    </row>
    <row r="25" spans="1:12" x14ac:dyDescent="0.2">
      <c r="A25" s="5" t="s">
        <v>10</v>
      </c>
      <c r="B25" s="149" t="s">
        <v>9</v>
      </c>
      <c r="C25" s="150" t="s">
        <v>1037</v>
      </c>
    </row>
    <row r="26" spans="1:12" x14ac:dyDescent="0.2">
      <c r="A26" s="5" t="s">
        <v>8</v>
      </c>
      <c r="B26" s="4" t="s">
        <v>4</v>
      </c>
      <c r="C26" s="4">
        <v>85</v>
      </c>
      <c r="D26" s="1" t="s">
        <v>1047</v>
      </c>
    </row>
    <row r="27" spans="1:12" x14ac:dyDescent="0.2">
      <c r="A27" s="5" t="s">
        <v>7</v>
      </c>
      <c r="B27" s="4" t="s">
        <v>2</v>
      </c>
      <c r="C27" s="4">
        <v>96</v>
      </c>
    </row>
    <row r="28" spans="1:12" x14ac:dyDescent="0.2">
      <c r="A28" s="5" t="s">
        <v>6</v>
      </c>
      <c r="B28" s="4" t="s">
        <v>2</v>
      </c>
      <c r="C28" s="4">
        <v>78</v>
      </c>
    </row>
    <row r="29" spans="1:12" x14ac:dyDescent="0.2">
      <c r="A29" s="5" t="s">
        <v>5</v>
      </c>
      <c r="B29" s="4" t="s">
        <v>4</v>
      </c>
      <c r="C29" s="4">
        <v>65</v>
      </c>
    </row>
    <row r="30" spans="1:12" x14ac:dyDescent="0.2">
      <c r="A30" s="5" t="s">
        <v>3</v>
      </c>
      <c r="B30" s="4" t="s">
        <v>2</v>
      </c>
      <c r="C30" s="4">
        <v>89</v>
      </c>
    </row>
    <row r="31" spans="1:12" ht="20.25" x14ac:dyDescent="0.3">
      <c r="A31" s="3" t="s">
        <v>1</v>
      </c>
      <c r="B31" s="2"/>
      <c r="C31" s="6"/>
      <c r="D31" s="1">
        <f>COUNTIFS($B$26:$B$30,"f")</f>
        <v>2</v>
      </c>
      <c r="E31" s="151" t="s">
        <v>1041</v>
      </c>
      <c r="G31" s="1" t="s">
        <v>1057</v>
      </c>
    </row>
    <row r="32" spans="1:12" ht="20.25" x14ac:dyDescent="0.3">
      <c r="A32" s="3" t="s">
        <v>0</v>
      </c>
      <c r="B32" s="2"/>
      <c r="C32" s="6"/>
      <c r="D32" s="1">
        <f>COUNTIFS($B$26:$B$30,"m")</f>
        <v>3</v>
      </c>
      <c r="E32" s="151" t="s">
        <v>1042</v>
      </c>
    </row>
    <row r="33" spans="1:10" x14ac:dyDescent="0.2">
      <c r="A33" s="6" t="s">
        <v>1038</v>
      </c>
      <c r="B33" s="6" t="s">
        <v>2</v>
      </c>
      <c r="C33" s="6"/>
      <c r="D33" s="1">
        <f>COUNTIFS(B26:B30,B33)</f>
        <v>3</v>
      </c>
      <c r="E33" s="151" t="s">
        <v>1043</v>
      </c>
    </row>
    <row r="34" spans="1:10" x14ac:dyDescent="0.2">
      <c r="A34" s="6" t="s">
        <v>1039</v>
      </c>
      <c r="B34" s="6" t="s">
        <v>4</v>
      </c>
      <c r="C34" s="6" t="s">
        <v>1040</v>
      </c>
      <c r="D34" s="1">
        <f>COUNTIFS($B$26:$B$30,B34,$C$26:$C$30,C34)</f>
        <v>2</v>
      </c>
      <c r="E34" s="151" t="s">
        <v>1044</v>
      </c>
      <c r="H34" s="1" t="s">
        <v>1045</v>
      </c>
      <c r="J34" s="151"/>
    </row>
    <row r="35" spans="1:10" x14ac:dyDescent="0.2">
      <c r="D35" s="1">
        <f>COUNTIFS(Gend,B34,Weht,C34)</f>
        <v>2</v>
      </c>
      <c r="E35" s="151" t="s">
        <v>1046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dataValidations count="1">
    <dataValidation type="list" allowBlank="1" showInputMessage="1" showErrorMessage="1" sqref="B33 B34" xr:uid="{00000000-0002-0000-0000-000000000000}">
      <formula1>"F,M"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J25"/>
  <sheetViews>
    <sheetView topLeftCell="A13" zoomScale="80" zoomScaleNormal="80" workbookViewId="0">
      <selection activeCell="H27" sqref="H27"/>
    </sheetView>
  </sheetViews>
  <sheetFormatPr defaultColWidth="8.88671875" defaultRowHeight="15.75" x14ac:dyDescent="0.25"/>
  <cols>
    <col min="1" max="3" width="8.88671875" style="11"/>
    <col min="4" max="4" width="12.21875" style="11" customWidth="1"/>
    <col min="5" max="16384" width="8.88671875" style="11"/>
  </cols>
  <sheetData>
    <row r="1" spans="1:8" x14ac:dyDescent="0.25">
      <c r="A1" s="16" t="s">
        <v>38</v>
      </c>
      <c r="B1" s="16" t="s">
        <v>37</v>
      </c>
      <c r="C1" s="16" t="s">
        <v>36</v>
      </c>
      <c r="D1" s="16" t="s">
        <v>39</v>
      </c>
      <c r="E1" s="15"/>
      <c r="F1" s="15"/>
      <c r="G1" s="15"/>
    </row>
    <row r="2" spans="1:8" x14ac:dyDescent="0.25">
      <c r="A2" s="13" t="s">
        <v>34</v>
      </c>
      <c r="B2" s="12">
        <v>640</v>
      </c>
      <c r="C2" s="12">
        <v>640</v>
      </c>
      <c r="D2" s="11" t="b">
        <f>B2&gt;=C2</f>
        <v>1</v>
      </c>
      <c r="E2" s="153" t="s">
        <v>1058</v>
      </c>
      <c r="F2" s="11" t="s">
        <v>1061</v>
      </c>
    </row>
    <row r="3" spans="1:8" x14ac:dyDescent="0.25">
      <c r="A3" s="13" t="s">
        <v>33</v>
      </c>
      <c r="B3" s="12">
        <v>1200</v>
      </c>
      <c r="C3" s="12">
        <v>1000</v>
      </c>
      <c r="D3" s="11" t="b">
        <f>B3&gt;C3</f>
        <v>1</v>
      </c>
      <c r="E3" s="153" t="s">
        <v>1059</v>
      </c>
      <c r="F3" s="11" t="s">
        <v>1062</v>
      </c>
    </row>
    <row r="4" spans="1:8" x14ac:dyDescent="0.25">
      <c r="A4" s="13" t="s">
        <v>32</v>
      </c>
      <c r="B4" s="12">
        <v>710</v>
      </c>
      <c r="C4" s="12">
        <v>700</v>
      </c>
      <c r="D4" s="11" t="b">
        <f>B4&gt;C4</f>
        <v>1</v>
      </c>
      <c r="E4" s="153" t="s">
        <v>1060</v>
      </c>
      <c r="F4" s="11" t="s">
        <v>1063</v>
      </c>
    </row>
    <row r="7" spans="1:8" x14ac:dyDescent="0.25">
      <c r="A7" s="16" t="s">
        <v>38</v>
      </c>
      <c r="B7" s="16" t="s">
        <v>37</v>
      </c>
      <c r="C7" s="16" t="s">
        <v>36</v>
      </c>
      <c r="D7" s="16" t="s">
        <v>39</v>
      </c>
    </row>
    <row r="8" spans="1:8" x14ac:dyDescent="0.25">
      <c r="A8" s="13" t="s">
        <v>34</v>
      </c>
      <c r="B8" s="12">
        <v>580</v>
      </c>
      <c r="C8" s="12">
        <v>640</v>
      </c>
      <c r="D8" s="11" t="str">
        <f>IF(B8&gt;=C8,"Target Achieved","Yet to achieve")</f>
        <v>Yet to achieve</v>
      </c>
      <c r="E8" s="153" t="s">
        <v>1064</v>
      </c>
    </row>
    <row r="9" spans="1:8" x14ac:dyDescent="0.25">
      <c r="A9" s="13" t="s">
        <v>33</v>
      </c>
      <c r="B9" s="12">
        <v>1200</v>
      </c>
      <c r="C9" s="12">
        <v>1000</v>
      </c>
      <c r="D9" s="11" t="str">
        <f>IF(B9&gt;=C9,"Target Achieved","Yet to achieve")</f>
        <v>Target Achieved</v>
      </c>
      <c r="E9" s="153" t="s">
        <v>1065</v>
      </c>
    </row>
    <row r="10" spans="1:8" x14ac:dyDescent="0.25">
      <c r="A10" s="13" t="s">
        <v>32</v>
      </c>
      <c r="B10" s="12">
        <v>710</v>
      </c>
      <c r="C10" s="12">
        <v>700</v>
      </c>
      <c r="D10" s="11" t="str">
        <f>IF(B10&gt;=C10,"Target Achieved","Yet to achieve")</f>
        <v>Target Achieved</v>
      </c>
      <c r="E10" s="153" t="s">
        <v>1066</v>
      </c>
    </row>
    <row r="15" spans="1:8" x14ac:dyDescent="0.25">
      <c r="A15" s="14" t="s">
        <v>38</v>
      </c>
      <c r="B15" s="14" t="s">
        <v>37</v>
      </c>
      <c r="C15" s="14" t="s">
        <v>36</v>
      </c>
      <c r="D15" s="14" t="s">
        <v>35</v>
      </c>
    </row>
    <row r="16" spans="1:8" x14ac:dyDescent="0.25">
      <c r="A16" s="13" t="s">
        <v>34</v>
      </c>
      <c r="B16" s="12">
        <v>580</v>
      </c>
      <c r="C16" s="12">
        <v>640</v>
      </c>
      <c r="D16" s="12">
        <f>IF(B16&gt;=C16,B16*0.1,B16*0.05)</f>
        <v>29</v>
      </c>
      <c r="E16" s="153" t="s">
        <v>1067</v>
      </c>
      <c r="H16" s="11" t="s">
        <v>1045</v>
      </c>
    </row>
    <row r="17" spans="1:10" x14ac:dyDescent="0.25">
      <c r="A17" s="13" t="s">
        <v>33</v>
      </c>
      <c r="B17" s="12">
        <v>1200</v>
      </c>
      <c r="C17" s="12">
        <v>1000</v>
      </c>
      <c r="D17" s="12">
        <f>IF(B17&gt;=C17,B17*0.1,B17*0.05)</f>
        <v>120</v>
      </c>
      <c r="E17" s="153" t="s">
        <v>1068</v>
      </c>
    </row>
    <row r="18" spans="1:10" x14ac:dyDescent="0.25">
      <c r="A18" s="13" t="s">
        <v>32</v>
      </c>
      <c r="B18" s="12">
        <v>710</v>
      </c>
      <c r="C18" s="12">
        <v>700</v>
      </c>
      <c r="D18" s="12">
        <f>IF(B18&gt;=C18,B18*0.1,B18*0.05)</f>
        <v>71</v>
      </c>
    </row>
    <row r="20" spans="1:10" x14ac:dyDescent="0.25">
      <c r="B20" s="11" t="s">
        <v>1069</v>
      </c>
      <c r="F20" s="11" t="s">
        <v>903</v>
      </c>
      <c r="G20" s="11" t="s">
        <v>1078</v>
      </c>
    </row>
    <row r="21" spans="1:10" x14ac:dyDescent="0.25">
      <c r="G21" s="11" t="s">
        <v>1079</v>
      </c>
    </row>
    <row r="22" spans="1:10" x14ac:dyDescent="0.25">
      <c r="A22" s="11" t="s">
        <v>1070</v>
      </c>
      <c r="B22" s="11" t="s">
        <v>692</v>
      </c>
      <c r="D22" s="11" t="s">
        <v>1070</v>
      </c>
      <c r="E22" s="11" t="s">
        <v>692</v>
      </c>
    </row>
    <row r="23" spans="1:10" x14ac:dyDescent="0.25">
      <c r="A23" s="11" t="s">
        <v>1071</v>
      </c>
      <c r="B23" s="11" t="s">
        <v>1074</v>
      </c>
      <c r="D23" s="11">
        <v>12</v>
      </c>
      <c r="E23" s="11" t="str">
        <f>IF(D23&lt;=17,"Y",IF(D23&lt;=59, "A","SC"))</f>
        <v>Y</v>
      </c>
      <c r="F23" s="153" t="s">
        <v>1076</v>
      </c>
      <c r="J23" s="11" t="s">
        <v>1045</v>
      </c>
    </row>
    <row r="24" spans="1:10" x14ac:dyDescent="0.25">
      <c r="A24" s="11" t="s">
        <v>1072</v>
      </c>
      <c r="B24" s="11" t="s">
        <v>840</v>
      </c>
      <c r="D24" s="11">
        <v>25</v>
      </c>
      <c r="E24" s="11" t="str">
        <f>IF(D24&lt;=17,"Y",IF(D24&lt;=59, "A","SC"))</f>
        <v>A</v>
      </c>
      <c r="F24" s="153" t="s">
        <v>1077</v>
      </c>
    </row>
    <row r="25" spans="1:10" x14ac:dyDescent="0.25">
      <c r="A25" s="11" t="s">
        <v>1073</v>
      </c>
      <c r="B25" s="11" t="s">
        <v>1075</v>
      </c>
      <c r="D25" s="11">
        <v>75</v>
      </c>
      <c r="E25" s="11" t="str">
        <f>IF(D25&lt;=17,"Y",IF(D25&lt;=59, "A","SC"))</f>
        <v>SC</v>
      </c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K35"/>
  <sheetViews>
    <sheetView topLeftCell="C1" zoomScale="140" zoomScaleNormal="140" workbookViewId="0">
      <selection activeCell="I3" sqref="I3"/>
    </sheetView>
  </sheetViews>
  <sheetFormatPr defaultColWidth="8.88671875" defaultRowHeight="15.75" x14ac:dyDescent="0.25"/>
  <cols>
    <col min="1" max="1" width="16.88671875" style="11" customWidth="1"/>
    <col min="2" max="2" width="11.6640625" style="11" customWidth="1"/>
    <col min="3" max="3" width="7.33203125" style="11" customWidth="1"/>
    <col min="4" max="4" width="8.77734375" style="11" customWidth="1"/>
    <col min="5" max="5" width="11.109375" style="11" customWidth="1"/>
    <col min="6" max="6" width="14" style="11" customWidth="1"/>
    <col min="7" max="7" width="8.21875" style="11" bestFit="1" customWidth="1"/>
    <col min="8" max="8" width="8.88671875" style="11"/>
    <col min="9" max="9" width="8.109375" style="11" bestFit="1" customWidth="1"/>
    <col min="10" max="16384" width="8.88671875" style="11"/>
  </cols>
  <sheetData>
    <row r="1" spans="1:11" ht="45.75" customHeight="1" x14ac:dyDescent="0.25">
      <c r="A1" s="22" t="s">
        <v>1034</v>
      </c>
      <c r="B1" s="22" t="s">
        <v>52</v>
      </c>
      <c r="C1" s="22" t="s">
        <v>51</v>
      </c>
      <c r="D1" s="22" t="s">
        <v>50</v>
      </c>
      <c r="E1" s="22" t="s">
        <v>49</v>
      </c>
      <c r="F1" s="22" t="s">
        <v>48</v>
      </c>
      <c r="G1" s="22" t="s">
        <v>47</v>
      </c>
      <c r="H1" s="22" t="s">
        <v>46</v>
      </c>
      <c r="I1" s="22" t="s">
        <v>45</v>
      </c>
      <c r="J1" s="21"/>
    </row>
    <row r="2" spans="1:11" x14ac:dyDescent="0.25">
      <c r="A2" s="22" t="s">
        <v>1023</v>
      </c>
      <c r="B2" s="18">
        <v>4900</v>
      </c>
      <c r="C2" s="11">
        <f>B2*0.5</f>
        <v>2450</v>
      </c>
      <c r="D2" s="11">
        <f>B2*0.35</f>
        <v>1715</v>
      </c>
      <c r="E2" s="11">
        <f>B2*0.1</f>
        <v>490</v>
      </c>
      <c r="F2" s="11">
        <f>SUM(B2:E2)</f>
        <v>9555</v>
      </c>
      <c r="G2" s="11">
        <f xml:space="preserve">
IF(F2&lt;=3000,0,
IF(F2&lt;=6000,(F2-3000)*10%,
IF(F2&lt;=9000,300+(F2-6000)*20%,
                     900+(F2-9000)*30%
)))</f>
        <v>1066.5</v>
      </c>
      <c r="H2" s="11">
        <f>B2*0.12</f>
        <v>588</v>
      </c>
      <c r="I2" s="11">
        <f>F2-SUM(G2+H2)</f>
        <v>7900.5</v>
      </c>
      <c r="J2" s="17"/>
      <c r="K2" s="153" t="s">
        <v>1096</v>
      </c>
    </row>
    <row r="3" spans="1:11" x14ac:dyDescent="0.25">
      <c r="A3" s="22" t="s">
        <v>1024</v>
      </c>
      <c r="B3" s="18">
        <v>3626</v>
      </c>
      <c r="C3" s="11">
        <f t="shared" ref="C3:C9" si="0">B3*0.5</f>
        <v>1813</v>
      </c>
      <c r="D3" s="11">
        <f t="shared" ref="D3:D9" si="1">B3*0.35</f>
        <v>1269.0999999999999</v>
      </c>
      <c r="E3" s="11">
        <f t="shared" ref="E3:E9" si="2">B3*0.1</f>
        <v>362.6</v>
      </c>
      <c r="F3" s="11">
        <f t="shared" ref="F3:F9" si="3">B3+C3+D3+E3</f>
        <v>7070.7000000000007</v>
      </c>
      <c r="G3" s="11">
        <f t="shared" ref="G3:G9" si="4" xml:space="preserve">
IF(F3&lt;=3000,0,
IF(F3&lt;=6000,(F3-3000)*10%,
IF(F3&lt;=9000,300+(F3-6000)*20%,
                     900+(F3-9000)*30%
)))</f>
        <v>514.1400000000001</v>
      </c>
      <c r="H3" s="11">
        <f t="shared" ref="H3:H9" si="5">B3*0.12</f>
        <v>435.12</v>
      </c>
      <c r="I3" s="11">
        <f>F3-SUM(G3+H3)</f>
        <v>6121.4400000000005</v>
      </c>
      <c r="J3" s="17"/>
      <c r="K3" s="11" t="s">
        <v>1097</v>
      </c>
    </row>
    <row r="4" spans="1:11" x14ac:dyDescent="0.25">
      <c r="A4" s="22" t="s">
        <v>1025</v>
      </c>
      <c r="B4" s="18">
        <v>2450</v>
      </c>
      <c r="C4" s="11">
        <f t="shared" si="0"/>
        <v>1225</v>
      </c>
      <c r="D4" s="11">
        <f t="shared" si="1"/>
        <v>857.5</v>
      </c>
      <c r="E4" s="11">
        <f t="shared" si="2"/>
        <v>245</v>
      </c>
      <c r="F4" s="11">
        <f t="shared" si="3"/>
        <v>4777.5</v>
      </c>
      <c r="G4" s="11">
        <f t="shared" si="4"/>
        <v>177.75</v>
      </c>
      <c r="H4" s="11">
        <f t="shared" si="5"/>
        <v>294</v>
      </c>
      <c r="I4" s="11">
        <f t="shared" ref="I4:I9" si="6">F4-SUM(G4+H4)</f>
        <v>4305.75</v>
      </c>
      <c r="J4" s="17"/>
      <c r="K4" s="11" t="s">
        <v>1098</v>
      </c>
    </row>
    <row r="5" spans="1:11" x14ac:dyDescent="0.25">
      <c r="A5" s="22" t="s">
        <v>1026</v>
      </c>
      <c r="B5" s="18">
        <v>2842</v>
      </c>
      <c r="C5" s="11">
        <f t="shared" si="0"/>
        <v>1421</v>
      </c>
      <c r="D5" s="11">
        <f t="shared" si="1"/>
        <v>994.69999999999993</v>
      </c>
      <c r="E5" s="11">
        <f t="shared" si="2"/>
        <v>284.2</v>
      </c>
      <c r="F5" s="11">
        <f t="shared" si="3"/>
        <v>5541.9</v>
      </c>
      <c r="G5" s="11">
        <f t="shared" si="4"/>
        <v>254.18999999999997</v>
      </c>
      <c r="H5" s="11">
        <f t="shared" si="5"/>
        <v>341.03999999999996</v>
      </c>
      <c r="I5" s="11">
        <f t="shared" si="6"/>
        <v>4946.67</v>
      </c>
      <c r="J5" s="17"/>
      <c r="K5" s="11" t="s">
        <v>1099</v>
      </c>
    </row>
    <row r="6" spans="1:11" x14ac:dyDescent="0.25">
      <c r="A6" s="22" t="s">
        <v>1027</v>
      </c>
      <c r="B6" s="18">
        <v>12000</v>
      </c>
      <c r="C6" s="11">
        <f t="shared" si="0"/>
        <v>6000</v>
      </c>
      <c r="D6" s="11">
        <f t="shared" si="1"/>
        <v>4200</v>
      </c>
      <c r="E6" s="11">
        <f t="shared" si="2"/>
        <v>1200</v>
      </c>
      <c r="F6" s="11">
        <f t="shared" si="3"/>
        <v>23400</v>
      </c>
      <c r="G6" s="11">
        <f t="shared" si="4"/>
        <v>5220</v>
      </c>
      <c r="H6" s="11">
        <f t="shared" si="5"/>
        <v>1440</v>
      </c>
      <c r="I6" s="11">
        <f t="shared" si="6"/>
        <v>16740</v>
      </c>
      <c r="J6" s="17"/>
      <c r="K6" s="11" t="s">
        <v>1100</v>
      </c>
    </row>
    <row r="7" spans="1:11" x14ac:dyDescent="0.25">
      <c r="A7" s="22" t="s">
        <v>1028</v>
      </c>
      <c r="B7" s="18">
        <v>3528</v>
      </c>
      <c r="C7" s="11">
        <f t="shared" si="0"/>
        <v>1764</v>
      </c>
      <c r="D7" s="11">
        <f t="shared" si="1"/>
        <v>1234.8</v>
      </c>
      <c r="E7" s="11">
        <f t="shared" si="2"/>
        <v>352.8</v>
      </c>
      <c r="F7" s="11">
        <f t="shared" si="3"/>
        <v>6879.6</v>
      </c>
      <c r="G7" s="11">
        <f t="shared" si="4"/>
        <v>475.92000000000007</v>
      </c>
      <c r="H7" s="11">
        <f t="shared" si="5"/>
        <v>423.35999999999996</v>
      </c>
      <c r="I7" s="11">
        <f t="shared" si="6"/>
        <v>5980.3200000000006</v>
      </c>
      <c r="J7" s="17"/>
      <c r="K7" s="11" t="s">
        <v>1101</v>
      </c>
    </row>
    <row r="8" spans="1:11" x14ac:dyDescent="0.25">
      <c r="A8" s="22" t="s">
        <v>1029</v>
      </c>
      <c r="B8" s="18">
        <v>18350</v>
      </c>
      <c r="C8" s="11">
        <f t="shared" si="0"/>
        <v>9175</v>
      </c>
      <c r="D8" s="11">
        <f t="shared" si="1"/>
        <v>6422.5</v>
      </c>
      <c r="E8" s="11">
        <f t="shared" si="2"/>
        <v>1835</v>
      </c>
      <c r="F8" s="11">
        <f t="shared" si="3"/>
        <v>35782.5</v>
      </c>
      <c r="G8" s="11">
        <f t="shared" si="4"/>
        <v>8934.75</v>
      </c>
      <c r="H8" s="11">
        <f t="shared" si="5"/>
        <v>2202</v>
      </c>
      <c r="I8" s="11">
        <f t="shared" si="6"/>
        <v>24645.75</v>
      </c>
    </row>
    <row r="9" spans="1:11" x14ac:dyDescent="0.25">
      <c r="A9" s="22" t="s">
        <v>1030</v>
      </c>
      <c r="B9" s="18">
        <v>2842</v>
      </c>
      <c r="C9" s="11">
        <f t="shared" si="0"/>
        <v>1421</v>
      </c>
      <c r="D9" s="11">
        <f t="shared" si="1"/>
        <v>994.69999999999993</v>
      </c>
      <c r="E9" s="11">
        <f t="shared" si="2"/>
        <v>284.2</v>
      </c>
      <c r="F9" s="11">
        <f t="shared" si="3"/>
        <v>5541.9</v>
      </c>
      <c r="G9" s="11">
        <f t="shared" si="4"/>
        <v>254.18999999999997</v>
      </c>
      <c r="H9" s="11">
        <f t="shared" si="5"/>
        <v>341.03999999999996</v>
      </c>
      <c r="I9" s="11">
        <f t="shared" si="6"/>
        <v>4946.67</v>
      </c>
    </row>
    <row r="10" spans="1:11" x14ac:dyDescent="0.25">
      <c r="A10" s="22"/>
      <c r="B10" s="18"/>
    </row>
    <row r="11" spans="1:11" x14ac:dyDescent="0.25">
      <c r="A11" s="22"/>
      <c r="B11" s="18"/>
    </row>
    <row r="12" spans="1:11" x14ac:dyDescent="0.25">
      <c r="A12" s="22"/>
      <c r="B12" s="18"/>
    </row>
    <row r="13" spans="1:11" x14ac:dyDescent="0.25">
      <c r="A13" s="22"/>
      <c r="B13" s="18"/>
    </row>
    <row r="14" spans="1:11" x14ac:dyDescent="0.25">
      <c r="A14" s="22"/>
      <c r="B14" s="18"/>
    </row>
    <row r="15" spans="1:11" x14ac:dyDescent="0.25">
      <c r="A15" s="22"/>
      <c r="B15" s="18"/>
    </row>
    <row r="16" spans="1:11" x14ac:dyDescent="0.25">
      <c r="A16" s="22"/>
      <c r="B16" s="18"/>
    </row>
    <row r="17" spans="1:10" x14ac:dyDescent="0.25">
      <c r="A17" s="22"/>
      <c r="B17" s="18"/>
    </row>
    <row r="18" spans="1:10" x14ac:dyDescent="0.25">
      <c r="A18" s="22"/>
      <c r="B18" s="18"/>
    </row>
    <row r="19" spans="1:10" x14ac:dyDescent="0.25">
      <c r="A19" s="22"/>
      <c r="B19" s="18"/>
    </row>
    <row r="20" spans="1:10" x14ac:dyDescent="0.25">
      <c r="A20" s="22"/>
      <c r="B20" s="18"/>
      <c r="C20" s="22"/>
      <c r="D20" s="18"/>
    </row>
    <row r="21" spans="1:10" x14ac:dyDescent="0.25">
      <c r="B21" s="18"/>
      <c r="C21" s="18"/>
      <c r="D21" s="18"/>
    </row>
    <row r="22" spans="1:10" x14ac:dyDescent="0.25">
      <c r="B22" s="18"/>
      <c r="C22" s="18"/>
      <c r="D22" s="18"/>
      <c r="E22" s="18"/>
      <c r="F22" s="18"/>
      <c r="G22" s="18"/>
      <c r="H22" s="18"/>
      <c r="I22" s="17"/>
    </row>
    <row r="23" spans="1:10" ht="18.75" x14ac:dyDescent="0.3">
      <c r="B23" s="18"/>
      <c r="C23" s="18"/>
      <c r="D23" s="20" t="s">
        <v>44</v>
      </c>
      <c r="E23" s="18"/>
      <c r="F23" s="18"/>
      <c r="G23" s="18"/>
      <c r="H23" s="18"/>
      <c r="I23" s="17"/>
    </row>
    <row r="24" spans="1:10" ht="18.75" x14ac:dyDescent="0.3">
      <c r="A24" s="11" t="s">
        <v>1087</v>
      </c>
      <c r="B24" s="17" t="s">
        <v>1088</v>
      </c>
      <c r="C24" s="18"/>
      <c r="D24" s="20"/>
      <c r="E24" s="18"/>
      <c r="F24" s="18"/>
      <c r="G24" s="18"/>
      <c r="H24" s="18"/>
      <c r="I24" s="17"/>
    </row>
    <row r="25" spans="1:10" ht="18.75" x14ac:dyDescent="0.3">
      <c r="A25" s="11" t="s">
        <v>1083</v>
      </c>
      <c r="B25" s="155">
        <v>0</v>
      </c>
      <c r="C25" s="18"/>
      <c r="D25" s="19" t="s">
        <v>43</v>
      </c>
      <c r="E25" s="18"/>
      <c r="F25" s="18"/>
      <c r="G25" s="18"/>
      <c r="H25" s="18"/>
      <c r="I25" s="17"/>
    </row>
    <row r="26" spans="1:10" ht="18.75" x14ac:dyDescent="0.3">
      <c r="A26" s="11" t="s">
        <v>1084</v>
      </c>
      <c r="B26" s="155">
        <v>0.1</v>
      </c>
      <c r="C26" s="18"/>
      <c r="D26" s="19" t="s">
        <v>42</v>
      </c>
      <c r="E26" s="18"/>
      <c r="F26" s="18"/>
      <c r="G26" s="18"/>
      <c r="H26" s="18"/>
      <c r="I26" s="17"/>
    </row>
    <row r="27" spans="1:10" ht="18.75" x14ac:dyDescent="0.3">
      <c r="A27" s="11" t="s">
        <v>1085</v>
      </c>
      <c r="B27" s="155">
        <v>0.2</v>
      </c>
      <c r="C27" s="18"/>
      <c r="D27" s="19" t="s">
        <v>41</v>
      </c>
      <c r="E27" s="18"/>
      <c r="F27" s="18"/>
      <c r="G27" s="18"/>
      <c r="H27" s="18"/>
      <c r="I27" s="17"/>
    </row>
    <row r="28" spans="1:10" ht="18.75" x14ac:dyDescent="0.3">
      <c r="A28" s="11" t="s">
        <v>1086</v>
      </c>
      <c r="B28" s="155">
        <v>0.3</v>
      </c>
      <c r="C28" s="18"/>
      <c r="D28" s="19" t="s">
        <v>40</v>
      </c>
      <c r="E28" s="18"/>
      <c r="F28" s="18"/>
      <c r="G28" s="18"/>
      <c r="H28" s="18"/>
      <c r="I28" s="17"/>
    </row>
    <row r="29" spans="1:10" x14ac:dyDescent="0.25">
      <c r="B29" s="18"/>
      <c r="C29" s="18"/>
      <c r="D29" s="18"/>
      <c r="E29" s="18"/>
      <c r="F29" s="18"/>
      <c r="G29" s="18"/>
      <c r="H29" s="18"/>
      <c r="I29" s="17"/>
    </row>
    <row r="30" spans="1:10" x14ac:dyDescent="0.25">
      <c r="B30" s="18"/>
      <c r="C30" s="18"/>
      <c r="D30" s="18"/>
      <c r="E30" s="18"/>
      <c r="F30" s="18"/>
      <c r="G30" s="18" t="s">
        <v>903</v>
      </c>
      <c r="H30" s="18"/>
      <c r="I30" s="17"/>
    </row>
    <row r="31" spans="1:10" x14ac:dyDescent="0.25">
      <c r="B31" s="18" t="s">
        <v>1089</v>
      </c>
      <c r="C31" s="18" t="s">
        <v>1088</v>
      </c>
      <c r="D31" s="18" t="s">
        <v>1095</v>
      </c>
      <c r="E31" s="18" t="s">
        <v>1093</v>
      </c>
      <c r="F31" s="18"/>
      <c r="G31" s="18" t="s">
        <v>1094</v>
      </c>
      <c r="H31" s="18"/>
      <c r="I31" s="18"/>
      <c r="J31" s="17"/>
    </row>
    <row r="32" spans="1:10" x14ac:dyDescent="0.25">
      <c r="B32" s="11">
        <v>2000</v>
      </c>
      <c r="C32" s="156">
        <v>0</v>
      </c>
      <c r="D32" s="11">
        <v>0</v>
      </c>
      <c r="E32" s="11">
        <v>2000</v>
      </c>
    </row>
    <row r="33" spans="2:6" x14ac:dyDescent="0.25">
      <c r="B33" s="11">
        <v>5000</v>
      </c>
      <c r="C33" s="156">
        <v>0.1</v>
      </c>
      <c r="D33" s="11">
        <f>3000*0%+2000*10%</f>
        <v>200</v>
      </c>
      <c r="E33" s="11">
        <f>B33-D33</f>
        <v>4800</v>
      </c>
      <c r="F33" s="153" t="s">
        <v>1090</v>
      </c>
    </row>
    <row r="34" spans="2:6" x14ac:dyDescent="0.25">
      <c r="B34" s="11">
        <v>7000</v>
      </c>
      <c r="C34" s="156">
        <v>0.2</v>
      </c>
      <c r="D34" s="11">
        <f>(3000-0)*0%+(6000-3000)*10%+(7000-6000)*20%</f>
        <v>500</v>
      </c>
      <c r="E34" s="11">
        <f>B34-D34</f>
        <v>6500</v>
      </c>
      <c r="F34" s="153" t="s">
        <v>1091</v>
      </c>
    </row>
    <row r="35" spans="2:6" x14ac:dyDescent="0.25">
      <c r="B35" s="11">
        <v>12000</v>
      </c>
      <c r="C35" s="156">
        <v>0.3</v>
      </c>
      <c r="D35" s="11">
        <f>(3000-0)*0%+(6000-3000)*10%+(9000-6000)*20%+(12000-9000)*30%</f>
        <v>1800</v>
      </c>
      <c r="E35" s="11">
        <f>B35-D35</f>
        <v>10200</v>
      </c>
      <c r="F35" s="153" t="s">
        <v>1092</v>
      </c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L21"/>
  <sheetViews>
    <sheetView topLeftCell="A7" zoomScale="148" zoomScaleNormal="148" workbookViewId="0">
      <selection activeCell="H17" sqref="H17"/>
    </sheetView>
  </sheetViews>
  <sheetFormatPr defaultColWidth="8.88671875" defaultRowHeight="14.25" x14ac:dyDescent="0.2"/>
  <cols>
    <col min="1" max="1" width="7.21875" style="23" customWidth="1"/>
    <col min="2" max="2" width="7.33203125" style="23" customWidth="1"/>
    <col min="3" max="3" width="6" style="23" customWidth="1"/>
    <col min="4" max="4" width="8.88671875" style="23"/>
    <col min="5" max="5" width="11.44140625" style="23" customWidth="1"/>
    <col min="6" max="6" width="15.33203125" style="23" customWidth="1"/>
    <col min="7" max="7" width="8.88671875" style="23" customWidth="1"/>
    <col min="8" max="8" width="15.77734375" style="23" customWidth="1"/>
    <col min="9" max="9" width="13" style="23" customWidth="1"/>
    <col min="10" max="10" width="8.88671875" style="23" customWidth="1"/>
    <col min="11" max="16384" width="8.88671875" style="23"/>
  </cols>
  <sheetData>
    <row r="1" spans="1:12" ht="41.25" customHeight="1" thickBot="1" x14ac:dyDescent="0.25">
      <c r="A1" s="41" t="s">
        <v>77</v>
      </c>
      <c r="B1" s="40" t="s">
        <v>76</v>
      </c>
      <c r="C1" s="40" t="s">
        <v>75</v>
      </c>
      <c r="D1" s="40" t="s">
        <v>74</v>
      </c>
      <c r="E1" s="40" t="s">
        <v>73</v>
      </c>
      <c r="F1" s="40" t="s">
        <v>72</v>
      </c>
      <c r="G1" s="39"/>
      <c r="H1" s="38" t="s">
        <v>67</v>
      </c>
      <c r="I1" s="37" t="s">
        <v>71</v>
      </c>
    </row>
    <row r="2" spans="1:12" ht="15.75" customHeight="1" thickBot="1" x14ac:dyDescent="0.25">
      <c r="A2" s="34">
        <v>100</v>
      </c>
      <c r="B2" s="25">
        <v>1000</v>
      </c>
      <c r="C2" s="25">
        <v>5.5</v>
      </c>
      <c r="D2" s="143">
        <f>B2*C2</f>
        <v>5500</v>
      </c>
      <c r="E2" s="25">
        <f>IF(D2&lt;=1000,0,IF(D2&lt;=5000,0.02*D2,0.05*D2))</f>
        <v>275</v>
      </c>
      <c r="F2" s="25" t="str">
        <f>IF(D2&lt;=1000,"Poor",IF(D2&lt;=5000,"Good","Excellent"))</f>
        <v>Excellent</v>
      </c>
      <c r="H2" s="36" t="s">
        <v>65</v>
      </c>
      <c r="I2" s="35" t="s">
        <v>70</v>
      </c>
      <c r="L2" s="142"/>
    </row>
    <row r="3" spans="1:12" ht="14.25" customHeight="1" thickBot="1" x14ac:dyDescent="0.25">
      <c r="A3" s="34">
        <v>101</v>
      </c>
      <c r="B3" s="25">
        <v>1200</v>
      </c>
      <c r="C3" s="25">
        <v>6.75</v>
      </c>
      <c r="D3" s="143">
        <f t="shared" ref="D3:D12" si="0">B3*C3</f>
        <v>8100</v>
      </c>
      <c r="E3" s="25">
        <f t="shared" ref="E3:E12" si="1">IF(D3&lt;=1000,0,IF(D3&lt;=5000,0.02*D3,0.05*D3))</f>
        <v>405</v>
      </c>
      <c r="F3" s="25" t="str">
        <f t="shared" ref="F3:F12" si="2">IF(D3&lt;=1000,"Poor",IF(D3&lt;=5000,"Good","Excellent"))</f>
        <v>Excellent</v>
      </c>
      <c r="H3" s="36" t="s">
        <v>63</v>
      </c>
      <c r="I3" s="35" t="s">
        <v>69</v>
      </c>
    </row>
    <row r="4" spans="1:12" ht="13.5" customHeight="1" thickBot="1" x14ac:dyDescent="0.25">
      <c r="A4" s="34">
        <v>102</v>
      </c>
      <c r="B4" s="25">
        <v>1300</v>
      </c>
      <c r="C4" s="25">
        <v>2</v>
      </c>
      <c r="D4" s="143">
        <f t="shared" si="0"/>
        <v>2600</v>
      </c>
      <c r="E4" s="25">
        <f t="shared" si="1"/>
        <v>52</v>
      </c>
      <c r="F4" s="25" t="str">
        <f t="shared" si="2"/>
        <v>Good</v>
      </c>
      <c r="H4" s="36" t="s">
        <v>61</v>
      </c>
      <c r="I4" s="35" t="s">
        <v>68</v>
      </c>
    </row>
    <row r="5" spans="1:12" ht="15.75" thickBot="1" x14ac:dyDescent="0.25">
      <c r="A5" s="34">
        <v>103</v>
      </c>
      <c r="B5" s="25">
        <v>800</v>
      </c>
      <c r="C5" s="25">
        <v>4</v>
      </c>
      <c r="D5" s="143">
        <f t="shared" si="0"/>
        <v>3200</v>
      </c>
      <c r="E5" s="25">
        <f t="shared" si="1"/>
        <v>64</v>
      </c>
      <c r="F5" s="25" t="str">
        <f t="shared" si="2"/>
        <v>Good</v>
      </c>
    </row>
    <row r="6" spans="1:12" ht="15.75" thickBot="1" x14ac:dyDescent="0.25">
      <c r="A6" s="34">
        <v>104</v>
      </c>
      <c r="B6" s="25">
        <v>1200</v>
      </c>
      <c r="C6" s="25">
        <v>5</v>
      </c>
      <c r="D6" s="143">
        <f t="shared" si="0"/>
        <v>6000</v>
      </c>
      <c r="E6" s="25">
        <f t="shared" si="1"/>
        <v>300</v>
      </c>
      <c r="F6" s="25" t="str">
        <f t="shared" si="2"/>
        <v>Excellent</v>
      </c>
    </row>
    <row r="7" spans="1:12" ht="15.75" thickBot="1" x14ac:dyDescent="0.25">
      <c r="A7" s="34">
        <v>105</v>
      </c>
      <c r="B7" s="25">
        <v>1800</v>
      </c>
      <c r="C7" s="25">
        <v>0.5</v>
      </c>
      <c r="D7" s="143">
        <f t="shared" si="0"/>
        <v>900</v>
      </c>
      <c r="E7" s="25">
        <f t="shared" si="1"/>
        <v>0</v>
      </c>
      <c r="F7" s="25" t="str">
        <f t="shared" si="2"/>
        <v>Poor</v>
      </c>
      <c r="H7" s="38" t="s">
        <v>67</v>
      </c>
      <c r="I7" s="37" t="s">
        <v>66</v>
      </c>
    </row>
    <row r="8" spans="1:12" ht="15.75" thickBot="1" x14ac:dyDescent="0.25">
      <c r="A8" s="34">
        <v>106</v>
      </c>
      <c r="B8" s="25">
        <v>145</v>
      </c>
      <c r="C8" s="25">
        <v>2</v>
      </c>
      <c r="D8" s="143">
        <f t="shared" si="0"/>
        <v>290</v>
      </c>
      <c r="E8" s="25">
        <f t="shared" si="1"/>
        <v>0</v>
      </c>
      <c r="F8" s="25" t="str">
        <f t="shared" si="2"/>
        <v>Poor</v>
      </c>
      <c r="H8" s="36" t="s">
        <v>65</v>
      </c>
      <c r="I8" s="35" t="s">
        <v>64</v>
      </c>
    </row>
    <row r="9" spans="1:12" ht="15.75" thickBot="1" x14ac:dyDescent="0.25">
      <c r="A9" s="34">
        <v>107</v>
      </c>
      <c r="B9" s="25">
        <v>1900</v>
      </c>
      <c r="C9" s="25">
        <v>3.5</v>
      </c>
      <c r="D9" s="143">
        <f t="shared" si="0"/>
        <v>6650</v>
      </c>
      <c r="E9" s="25">
        <f t="shared" si="1"/>
        <v>332.5</v>
      </c>
      <c r="F9" s="25" t="str">
        <f t="shared" si="2"/>
        <v>Excellent</v>
      </c>
      <c r="H9" s="36" t="s">
        <v>63</v>
      </c>
      <c r="I9" s="35" t="s">
        <v>62</v>
      </c>
    </row>
    <row r="10" spans="1:12" ht="15.75" thickBot="1" x14ac:dyDescent="0.25">
      <c r="A10" s="34">
        <v>108</v>
      </c>
      <c r="B10" s="25">
        <v>1550</v>
      </c>
      <c r="C10" s="25">
        <v>2.25</v>
      </c>
      <c r="D10" s="143">
        <f t="shared" si="0"/>
        <v>3487.5</v>
      </c>
      <c r="E10" s="25">
        <f t="shared" si="1"/>
        <v>69.75</v>
      </c>
      <c r="F10" s="25" t="str">
        <f t="shared" si="2"/>
        <v>Good</v>
      </c>
      <c r="H10" s="36" t="s">
        <v>61</v>
      </c>
      <c r="I10" s="35" t="s">
        <v>60</v>
      </c>
    </row>
    <row r="11" spans="1:12" ht="15.75" thickBot="1" x14ac:dyDescent="0.25">
      <c r="A11" s="34">
        <v>109</v>
      </c>
      <c r="B11" s="25">
        <v>2000</v>
      </c>
      <c r="C11" s="25">
        <v>2</v>
      </c>
      <c r="D11" s="143">
        <f t="shared" si="0"/>
        <v>4000</v>
      </c>
      <c r="E11" s="25">
        <f t="shared" si="1"/>
        <v>80</v>
      </c>
      <c r="F11" s="25" t="str">
        <f t="shared" si="2"/>
        <v>Good</v>
      </c>
    </row>
    <row r="12" spans="1:12" ht="15.75" thickBot="1" x14ac:dyDescent="0.25">
      <c r="A12" s="34">
        <v>110</v>
      </c>
      <c r="B12" s="25">
        <v>2200</v>
      </c>
      <c r="C12" s="25">
        <v>3</v>
      </c>
      <c r="D12" s="143">
        <f t="shared" si="0"/>
        <v>6600</v>
      </c>
      <c r="E12" s="25">
        <f t="shared" si="1"/>
        <v>330</v>
      </c>
      <c r="F12" s="25" t="str">
        <f t="shared" si="2"/>
        <v>Excellent</v>
      </c>
    </row>
    <row r="13" spans="1:12" ht="15.75" thickBot="1" x14ac:dyDescent="0.25">
      <c r="A13" s="34"/>
      <c r="B13" s="25"/>
      <c r="C13" s="25"/>
      <c r="D13" s="25"/>
      <c r="E13" s="25"/>
      <c r="F13" s="25"/>
    </row>
    <row r="14" spans="1:12" ht="15" x14ac:dyDescent="0.2">
      <c r="A14" s="33" t="s">
        <v>59</v>
      </c>
      <c r="B14" s="32"/>
      <c r="C14" s="32"/>
      <c r="D14" s="144"/>
      <c r="E14" s="32"/>
      <c r="F14" s="31">
        <f>SUMPRODUCT(B2:B12,C2:C12)</f>
        <v>47327.5</v>
      </c>
    </row>
    <row r="15" spans="1:12" ht="15" x14ac:dyDescent="0.2">
      <c r="A15" s="30" t="s">
        <v>58</v>
      </c>
      <c r="B15" s="29"/>
      <c r="C15" s="29"/>
      <c r="D15" s="145"/>
      <c r="E15" s="29"/>
      <c r="F15" s="154">
        <f>MAX(D2:D12)</f>
        <v>8100</v>
      </c>
    </row>
    <row r="16" spans="1:12" ht="15" x14ac:dyDescent="0.2">
      <c r="A16" s="30" t="s">
        <v>57</v>
      </c>
      <c r="B16" s="29"/>
      <c r="C16" s="29"/>
      <c r="D16" s="145"/>
      <c r="E16" s="29"/>
      <c r="F16" s="154">
        <f>MIN(D2:D12)</f>
        <v>290</v>
      </c>
    </row>
    <row r="17" spans="1:7" ht="15" x14ac:dyDescent="0.2">
      <c r="A17" s="30" t="s">
        <v>56</v>
      </c>
      <c r="B17" s="29"/>
      <c r="C17" s="29"/>
      <c r="D17" s="145"/>
      <c r="E17" s="29"/>
      <c r="F17" s="154">
        <f>AVERAGE(D2:D12)</f>
        <v>4302.5</v>
      </c>
    </row>
    <row r="18" spans="1:7" ht="15" x14ac:dyDescent="0.2">
      <c r="A18" s="30" t="s">
        <v>55</v>
      </c>
      <c r="B18" s="29"/>
      <c r="C18" s="29"/>
      <c r="D18" s="29" t="s">
        <v>1080</v>
      </c>
      <c r="E18" s="29"/>
      <c r="F18" s="28">
        <f>COUNTIFS($F$2:$F$12,"Excellent")</f>
        <v>5</v>
      </c>
      <c r="G18" s="23">
        <f>COUNTIFS(Grd,D18)</f>
        <v>5</v>
      </c>
    </row>
    <row r="19" spans="1:7" ht="15" x14ac:dyDescent="0.2">
      <c r="A19" s="30" t="s">
        <v>54</v>
      </c>
      <c r="B19" s="29"/>
      <c r="C19" s="29"/>
      <c r="D19" s="29" t="s">
        <v>1081</v>
      </c>
      <c r="E19" s="29"/>
      <c r="F19" s="28">
        <f>COUNTIFS(F2:F12,"Good")</f>
        <v>4</v>
      </c>
      <c r="G19" s="23">
        <f>COUNTIFS(Grd,D19)</f>
        <v>4</v>
      </c>
    </row>
    <row r="20" spans="1:7" ht="15.75" thickBot="1" x14ac:dyDescent="0.25">
      <c r="A20" s="27" t="s">
        <v>53</v>
      </c>
      <c r="B20" s="26"/>
      <c r="C20" s="26"/>
      <c r="D20" s="26" t="s">
        <v>1082</v>
      </c>
      <c r="E20" s="26"/>
      <c r="F20" s="25">
        <f>COUNTIFS(F2:F12,"Poor")</f>
        <v>2</v>
      </c>
      <c r="G20" s="23">
        <f>COUNTIFS(Grd,D20)</f>
        <v>2</v>
      </c>
    </row>
    <row r="21" spans="1:7" ht="15" x14ac:dyDescent="0.25">
      <c r="A21" s="24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1"/>
  <sheetViews>
    <sheetView zoomScale="190" zoomScaleNormal="190" workbookViewId="0">
      <selection activeCell="C2" sqref="C2"/>
    </sheetView>
  </sheetViews>
  <sheetFormatPr defaultRowHeight="15" x14ac:dyDescent="0.2"/>
  <cols>
    <col min="2" max="11" width="3.77734375" customWidth="1"/>
  </cols>
  <sheetData>
    <row r="2" spans="2:11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2:11" x14ac:dyDescent="0.2">
      <c r="B3">
        <v>2</v>
      </c>
    </row>
    <row r="4" spans="2:11" x14ac:dyDescent="0.2">
      <c r="B4">
        <v>3</v>
      </c>
    </row>
    <row r="5" spans="2:11" x14ac:dyDescent="0.2">
      <c r="B5">
        <v>4</v>
      </c>
    </row>
    <row r="6" spans="2:11" x14ac:dyDescent="0.2">
      <c r="B6">
        <v>5</v>
      </c>
    </row>
    <row r="7" spans="2:11" x14ac:dyDescent="0.2">
      <c r="B7">
        <v>6</v>
      </c>
    </row>
    <row r="8" spans="2:11" x14ac:dyDescent="0.2">
      <c r="B8">
        <v>7</v>
      </c>
    </row>
    <row r="9" spans="2:11" x14ac:dyDescent="0.2">
      <c r="B9">
        <v>8</v>
      </c>
    </row>
    <row r="10" spans="2:11" x14ac:dyDescent="0.2">
      <c r="B10">
        <v>9</v>
      </c>
    </row>
    <row r="11" spans="2:11" x14ac:dyDescent="0.2"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selection activeCell="B2" sqref="B2"/>
    </sheetView>
  </sheetViews>
  <sheetFormatPr defaultRowHeight="15" x14ac:dyDescent="0.2"/>
  <cols>
    <col min="1" max="1" width="14" customWidth="1"/>
    <col min="2" max="2" width="14.109375" customWidth="1"/>
    <col min="6" max="6" width="10.109375" bestFit="1" customWidth="1"/>
  </cols>
  <sheetData>
    <row r="1" spans="1:7" x14ac:dyDescent="0.2">
      <c r="A1" s="13" t="s">
        <v>38</v>
      </c>
      <c r="B1" s="13" t="s">
        <v>104</v>
      </c>
      <c r="C1" s="13" t="s">
        <v>103</v>
      </c>
      <c r="D1" s="13" t="s">
        <v>102</v>
      </c>
      <c r="E1" s="13" t="s">
        <v>101</v>
      </c>
      <c r="F1" s="13" t="s">
        <v>100</v>
      </c>
      <c r="G1" s="13" t="s">
        <v>99</v>
      </c>
    </row>
    <row r="2" spans="1:7" ht="15.75" x14ac:dyDescent="0.25">
      <c r="A2" s="11" t="s">
        <v>87</v>
      </c>
      <c r="B2" s="11"/>
      <c r="C2" s="11"/>
      <c r="D2" s="11"/>
      <c r="E2" s="11"/>
      <c r="F2" s="11"/>
      <c r="G2" s="11"/>
    </row>
    <row r="3" spans="1:7" ht="15.75" x14ac:dyDescent="0.25">
      <c r="A3" s="11" t="s">
        <v>86</v>
      </c>
      <c r="B3" s="11"/>
      <c r="C3" s="11"/>
      <c r="D3" s="11"/>
      <c r="E3" s="11"/>
      <c r="F3" s="11"/>
      <c r="G3" s="11"/>
    </row>
    <row r="4" spans="1:7" ht="15.75" x14ac:dyDescent="0.25">
      <c r="A4" s="11" t="s">
        <v>85</v>
      </c>
      <c r="B4" s="11"/>
      <c r="C4" s="11"/>
      <c r="D4" s="11"/>
      <c r="E4" s="11"/>
      <c r="F4" s="11"/>
      <c r="G4" s="11"/>
    </row>
    <row r="5" spans="1:7" ht="15.75" x14ac:dyDescent="0.25">
      <c r="A5" s="11" t="s">
        <v>84</v>
      </c>
      <c r="B5" s="11"/>
      <c r="C5" s="11"/>
      <c r="D5" s="11"/>
      <c r="E5" s="11"/>
      <c r="F5" s="11"/>
      <c r="G5" s="11"/>
    </row>
    <row r="6" spans="1:7" ht="15.75" x14ac:dyDescent="0.25">
      <c r="A6" s="11" t="s">
        <v>83</v>
      </c>
      <c r="B6" s="11"/>
      <c r="C6" s="11"/>
      <c r="D6" s="11"/>
      <c r="E6" s="11"/>
      <c r="F6" s="11"/>
      <c r="G6" s="11"/>
    </row>
    <row r="7" spans="1:7" ht="15.75" x14ac:dyDescent="0.25">
      <c r="A7" s="11" t="s">
        <v>82</v>
      </c>
      <c r="B7" s="11"/>
      <c r="C7" s="11"/>
      <c r="D7" s="11"/>
      <c r="E7" s="11"/>
      <c r="F7" s="11"/>
      <c r="G7" s="11"/>
    </row>
    <row r="8" spans="1:7" ht="15.75" x14ac:dyDescent="0.25">
      <c r="A8" s="11" t="s">
        <v>81</v>
      </c>
      <c r="B8" s="11"/>
      <c r="C8" s="11"/>
      <c r="D8" s="11"/>
      <c r="E8" s="11"/>
      <c r="F8" s="11"/>
      <c r="G8" s="11"/>
    </row>
    <row r="9" spans="1:7" ht="15.75" x14ac:dyDescent="0.25">
      <c r="A9" s="11" t="s">
        <v>80</v>
      </c>
      <c r="B9" s="11"/>
      <c r="C9" s="11"/>
      <c r="D9" s="11"/>
      <c r="E9" s="11"/>
      <c r="F9" s="11"/>
      <c r="G9" s="11"/>
    </row>
    <row r="10" spans="1:7" ht="15.75" x14ac:dyDescent="0.25">
      <c r="A10" s="11" t="s">
        <v>79</v>
      </c>
      <c r="B10" s="11"/>
      <c r="C10" s="11"/>
      <c r="D10" s="11"/>
      <c r="E10" s="11"/>
      <c r="F10" s="11"/>
      <c r="G10" s="11"/>
    </row>
    <row r="11" spans="1:7" ht="15.75" x14ac:dyDescent="0.25">
      <c r="A11" s="11" t="s">
        <v>78</v>
      </c>
      <c r="B11" s="11"/>
      <c r="C11" s="11"/>
      <c r="D11" s="11"/>
      <c r="E11" s="11"/>
      <c r="F11" s="11"/>
      <c r="G11" s="11"/>
    </row>
    <row r="12" spans="1:7" ht="15.75" x14ac:dyDescent="0.25">
      <c r="A12" s="11" t="s">
        <v>98</v>
      </c>
      <c r="B12" s="11"/>
      <c r="C12" s="11"/>
      <c r="D12" s="11"/>
      <c r="E12" s="11"/>
      <c r="F12" s="11"/>
      <c r="G12" s="11"/>
    </row>
    <row r="13" spans="1:7" ht="15.75" x14ac:dyDescent="0.25">
      <c r="A13" s="11" t="s">
        <v>97</v>
      </c>
      <c r="B13" s="11"/>
      <c r="C13" s="11"/>
      <c r="D13" s="11"/>
      <c r="E13" s="11"/>
      <c r="F13" s="11"/>
      <c r="G13" s="11"/>
    </row>
    <row r="14" spans="1:7" ht="15.75" x14ac:dyDescent="0.25">
      <c r="A14" s="11" t="s">
        <v>96</v>
      </c>
      <c r="B14" s="11"/>
      <c r="C14" s="11"/>
      <c r="D14" s="11"/>
      <c r="E14" s="11"/>
      <c r="F14" s="11"/>
      <c r="G14" s="11"/>
    </row>
    <row r="15" spans="1:7" ht="15.75" x14ac:dyDescent="0.25">
      <c r="A15" s="11" t="s">
        <v>95</v>
      </c>
      <c r="B15" s="11"/>
      <c r="C15" s="11"/>
      <c r="D15" s="11"/>
      <c r="E15" s="11"/>
      <c r="F15" s="11"/>
      <c r="G15" s="11"/>
    </row>
    <row r="16" spans="1:7" ht="15.75" x14ac:dyDescent="0.25">
      <c r="A16" s="11" t="s">
        <v>94</v>
      </c>
      <c r="B16" s="11"/>
      <c r="C16" s="11"/>
      <c r="D16" s="11"/>
      <c r="E16" s="11"/>
      <c r="F16" s="11"/>
      <c r="G16" s="11"/>
    </row>
    <row r="17" spans="1:7" ht="15.75" x14ac:dyDescent="0.25">
      <c r="A17" s="11" t="s">
        <v>93</v>
      </c>
      <c r="B17" s="11"/>
      <c r="C17" s="11"/>
      <c r="D17" s="11"/>
      <c r="E17" s="11"/>
      <c r="F17" s="11"/>
      <c r="G17" s="11"/>
    </row>
    <row r="18" spans="1:7" ht="15.75" x14ac:dyDescent="0.25">
      <c r="A18" s="11" t="s">
        <v>92</v>
      </c>
      <c r="B18" s="11"/>
      <c r="C18" s="11"/>
      <c r="D18" s="11"/>
      <c r="E18" s="11"/>
      <c r="F18" s="11"/>
      <c r="G18" s="11"/>
    </row>
    <row r="19" spans="1:7" ht="15.75" x14ac:dyDescent="0.25">
      <c r="A19" s="11" t="s">
        <v>91</v>
      </c>
      <c r="B19" s="11"/>
      <c r="C19" s="11"/>
      <c r="D19" s="11"/>
      <c r="E19" s="11"/>
      <c r="F19" s="11"/>
      <c r="G19" s="11"/>
    </row>
    <row r="20" spans="1:7" ht="15.75" x14ac:dyDescent="0.25">
      <c r="A20" s="11" t="s">
        <v>90</v>
      </c>
      <c r="B20" s="11"/>
      <c r="C20" s="11"/>
      <c r="D20" s="11"/>
      <c r="E20" s="11"/>
      <c r="F20" s="11"/>
      <c r="G20" s="11"/>
    </row>
    <row r="21" spans="1:7" ht="15.75" x14ac:dyDescent="0.25">
      <c r="A21" s="11" t="s">
        <v>89</v>
      </c>
      <c r="B21" s="11"/>
      <c r="C21" s="11"/>
      <c r="D21" s="11"/>
      <c r="E21" s="11"/>
      <c r="F21" s="11"/>
      <c r="G21" s="11"/>
    </row>
    <row r="25" spans="1:7" x14ac:dyDescent="0.2">
      <c r="B25" s="137"/>
      <c r="F25" s="137"/>
    </row>
    <row r="28" spans="1:7" x14ac:dyDescent="0.2">
      <c r="B28" s="137"/>
      <c r="F28" s="1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3"/>
  <sheetViews>
    <sheetView workbookViewId="0">
      <selection activeCell="B3" sqref="B3"/>
    </sheetView>
  </sheetViews>
  <sheetFormatPr defaultRowHeight="15" x14ac:dyDescent="0.2"/>
  <cols>
    <col min="1" max="1" width="13.88671875" customWidth="1"/>
    <col min="4" max="4" width="12.6640625" customWidth="1"/>
    <col min="7" max="7" width="13.109375" customWidth="1"/>
  </cols>
  <sheetData>
    <row r="2" spans="1:7" x14ac:dyDescent="0.2">
      <c r="A2" t="s">
        <v>925</v>
      </c>
      <c r="B2" t="s">
        <v>717</v>
      </c>
      <c r="C2" t="s">
        <v>718</v>
      </c>
      <c r="D2" t="s">
        <v>851</v>
      </c>
    </row>
    <row r="3" spans="1:7" x14ac:dyDescent="0.2">
      <c r="A3">
        <v>5</v>
      </c>
      <c r="B3">
        <v>6</v>
      </c>
      <c r="C3">
        <v>2010</v>
      </c>
      <c r="D3" s="137"/>
    </row>
    <row r="4" spans="1:7" x14ac:dyDescent="0.2">
      <c r="A4">
        <v>9</v>
      </c>
      <c r="B4">
        <v>9</v>
      </c>
      <c r="C4">
        <v>2010</v>
      </c>
      <c r="G4" s="137"/>
    </row>
    <row r="5" spans="1:7" x14ac:dyDescent="0.2">
      <c r="G5" s="137"/>
    </row>
    <row r="9" spans="1:7" x14ac:dyDescent="0.2">
      <c r="A9" t="s">
        <v>851</v>
      </c>
      <c r="B9" t="s">
        <v>851</v>
      </c>
      <c r="C9" t="s">
        <v>717</v>
      </c>
      <c r="D9" t="s">
        <v>718</v>
      </c>
    </row>
    <row r="10" spans="1:7" x14ac:dyDescent="0.2">
      <c r="A10" s="137">
        <v>41100</v>
      </c>
    </row>
    <row r="11" spans="1:7" x14ac:dyDescent="0.2">
      <c r="A11" s="137">
        <v>41167</v>
      </c>
    </row>
    <row r="13" spans="1:7" x14ac:dyDescent="0.2">
      <c r="A13" s="137">
        <v>26954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5"/>
  <sheetViews>
    <sheetView workbookViewId="0">
      <selection activeCell="D2" sqref="D2"/>
    </sheetView>
  </sheetViews>
  <sheetFormatPr defaultRowHeight="15" x14ac:dyDescent="0.2"/>
  <sheetData>
    <row r="1" spans="1:9" ht="26.25" thickBot="1" x14ac:dyDescent="0.25">
      <c r="A1" s="55" t="s">
        <v>385</v>
      </c>
      <c r="B1" s="55" t="s">
        <v>384</v>
      </c>
      <c r="C1" s="55" t="s">
        <v>383</v>
      </c>
      <c r="D1" s="55" t="s">
        <v>382</v>
      </c>
      <c r="E1" s="55" t="s">
        <v>381</v>
      </c>
      <c r="F1" s="56" t="s">
        <v>380</v>
      </c>
      <c r="G1" s="55" t="s">
        <v>379</v>
      </c>
      <c r="H1" s="54" t="s">
        <v>378</v>
      </c>
      <c r="I1" s="54" t="s">
        <v>377</v>
      </c>
    </row>
    <row r="2" spans="1:9" x14ac:dyDescent="0.2">
      <c r="A2" s="1">
        <v>1</v>
      </c>
      <c r="B2" s="1" t="s">
        <v>376</v>
      </c>
      <c r="C2" s="1" t="s">
        <v>926</v>
      </c>
      <c r="D2" s="1" t="s">
        <v>374</v>
      </c>
      <c r="E2" s="52">
        <v>34690</v>
      </c>
      <c r="F2" s="51" t="s">
        <v>117</v>
      </c>
      <c r="G2" s="50">
        <v>35.5</v>
      </c>
      <c r="H2" s="49">
        <v>45</v>
      </c>
      <c r="I2" s="49">
        <f t="shared" ref="I2:I65" si="0">G2*H2</f>
        <v>1597.5</v>
      </c>
    </row>
    <row r="3" spans="1:9" x14ac:dyDescent="0.2">
      <c r="A3" s="1">
        <v>2</v>
      </c>
      <c r="B3" s="1" t="s">
        <v>373</v>
      </c>
      <c r="C3" s="1" t="s">
        <v>927</v>
      </c>
      <c r="D3" s="1" t="s">
        <v>371</v>
      </c>
      <c r="E3" s="52">
        <v>34153</v>
      </c>
      <c r="F3" s="51" t="s">
        <v>128</v>
      </c>
      <c r="G3" s="50">
        <v>35.5</v>
      </c>
      <c r="H3" s="49">
        <v>28.3</v>
      </c>
      <c r="I3" s="49">
        <f t="shared" si="0"/>
        <v>1004.65</v>
      </c>
    </row>
    <row r="4" spans="1:9" x14ac:dyDescent="0.2">
      <c r="A4" s="1">
        <v>3</v>
      </c>
      <c r="B4" s="1" t="s">
        <v>370</v>
      </c>
      <c r="C4" s="1" t="s">
        <v>928</v>
      </c>
      <c r="D4" s="1" t="s">
        <v>191</v>
      </c>
      <c r="E4" s="52">
        <v>36000</v>
      </c>
      <c r="F4" s="51" t="s">
        <v>132</v>
      </c>
      <c r="G4" s="50">
        <v>42</v>
      </c>
      <c r="H4" s="49">
        <v>31.75</v>
      </c>
      <c r="I4" s="49">
        <f t="shared" si="0"/>
        <v>1333.5</v>
      </c>
    </row>
    <row r="5" spans="1:9" x14ac:dyDescent="0.2">
      <c r="A5" s="1">
        <v>4</v>
      </c>
      <c r="B5" s="1" t="s">
        <v>368</v>
      </c>
      <c r="C5" s="1" t="s">
        <v>929</v>
      </c>
      <c r="D5" s="1" t="s">
        <v>114</v>
      </c>
      <c r="E5" s="52">
        <v>35221</v>
      </c>
      <c r="F5" s="51" t="s">
        <v>113</v>
      </c>
      <c r="G5" s="50">
        <v>40</v>
      </c>
      <c r="H5" s="49">
        <v>23.75</v>
      </c>
      <c r="I5" s="49">
        <f t="shared" si="0"/>
        <v>950</v>
      </c>
    </row>
    <row r="6" spans="1:9" x14ac:dyDescent="0.2">
      <c r="A6" s="1">
        <v>5</v>
      </c>
      <c r="B6" s="1" t="s">
        <v>366</v>
      </c>
      <c r="C6" s="1" t="s">
        <v>930</v>
      </c>
      <c r="D6" s="1" t="s">
        <v>364</v>
      </c>
      <c r="E6" s="52">
        <v>33399</v>
      </c>
      <c r="F6" s="51" t="s">
        <v>132</v>
      </c>
      <c r="G6" s="50">
        <v>40</v>
      </c>
      <c r="H6" s="49">
        <v>27.6</v>
      </c>
      <c r="I6" s="49">
        <f t="shared" si="0"/>
        <v>1104</v>
      </c>
    </row>
    <row r="7" spans="1:9" x14ac:dyDescent="0.2">
      <c r="A7" s="1">
        <v>6</v>
      </c>
      <c r="B7" s="1" t="s">
        <v>363</v>
      </c>
      <c r="C7" s="1" t="s">
        <v>931</v>
      </c>
      <c r="D7" s="1" t="s">
        <v>361</v>
      </c>
      <c r="E7" s="52">
        <v>34853</v>
      </c>
      <c r="F7" s="51" t="s">
        <v>128</v>
      </c>
      <c r="G7" s="50">
        <v>35</v>
      </c>
      <c r="H7" s="49">
        <v>39</v>
      </c>
      <c r="I7" s="49">
        <f t="shared" si="0"/>
        <v>1365</v>
      </c>
    </row>
    <row r="8" spans="1:9" x14ac:dyDescent="0.2">
      <c r="A8" s="1">
        <v>7</v>
      </c>
      <c r="B8" s="1" t="s">
        <v>360</v>
      </c>
      <c r="C8" s="1" t="s">
        <v>932</v>
      </c>
      <c r="D8" s="1" t="s">
        <v>359</v>
      </c>
      <c r="E8" s="52">
        <v>35485</v>
      </c>
      <c r="F8" s="51" t="s">
        <v>113</v>
      </c>
      <c r="G8" s="50">
        <v>35</v>
      </c>
      <c r="H8" s="49">
        <v>27.1</v>
      </c>
      <c r="I8" s="49">
        <f t="shared" si="0"/>
        <v>948.5</v>
      </c>
    </row>
    <row r="9" spans="1:9" x14ac:dyDescent="0.2">
      <c r="A9" s="1">
        <v>8</v>
      </c>
      <c r="B9" s="1" t="s">
        <v>358</v>
      </c>
      <c r="C9" s="1" t="s">
        <v>933</v>
      </c>
      <c r="D9" s="1" t="s">
        <v>356</v>
      </c>
      <c r="E9" s="52">
        <v>33341</v>
      </c>
      <c r="F9" s="51" t="s">
        <v>128</v>
      </c>
      <c r="G9" s="50">
        <v>40</v>
      </c>
      <c r="H9" s="49">
        <v>48</v>
      </c>
      <c r="I9" s="49">
        <f t="shared" si="0"/>
        <v>1920</v>
      </c>
    </row>
    <row r="10" spans="1:9" x14ac:dyDescent="0.2">
      <c r="A10" s="1">
        <v>9</v>
      </c>
      <c r="B10" s="1" t="s">
        <v>355</v>
      </c>
      <c r="C10" s="1" t="s">
        <v>934</v>
      </c>
      <c r="D10" s="1" t="s">
        <v>353</v>
      </c>
      <c r="E10" s="52">
        <v>35825</v>
      </c>
      <c r="F10" s="51" t="s">
        <v>121</v>
      </c>
      <c r="G10" s="50">
        <v>35.5</v>
      </c>
      <c r="H10" s="49">
        <v>28.3</v>
      </c>
      <c r="I10" s="49">
        <f t="shared" si="0"/>
        <v>1004.65</v>
      </c>
    </row>
    <row r="11" spans="1:9" x14ac:dyDescent="0.2">
      <c r="A11" s="1">
        <v>10</v>
      </c>
      <c r="B11" s="1" t="s">
        <v>352</v>
      </c>
      <c r="C11" s="1" t="s">
        <v>935</v>
      </c>
      <c r="D11" s="1" t="s">
        <v>350</v>
      </c>
      <c r="E11" s="52">
        <v>36157</v>
      </c>
      <c r="F11" s="51"/>
      <c r="G11" s="50">
        <v>40</v>
      </c>
      <c r="H11" s="49">
        <v>36.5</v>
      </c>
      <c r="I11" s="49">
        <f t="shared" si="0"/>
        <v>1460</v>
      </c>
    </row>
    <row r="12" spans="1:9" x14ac:dyDescent="0.2">
      <c r="A12" s="1">
        <v>11</v>
      </c>
      <c r="B12" s="1" t="s">
        <v>349</v>
      </c>
      <c r="C12" s="1" t="s">
        <v>936</v>
      </c>
      <c r="D12" s="1" t="s">
        <v>347</v>
      </c>
      <c r="E12" s="52">
        <v>33822</v>
      </c>
      <c r="F12" s="51" t="s">
        <v>117</v>
      </c>
      <c r="G12" s="50">
        <v>35.5</v>
      </c>
      <c r="H12" s="49">
        <v>28.3</v>
      </c>
      <c r="I12" s="49">
        <f t="shared" si="0"/>
        <v>1004.65</v>
      </c>
    </row>
    <row r="13" spans="1:9" x14ac:dyDescent="0.2">
      <c r="A13" s="1">
        <v>12</v>
      </c>
      <c r="B13" s="1" t="s">
        <v>346</v>
      </c>
      <c r="C13" s="1" t="s">
        <v>937</v>
      </c>
      <c r="D13" s="1" t="s">
        <v>344</v>
      </c>
      <c r="E13" s="52">
        <v>35888</v>
      </c>
      <c r="F13" s="51" t="s">
        <v>132</v>
      </c>
      <c r="G13" s="50">
        <v>32</v>
      </c>
      <c r="H13" s="49">
        <v>20.5</v>
      </c>
      <c r="I13" s="49">
        <f t="shared" si="0"/>
        <v>656</v>
      </c>
    </row>
    <row r="14" spans="1:9" x14ac:dyDescent="0.2">
      <c r="A14" s="1">
        <v>13</v>
      </c>
      <c r="B14" s="1" t="s">
        <v>343</v>
      </c>
      <c r="C14" s="1" t="s">
        <v>938</v>
      </c>
      <c r="D14" s="1" t="s">
        <v>341</v>
      </c>
      <c r="E14" s="52">
        <v>33992</v>
      </c>
      <c r="F14" s="51" t="s">
        <v>903</v>
      </c>
      <c r="G14" s="50">
        <v>35.5</v>
      </c>
      <c r="H14" s="49">
        <v>50</v>
      </c>
      <c r="I14" s="49">
        <f t="shared" si="0"/>
        <v>1775</v>
      </c>
    </row>
    <row r="15" spans="1:9" x14ac:dyDescent="0.2">
      <c r="A15" s="1">
        <v>14</v>
      </c>
      <c r="B15" s="1" t="s">
        <v>340</v>
      </c>
      <c r="C15" s="1" t="s">
        <v>939</v>
      </c>
      <c r="D15" s="1" t="s">
        <v>339</v>
      </c>
      <c r="E15" s="52">
        <v>35195</v>
      </c>
      <c r="F15" s="51" t="s">
        <v>136</v>
      </c>
      <c r="G15" s="50">
        <v>40</v>
      </c>
      <c r="H15" s="49">
        <v>22.22</v>
      </c>
      <c r="I15" s="49">
        <f t="shared" si="0"/>
        <v>888.8</v>
      </c>
    </row>
    <row r="16" spans="1:9" x14ac:dyDescent="0.2">
      <c r="A16" s="1">
        <v>15</v>
      </c>
      <c r="B16" s="1" t="s">
        <v>338</v>
      </c>
      <c r="C16" s="1" t="s">
        <v>940</v>
      </c>
      <c r="D16" s="1" t="s">
        <v>337</v>
      </c>
      <c r="E16" s="52">
        <v>34858</v>
      </c>
      <c r="F16" s="51" t="s">
        <v>136</v>
      </c>
      <c r="G16" s="50">
        <v>40</v>
      </c>
      <c r="H16" s="49">
        <v>27.6</v>
      </c>
      <c r="I16" s="49">
        <f t="shared" si="0"/>
        <v>1104</v>
      </c>
    </row>
    <row r="17" spans="1:9" x14ac:dyDescent="0.2">
      <c r="A17" s="1">
        <v>16</v>
      </c>
      <c r="B17" s="1" t="s">
        <v>336</v>
      </c>
      <c r="C17" s="1" t="s">
        <v>941</v>
      </c>
      <c r="D17" s="1" t="s">
        <v>335</v>
      </c>
      <c r="E17" s="52">
        <v>34616</v>
      </c>
      <c r="F17" s="51" t="s">
        <v>136</v>
      </c>
      <c r="G17" s="50">
        <v>35.5</v>
      </c>
      <c r="H17" s="49">
        <v>55</v>
      </c>
      <c r="I17" s="49">
        <f t="shared" si="0"/>
        <v>1952.5</v>
      </c>
    </row>
    <row r="18" spans="1:9" x14ac:dyDescent="0.2">
      <c r="A18" s="1">
        <v>17</v>
      </c>
      <c r="B18" s="1" t="s">
        <v>334</v>
      </c>
      <c r="C18" s="1" t="s">
        <v>942</v>
      </c>
      <c r="D18" s="1" t="s">
        <v>333</v>
      </c>
      <c r="E18" s="52">
        <v>34094</v>
      </c>
      <c r="F18" s="51" t="s">
        <v>162</v>
      </c>
      <c r="G18" s="50">
        <v>40</v>
      </c>
      <c r="H18" s="49">
        <v>37</v>
      </c>
      <c r="I18" s="49">
        <f t="shared" si="0"/>
        <v>1480</v>
      </c>
    </row>
    <row r="19" spans="1:9" x14ac:dyDescent="0.2">
      <c r="A19" s="1">
        <v>18</v>
      </c>
      <c r="B19" s="1" t="s">
        <v>332</v>
      </c>
      <c r="C19" s="1" t="s">
        <v>943</v>
      </c>
      <c r="D19" s="1" t="s">
        <v>331</v>
      </c>
      <c r="E19" s="52">
        <v>35050</v>
      </c>
      <c r="F19" s="51" t="s">
        <v>162</v>
      </c>
      <c r="G19" s="50">
        <v>40</v>
      </c>
      <c r="H19" s="49">
        <v>37</v>
      </c>
      <c r="I19" s="49">
        <f t="shared" si="0"/>
        <v>1480</v>
      </c>
    </row>
    <row r="20" spans="1:9" x14ac:dyDescent="0.2">
      <c r="A20" s="1">
        <v>19</v>
      </c>
      <c r="B20" s="1" t="s">
        <v>330</v>
      </c>
      <c r="C20" s="1" t="s">
        <v>944</v>
      </c>
      <c r="D20" s="1" t="s">
        <v>328</v>
      </c>
      <c r="E20" s="52">
        <v>34871</v>
      </c>
      <c r="F20" s="51" t="s">
        <v>113</v>
      </c>
      <c r="G20" s="50">
        <v>40</v>
      </c>
      <c r="H20" s="49">
        <v>30</v>
      </c>
      <c r="I20" s="49">
        <f t="shared" si="0"/>
        <v>1200</v>
      </c>
    </row>
    <row r="21" spans="1:9" x14ac:dyDescent="0.2">
      <c r="A21" s="1">
        <v>20</v>
      </c>
      <c r="B21" s="1" t="s">
        <v>327</v>
      </c>
      <c r="C21" s="1" t="s">
        <v>945</v>
      </c>
      <c r="D21" s="1" t="s">
        <v>326</v>
      </c>
      <c r="E21" s="52">
        <v>34534</v>
      </c>
      <c r="F21" s="51"/>
      <c r="G21" s="50">
        <v>35.5</v>
      </c>
      <c r="H21" s="49">
        <v>27.5</v>
      </c>
      <c r="I21" s="49">
        <f t="shared" si="0"/>
        <v>976.25</v>
      </c>
    </row>
    <row r="22" spans="1:9" x14ac:dyDescent="0.2">
      <c r="A22" s="1">
        <v>21</v>
      </c>
      <c r="B22" s="1" t="s">
        <v>325</v>
      </c>
      <c r="C22" s="1" t="s">
        <v>946</v>
      </c>
      <c r="D22" s="1" t="s">
        <v>140</v>
      </c>
      <c r="E22" s="52">
        <v>33649</v>
      </c>
      <c r="F22" s="51" t="s">
        <v>113</v>
      </c>
      <c r="G22" s="50">
        <v>25</v>
      </c>
      <c r="H22" s="49">
        <v>23.52</v>
      </c>
      <c r="I22" s="49">
        <f t="shared" si="0"/>
        <v>588</v>
      </c>
    </row>
    <row r="23" spans="1:9" x14ac:dyDescent="0.2">
      <c r="A23" s="1">
        <v>22</v>
      </c>
      <c r="B23" s="1" t="s">
        <v>323</v>
      </c>
      <c r="C23" s="1" t="s">
        <v>947</v>
      </c>
      <c r="D23" s="1" t="s">
        <v>321</v>
      </c>
      <c r="E23" s="52">
        <v>33634</v>
      </c>
      <c r="F23" s="51" t="s">
        <v>162</v>
      </c>
      <c r="G23" s="50">
        <v>40</v>
      </c>
      <c r="H23" s="49">
        <v>23.75</v>
      </c>
      <c r="I23" s="49">
        <f t="shared" si="0"/>
        <v>950</v>
      </c>
    </row>
    <row r="24" spans="1:9" x14ac:dyDescent="0.2">
      <c r="A24" s="1">
        <v>23</v>
      </c>
      <c r="B24" s="1" t="s">
        <v>320</v>
      </c>
      <c r="C24" s="1" t="s">
        <v>948</v>
      </c>
      <c r="D24" s="1" t="s">
        <v>318</v>
      </c>
      <c r="E24" s="52">
        <v>32573</v>
      </c>
      <c r="F24" s="51" t="s">
        <v>117</v>
      </c>
      <c r="G24" s="50">
        <v>40</v>
      </c>
      <c r="H24" s="49">
        <v>60</v>
      </c>
      <c r="I24" s="49">
        <f t="shared" si="0"/>
        <v>2400</v>
      </c>
    </row>
    <row r="25" spans="1:9" x14ac:dyDescent="0.2">
      <c r="A25" s="1">
        <v>24</v>
      </c>
      <c r="B25" s="1" t="s">
        <v>317</v>
      </c>
      <c r="C25" s="1" t="s">
        <v>949</v>
      </c>
      <c r="D25" s="1" t="s">
        <v>315</v>
      </c>
      <c r="E25" s="52">
        <v>33700</v>
      </c>
      <c r="F25" s="51"/>
      <c r="G25" s="50">
        <v>40</v>
      </c>
      <c r="H25" s="49">
        <v>52</v>
      </c>
      <c r="I25" s="49">
        <f t="shared" si="0"/>
        <v>2080</v>
      </c>
    </row>
    <row r="26" spans="1:9" x14ac:dyDescent="0.2">
      <c r="A26" s="1">
        <v>25</v>
      </c>
      <c r="B26" s="1" t="s">
        <v>314</v>
      </c>
      <c r="C26" s="1" t="s">
        <v>950</v>
      </c>
      <c r="D26" s="1" t="s">
        <v>186</v>
      </c>
      <c r="E26" s="52">
        <v>35747</v>
      </c>
      <c r="F26" s="51" t="s">
        <v>132</v>
      </c>
      <c r="G26" s="50">
        <v>40</v>
      </c>
      <c r="H26" s="49">
        <v>30.5</v>
      </c>
      <c r="I26" s="49">
        <f t="shared" si="0"/>
        <v>1220</v>
      </c>
    </row>
    <row r="27" spans="1:9" x14ac:dyDescent="0.2">
      <c r="A27" s="1">
        <v>26</v>
      </c>
      <c r="B27" s="1" t="s">
        <v>312</v>
      </c>
      <c r="C27" s="1" t="s">
        <v>951</v>
      </c>
      <c r="D27" s="1" t="s">
        <v>310</v>
      </c>
      <c r="E27" s="52">
        <v>36374</v>
      </c>
      <c r="F27" s="51" t="s">
        <v>132</v>
      </c>
      <c r="G27" s="50">
        <v>32</v>
      </c>
      <c r="H27" s="49">
        <v>20.5</v>
      </c>
      <c r="I27" s="49">
        <f t="shared" si="0"/>
        <v>656</v>
      </c>
    </row>
    <row r="28" spans="1:9" x14ac:dyDescent="0.2">
      <c r="A28" s="1">
        <v>27</v>
      </c>
      <c r="B28" s="1" t="s">
        <v>309</v>
      </c>
      <c r="C28" s="1" t="s">
        <v>952</v>
      </c>
      <c r="D28" s="1" t="s">
        <v>307</v>
      </c>
      <c r="E28" s="52">
        <v>34279</v>
      </c>
      <c r="F28" s="51" t="s">
        <v>162</v>
      </c>
      <c r="G28" s="50">
        <v>40</v>
      </c>
      <c r="H28" s="49">
        <v>34.5</v>
      </c>
      <c r="I28" s="49">
        <f t="shared" si="0"/>
        <v>1380</v>
      </c>
    </row>
    <row r="29" spans="1:9" x14ac:dyDescent="0.2">
      <c r="A29" s="1">
        <v>28</v>
      </c>
      <c r="B29" s="1" t="s">
        <v>306</v>
      </c>
      <c r="C29" s="1" t="s">
        <v>953</v>
      </c>
      <c r="D29" s="1" t="s">
        <v>304</v>
      </c>
      <c r="E29" s="52">
        <v>33497</v>
      </c>
      <c r="F29" s="51" t="s">
        <v>132</v>
      </c>
      <c r="G29" s="50">
        <v>40</v>
      </c>
      <c r="H29" s="49">
        <v>45</v>
      </c>
      <c r="I29" s="49">
        <f t="shared" si="0"/>
        <v>1800</v>
      </c>
    </row>
    <row r="30" spans="1:9" x14ac:dyDescent="0.2">
      <c r="A30" s="1">
        <v>29</v>
      </c>
      <c r="B30" s="1" t="s">
        <v>303</v>
      </c>
      <c r="C30" s="1" t="s">
        <v>954</v>
      </c>
      <c r="D30" s="1" t="s">
        <v>301</v>
      </c>
      <c r="E30" s="52">
        <v>33831</v>
      </c>
      <c r="F30" s="51" t="s">
        <v>162</v>
      </c>
      <c r="G30" s="50">
        <v>32</v>
      </c>
      <c r="H30" s="49">
        <v>20.5</v>
      </c>
      <c r="I30" s="49">
        <f t="shared" si="0"/>
        <v>656</v>
      </c>
    </row>
    <row r="31" spans="1:9" x14ac:dyDescent="0.2">
      <c r="A31" s="1">
        <v>30</v>
      </c>
      <c r="B31" s="1" t="s">
        <v>300</v>
      </c>
      <c r="C31" s="1" t="s">
        <v>955</v>
      </c>
      <c r="D31" s="1" t="s">
        <v>298</v>
      </c>
      <c r="E31" s="52">
        <v>33837</v>
      </c>
      <c r="F31" s="51" t="s">
        <v>162</v>
      </c>
      <c r="G31" s="50">
        <v>40</v>
      </c>
      <c r="H31" s="49">
        <v>36.5</v>
      </c>
      <c r="I31" s="49">
        <f t="shared" si="0"/>
        <v>1460</v>
      </c>
    </row>
    <row r="32" spans="1:9" x14ac:dyDescent="0.2">
      <c r="A32" s="1">
        <v>31</v>
      </c>
      <c r="B32" s="1" t="s">
        <v>297</v>
      </c>
      <c r="C32" s="1" t="s">
        <v>956</v>
      </c>
      <c r="D32" s="1" t="s">
        <v>295</v>
      </c>
      <c r="E32" s="52">
        <v>35775</v>
      </c>
      <c r="F32" s="51" t="s">
        <v>117</v>
      </c>
      <c r="G32" s="50">
        <v>25</v>
      </c>
      <c r="H32" s="49">
        <v>23.52</v>
      </c>
      <c r="I32" s="49">
        <f t="shared" si="0"/>
        <v>588</v>
      </c>
    </row>
    <row r="33" spans="1:9" x14ac:dyDescent="0.2">
      <c r="A33" s="1">
        <v>32</v>
      </c>
      <c r="B33" s="1" t="s">
        <v>294</v>
      </c>
      <c r="C33" s="1" t="s">
        <v>957</v>
      </c>
      <c r="D33" s="1" t="s">
        <v>191</v>
      </c>
      <c r="E33" s="52">
        <v>36194</v>
      </c>
      <c r="F33" s="51"/>
      <c r="G33" s="50">
        <v>35</v>
      </c>
      <c r="H33" s="49">
        <v>27.1</v>
      </c>
      <c r="I33" s="49">
        <f t="shared" si="0"/>
        <v>948.5</v>
      </c>
    </row>
    <row r="34" spans="1:9" x14ac:dyDescent="0.2">
      <c r="A34" s="1">
        <v>33</v>
      </c>
      <c r="B34" s="1" t="s">
        <v>292</v>
      </c>
      <c r="C34" s="1" t="s">
        <v>958</v>
      </c>
      <c r="D34" s="1" t="s">
        <v>290</v>
      </c>
      <c r="E34" s="52">
        <v>36017</v>
      </c>
      <c r="F34" s="51" t="s">
        <v>113</v>
      </c>
      <c r="G34" s="50">
        <v>35</v>
      </c>
      <c r="H34" s="49">
        <v>50</v>
      </c>
      <c r="I34" s="49">
        <f t="shared" si="0"/>
        <v>1750</v>
      </c>
    </row>
    <row r="35" spans="1:9" x14ac:dyDescent="0.2">
      <c r="A35" s="1">
        <v>34</v>
      </c>
      <c r="B35" s="1" t="s">
        <v>289</v>
      </c>
      <c r="C35" s="1" t="s">
        <v>959</v>
      </c>
      <c r="D35" s="1" t="s">
        <v>140</v>
      </c>
      <c r="E35" s="52">
        <v>35372</v>
      </c>
      <c r="F35" s="51" t="s">
        <v>128</v>
      </c>
      <c r="G35" s="50">
        <v>40</v>
      </c>
      <c r="H35" s="49">
        <v>34.5</v>
      </c>
      <c r="I35" s="49">
        <f t="shared" si="0"/>
        <v>1380</v>
      </c>
    </row>
    <row r="36" spans="1:9" x14ac:dyDescent="0.2">
      <c r="A36" s="1">
        <v>35</v>
      </c>
      <c r="B36" s="1" t="s">
        <v>287</v>
      </c>
      <c r="C36" s="1" t="s">
        <v>960</v>
      </c>
      <c r="D36" s="1" t="s">
        <v>286</v>
      </c>
      <c r="E36" s="52">
        <v>35026</v>
      </c>
      <c r="F36" s="51" t="s">
        <v>128</v>
      </c>
      <c r="G36" s="50">
        <v>35.5</v>
      </c>
      <c r="H36" s="49">
        <v>55</v>
      </c>
      <c r="I36" s="49">
        <f t="shared" si="0"/>
        <v>1952.5</v>
      </c>
    </row>
    <row r="37" spans="1:9" x14ac:dyDescent="0.2">
      <c r="A37" s="1">
        <v>36</v>
      </c>
      <c r="B37" s="1" t="s">
        <v>285</v>
      </c>
      <c r="C37" s="1" t="s">
        <v>961</v>
      </c>
      <c r="D37" s="1" t="s">
        <v>283</v>
      </c>
      <c r="E37" s="52">
        <v>34483</v>
      </c>
      <c r="F37" s="51"/>
      <c r="G37" s="50">
        <v>40</v>
      </c>
      <c r="H37" s="49">
        <v>23.75</v>
      </c>
      <c r="I37" s="49">
        <f t="shared" si="0"/>
        <v>950</v>
      </c>
    </row>
    <row r="38" spans="1:9" x14ac:dyDescent="0.2">
      <c r="A38" s="1">
        <v>37</v>
      </c>
      <c r="B38" s="1" t="s">
        <v>282</v>
      </c>
      <c r="C38" s="1" t="s">
        <v>962</v>
      </c>
      <c r="D38" s="1" t="s">
        <v>280</v>
      </c>
      <c r="E38" s="52">
        <v>34949</v>
      </c>
      <c r="F38" s="51" t="s">
        <v>162</v>
      </c>
      <c r="G38" s="50">
        <v>29.5</v>
      </c>
      <c r="H38" s="49">
        <v>21.5</v>
      </c>
      <c r="I38" s="49">
        <f t="shared" si="0"/>
        <v>634.25</v>
      </c>
    </row>
    <row r="39" spans="1:9" x14ac:dyDescent="0.2">
      <c r="A39" s="1">
        <v>38</v>
      </c>
      <c r="B39" s="1" t="s">
        <v>279</v>
      </c>
      <c r="C39" s="1" t="s">
        <v>963</v>
      </c>
      <c r="D39" s="1" t="s">
        <v>277</v>
      </c>
      <c r="E39" s="52">
        <v>33404</v>
      </c>
      <c r="F39" s="51" t="s">
        <v>128</v>
      </c>
      <c r="G39" s="50">
        <v>38</v>
      </c>
      <c r="H39" s="49">
        <v>30.5</v>
      </c>
      <c r="I39" s="49">
        <f t="shared" si="0"/>
        <v>1159</v>
      </c>
    </row>
    <row r="40" spans="1:9" x14ac:dyDescent="0.2">
      <c r="A40" s="1">
        <v>39</v>
      </c>
      <c r="B40" s="1" t="s">
        <v>276</v>
      </c>
      <c r="C40" s="1" t="s">
        <v>964</v>
      </c>
      <c r="D40" s="1" t="s">
        <v>274</v>
      </c>
      <c r="E40" s="52">
        <v>35655</v>
      </c>
      <c r="F40" s="51" t="s">
        <v>136</v>
      </c>
      <c r="G40" s="50">
        <v>40</v>
      </c>
      <c r="H40" s="49">
        <v>37</v>
      </c>
      <c r="I40" s="49">
        <f t="shared" si="0"/>
        <v>1480</v>
      </c>
    </row>
    <row r="41" spans="1:9" x14ac:dyDescent="0.2">
      <c r="A41" s="1">
        <v>40</v>
      </c>
      <c r="B41" s="1" t="s">
        <v>273</v>
      </c>
      <c r="C41" s="1" t="s">
        <v>965</v>
      </c>
      <c r="D41" s="1" t="s">
        <v>272</v>
      </c>
      <c r="E41" s="52">
        <v>35005</v>
      </c>
      <c r="F41" s="51"/>
      <c r="G41" s="50">
        <v>38</v>
      </c>
      <c r="H41" s="49">
        <v>30.5</v>
      </c>
      <c r="I41" s="49">
        <f t="shared" si="0"/>
        <v>1159</v>
      </c>
    </row>
    <row r="42" spans="1:9" x14ac:dyDescent="0.2">
      <c r="A42" s="1">
        <v>41</v>
      </c>
      <c r="B42" s="1" t="s">
        <v>271</v>
      </c>
      <c r="C42" s="1" t="s">
        <v>966</v>
      </c>
      <c r="D42" s="1" t="s">
        <v>269</v>
      </c>
      <c r="E42" s="52">
        <v>34471</v>
      </c>
      <c r="F42" s="51" t="s">
        <v>121</v>
      </c>
      <c r="G42" s="50">
        <v>40</v>
      </c>
      <c r="H42" s="49">
        <v>23.22</v>
      </c>
      <c r="I42" s="49">
        <f t="shared" si="0"/>
        <v>928.8</v>
      </c>
    </row>
    <row r="43" spans="1:9" x14ac:dyDescent="0.2">
      <c r="A43" s="1">
        <v>42</v>
      </c>
      <c r="B43" s="1" t="s">
        <v>268</v>
      </c>
      <c r="C43" s="1" t="s">
        <v>967</v>
      </c>
      <c r="D43" s="1" t="s">
        <v>267</v>
      </c>
      <c r="E43" s="52">
        <v>32883</v>
      </c>
      <c r="F43" s="51"/>
      <c r="G43" s="50">
        <v>40</v>
      </c>
      <c r="H43" s="49">
        <v>45</v>
      </c>
      <c r="I43" s="49">
        <f t="shared" si="0"/>
        <v>1800</v>
      </c>
    </row>
    <row r="44" spans="1:9" x14ac:dyDescent="0.2">
      <c r="A44" s="1">
        <v>43</v>
      </c>
      <c r="B44" s="1" t="s">
        <v>266</v>
      </c>
      <c r="C44" s="1" t="s">
        <v>968</v>
      </c>
      <c r="D44" s="1" t="s">
        <v>265</v>
      </c>
      <c r="E44" s="52">
        <v>34414</v>
      </c>
      <c r="F44" s="51" t="s">
        <v>136</v>
      </c>
      <c r="G44" s="50">
        <v>35</v>
      </c>
      <c r="H44" s="49">
        <v>39</v>
      </c>
      <c r="I44" s="49">
        <f t="shared" si="0"/>
        <v>1365</v>
      </c>
    </row>
    <row r="45" spans="1:9" x14ac:dyDescent="0.2">
      <c r="A45" s="1">
        <v>44</v>
      </c>
      <c r="B45" s="1" t="s">
        <v>264</v>
      </c>
      <c r="C45" s="1" t="s">
        <v>969</v>
      </c>
      <c r="D45" s="1" t="s">
        <v>262</v>
      </c>
      <c r="E45" s="52">
        <v>34671</v>
      </c>
      <c r="F45" s="51" t="s">
        <v>121</v>
      </c>
      <c r="G45" s="50">
        <v>15.5</v>
      </c>
      <c r="H45" s="49">
        <v>21.5</v>
      </c>
      <c r="I45" s="49">
        <f t="shared" si="0"/>
        <v>333.25</v>
      </c>
    </row>
    <row r="46" spans="1:9" x14ac:dyDescent="0.2">
      <c r="A46" s="1">
        <v>45</v>
      </c>
      <c r="B46" s="1" t="s">
        <v>261</v>
      </c>
      <c r="C46" s="1" t="s">
        <v>970</v>
      </c>
      <c r="D46" s="1" t="s">
        <v>259</v>
      </c>
      <c r="E46" s="52">
        <v>33883</v>
      </c>
      <c r="F46" s="51" t="s">
        <v>162</v>
      </c>
      <c r="G46" s="50">
        <v>40</v>
      </c>
      <c r="H46" s="49">
        <v>37</v>
      </c>
      <c r="I46" s="49">
        <f t="shared" si="0"/>
        <v>1480</v>
      </c>
    </row>
    <row r="47" spans="1:9" x14ac:dyDescent="0.2">
      <c r="A47" s="1">
        <v>46</v>
      </c>
      <c r="B47" s="1" t="s">
        <v>258</v>
      </c>
      <c r="C47" s="1" t="s">
        <v>971</v>
      </c>
      <c r="D47" s="1" t="s">
        <v>256</v>
      </c>
      <c r="E47" s="52">
        <v>35427</v>
      </c>
      <c r="F47" s="51" t="s">
        <v>132</v>
      </c>
      <c r="G47" s="50">
        <v>32</v>
      </c>
      <c r="H47" s="49">
        <v>20.5</v>
      </c>
      <c r="I47" s="49">
        <f t="shared" si="0"/>
        <v>656</v>
      </c>
    </row>
    <row r="48" spans="1:9" x14ac:dyDescent="0.2">
      <c r="A48" s="1">
        <v>47</v>
      </c>
      <c r="B48" s="1" t="s">
        <v>255</v>
      </c>
      <c r="C48" s="1" t="s">
        <v>972</v>
      </c>
      <c r="D48" s="1" t="s">
        <v>253</v>
      </c>
      <c r="E48" s="52">
        <v>34428</v>
      </c>
      <c r="F48" s="51" t="s">
        <v>113</v>
      </c>
      <c r="G48" s="50">
        <v>25</v>
      </c>
      <c r="H48" s="49">
        <v>23.52</v>
      </c>
      <c r="I48" s="49">
        <f t="shared" si="0"/>
        <v>588</v>
      </c>
    </row>
    <row r="49" spans="1:9" x14ac:dyDescent="0.2">
      <c r="A49" s="1">
        <v>48</v>
      </c>
      <c r="B49" s="1" t="s">
        <v>252</v>
      </c>
      <c r="C49" s="1" t="s">
        <v>973</v>
      </c>
      <c r="D49" s="1" t="s">
        <v>250</v>
      </c>
      <c r="E49" s="52">
        <v>34843</v>
      </c>
      <c r="F49" s="51" t="s">
        <v>117</v>
      </c>
      <c r="G49" s="50">
        <v>38</v>
      </c>
      <c r="H49" s="49">
        <v>55</v>
      </c>
      <c r="I49" s="49">
        <f t="shared" si="0"/>
        <v>2090</v>
      </c>
    </row>
    <row r="50" spans="1:9" x14ac:dyDescent="0.2">
      <c r="A50" s="1">
        <v>49</v>
      </c>
      <c r="B50" s="1" t="s">
        <v>249</v>
      </c>
      <c r="C50" s="1" t="s">
        <v>974</v>
      </c>
      <c r="D50" s="1" t="s">
        <v>247</v>
      </c>
      <c r="E50" s="52">
        <v>35034</v>
      </c>
      <c r="F50" s="51" t="s">
        <v>132</v>
      </c>
      <c r="G50" s="50">
        <v>35.5</v>
      </c>
      <c r="H50" s="49">
        <v>27.5</v>
      </c>
      <c r="I50" s="49">
        <f t="shared" si="0"/>
        <v>976.25</v>
      </c>
    </row>
    <row r="51" spans="1:9" x14ac:dyDescent="0.2">
      <c r="A51" s="1">
        <v>50</v>
      </c>
      <c r="B51" s="1" t="s">
        <v>246</v>
      </c>
      <c r="C51" s="1" t="s">
        <v>975</v>
      </c>
      <c r="D51" s="1" t="s">
        <v>244</v>
      </c>
      <c r="E51" s="52">
        <v>34610</v>
      </c>
      <c r="F51" s="51" t="s">
        <v>117</v>
      </c>
      <c r="G51" s="50">
        <v>40</v>
      </c>
      <c r="H51" s="49">
        <v>36.5</v>
      </c>
      <c r="I51" s="49">
        <f t="shared" si="0"/>
        <v>1460</v>
      </c>
    </row>
    <row r="52" spans="1:9" x14ac:dyDescent="0.2">
      <c r="A52" s="1">
        <v>51</v>
      </c>
      <c r="B52" s="1" t="s">
        <v>243</v>
      </c>
      <c r="C52" s="1" t="s">
        <v>976</v>
      </c>
      <c r="D52" s="1" t="s">
        <v>241</v>
      </c>
      <c r="E52" s="52">
        <v>33704</v>
      </c>
      <c r="F52" s="51"/>
      <c r="G52" s="50">
        <v>38</v>
      </c>
      <c r="H52" s="49">
        <v>30.5</v>
      </c>
      <c r="I52" s="49">
        <f t="shared" si="0"/>
        <v>1159</v>
      </c>
    </row>
    <row r="53" spans="1:9" x14ac:dyDescent="0.2">
      <c r="A53" s="1">
        <v>52</v>
      </c>
      <c r="B53" s="1" t="s">
        <v>240</v>
      </c>
      <c r="C53" s="1" t="s">
        <v>977</v>
      </c>
      <c r="D53" s="1" t="s">
        <v>238</v>
      </c>
      <c r="E53" s="52">
        <v>34998</v>
      </c>
      <c r="F53" s="51" t="s">
        <v>113</v>
      </c>
      <c r="G53" s="50">
        <v>40</v>
      </c>
      <c r="H53" s="49">
        <v>36.5</v>
      </c>
      <c r="I53" s="49">
        <f t="shared" si="0"/>
        <v>1460</v>
      </c>
    </row>
    <row r="54" spans="1:9" x14ac:dyDescent="0.2">
      <c r="A54" s="1">
        <v>53</v>
      </c>
      <c r="B54" s="1" t="s">
        <v>237</v>
      </c>
      <c r="C54" s="1" t="s">
        <v>978</v>
      </c>
      <c r="D54" s="1" t="s">
        <v>235</v>
      </c>
      <c r="E54" s="52">
        <v>34347</v>
      </c>
      <c r="F54" s="51" t="s">
        <v>113</v>
      </c>
      <c r="G54" s="50">
        <v>35</v>
      </c>
      <c r="H54" s="49">
        <v>39</v>
      </c>
      <c r="I54" s="49">
        <f t="shared" si="0"/>
        <v>1365</v>
      </c>
    </row>
    <row r="55" spans="1:9" x14ac:dyDescent="0.2">
      <c r="A55" s="1">
        <v>54</v>
      </c>
      <c r="B55" s="1" t="s">
        <v>234</v>
      </c>
      <c r="C55" s="1" t="s">
        <v>979</v>
      </c>
      <c r="D55" s="1" t="s">
        <v>232</v>
      </c>
      <c r="E55" s="52">
        <v>34615</v>
      </c>
      <c r="F55" s="51"/>
      <c r="G55" s="50">
        <v>40</v>
      </c>
      <c r="H55" s="49">
        <v>36.5</v>
      </c>
      <c r="I55" s="49">
        <f t="shared" si="0"/>
        <v>1460</v>
      </c>
    </row>
    <row r="56" spans="1:9" x14ac:dyDescent="0.2">
      <c r="A56" s="1">
        <v>55</v>
      </c>
      <c r="B56" s="1" t="s">
        <v>231</v>
      </c>
      <c r="C56" s="1" t="s">
        <v>980</v>
      </c>
      <c r="D56" s="1" t="s">
        <v>229</v>
      </c>
      <c r="E56" s="52">
        <v>35221</v>
      </c>
      <c r="F56" s="51"/>
      <c r="G56" s="50">
        <v>25</v>
      </c>
      <c r="H56" s="49">
        <v>23.52</v>
      </c>
      <c r="I56" s="49">
        <f t="shared" si="0"/>
        <v>588</v>
      </c>
    </row>
    <row r="57" spans="1:9" x14ac:dyDescent="0.2">
      <c r="A57" s="1">
        <v>56</v>
      </c>
      <c r="B57" s="1" t="s">
        <v>228</v>
      </c>
      <c r="C57" s="1" t="s">
        <v>981</v>
      </c>
      <c r="D57" s="1" t="s">
        <v>226</v>
      </c>
      <c r="E57" s="52">
        <v>36181</v>
      </c>
      <c r="F57" s="51" t="s">
        <v>132</v>
      </c>
      <c r="G57" s="50">
        <v>40</v>
      </c>
      <c r="H57" s="49">
        <v>36.5</v>
      </c>
      <c r="I57" s="49">
        <f t="shared" si="0"/>
        <v>1460</v>
      </c>
    </row>
    <row r="58" spans="1:9" x14ac:dyDescent="0.2">
      <c r="A58" s="1">
        <v>57</v>
      </c>
      <c r="B58" s="1" t="s">
        <v>225</v>
      </c>
      <c r="C58" s="1" t="s">
        <v>982</v>
      </c>
      <c r="D58" s="1" t="s">
        <v>223</v>
      </c>
      <c r="E58" s="52">
        <v>32732</v>
      </c>
      <c r="F58" s="51" t="s">
        <v>117</v>
      </c>
      <c r="G58" s="50">
        <v>38</v>
      </c>
      <c r="H58" s="49">
        <v>30.5</v>
      </c>
      <c r="I58" s="49">
        <f t="shared" si="0"/>
        <v>1159</v>
      </c>
    </row>
    <row r="59" spans="1:9" x14ac:dyDescent="0.2">
      <c r="A59" s="1">
        <v>58</v>
      </c>
      <c r="B59" s="1" t="s">
        <v>222</v>
      </c>
      <c r="C59" s="1" t="s">
        <v>983</v>
      </c>
      <c r="D59" s="1" t="s">
        <v>220</v>
      </c>
      <c r="E59" s="52">
        <v>35755</v>
      </c>
      <c r="F59" s="51" t="s">
        <v>121</v>
      </c>
      <c r="G59" s="50">
        <v>40</v>
      </c>
      <c r="H59" s="49">
        <v>27.6</v>
      </c>
      <c r="I59" s="49">
        <f t="shared" si="0"/>
        <v>1104</v>
      </c>
    </row>
    <row r="60" spans="1:9" x14ac:dyDescent="0.2">
      <c r="A60" s="1">
        <v>59</v>
      </c>
      <c r="B60" s="1" t="s">
        <v>219</v>
      </c>
      <c r="C60" s="1" t="s">
        <v>984</v>
      </c>
      <c r="D60" s="1" t="s">
        <v>191</v>
      </c>
      <c r="E60" s="52">
        <v>34709</v>
      </c>
      <c r="F60" s="51" t="s">
        <v>136</v>
      </c>
      <c r="G60" s="50">
        <v>42</v>
      </c>
      <c r="H60" s="49">
        <v>45</v>
      </c>
      <c r="I60" s="49">
        <f t="shared" si="0"/>
        <v>1890</v>
      </c>
    </row>
    <row r="61" spans="1:9" x14ac:dyDescent="0.2">
      <c r="A61" s="1">
        <v>60</v>
      </c>
      <c r="B61" s="1" t="s">
        <v>217</v>
      </c>
      <c r="C61" s="1" t="s">
        <v>985</v>
      </c>
      <c r="D61" s="1" t="s">
        <v>215</v>
      </c>
      <c r="E61" s="52">
        <v>34500</v>
      </c>
      <c r="F61" s="51" t="s">
        <v>121</v>
      </c>
      <c r="G61" s="50">
        <v>40</v>
      </c>
      <c r="H61" s="49">
        <v>23.75</v>
      </c>
      <c r="I61" s="49">
        <f t="shared" si="0"/>
        <v>950</v>
      </c>
    </row>
    <row r="62" spans="1:9" x14ac:dyDescent="0.2">
      <c r="A62" s="1">
        <v>61</v>
      </c>
      <c r="B62" s="1" t="s">
        <v>214</v>
      </c>
      <c r="C62" s="1" t="s">
        <v>986</v>
      </c>
      <c r="D62" s="1" t="s">
        <v>212</v>
      </c>
      <c r="E62" s="52">
        <v>34846</v>
      </c>
      <c r="F62" s="51" t="s">
        <v>113</v>
      </c>
      <c r="G62" s="50">
        <v>25</v>
      </c>
      <c r="H62" s="49">
        <v>23.52</v>
      </c>
      <c r="I62" s="49">
        <f t="shared" si="0"/>
        <v>588</v>
      </c>
    </row>
    <row r="63" spans="1:9" x14ac:dyDescent="0.2">
      <c r="A63" s="1">
        <v>62</v>
      </c>
      <c r="B63" s="1" t="s">
        <v>211</v>
      </c>
      <c r="C63" s="1" t="s">
        <v>987</v>
      </c>
      <c r="D63" s="1" t="s">
        <v>209</v>
      </c>
      <c r="E63" s="52">
        <v>35545</v>
      </c>
      <c r="F63" s="51"/>
      <c r="G63" s="50">
        <v>15.5</v>
      </c>
      <c r="H63" s="49">
        <v>21.5</v>
      </c>
      <c r="I63" s="49">
        <f t="shared" si="0"/>
        <v>333.25</v>
      </c>
    </row>
    <row r="64" spans="1:9" x14ac:dyDescent="0.2">
      <c r="A64" s="1">
        <v>63</v>
      </c>
      <c r="B64" s="1" t="s">
        <v>208</v>
      </c>
      <c r="C64" s="1" t="s">
        <v>988</v>
      </c>
      <c r="D64" s="1" t="s">
        <v>206</v>
      </c>
      <c r="E64" s="52">
        <v>33059</v>
      </c>
      <c r="F64" s="51" t="s">
        <v>121</v>
      </c>
      <c r="G64" s="50">
        <v>40</v>
      </c>
      <c r="H64" s="49">
        <v>30.5</v>
      </c>
      <c r="I64" s="49">
        <f t="shared" si="0"/>
        <v>1220</v>
      </c>
    </row>
    <row r="65" spans="1:9" x14ac:dyDescent="0.2">
      <c r="A65" s="1">
        <v>64</v>
      </c>
      <c r="B65" s="1" t="s">
        <v>205</v>
      </c>
      <c r="C65" s="1" t="s">
        <v>989</v>
      </c>
      <c r="D65" s="1" t="s">
        <v>203</v>
      </c>
      <c r="E65" s="52">
        <v>35390</v>
      </c>
      <c r="F65" s="51" t="s">
        <v>117</v>
      </c>
      <c r="G65" s="50">
        <v>35</v>
      </c>
      <c r="H65" s="49">
        <v>27.1</v>
      </c>
      <c r="I65" s="49">
        <f t="shared" si="0"/>
        <v>948.5</v>
      </c>
    </row>
    <row r="66" spans="1:9" x14ac:dyDescent="0.2">
      <c r="A66" s="1">
        <v>65</v>
      </c>
      <c r="B66" s="1" t="s">
        <v>202</v>
      </c>
      <c r="C66" s="1" t="s">
        <v>990</v>
      </c>
      <c r="D66" s="1" t="s">
        <v>200</v>
      </c>
      <c r="E66" s="52">
        <v>34364</v>
      </c>
      <c r="F66" s="51" t="s">
        <v>121</v>
      </c>
      <c r="G66" s="50">
        <v>35</v>
      </c>
      <c r="H66" s="49">
        <v>39</v>
      </c>
      <c r="I66" s="49">
        <f t="shared" ref="I66:I95" si="1">G66*H66</f>
        <v>1365</v>
      </c>
    </row>
    <row r="67" spans="1:9" x14ac:dyDescent="0.2">
      <c r="A67" s="1">
        <v>66</v>
      </c>
      <c r="B67" s="1" t="s">
        <v>199</v>
      </c>
      <c r="C67" s="1" t="s">
        <v>991</v>
      </c>
      <c r="D67" s="1" t="s">
        <v>197</v>
      </c>
      <c r="E67" s="52">
        <v>33688</v>
      </c>
      <c r="F67" s="51" t="s">
        <v>128</v>
      </c>
      <c r="G67" s="50">
        <v>35.5</v>
      </c>
      <c r="H67" s="49">
        <v>28.3</v>
      </c>
      <c r="I67" s="49">
        <f t="shared" si="1"/>
        <v>1004.65</v>
      </c>
    </row>
    <row r="68" spans="1:9" x14ac:dyDescent="0.2">
      <c r="A68" s="1">
        <v>67</v>
      </c>
      <c r="B68" s="1" t="s">
        <v>196</v>
      </c>
      <c r="C68" s="1" t="s">
        <v>992</v>
      </c>
      <c r="D68" s="1" t="s">
        <v>194</v>
      </c>
      <c r="E68" s="52">
        <v>35038</v>
      </c>
      <c r="F68" s="51"/>
      <c r="G68" s="50">
        <v>29.5</v>
      </c>
      <c r="H68" s="49">
        <v>21.5</v>
      </c>
      <c r="I68" s="49">
        <f t="shared" si="1"/>
        <v>634.25</v>
      </c>
    </row>
    <row r="69" spans="1:9" x14ac:dyDescent="0.2">
      <c r="A69" s="1">
        <v>68</v>
      </c>
      <c r="B69" s="1" t="s">
        <v>193</v>
      </c>
      <c r="C69" s="1" t="s">
        <v>993</v>
      </c>
      <c r="D69" s="1" t="s">
        <v>191</v>
      </c>
      <c r="E69" s="52">
        <v>35715</v>
      </c>
      <c r="F69" s="51" t="s">
        <v>121</v>
      </c>
      <c r="G69" s="50">
        <v>40</v>
      </c>
      <c r="H69" s="49">
        <v>35</v>
      </c>
      <c r="I69" s="49">
        <f t="shared" si="1"/>
        <v>1400</v>
      </c>
    </row>
    <row r="70" spans="1:9" x14ac:dyDescent="0.2">
      <c r="A70" s="1">
        <v>69</v>
      </c>
      <c r="B70" s="1" t="s">
        <v>190</v>
      </c>
      <c r="C70" s="1" t="s">
        <v>994</v>
      </c>
      <c r="D70" s="1" t="s">
        <v>188</v>
      </c>
      <c r="E70" s="52">
        <v>36231</v>
      </c>
      <c r="F70" s="51" t="s">
        <v>121</v>
      </c>
      <c r="G70" s="50">
        <v>35</v>
      </c>
      <c r="H70" s="49">
        <v>27.1</v>
      </c>
      <c r="I70" s="49">
        <f t="shared" si="1"/>
        <v>948.5</v>
      </c>
    </row>
    <row r="71" spans="1:9" x14ac:dyDescent="0.2">
      <c r="A71" s="1">
        <v>70</v>
      </c>
      <c r="B71" s="1" t="s">
        <v>187</v>
      </c>
      <c r="C71" s="1" t="s">
        <v>995</v>
      </c>
      <c r="D71" s="1" t="s">
        <v>140</v>
      </c>
      <c r="E71" s="52">
        <v>35759</v>
      </c>
      <c r="F71" s="51" t="s">
        <v>113</v>
      </c>
      <c r="G71" s="50">
        <v>42</v>
      </c>
      <c r="H71" s="49">
        <v>39</v>
      </c>
      <c r="I71" s="49">
        <f t="shared" si="1"/>
        <v>1638</v>
      </c>
    </row>
    <row r="72" spans="1:9" x14ac:dyDescent="0.2">
      <c r="A72" s="1">
        <v>71</v>
      </c>
      <c r="B72" s="1" t="s">
        <v>185</v>
      </c>
      <c r="C72" s="1" t="s">
        <v>996</v>
      </c>
      <c r="D72" s="1" t="s">
        <v>183</v>
      </c>
      <c r="E72" s="52">
        <v>36312</v>
      </c>
      <c r="F72" s="51" t="s">
        <v>113</v>
      </c>
      <c r="G72" s="50">
        <v>29.5</v>
      </c>
      <c r="H72" s="49">
        <v>28.3</v>
      </c>
      <c r="I72" s="49">
        <f t="shared" si="1"/>
        <v>834.85</v>
      </c>
    </row>
    <row r="73" spans="1:9" x14ac:dyDescent="0.2">
      <c r="A73" s="1">
        <v>72</v>
      </c>
      <c r="B73" s="1" t="s">
        <v>182</v>
      </c>
      <c r="C73" s="1" t="s">
        <v>997</v>
      </c>
      <c r="D73" s="1" t="s">
        <v>180</v>
      </c>
      <c r="E73" s="52">
        <v>34609</v>
      </c>
      <c r="F73" s="51" t="s">
        <v>121</v>
      </c>
      <c r="G73" s="50">
        <v>40</v>
      </c>
      <c r="H73" s="49">
        <v>21.5</v>
      </c>
      <c r="I73" s="49">
        <f t="shared" si="1"/>
        <v>860</v>
      </c>
    </row>
    <row r="74" spans="1:9" x14ac:dyDescent="0.2">
      <c r="A74" s="1">
        <v>73</v>
      </c>
      <c r="B74" s="1" t="s">
        <v>179</v>
      </c>
      <c r="C74" s="1" t="s">
        <v>998</v>
      </c>
      <c r="D74" s="1" t="s">
        <v>177</v>
      </c>
      <c r="E74" s="52">
        <v>33646</v>
      </c>
      <c r="F74" s="51" t="s">
        <v>121</v>
      </c>
      <c r="G74" s="50">
        <v>40</v>
      </c>
      <c r="H74" s="49">
        <v>22.22</v>
      </c>
      <c r="I74" s="49">
        <f t="shared" si="1"/>
        <v>888.8</v>
      </c>
    </row>
    <row r="75" spans="1:9" x14ac:dyDescent="0.2">
      <c r="A75" s="1">
        <v>74</v>
      </c>
      <c r="B75" s="1" t="s">
        <v>176</v>
      </c>
      <c r="C75" s="1" t="s">
        <v>999</v>
      </c>
      <c r="D75" s="1" t="s">
        <v>114</v>
      </c>
      <c r="E75" s="52">
        <v>32919</v>
      </c>
      <c r="F75" s="51" t="s">
        <v>117</v>
      </c>
      <c r="G75" s="50">
        <v>40</v>
      </c>
      <c r="H75" s="49">
        <v>27.1</v>
      </c>
      <c r="I75" s="49">
        <f t="shared" si="1"/>
        <v>1084</v>
      </c>
    </row>
    <row r="76" spans="1:9" x14ac:dyDescent="0.2">
      <c r="A76" s="1">
        <v>75</v>
      </c>
      <c r="B76" s="1" t="s">
        <v>174</v>
      </c>
      <c r="C76" s="1" t="s">
        <v>1000</v>
      </c>
      <c r="D76" s="1" t="s">
        <v>172</v>
      </c>
      <c r="E76" s="52">
        <v>33831</v>
      </c>
      <c r="F76" s="51" t="s">
        <v>128</v>
      </c>
      <c r="G76" s="50">
        <v>29.5</v>
      </c>
      <c r="H76" s="49">
        <v>31.75</v>
      </c>
      <c r="I76" s="49">
        <f t="shared" si="1"/>
        <v>936.625</v>
      </c>
    </row>
    <row r="77" spans="1:9" x14ac:dyDescent="0.2">
      <c r="A77" s="1">
        <v>76</v>
      </c>
      <c r="B77" s="1" t="s">
        <v>171</v>
      </c>
      <c r="C77" s="1" t="s">
        <v>1001</v>
      </c>
      <c r="D77" s="1" t="s">
        <v>169</v>
      </c>
      <c r="E77" s="52">
        <v>35728</v>
      </c>
      <c r="F77" s="51" t="s">
        <v>117</v>
      </c>
      <c r="G77" s="50">
        <v>40</v>
      </c>
      <c r="H77" s="49">
        <v>21.5</v>
      </c>
      <c r="I77" s="49">
        <f t="shared" si="1"/>
        <v>860</v>
      </c>
    </row>
    <row r="78" spans="1:9" x14ac:dyDescent="0.2">
      <c r="A78" s="1">
        <v>77</v>
      </c>
      <c r="B78" s="1" t="s">
        <v>168</v>
      </c>
      <c r="C78" s="1" t="s">
        <v>1002</v>
      </c>
      <c r="D78" s="1" t="s">
        <v>166</v>
      </c>
      <c r="E78" s="52">
        <v>34679</v>
      </c>
      <c r="F78" s="51" t="s">
        <v>117</v>
      </c>
      <c r="G78" s="50">
        <v>40</v>
      </c>
      <c r="H78" s="49">
        <v>34.5</v>
      </c>
      <c r="I78" s="49">
        <f t="shared" si="1"/>
        <v>1380</v>
      </c>
    </row>
    <row r="79" spans="1:9" x14ac:dyDescent="0.2">
      <c r="A79" s="1">
        <v>78</v>
      </c>
      <c r="B79" s="1" t="s">
        <v>165</v>
      </c>
      <c r="C79" s="1" t="s">
        <v>1003</v>
      </c>
      <c r="D79" s="1" t="s">
        <v>163</v>
      </c>
      <c r="E79" s="52">
        <v>36221</v>
      </c>
      <c r="F79" s="51" t="s">
        <v>162</v>
      </c>
      <c r="G79" s="50">
        <v>40</v>
      </c>
      <c r="H79" s="49">
        <v>48</v>
      </c>
      <c r="I79" s="49">
        <f t="shared" si="1"/>
        <v>1920</v>
      </c>
    </row>
    <row r="80" spans="1:9" x14ac:dyDescent="0.2">
      <c r="A80" s="1">
        <v>79</v>
      </c>
      <c r="B80" s="1" t="s">
        <v>161</v>
      </c>
      <c r="C80" s="1" t="s">
        <v>1004</v>
      </c>
      <c r="D80" s="1" t="s">
        <v>159</v>
      </c>
      <c r="E80" s="52">
        <v>34171</v>
      </c>
      <c r="F80" s="51"/>
      <c r="G80" s="50">
        <v>40</v>
      </c>
      <c r="H80" s="49">
        <v>30</v>
      </c>
      <c r="I80" s="49">
        <f t="shared" si="1"/>
        <v>1200</v>
      </c>
    </row>
    <row r="81" spans="1:9" x14ac:dyDescent="0.2">
      <c r="A81" s="1">
        <v>80</v>
      </c>
      <c r="B81" s="1" t="s">
        <v>158</v>
      </c>
      <c r="C81" s="1" t="s">
        <v>1005</v>
      </c>
      <c r="D81" s="1"/>
      <c r="E81" s="52"/>
      <c r="F81" s="51" t="s">
        <v>132</v>
      </c>
      <c r="G81" s="50">
        <v>40</v>
      </c>
      <c r="H81" s="49">
        <v>21.5</v>
      </c>
      <c r="I81" s="49">
        <f t="shared" si="1"/>
        <v>860</v>
      </c>
    </row>
    <row r="82" spans="1:9" x14ac:dyDescent="0.2">
      <c r="A82" s="1">
        <v>81</v>
      </c>
      <c r="B82" s="1" t="s">
        <v>157</v>
      </c>
      <c r="C82" s="1" t="s">
        <v>1006</v>
      </c>
      <c r="D82" s="1" t="s">
        <v>155</v>
      </c>
      <c r="E82" s="52">
        <v>33908</v>
      </c>
      <c r="F82" s="51" t="s">
        <v>136</v>
      </c>
      <c r="G82" s="50">
        <v>40</v>
      </c>
      <c r="H82" s="49">
        <v>30.5</v>
      </c>
      <c r="I82" s="49">
        <f t="shared" si="1"/>
        <v>1220</v>
      </c>
    </row>
    <row r="83" spans="1:9" x14ac:dyDescent="0.2">
      <c r="A83" s="1">
        <v>82</v>
      </c>
      <c r="B83" s="1" t="s">
        <v>154</v>
      </c>
      <c r="C83" s="1" t="s">
        <v>1007</v>
      </c>
      <c r="D83" s="1" t="s">
        <v>152</v>
      </c>
      <c r="E83" s="52">
        <v>35451</v>
      </c>
      <c r="F83" s="51"/>
      <c r="G83" s="50">
        <v>29.5</v>
      </c>
      <c r="H83" s="49">
        <v>30</v>
      </c>
      <c r="I83" s="49">
        <f t="shared" si="1"/>
        <v>885</v>
      </c>
    </row>
    <row r="84" spans="1:9" x14ac:dyDescent="0.2">
      <c r="A84" s="1">
        <v>83</v>
      </c>
      <c r="B84" s="1" t="s">
        <v>151</v>
      </c>
      <c r="C84" s="1" t="s">
        <v>1008</v>
      </c>
      <c r="D84" s="1" t="s">
        <v>149</v>
      </c>
      <c r="E84" s="52">
        <v>32568</v>
      </c>
      <c r="F84" s="51" t="s">
        <v>136</v>
      </c>
      <c r="G84" s="50">
        <v>15.5</v>
      </c>
      <c r="H84" s="49">
        <v>27.6</v>
      </c>
      <c r="I84" s="49">
        <f t="shared" si="1"/>
        <v>427.8</v>
      </c>
    </row>
    <row r="85" spans="1:9" x14ac:dyDescent="0.2">
      <c r="A85" s="1">
        <v>84</v>
      </c>
      <c r="B85" s="1" t="s">
        <v>148</v>
      </c>
      <c r="C85" s="1" t="s">
        <v>1009</v>
      </c>
      <c r="D85" s="1" t="s">
        <v>146</v>
      </c>
      <c r="E85" s="52">
        <v>34673</v>
      </c>
      <c r="F85" s="51" t="s">
        <v>117</v>
      </c>
      <c r="G85" s="50">
        <v>32</v>
      </c>
      <c r="H85" s="49">
        <v>23.75</v>
      </c>
      <c r="I85" s="49">
        <f t="shared" si="1"/>
        <v>760</v>
      </c>
    </row>
    <row r="86" spans="1:9" x14ac:dyDescent="0.2">
      <c r="A86" s="1">
        <v>85</v>
      </c>
      <c r="B86" s="1" t="s">
        <v>145</v>
      </c>
      <c r="C86" s="1" t="s">
        <v>1010</v>
      </c>
      <c r="D86" s="1" t="s">
        <v>143</v>
      </c>
      <c r="E86" s="52">
        <v>35916</v>
      </c>
      <c r="F86" s="51"/>
      <c r="G86" s="50">
        <v>42</v>
      </c>
      <c r="H86" s="49">
        <v>30.5</v>
      </c>
      <c r="I86" s="49">
        <f t="shared" si="1"/>
        <v>1281</v>
      </c>
    </row>
    <row r="87" spans="1:9" x14ac:dyDescent="0.2">
      <c r="A87" s="1">
        <v>86</v>
      </c>
      <c r="B87" s="1" t="s">
        <v>142</v>
      </c>
      <c r="C87" s="1" t="s">
        <v>1011</v>
      </c>
      <c r="D87" s="1" t="s">
        <v>140</v>
      </c>
      <c r="E87" s="52">
        <v>34610</v>
      </c>
      <c r="F87" s="51" t="s">
        <v>136</v>
      </c>
      <c r="G87" s="50">
        <v>40</v>
      </c>
      <c r="H87" s="49">
        <v>30</v>
      </c>
      <c r="I87" s="49">
        <f t="shared" si="1"/>
        <v>1200</v>
      </c>
    </row>
    <row r="88" spans="1:9" x14ac:dyDescent="0.2">
      <c r="A88" s="1">
        <v>87</v>
      </c>
      <c r="B88" s="1" t="s">
        <v>139</v>
      </c>
      <c r="C88" s="1" t="s">
        <v>1012</v>
      </c>
      <c r="D88" s="1" t="s">
        <v>137</v>
      </c>
      <c r="E88" s="52">
        <v>35739</v>
      </c>
      <c r="F88" s="51" t="s">
        <v>136</v>
      </c>
      <c r="G88" s="50">
        <v>35</v>
      </c>
      <c r="H88" s="49">
        <v>60</v>
      </c>
      <c r="I88" s="49">
        <f t="shared" si="1"/>
        <v>2100</v>
      </c>
    </row>
    <row r="89" spans="1:9" x14ac:dyDescent="0.2">
      <c r="A89" s="1">
        <v>88</v>
      </c>
      <c r="B89" s="1" t="s">
        <v>135</v>
      </c>
      <c r="C89" s="1" t="s">
        <v>1013</v>
      </c>
      <c r="D89" s="1" t="s">
        <v>133</v>
      </c>
      <c r="E89" s="52">
        <v>31884</v>
      </c>
      <c r="F89" s="51" t="s">
        <v>132</v>
      </c>
      <c r="G89" s="50">
        <v>40</v>
      </c>
      <c r="H89" s="49">
        <v>21.5</v>
      </c>
      <c r="I89" s="49">
        <f t="shared" si="1"/>
        <v>860</v>
      </c>
    </row>
    <row r="90" spans="1:9" x14ac:dyDescent="0.2">
      <c r="A90" s="1">
        <v>89</v>
      </c>
      <c r="B90" s="1" t="s">
        <v>131</v>
      </c>
      <c r="C90" s="1" t="s">
        <v>1014</v>
      </c>
      <c r="D90" s="1" t="s">
        <v>129</v>
      </c>
      <c r="E90" s="52">
        <v>34879</v>
      </c>
      <c r="F90" s="51" t="s">
        <v>128</v>
      </c>
      <c r="G90" s="50">
        <v>40</v>
      </c>
      <c r="H90" s="49">
        <v>21.5</v>
      </c>
      <c r="I90" s="49">
        <f t="shared" si="1"/>
        <v>860</v>
      </c>
    </row>
    <row r="91" spans="1:9" x14ac:dyDescent="0.2">
      <c r="A91" s="1">
        <v>90</v>
      </c>
      <c r="B91" s="1" t="s">
        <v>127</v>
      </c>
      <c r="C91" s="1" t="s">
        <v>1015</v>
      </c>
      <c r="D91" s="1" t="s">
        <v>125</v>
      </c>
      <c r="E91" s="52">
        <v>34758</v>
      </c>
      <c r="F91" s="51" t="s">
        <v>113</v>
      </c>
      <c r="G91" s="50">
        <v>15.5</v>
      </c>
      <c r="H91" s="49">
        <v>20.5</v>
      </c>
      <c r="I91" s="49">
        <f t="shared" si="1"/>
        <v>317.75</v>
      </c>
    </row>
    <row r="92" spans="1:9" x14ac:dyDescent="0.2">
      <c r="A92" s="1">
        <v>91</v>
      </c>
      <c r="B92" s="1" t="s">
        <v>124</v>
      </c>
      <c r="C92" s="1" t="s">
        <v>1016</v>
      </c>
      <c r="D92" s="1" t="s">
        <v>122</v>
      </c>
      <c r="E92" s="52">
        <v>35055</v>
      </c>
      <c r="F92" s="51" t="s">
        <v>121</v>
      </c>
      <c r="G92" s="50">
        <v>40</v>
      </c>
      <c r="H92" s="49">
        <v>31.75</v>
      </c>
      <c r="I92" s="49">
        <f t="shared" si="1"/>
        <v>1270</v>
      </c>
    </row>
    <row r="93" spans="1:9" x14ac:dyDescent="0.2">
      <c r="A93" s="1">
        <v>92</v>
      </c>
      <c r="B93" s="1" t="s">
        <v>120</v>
      </c>
      <c r="C93" s="1" t="s">
        <v>1017</v>
      </c>
      <c r="D93" s="1" t="s">
        <v>118</v>
      </c>
      <c r="E93" s="52">
        <v>33568</v>
      </c>
      <c r="F93" s="51" t="s">
        <v>117</v>
      </c>
      <c r="G93" s="50">
        <v>40</v>
      </c>
      <c r="H93" s="49">
        <v>22.22</v>
      </c>
      <c r="I93" s="49">
        <f t="shared" si="1"/>
        <v>888.8</v>
      </c>
    </row>
    <row r="94" spans="1:9" x14ac:dyDescent="0.2">
      <c r="A94" s="1">
        <v>93</v>
      </c>
      <c r="B94" s="1" t="s">
        <v>116</v>
      </c>
      <c r="C94" s="1" t="s">
        <v>1018</v>
      </c>
      <c r="D94" s="1" t="s">
        <v>114</v>
      </c>
      <c r="E94" s="52">
        <v>36256</v>
      </c>
      <c r="F94" s="51" t="s">
        <v>113</v>
      </c>
      <c r="G94" s="50">
        <v>40</v>
      </c>
      <c r="H94" s="49">
        <v>47</v>
      </c>
      <c r="I94" s="49">
        <f t="shared" si="1"/>
        <v>1880</v>
      </c>
    </row>
    <row r="95" spans="1:9" x14ac:dyDescent="0.2">
      <c r="A95" s="1">
        <v>94</v>
      </c>
      <c r="B95" s="1" t="s">
        <v>112</v>
      </c>
      <c r="C95" s="1" t="s">
        <v>1019</v>
      </c>
      <c r="D95" s="1" t="s">
        <v>110</v>
      </c>
      <c r="E95" s="52">
        <v>36037</v>
      </c>
      <c r="F95" s="51"/>
      <c r="G95" s="50">
        <v>15.5</v>
      </c>
      <c r="H95" s="49">
        <v>21.5</v>
      </c>
      <c r="I95" s="49">
        <f t="shared" si="1"/>
        <v>333.25</v>
      </c>
    </row>
  </sheetData>
  <protectedRanges>
    <protectedRange password="CF7A" sqref="G2:G95" name="Range1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"/>
  <sheetViews>
    <sheetView topLeftCell="C1" workbookViewId="0">
      <selection activeCell="L4" sqref="L4"/>
    </sheetView>
  </sheetViews>
  <sheetFormatPr defaultRowHeight="15" x14ac:dyDescent="0.2"/>
  <cols>
    <col min="3" max="3" width="11.5546875" bestFit="1" customWidth="1"/>
    <col min="4" max="4" width="19.44140625" customWidth="1"/>
    <col min="5" max="5" width="11.88671875" customWidth="1"/>
  </cols>
  <sheetData>
    <row r="1" spans="1:12" ht="15.75" thickBot="1" x14ac:dyDescent="0.25">
      <c r="A1" s="55" t="s">
        <v>383</v>
      </c>
      <c r="B1" s="55" t="s">
        <v>382</v>
      </c>
      <c r="C1" s="55" t="s">
        <v>1031</v>
      </c>
      <c r="D1" s="139" t="s">
        <v>1033</v>
      </c>
      <c r="E1" s="139" t="s">
        <v>1032</v>
      </c>
    </row>
    <row r="2" spans="1:12" x14ac:dyDescent="0.2">
      <c r="A2" s="1" t="s">
        <v>375</v>
      </c>
      <c r="B2" s="1" t="s">
        <v>374</v>
      </c>
      <c r="C2" s="52">
        <v>29577</v>
      </c>
    </row>
    <row r="3" spans="1:12" x14ac:dyDescent="0.2">
      <c r="A3" s="1" t="s">
        <v>372</v>
      </c>
      <c r="B3" s="1" t="s">
        <v>371</v>
      </c>
      <c r="C3" s="52">
        <v>30500</v>
      </c>
    </row>
    <row r="4" spans="1:12" x14ac:dyDescent="0.2">
      <c r="A4" s="1" t="s">
        <v>369</v>
      </c>
      <c r="B4" s="1" t="s">
        <v>191</v>
      </c>
      <c r="C4" s="52">
        <v>32348</v>
      </c>
      <c r="L4" s="137"/>
    </row>
    <row r="5" spans="1:12" x14ac:dyDescent="0.2">
      <c r="A5" s="1" t="s">
        <v>367</v>
      </c>
      <c r="B5" s="1" t="s">
        <v>114</v>
      </c>
      <c r="C5" s="52">
        <v>31568</v>
      </c>
    </row>
    <row r="6" spans="1:12" x14ac:dyDescent="0.2">
      <c r="A6" s="1" t="s">
        <v>365</v>
      </c>
      <c r="B6" s="1" t="s">
        <v>364</v>
      </c>
      <c r="C6" s="52">
        <v>29747</v>
      </c>
    </row>
    <row r="7" spans="1:12" x14ac:dyDescent="0.2">
      <c r="A7" s="1"/>
      <c r="B7" s="1"/>
      <c r="C7" s="52"/>
    </row>
    <row r="8" spans="1:12" x14ac:dyDescent="0.2">
      <c r="A8" s="1"/>
      <c r="B8" s="1"/>
      <c r="C8" s="52"/>
    </row>
    <row r="9" spans="1:12" x14ac:dyDescent="0.2">
      <c r="A9" s="1"/>
      <c r="B9" s="1"/>
      <c r="C9" s="52"/>
    </row>
    <row r="10" spans="1:12" x14ac:dyDescent="0.2">
      <c r="A10" s="1"/>
      <c r="B10" s="1"/>
      <c r="C10" s="52"/>
    </row>
    <row r="11" spans="1:12" x14ac:dyDescent="0.2">
      <c r="A11" s="1"/>
      <c r="B11" s="1"/>
      <c r="C11" s="52"/>
    </row>
    <row r="12" spans="1:12" x14ac:dyDescent="0.2">
      <c r="A12" s="1"/>
      <c r="B12" s="1"/>
      <c r="C12" s="52"/>
    </row>
    <row r="13" spans="1:12" x14ac:dyDescent="0.2">
      <c r="A13" s="1"/>
      <c r="B13" s="1"/>
      <c r="C13" s="52"/>
    </row>
    <row r="14" spans="1:12" x14ac:dyDescent="0.2">
      <c r="A14" s="1"/>
      <c r="B14" s="1"/>
      <c r="C14" s="52"/>
    </row>
    <row r="15" spans="1:12" x14ac:dyDescent="0.2">
      <c r="A15" s="1"/>
      <c r="B15" s="1"/>
      <c r="C15" s="52"/>
    </row>
    <row r="16" spans="1:12" x14ac:dyDescent="0.2">
      <c r="A16" s="1"/>
      <c r="B16" s="1"/>
      <c r="C16" s="52"/>
    </row>
    <row r="17" spans="1:3" x14ac:dyDescent="0.2">
      <c r="A17" s="1"/>
      <c r="B17" s="1"/>
      <c r="C17" s="5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topLeftCell="B1" workbookViewId="0">
      <selection activeCell="B23" sqref="B23"/>
    </sheetView>
  </sheetViews>
  <sheetFormatPr defaultRowHeight="15" x14ac:dyDescent="0.2"/>
  <cols>
    <col min="1" max="1" width="22.33203125" customWidth="1"/>
    <col min="2" max="2" width="16.6640625" customWidth="1"/>
    <col min="7" max="7" width="13.44140625" customWidth="1"/>
    <col min="8" max="8" width="12" customWidth="1"/>
  </cols>
  <sheetData>
    <row r="1" spans="1:11" x14ac:dyDescent="0.2">
      <c r="A1" t="s">
        <v>904</v>
      </c>
      <c r="B1" s="200">
        <v>40909</v>
      </c>
    </row>
    <row r="2" spans="1:11" x14ac:dyDescent="0.2">
      <c r="D2" t="s">
        <v>1240</v>
      </c>
    </row>
    <row r="3" spans="1:11" x14ac:dyDescent="0.2">
      <c r="A3" t="s">
        <v>905</v>
      </c>
      <c r="B3">
        <v>90</v>
      </c>
      <c r="H3" t="s">
        <v>851</v>
      </c>
    </row>
    <row r="4" spans="1:11" x14ac:dyDescent="0.2">
      <c r="H4" s="201" t="s">
        <v>2173</v>
      </c>
      <c r="I4" s="200">
        <v>44927</v>
      </c>
      <c r="J4" s="137">
        <f ca="1">TODAY()</f>
        <v>44987</v>
      </c>
      <c r="K4" t="s">
        <v>1239</v>
      </c>
    </row>
    <row r="5" spans="1:11" x14ac:dyDescent="0.2">
      <c r="A5" t="s">
        <v>906</v>
      </c>
      <c r="H5" s="202">
        <v>20230102</v>
      </c>
      <c r="I5" s="200">
        <v>44928</v>
      </c>
    </row>
    <row r="6" spans="1:11" x14ac:dyDescent="0.2">
      <c r="A6" t="s">
        <v>907</v>
      </c>
      <c r="B6" s="200">
        <v>40934</v>
      </c>
      <c r="H6" s="201">
        <v>20230103</v>
      </c>
      <c r="I6" s="200">
        <v>44929</v>
      </c>
    </row>
    <row r="7" spans="1:11" x14ac:dyDescent="0.2">
      <c r="A7" t="s">
        <v>908</v>
      </c>
      <c r="B7" s="200">
        <v>40959</v>
      </c>
      <c r="H7" s="202">
        <v>20230104</v>
      </c>
      <c r="I7" s="200">
        <v>44930</v>
      </c>
    </row>
    <row r="8" spans="1:11" x14ac:dyDescent="0.2">
      <c r="A8" t="s">
        <v>909</v>
      </c>
      <c r="B8" s="200">
        <v>40991</v>
      </c>
      <c r="H8" s="201">
        <v>20230105</v>
      </c>
      <c r="I8" s="200">
        <v>44931</v>
      </c>
    </row>
    <row r="9" spans="1:11" x14ac:dyDescent="0.2">
      <c r="A9" t="s">
        <v>910</v>
      </c>
      <c r="B9" s="200">
        <v>41005</v>
      </c>
      <c r="H9" s="202">
        <v>20230106</v>
      </c>
      <c r="I9" s="200">
        <v>44932</v>
      </c>
    </row>
    <row r="10" spans="1:11" x14ac:dyDescent="0.2">
      <c r="A10" t="s">
        <v>911</v>
      </c>
      <c r="B10" s="200">
        <v>41000</v>
      </c>
      <c r="H10" s="201">
        <v>20230107</v>
      </c>
      <c r="I10" s="200">
        <v>44933</v>
      </c>
    </row>
    <row r="11" spans="1:11" x14ac:dyDescent="0.2">
      <c r="A11" t="s">
        <v>912</v>
      </c>
      <c r="B11" s="200">
        <v>41136</v>
      </c>
      <c r="H11" s="202">
        <v>20230108</v>
      </c>
      <c r="I11" s="200">
        <v>44934</v>
      </c>
    </row>
    <row r="12" spans="1:11" x14ac:dyDescent="0.2">
      <c r="A12" t="s">
        <v>913</v>
      </c>
      <c r="B12" s="200">
        <v>41150</v>
      </c>
      <c r="H12" s="201">
        <v>20230109</v>
      </c>
      <c r="I12" s="200">
        <v>44935</v>
      </c>
    </row>
    <row r="13" spans="1:11" x14ac:dyDescent="0.2">
      <c r="A13" t="s">
        <v>914</v>
      </c>
      <c r="B13" s="200">
        <v>41171</v>
      </c>
      <c r="H13" s="202">
        <v>20230110</v>
      </c>
      <c r="I13" s="200">
        <v>44936</v>
      </c>
    </row>
    <row r="14" spans="1:11" x14ac:dyDescent="0.2">
      <c r="A14" t="s">
        <v>915</v>
      </c>
      <c r="B14" s="200">
        <v>41184</v>
      </c>
      <c r="H14" s="201">
        <v>20230111</v>
      </c>
      <c r="I14" s="200">
        <v>44937</v>
      </c>
    </row>
    <row r="15" spans="1:11" x14ac:dyDescent="0.2">
      <c r="A15" t="s">
        <v>916</v>
      </c>
      <c r="B15" s="200">
        <v>41197</v>
      </c>
      <c r="H15" s="202">
        <v>20230112</v>
      </c>
      <c r="I15" s="200">
        <v>44938</v>
      </c>
    </row>
    <row r="16" spans="1:11" x14ac:dyDescent="0.2">
      <c r="A16" t="s">
        <v>917</v>
      </c>
      <c r="B16" s="200">
        <v>41205</v>
      </c>
      <c r="H16" s="201">
        <v>20230113</v>
      </c>
      <c r="I16" s="200">
        <v>44939</v>
      </c>
    </row>
    <row r="17" spans="1:2" x14ac:dyDescent="0.2">
      <c r="A17" t="s">
        <v>918</v>
      </c>
      <c r="B17" s="200">
        <v>41206</v>
      </c>
    </row>
    <row r="18" spans="1:2" x14ac:dyDescent="0.2">
      <c r="A18" t="s">
        <v>919</v>
      </c>
      <c r="B18" s="200">
        <v>41214</v>
      </c>
    </row>
    <row r="19" spans="1:2" x14ac:dyDescent="0.2">
      <c r="A19" t="s">
        <v>920</v>
      </c>
      <c r="B19" s="200">
        <v>41226</v>
      </c>
    </row>
    <row r="20" spans="1:2" x14ac:dyDescent="0.2">
      <c r="A20" t="s">
        <v>921</v>
      </c>
      <c r="B20" s="200">
        <v>41268</v>
      </c>
    </row>
    <row r="22" spans="1:2" x14ac:dyDescent="0.2">
      <c r="A22" t="s">
        <v>922</v>
      </c>
      <c r="B22" s="200">
        <f>WORKDAY(B1,B3,B6:B20)</f>
        <v>41039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"/>
  <sheetViews>
    <sheetView topLeftCell="A34" workbookViewId="0">
      <selection activeCell="A38" sqref="A38:B40"/>
    </sheetView>
  </sheetViews>
  <sheetFormatPr defaultRowHeight="15" x14ac:dyDescent="0.2"/>
  <cols>
    <col min="1" max="1" width="18.109375" bestFit="1" customWidth="1"/>
    <col min="2" max="2" width="14.21875" customWidth="1"/>
    <col min="4" max="4" width="11.6640625" customWidth="1"/>
    <col min="5" max="5" width="10" customWidth="1"/>
    <col min="6" max="6" width="9.33203125" bestFit="1" customWidth="1"/>
    <col min="8" max="8" width="8.88671875" customWidth="1"/>
    <col min="12" max="12" width="10.109375" customWidth="1"/>
    <col min="13" max="13" width="9.5546875" customWidth="1"/>
  </cols>
  <sheetData>
    <row r="1" spans="1:13" x14ac:dyDescent="0.2">
      <c r="A1" t="s">
        <v>904</v>
      </c>
      <c r="B1" s="137">
        <v>40909</v>
      </c>
    </row>
    <row r="2" spans="1:13" x14ac:dyDescent="0.2">
      <c r="D2">
        <f>NETWORKDAYS(B1,B3,B6:B20)</f>
        <v>104</v>
      </c>
    </row>
    <row r="3" spans="1:13" x14ac:dyDescent="0.2">
      <c r="A3" t="s">
        <v>923</v>
      </c>
      <c r="B3" s="137">
        <v>41059</v>
      </c>
    </row>
    <row r="4" spans="1:13" x14ac:dyDescent="0.2">
      <c r="B4" s="191"/>
      <c r="C4" s="191" t="s">
        <v>1242</v>
      </c>
      <c r="D4" s="191" t="s">
        <v>1243</v>
      </c>
      <c r="E4" s="191" t="s">
        <v>1244</v>
      </c>
      <c r="F4" s="191" t="s">
        <v>1245</v>
      </c>
      <c r="H4" s="191" t="s">
        <v>1246</v>
      </c>
    </row>
    <row r="5" spans="1:13" x14ac:dyDescent="0.2">
      <c r="A5" t="s">
        <v>906</v>
      </c>
      <c r="C5" t="s">
        <v>925</v>
      </c>
      <c r="D5" t="s">
        <v>717</v>
      </c>
      <c r="E5" t="s">
        <v>718</v>
      </c>
      <c r="F5" t="s">
        <v>1241</v>
      </c>
      <c r="L5" t="s">
        <v>1247</v>
      </c>
      <c r="M5" t="s">
        <v>1248</v>
      </c>
    </row>
    <row r="6" spans="1:13" x14ac:dyDescent="0.2">
      <c r="A6" t="s">
        <v>907</v>
      </c>
      <c r="B6" s="137">
        <v>40934</v>
      </c>
      <c r="C6">
        <f>DAY(B6)</f>
        <v>26</v>
      </c>
      <c r="D6">
        <f>MONTH(B6)</f>
        <v>1</v>
      </c>
      <c r="E6">
        <f>YEAR(B6)</f>
        <v>2012</v>
      </c>
      <c r="F6" s="200">
        <f>DATE(2023,D6,C6)</f>
        <v>44952</v>
      </c>
      <c r="H6" t="str">
        <f>TEXT(F6,"ddd,dd-mmm-yyyy hh:mm:ss AM/PM")</f>
        <v>Thu,26-Jan-2023 12:00:00 AM</v>
      </c>
      <c r="L6" s="200">
        <f t="shared" ref="L6:L20" si="0">EDATE(F6,3)-1</f>
        <v>45041</v>
      </c>
      <c r="M6" s="200">
        <f>EOMONTH(F6,0)+7</f>
        <v>44964</v>
      </c>
    </row>
    <row r="7" spans="1:13" x14ac:dyDescent="0.2">
      <c r="A7" t="s">
        <v>908</v>
      </c>
      <c r="B7" s="137">
        <v>40959</v>
      </c>
      <c r="C7">
        <f t="shared" ref="C7:C20" si="1">DAY(B7)</f>
        <v>20</v>
      </c>
      <c r="D7">
        <f t="shared" ref="D7:D20" si="2">MONTH(B7)</f>
        <v>2</v>
      </c>
      <c r="E7">
        <f t="shared" ref="E7:E20" si="3">YEAR(B7)</f>
        <v>2012</v>
      </c>
      <c r="F7" s="200">
        <f t="shared" ref="F7:F20" si="4">DATE(2023,D7,C7)</f>
        <v>44977</v>
      </c>
      <c r="H7" t="str">
        <f t="shared" ref="H7:H20" si="5">TEXT(F7,"ddd,dd-mmm-yyyy hh:mm:ss AM/PM")</f>
        <v>Mon,20-Feb-2023 12:00:00 AM</v>
      </c>
      <c r="L7" s="200">
        <f t="shared" si="0"/>
        <v>45065</v>
      </c>
      <c r="M7" s="200">
        <f t="shared" ref="M7:M20" si="6">EOMONTH(F7,0)+7</f>
        <v>44992</v>
      </c>
    </row>
    <row r="8" spans="1:13" x14ac:dyDescent="0.2">
      <c r="A8" t="s">
        <v>909</v>
      </c>
      <c r="B8" s="137">
        <v>40991</v>
      </c>
      <c r="C8">
        <f t="shared" si="1"/>
        <v>23</v>
      </c>
      <c r="D8">
        <f t="shared" si="2"/>
        <v>3</v>
      </c>
      <c r="E8">
        <f t="shared" si="3"/>
        <v>2012</v>
      </c>
      <c r="F8" s="200">
        <f t="shared" si="4"/>
        <v>45008</v>
      </c>
      <c r="H8" t="str">
        <f t="shared" si="5"/>
        <v>Thu,23-Mar-2023 12:00:00 AM</v>
      </c>
      <c r="L8" s="200">
        <f t="shared" si="0"/>
        <v>45099</v>
      </c>
      <c r="M8" s="200">
        <f t="shared" si="6"/>
        <v>45023</v>
      </c>
    </row>
    <row r="9" spans="1:13" x14ac:dyDescent="0.2">
      <c r="A9" t="s">
        <v>910</v>
      </c>
      <c r="B9" s="137">
        <v>41005</v>
      </c>
      <c r="C9">
        <f t="shared" si="1"/>
        <v>6</v>
      </c>
      <c r="D9">
        <f t="shared" si="2"/>
        <v>4</v>
      </c>
      <c r="E9">
        <f t="shared" si="3"/>
        <v>2012</v>
      </c>
      <c r="F9" s="200">
        <f t="shared" si="4"/>
        <v>45022</v>
      </c>
      <c r="H9" t="str">
        <f t="shared" si="5"/>
        <v>Thu,06-Apr-2023 12:00:00 AM</v>
      </c>
      <c r="L9" s="200">
        <f t="shared" si="0"/>
        <v>45112</v>
      </c>
      <c r="M9" s="200">
        <f t="shared" si="6"/>
        <v>45053</v>
      </c>
    </row>
    <row r="10" spans="1:13" x14ac:dyDescent="0.2">
      <c r="A10" t="s">
        <v>911</v>
      </c>
      <c r="B10" s="137">
        <v>41000</v>
      </c>
      <c r="C10">
        <f t="shared" si="1"/>
        <v>1</v>
      </c>
      <c r="D10">
        <f t="shared" si="2"/>
        <v>4</v>
      </c>
      <c r="E10">
        <f t="shared" si="3"/>
        <v>2012</v>
      </c>
      <c r="F10" s="200">
        <f t="shared" si="4"/>
        <v>45017</v>
      </c>
      <c r="H10" t="str">
        <f t="shared" si="5"/>
        <v>Sat,01-Apr-2023 12:00:00 AM</v>
      </c>
      <c r="L10" s="200">
        <f t="shared" si="0"/>
        <v>45107</v>
      </c>
      <c r="M10" s="200">
        <f t="shared" si="6"/>
        <v>45053</v>
      </c>
    </row>
    <row r="11" spans="1:13" x14ac:dyDescent="0.2">
      <c r="A11" t="s">
        <v>912</v>
      </c>
      <c r="B11" s="137">
        <v>41136</v>
      </c>
      <c r="C11">
        <f t="shared" si="1"/>
        <v>15</v>
      </c>
      <c r="D11">
        <f t="shared" si="2"/>
        <v>8</v>
      </c>
      <c r="E11">
        <f t="shared" si="3"/>
        <v>2012</v>
      </c>
      <c r="F11" s="200">
        <f t="shared" si="4"/>
        <v>45153</v>
      </c>
      <c r="H11" t="str">
        <f t="shared" si="5"/>
        <v>Tue,15-Aug-2023 12:00:00 AM</v>
      </c>
      <c r="L11" s="200">
        <f t="shared" si="0"/>
        <v>45244</v>
      </c>
      <c r="M11" s="200">
        <f t="shared" si="6"/>
        <v>45176</v>
      </c>
    </row>
    <row r="12" spans="1:13" x14ac:dyDescent="0.2">
      <c r="A12" t="s">
        <v>913</v>
      </c>
      <c r="B12" s="137">
        <v>41150</v>
      </c>
      <c r="C12">
        <f t="shared" si="1"/>
        <v>29</v>
      </c>
      <c r="D12">
        <f t="shared" si="2"/>
        <v>8</v>
      </c>
      <c r="E12">
        <f t="shared" si="3"/>
        <v>2012</v>
      </c>
      <c r="F12" s="200">
        <f t="shared" si="4"/>
        <v>45167</v>
      </c>
      <c r="H12" t="str">
        <f t="shared" si="5"/>
        <v>Tue,29-Aug-2023 12:00:00 AM</v>
      </c>
      <c r="L12" s="200">
        <f t="shared" si="0"/>
        <v>45258</v>
      </c>
      <c r="M12" s="200">
        <f t="shared" si="6"/>
        <v>45176</v>
      </c>
    </row>
    <row r="13" spans="1:13" x14ac:dyDescent="0.2">
      <c r="A13" t="s">
        <v>914</v>
      </c>
      <c r="B13" s="137">
        <v>41171</v>
      </c>
      <c r="C13">
        <f t="shared" si="1"/>
        <v>19</v>
      </c>
      <c r="D13">
        <f t="shared" si="2"/>
        <v>9</v>
      </c>
      <c r="E13">
        <f t="shared" si="3"/>
        <v>2012</v>
      </c>
      <c r="F13" s="200">
        <f t="shared" si="4"/>
        <v>45188</v>
      </c>
      <c r="H13" t="str">
        <f t="shared" si="5"/>
        <v>Tue,19-Sep-2023 12:00:00 AM</v>
      </c>
      <c r="L13" s="200">
        <f t="shared" si="0"/>
        <v>45278</v>
      </c>
      <c r="M13" s="200">
        <f t="shared" si="6"/>
        <v>45206</v>
      </c>
    </row>
    <row r="14" spans="1:13" x14ac:dyDescent="0.2">
      <c r="A14" t="s">
        <v>915</v>
      </c>
      <c r="B14" s="137">
        <v>41184</v>
      </c>
      <c r="C14">
        <f t="shared" si="1"/>
        <v>2</v>
      </c>
      <c r="D14">
        <f t="shared" si="2"/>
        <v>10</v>
      </c>
      <c r="E14">
        <f t="shared" si="3"/>
        <v>2012</v>
      </c>
      <c r="F14" s="200">
        <f t="shared" si="4"/>
        <v>45201</v>
      </c>
      <c r="H14" t="str">
        <f t="shared" si="5"/>
        <v>Mon,02-Oct-2023 12:00:00 AM</v>
      </c>
      <c r="L14" s="200">
        <f t="shared" si="0"/>
        <v>45292</v>
      </c>
      <c r="M14" s="200">
        <f t="shared" si="6"/>
        <v>45237</v>
      </c>
    </row>
    <row r="15" spans="1:13" x14ac:dyDescent="0.2">
      <c r="A15" t="s">
        <v>916</v>
      </c>
      <c r="B15" s="137">
        <v>41197</v>
      </c>
      <c r="C15">
        <f t="shared" si="1"/>
        <v>15</v>
      </c>
      <c r="D15">
        <f t="shared" si="2"/>
        <v>10</v>
      </c>
      <c r="E15">
        <f t="shared" si="3"/>
        <v>2012</v>
      </c>
      <c r="F15" s="200">
        <f t="shared" si="4"/>
        <v>45214</v>
      </c>
      <c r="H15" t="str">
        <f t="shared" si="5"/>
        <v>Sun,15-Oct-2023 12:00:00 AM</v>
      </c>
      <c r="L15" s="200">
        <f t="shared" si="0"/>
        <v>45305</v>
      </c>
      <c r="M15" s="200">
        <f t="shared" si="6"/>
        <v>45237</v>
      </c>
    </row>
    <row r="16" spans="1:13" x14ac:dyDescent="0.2">
      <c r="A16" t="s">
        <v>917</v>
      </c>
      <c r="B16" s="137">
        <v>41205</v>
      </c>
      <c r="C16">
        <f t="shared" si="1"/>
        <v>23</v>
      </c>
      <c r="D16">
        <f t="shared" si="2"/>
        <v>10</v>
      </c>
      <c r="E16">
        <f t="shared" si="3"/>
        <v>2012</v>
      </c>
      <c r="F16" s="200">
        <f t="shared" si="4"/>
        <v>45222</v>
      </c>
      <c r="H16" t="str">
        <f t="shared" si="5"/>
        <v>Mon,23-Oct-2023 12:00:00 AM</v>
      </c>
      <c r="L16" s="200">
        <f t="shared" si="0"/>
        <v>45313</v>
      </c>
      <c r="M16" s="200">
        <f t="shared" si="6"/>
        <v>45237</v>
      </c>
    </row>
    <row r="17" spans="1:13" x14ac:dyDescent="0.2">
      <c r="A17" t="s">
        <v>918</v>
      </c>
      <c r="B17" s="137">
        <v>41206</v>
      </c>
      <c r="C17">
        <f t="shared" si="1"/>
        <v>24</v>
      </c>
      <c r="D17">
        <f t="shared" si="2"/>
        <v>10</v>
      </c>
      <c r="E17">
        <f t="shared" si="3"/>
        <v>2012</v>
      </c>
      <c r="F17" s="200">
        <f t="shared" si="4"/>
        <v>45223</v>
      </c>
      <c r="H17" t="str">
        <f t="shared" si="5"/>
        <v>Tue,24-Oct-2023 12:00:00 AM</v>
      </c>
      <c r="L17" s="200">
        <f t="shared" si="0"/>
        <v>45314</v>
      </c>
      <c r="M17" s="200">
        <f t="shared" si="6"/>
        <v>45237</v>
      </c>
    </row>
    <row r="18" spans="1:13" x14ac:dyDescent="0.2">
      <c r="A18" t="s">
        <v>919</v>
      </c>
      <c r="B18" s="137">
        <v>41214</v>
      </c>
      <c r="C18">
        <f t="shared" si="1"/>
        <v>1</v>
      </c>
      <c r="D18">
        <f t="shared" si="2"/>
        <v>11</v>
      </c>
      <c r="E18">
        <f t="shared" si="3"/>
        <v>2012</v>
      </c>
      <c r="F18" s="200">
        <f t="shared" si="4"/>
        <v>45231</v>
      </c>
      <c r="H18" t="str">
        <f t="shared" si="5"/>
        <v>Wed,01-Nov-2023 12:00:00 AM</v>
      </c>
      <c r="L18" s="200">
        <f t="shared" si="0"/>
        <v>45322</v>
      </c>
      <c r="M18" s="200">
        <f t="shared" si="6"/>
        <v>45267</v>
      </c>
    </row>
    <row r="19" spans="1:13" x14ac:dyDescent="0.2">
      <c r="A19" t="s">
        <v>920</v>
      </c>
      <c r="B19" s="137">
        <v>41226</v>
      </c>
      <c r="C19">
        <f t="shared" si="1"/>
        <v>13</v>
      </c>
      <c r="D19">
        <f t="shared" si="2"/>
        <v>11</v>
      </c>
      <c r="E19">
        <f t="shared" si="3"/>
        <v>2012</v>
      </c>
      <c r="F19" s="200">
        <f t="shared" si="4"/>
        <v>45243</v>
      </c>
      <c r="H19" t="str">
        <f t="shared" si="5"/>
        <v>Mon,13-Nov-2023 12:00:00 AM</v>
      </c>
      <c r="L19" s="200">
        <f t="shared" si="0"/>
        <v>45334</v>
      </c>
      <c r="M19" s="200">
        <f t="shared" si="6"/>
        <v>45267</v>
      </c>
    </row>
    <row r="20" spans="1:13" x14ac:dyDescent="0.2">
      <c r="A20" t="s">
        <v>921</v>
      </c>
      <c r="B20" s="137">
        <v>41268</v>
      </c>
      <c r="C20">
        <f t="shared" si="1"/>
        <v>25</v>
      </c>
      <c r="D20">
        <f t="shared" si="2"/>
        <v>12</v>
      </c>
      <c r="E20">
        <f t="shared" si="3"/>
        <v>2012</v>
      </c>
      <c r="F20" s="200">
        <f t="shared" si="4"/>
        <v>45285</v>
      </c>
      <c r="H20" t="str">
        <f t="shared" si="5"/>
        <v>Mon,25-Dec-2023 12:00:00 AM</v>
      </c>
      <c r="L20" s="200">
        <f t="shared" si="0"/>
        <v>45375</v>
      </c>
      <c r="M20" s="200">
        <f t="shared" si="6"/>
        <v>45298</v>
      </c>
    </row>
    <row r="23" spans="1:13" x14ac:dyDescent="0.2">
      <c r="A23" t="s">
        <v>924</v>
      </c>
      <c r="B23" s="228" t="s">
        <v>1254</v>
      </c>
      <c r="C23" s="228"/>
    </row>
    <row r="26" spans="1:13" x14ac:dyDescent="0.2">
      <c r="A26" t="s">
        <v>1249</v>
      </c>
      <c r="B26" s="200">
        <v>40111</v>
      </c>
    </row>
    <row r="27" spans="1:13" x14ac:dyDescent="0.2">
      <c r="A27" t="s">
        <v>1250</v>
      </c>
      <c r="B27" s="200">
        <f ca="1">TODAY()</f>
        <v>44987</v>
      </c>
    </row>
    <row r="29" spans="1:13" x14ac:dyDescent="0.2">
      <c r="A29" t="s">
        <v>1074</v>
      </c>
      <c r="B29" s="203">
        <f t="shared" ref="B29:B34" ca="1" si="7">DATEDIF($B$26,$B$27,A29)</f>
        <v>13</v>
      </c>
      <c r="C29" s="191" t="s">
        <v>1255</v>
      </c>
    </row>
    <row r="30" spans="1:13" x14ac:dyDescent="0.2">
      <c r="A30" t="s">
        <v>2</v>
      </c>
      <c r="B30">
        <f t="shared" ca="1" si="7"/>
        <v>160</v>
      </c>
      <c r="C30" t="s">
        <v>1256</v>
      </c>
    </row>
    <row r="31" spans="1:13" x14ac:dyDescent="0.2">
      <c r="A31" t="s">
        <v>128</v>
      </c>
      <c r="B31">
        <f t="shared" ca="1" si="7"/>
        <v>4876</v>
      </c>
    </row>
    <row r="32" spans="1:13" x14ac:dyDescent="0.2">
      <c r="A32" t="s">
        <v>1251</v>
      </c>
      <c r="B32" s="203">
        <f t="shared" ca="1" si="7"/>
        <v>4</v>
      </c>
    </row>
    <row r="33" spans="1:2" x14ac:dyDescent="0.2">
      <c r="A33" t="s">
        <v>1252</v>
      </c>
      <c r="B33">
        <f t="shared" ca="1" si="7"/>
        <v>128</v>
      </c>
    </row>
    <row r="34" spans="1:2" x14ac:dyDescent="0.2">
      <c r="A34" t="s">
        <v>1253</v>
      </c>
      <c r="B34" s="203">
        <f t="shared" ca="1" si="7"/>
        <v>5</v>
      </c>
    </row>
    <row r="36" spans="1:2" x14ac:dyDescent="0.2">
      <c r="A36" t="s">
        <v>1257</v>
      </c>
      <c r="B36" t="s">
        <v>1258</v>
      </c>
    </row>
    <row r="38" spans="1:2" x14ac:dyDescent="0.2">
      <c r="A38" s="204" t="s">
        <v>1259</v>
      </c>
      <c r="B38" s="204" t="str">
        <f>LEFT(B36,4)</f>
        <v>abcd</v>
      </c>
    </row>
    <row r="39" spans="1:2" x14ac:dyDescent="0.2">
      <c r="A39" s="204" t="s">
        <v>1260</v>
      </c>
      <c r="B39" s="204" t="str">
        <f>MID(B36,6,2)</f>
        <v>12</v>
      </c>
    </row>
    <row r="40" spans="1:2" x14ac:dyDescent="0.2">
      <c r="A40" s="204" t="s">
        <v>1261</v>
      </c>
      <c r="B40" s="204" t="str">
        <f>RIGHT(B36,3)</f>
        <v>xyz</v>
      </c>
    </row>
    <row r="41" spans="1:2" x14ac:dyDescent="0.2">
      <c r="A41" t="s">
        <v>1267</v>
      </c>
      <c r="B41">
        <f>LEN(B36)</f>
        <v>11</v>
      </c>
    </row>
    <row r="42" spans="1:2" x14ac:dyDescent="0.2">
      <c r="A42" t="s">
        <v>1262</v>
      </c>
      <c r="B42">
        <f>SEARCH(" ",B36)</f>
        <v>5</v>
      </c>
    </row>
    <row r="43" spans="1:2" x14ac:dyDescent="0.2">
      <c r="A43" t="s">
        <v>1263</v>
      </c>
      <c r="B43">
        <f>SEARCH(" ",B36,B42+1)</f>
        <v>8</v>
      </c>
    </row>
    <row r="44" spans="1:2" x14ac:dyDescent="0.2">
      <c r="A44" t="s">
        <v>1264</v>
      </c>
      <c r="B44" t="str">
        <f>LEFT(B36,B42-1)</f>
        <v>abcd</v>
      </c>
    </row>
    <row r="45" spans="1:2" x14ac:dyDescent="0.2">
      <c r="A45" t="s">
        <v>1265</v>
      </c>
      <c r="B45" t="str">
        <f>MID(B36,B42+1,B43-B42-1)</f>
        <v>12</v>
      </c>
    </row>
    <row r="46" spans="1:2" x14ac:dyDescent="0.2">
      <c r="A46" t="s">
        <v>1266</v>
      </c>
      <c r="B46" t="str">
        <f>RIGHT(B36,B41-B43)</f>
        <v>xyz</v>
      </c>
    </row>
  </sheetData>
  <mergeCells count="1">
    <mergeCell ref="B23:C2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3"/>
  <dimension ref="A1:Y44"/>
  <sheetViews>
    <sheetView topLeftCell="A26" zoomScale="118" zoomScaleNormal="118" workbookViewId="0">
      <selection activeCell="E41" sqref="E41"/>
    </sheetView>
  </sheetViews>
  <sheetFormatPr defaultColWidth="8.88671875" defaultRowHeight="15.75" x14ac:dyDescent="0.25"/>
  <cols>
    <col min="1" max="1" width="11.5546875" style="11" customWidth="1"/>
    <col min="2" max="2" width="10.5546875" style="11" customWidth="1"/>
    <col min="3" max="4" width="8.88671875" style="11"/>
    <col min="5" max="5" width="10.33203125" style="11" customWidth="1"/>
    <col min="6" max="6" width="10.5546875" style="11" customWidth="1"/>
    <col min="7" max="8" width="8.88671875" style="11"/>
    <col min="9" max="9" width="11" style="11" customWidth="1"/>
    <col min="10" max="10" width="18.6640625" style="11" customWidth="1"/>
    <col min="11" max="11" width="23.33203125" style="11" customWidth="1"/>
    <col min="12" max="12" width="11.33203125" style="11" customWidth="1"/>
    <col min="13" max="16384" width="8.88671875" style="11"/>
  </cols>
  <sheetData>
    <row r="1" spans="1:25" x14ac:dyDescent="0.25">
      <c r="C1" s="229" t="s">
        <v>1118</v>
      </c>
      <c r="D1" s="229"/>
      <c r="E1" s="229"/>
      <c r="F1" s="229" t="s">
        <v>1119</v>
      </c>
      <c r="G1" s="229"/>
      <c r="H1" s="229"/>
      <c r="K1" s="230" t="s">
        <v>1120</v>
      </c>
      <c r="L1" s="230"/>
      <c r="M1" s="119"/>
      <c r="N1" s="119"/>
    </row>
    <row r="2" spans="1:25" x14ac:dyDescent="0.25">
      <c r="A2" s="13" t="s">
        <v>88</v>
      </c>
      <c r="B2" s="13" t="s">
        <v>38</v>
      </c>
      <c r="C2" s="157" t="s">
        <v>104</v>
      </c>
      <c r="D2" s="157" t="s">
        <v>103</v>
      </c>
      <c r="E2" s="157" t="s">
        <v>102</v>
      </c>
      <c r="F2" s="157" t="s">
        <v>101</v>
      </c>
      <c r="G2" s="157" t="s">
        <v>100</v>
      </c>
      <c r="H2" s="157" t="s">
        <v>99</v>
      </c>
      <c r="I2" s="13" t="s">
        <v>390</v>
      </c>
      <c r="J2" s="13" t="s">
        <v>1035</v>
      </c>
      <c r="K2" s="156" t="s">
        <v>1122</v>
      </c>
      <c r="L2" s="11" t="s">
        <v>1121</v>
      </c>
      <c r="M2" s="11" t="s">
        <v>1127</v>
      </c>
      <c r="O2" s="158" t="s">
        <v>1123</v>
      </c>
      <c r="P2" s="159"/>
      <c r="Q2" s="160"/>
      <c r="R2" s="161"/>
      <c r="W2" s="13"/>
    </row>
    <row r="3" spans="1:25" x14ac:dyDescent="0.25">
      <c r="A3" s="11">
        <v>1</v>
      </c>
      <c r="B3" s="11" t="s">
        <v>87</v>
      </c>
      <c r="C3" s="11">
        <v>45</v>
      </c>
      <c r="D3" s="11">
        <v>56</v>
      </c>
      <c r="E3" s="11">
        <v>72</v>
      </c>
      <c r="F3" s="11">
        <v>65</v>
      </c>
      <c r="G3" s="11">
        <v>50</v>
      </c>
      <c r="H3" s="11">
        <v>78</v>
      </c>
      <c r="I3" s="11">
        <f>SUM(C3:H3)</f>
        <v>366</v>
      </c>
      <c r="J3" s="11" t="str">
        <f>IF(MIN(C3:H3)&gt;35,"Pass","Fail")</f>
        <v>Pass</v>
      </c>
      <c r="K3" s="11">
        <f>IF(AND(MAX(C3:E3)&gt;=70,MAX(F3:H3)&gt;=80),100,0)</f>
        <v>0</v>
      </c>
      <c r="L3" s="11">
        <f>IF(OR(MAX(C3:E3)&gt;=70,MAX(F3:H3)&gt;=80),50,0)</f>
        <v>50</v>
      </c>
      <c r="M3" s="11">
        <f>IF(J3="Pass",MAX(K3:L3),0)</f>
        <v>50</v>
      </c>
      <c r="O3" s="162" t="s">
        <v>1125</v>
      </c>
      <c r="P3" s="163"/>
      <c r="Q3" s="163"/>
      <c r="R3" s="164"/>
      <c r="U3" s="13"/>
      <c r="W3" s="180"/>
      <c r="X3" s="160"/>
      <c r="Y3" s="161"/>
    </row>
    <row r="4" spans="1:25" x14ac:dyDescent="0.25">
      <c r="A4" s="11">
        <v>2</v>
      </c>
      <c r="B4" s="11" t="s">
        <v>86</v>
      </c>
      <c r="C4" s="11">
        <v>75</v>
      </c>
      <c r="D4" s="11">
        <v>45</v>
      </c>
      <c r="E4" s="11">
        <v>67</v>
      </c>
      <c r="F4" s="11">
        <v>89</v>
      </c>
      <c r="G4" s="11">
        <v>34</v>
      </c>
      <c r="H4" s="11">
        <v>58</v>
      </c>
      <c r="I4" s="11">
        <f t="shared" ref="I4:I22" si="0">SUM(C4:H4)</f>
        <v>368</v>
      </c>
      <c r="J4" s="11" t="str">
        <f t="shared" ref="J4:J22" si="1">IF(MIN(C4:H4)&gt;35,"Pass","Fail")</f>
        <v>Fail</v>
      </c>
      <c r="K4" s="11">
        <f t="shared" ref="K4:K22" si="2">IF(AND(MAX(C4:E4)&gt;=70,MAX(F4:H4)&gt;=80),100,0)</f>
        <v>100</v>
      </c>
      <c r="L4" s="11">
        <f t="shared" ref="L4:L22" si="3">IF(OR(MAX(C4:E4)&gt;=70,MAX(F4:H4)&gt;=80),50,0)</f>
        <v>50</v>
      </c>
      <c r="M4" s="11">
        <f t="shared" ref="M4:M22" si="4">IF(J4="Pass",MAX(K4:L4),0)</f>
        <v>0</v>
      </c>
      <c r="W4" s="181" t="s">
        <v>1106</v>
      </c>
      <c r="Y4" s="170"/>
    </row>
    <row r="5" spans="1:25" x14ac:dyDescent="0.25">
      <c r="A5" s="11">
        <v>3</v>
      </c>
      <c r="B5" s="11" t="s">
        <v>85</v>
      </c>
      <c r="C5" s="11">
        <v>87</v>
      </c>
      <c r="D5" s="11">
        <v>45</v>
      </c>
      <c r="E5" s="11">
        <v>65</v>
      </c>
      <c r="F5" s="11">
        <v>56</v>
      </c>
      <c r="G5" s="11">
        <v>56</v>
      </c>
      <c r="H5" s="11">
        <v>65</v>
      </c>
      <c r="I5" s="11">
        <f t="shared" si="0"/>
        <v>374</v>
      </c>
      <c r="J5" s="11" t="str">
        <f t="shared" si="1"/>
        <v>Pass</v>
      </c>
      <c r="K5" s="11">
        <f t="shared" si="2"/>
        <v>0</v>
      </c>
      <c r="L5" s="11">
        <f t="shared" si="3"/>
        <v>50</v>
      </c>
      <c r="M5" s="11">
        <f t="shared" si="4"/>
        <v>50</v>
      </c>
      <c r="O5" s="165" t="s">
        <v>1124</v>
      </c>
      <c r="P5" s="166"/>
      <c r="Q5" s="166"/>
      <c r="R5" s="167"/>
      <c r="W5" s="182"/>
      <c r="X5" s="11" t="s">
        <v>1045</v>
      </c>
      <c r="Y5" s="170"/>
    </row>
    <row r="6" spans="1:25" x14ac:dyDescent="0.25">
      <c r="A6" s="11">
        <v>4</v>
      </c>
      <c r="B6" s="11" t="s">
        <v>84</v>
      </c>
      <c r="C6" s="11">
        <v>67</v>
      </c>
      <c r="D6" s="11">
        <v>65</v>
      </c>
      <c r="E6" s="11">
        <v>67</v>
      </c>
      <c r="F6" s="11">
        <v>75</v>
      </c>
      <c r="G6" s="11">
        <v>67</v>
      </c>
      <c r="H6" s="11">
        <v>66</v>
      </c>
      <c r="I6" s="11">
        <f t="shared" si="0"/>
        <v>407</v>
      </c>
      <c r="J6" s="11" t="str">
        <f t="shared" si="1"/>
        <v>Pass</v>
      </c>
      <c r="K6" s="11">
        <f t="shared" si="2"/>
        <v>0</v>
      </c>
      <c r="L6" s="11">
        <f t="shared" si="3"/>
        <v>0</v>
      </c>
      <c r="M6" s="11">
        <f t="shared" si="4"/>
        <v>0</v>
      </c>
      <c r="W6" s="181" t="s">
        <v>1107</v>
      </c>
      <c r="Y6" s="170"/>
    </row>
    <row r="7" spans="1:25" x14ac:dyDescent="0.25">
      <c r="A7" s="11">
        <v>5</v>
      </c>
      <c r="B7" s="11" t="s">
        <v>83</v>
      </c>
      <c r="C7" s="11">
        <v>56</v>
      </c>
      <c r="D7" s="11">
        <v>67</v>
      </c>
      <c r="E7" s="11">
        <v>77</v>
      </c>
      <c r="F7" s="11">
        <v>68</v>
      </c>
      <c r="G7" s="11">
        <v>64</v>
      </c>
      <c r="H7" s="11">
        <v>76</v>
      </c>
      <c r="I7" s="11">
        <f t="shared" si="0"/>
        <v>408</v>
      </c>
      <c r="J7" s="11" t="str">
        <f t="shared" si="1"/>
        <v>Pass</v>
      </c>
      <c r="K7" s="11">
        <f t="shared" si="2"/>
        <v>0</v>
      </c>
      <c r="L7" s="11">
        <f t="shared" si="3"/>
        <v>50</v>
      </c>
      <c r="M7" s="11">
        <f t="shared" si="4"/>
        <v>50</v>
      </c>
      <c r="O7" s="165" t="s">
        <v>1126</v>
      </c>
      <c r="P7" s="166"/>
      <c r="Q7" s="168"/>
      <c r="R7" s="168"/>
      <c r="S7" s="166"/>
      <c r="T7" s="167"/>
      <c r="W7" s="182"/>
      <c r="Y7" s="170"/>
    </row>
    <row r="8" spans="1:25" x14ac:dyDescent="0.25">
      <c r="A8" s="11">
        <v>6</v>
      </c>
      <c r="B8" s="11" t="s">
        <v>82</v>
      </c>
      <c r="C8" s="11">
        <v>68</v>
      </c>
      <c r="D8" s="11">
        <v>89</v>
      </c>
      <c r="E8" s="11">
        <v>78</v>
      </c>
      <c r="F8" s="11">
        <v>97</v>
      </c>
      <c r="G8" s="11">
        <v>56</v>
      </c>
      <c r="H8" s="11">
        <v>89</v>
      </c>
      <c r="I8" s="11">
        <f t="shared" si="0"/>
        <v>477</v>
      </c>
      <c r="J8" s="11" t="str">
        <f t="shared" si="1"/>
        <v>Pass</v>
      </c>
      <c r="K8" s="11">
        <f t="shared" si="2"/>
        <v>100</v>
      </c>
      <c r="L8" s="11">
        <f t="shared" si="3"/>
        <v>50</v>
      </c>
      <c r="M8" s="11">
        <f t="shared" si="4"/>
        <v>100</v>
      </c>
      <c r="O8" s="11" t="s">
        <v>1128</v>
      </c>
      <c r="Q8" s="119"/>
      <c r="R8" s="119"/>
      <c r="W8" s="182"/>
      <c r="Y8" s="170"/>
    </row>
    <row r="9" spans="1:25" ht="16.5" thickBot="1" x14ac:dyDescent="0.3">
      <c r="A9" s="11">
        <v>7</v>
      </c>
      <c r="B9" s="11" t="s">
        <v>81</v>
      </c>
      <c r="C9" s="11">
        <v>68</v>
      </c>
      <c r="D9" s="11">
        <v>65</v>
      </c>
      <c r="E9" s="11">
        <v>68</v>
      </c>
      <c r="F9" s="11">
        <v>45</v>
      </c>
      <c r="G9" s="11">
        <v>45</v>
      </c>
      <c r="H9" s="11">
        <v>95</v>
      </c>
      <c r="I9" s="11">
        <f t="shared" si="0"/>
        <v>386</v>
      </c>
      <c r="J9" s="11" t="str">
        <f t="shared" si="1"/>
        <v>Pass</v>
      </c>
      <c r="K9" s="11">
        <f t="shared" si="2"/>
        <v>0</v>
      </c>
      <c r="L9" s="11">
        <f t="shared" si="3"/>
        <v>50</v>
      </c>
      <c r="M9" s="11">
        <f t="shared" si="4"/>
        <v>50</v>
      </c>
      <c r="Q9" s="119"/>
      <c r="R9" s="119"/>
      <c r="W9" s="182" t="s">
        <v>1102</v>
      </c>
      <c r="X9" s="11" t="s">
        <v>1105</v>
      </c>
      <c r="Y9" s="170"/>
    </row>
    <row r="10" spans="1:25" x14ac:dyDescent="0.25">
      <c r="A10" s="11">
        <v>8</v>
      </c>
      <c r="B10" s="11" t="s">
        <v>80</v>
      </c>
      <c r="C10" s="11">
        <v>69</v>
      </c>
      <c r="D10" s="11">
        <v>34</v>
      </c>
      <c r="E10" s="11">
        <v>76</v>
      </c>
      <c r="F10" s="11">
        <v>68</v>
      </c>
      <c r="G10" s="11">
        <v>87</v>
      </c>
      <c r="H10" s="11">
        <v>59</v>
      </c>
      <c r="I10" s="11">
        <f t="shared" si="0"/>
        <v>393</v>
      </c>
      <c r="J10" s="11" t="str">
        <f t="shared" si="1"/>
        <v>Fail</v>
      </c>
      <c r="K10" s="11">
        <f t="shared" si="2"/>
        <v>100</v>
      </c>
      <c r="L10" s="11">
        <f t="shared" si="3"/>
        <v>50</v>
      </c>
      <c r="M10" s="11">
        <f t="shared" si="4"/>
        <v>0</v>
      </c>
      <c r="N10" s="171"/>
      <c r="O10" s="172" t="s">
        <v>1114</v>
      </c>
      <c r="P10" s="172"/>
      <c r="Q10" s="173"/>
      <c r="R10" s="173"/>
      <c r="S10" s="173"/>
      <c r="T10" s="173"/>
      <c r="U10" s="174"/>
      <c r="W10" s="182" t="s">
        <v>1103</v>
      </c>
      <c r="Y10" s="170"/>
    </row>
    <row r="11" spans="1:25" x14ac:dyDescent="0.25">
      <c r="A11" s="11">
        <v>9</v>
      </c>
      <c r="B11" s="11" t="s">
        <v>79</v>
      </c>
      <c r="C11" s="11">
        <v>79</v>
      </c>
      <c r="D11" s="11">
        <v>56</v>
      </c>
      <c r="E11" s="11">
        <v>86</v>
      </c>
      <c r="F11" s="11">
        <v>56</v>
      </c>
      <c r="G11" s="11">
        <v>75</v>
      </c>
      <c r="H11" s="11">
        <v>78</v>
      </c>
      <c r="I11" s="11">
        <f t="shared" si="0"/>
        <v>430</v>
      </c>
      <c r="J11" s="11" t="str">
        <f t="shared" si="1"/>
        <v>Pass</v>
      </c>
      <c r="K11" s="11">
        <f t="shared" si="2"/>
        <v>0</v>
      </c>
      <c r="L11" s="11">
        <f t="shared" si="3"/>
        <v>50</v>
      </c>
      <c r="M11" s="11">
        <f t="shared" si="4"/>
        <v>50</v>
      </c>
      <c r="N11" s="175"/>
      <c r="U11" s="176"/>
      <c r="W11" s="182"/>
      <c r="Y11" s="170"/>
    </row>
    <row r="12" spans="1:25" x14ac:dyDescent="0.25">
      <c r="A12" s="11">
        <v>10</v>
      </c>
      <c r="B12" s="11" t="s">
        <v>78</v>
      </c>
      <c r="C12" s="11">
        <v>89</v>
      </c>
      <c r="D12" s="11">
        <v>76</v>
      </c>
      <c r="E12" s="11">
        <v>67</v>
      </c>
      <c r="F12" s="11">
        <v>77</v>
      </c>
      <c r="G12" s="11">
        <v>76</v>
      </c>
      <c r="H12" s="11">
        <v>77</v>
      </c>
      <c r="I12" s="11">
        <f t="shared" si="0"/>
        <v>462</v>
      </c>
      <c r="J12" s="11" t="str">
        <f t="shared" si="1"/>
        <v>Pass</v>
      </c>
      <c r="K12" s="11">
        <f t="shared" si="2"/>
        <v>0</v>
      </c>
      <c r="L12" s="11">
        <f t="shared" si="3"/>
        <v>50</v>
      </c>
      <c r="M12" s="11">
        <f t="shared" si="4"/>
        <v>50</v>
      </c>
      <c r="N12" s="175"/>
      <c r="P12" s="11" t="s">
        <v>1108</v>
      </c>
      <c r="Q12" s="11" t="s">
        <v>1109</v>
      </c>
      <c r="U12" s="176"/>
      <c r="W12" s="182"/>
      <c r="Y12" s="170"/>
    </row>
    <row r="13" spans="1:25" x14ac:dyDescent="0.25">
      <c r="A13" s="11">
        <v>11</v>
      </c>
      <c r="B13" s="11" t="s">
        <v>98</v>
      </c>
      <c r="C13" s="11">
        <v>45</v>
      </c>
      <c r="D13" s="11">
        <v>56</v>
      </c>
      <c r="E13" s="11">
        <v>72</v>
      </c>
      <c r="F13" s="11">
        <v>65</v>
      </c>
      <c r="G13" s="11">
        <v>50</v>
      </c>
      <c r="H13" s="11">
        <v>78</v>
      </c>
      <c r="I13" s="11">
        <f t="shared" si="0"/>
        <v>366</v>
      </c>
      <c r="J13" s="11" t="str">
        <f t="shared" si="1"/>
        <v>Pass</v>
      </c>
      <c r="K13" s="11">
        <f t="shared" si="2"/>
        <v>0</v>
      </c>
      <c r="L13" s="11">
        <f t="shared" si="3"/>
        <v>50</v>
      </c>
      <c r="M13" s="11">
        <f t="shared" si="4"/>
        <v>50</v>
      </c>
      <c r="N13" s="175"/>
      <c r="O13" s="11" t="s">
        <v>1110</v>
      </c>
      <c r="P13" s="11" t="s">
        <v>1074</v>
      </c>
      <c r="Q13" s="11" t="s">
        <v>1113</v>
      </c>
      <c r="U13" s="176"/>
      <c r="W13" s="182" t="s">
        <v>1104</v>
      </c>
      <c r="Y13" s="170"/>
    </row>
    <row r="14" spans="1:25" x14ac:dyDescent="0.25">
      <c r="A14" s="11">
        <v>12</v>
      </c>
      <c r="B14" s="11" t="s">
        <v>97</v>
      </c>
      <c r="C14" s="11">
        <v>75</v>
      </c>
      <c r="D14" s="11">
        <v>65</v>
      </c>
      <c r="E14" s="11">
        <v>67</v>
      </c>
      <c r="F14" s="11">
        <v>89</v>
      </c>
      <c r="G14" s="11">
        <v>34</v>
      </c>
      <c r="H14" s="11">
        <v>58</v>
      </c>
      <c r="I14" s="11">
        <f t="shared" si="0"/>
        <v>388</v>
      </c>
      <c r="J14" s="11" t="str">
        <f t="shared" si="1"/>
        <v>Fail</v>
      </c>
      <c r="K14" s="11">
        <f t="shared" si="2"/>
        <v>100</v>
      </c>
      <c r="L14" s="11">
        <f t="shared" si="3"/>
        <v>50</v>
      </c>
      <c r="M14" s="11">
        <f t="shared" si="4"/>
        <v>0</v>
      </c>
      <c r="N14" s="175"/>
      <c r="O14" s="11" t="s">
        <v>1111</v>
      </c>
      <c r="P14" s="11" t="s">
        <v>1074</v>
      </c>
      <c r="Q14" s="11" t="s">
        <v>1113</v>
      </c>
      <c r="U14" s="176"/>
      <c r="W14" s="162"/>
      <c r="X14" s="163"/>
      <c r="Y14" s="164"/>
    </row>
    <row r="15" spans="1:25" x14ac:dyDescent="0.25">
      <c r="A15" s="11">
        <v>13</v>
      </c>
      <c r="B15" s="11" t="s">
        <v>96</v>
      </c>
      <c r="C15" s="11">
        <v>87</v>
      </c>
      <c r="D15" s="11">
        <v>45</v>
      </c>
      <c r="E15" s="11">
        <v>65</v>
      </c>
      <c r="F15" s="11">
        <v>56</v>
      </c>
      <c r="G15" s="11">
        <v>56</v>
      </c>
      <c r="H15" s="11">
        <v>65</v>
      </c>
      <c r="I15" s="11">
        <f t="shared" si="0"/>
        <v>374</v>
      </c>
      <c r="J15" s="11" t="str">
        <f t="shared" si="1"/>
        <v>Pass</v>
      </c>
      <c r="K15" s="11">
        <f t="shared" si="2"/>
        <v>0</v>
      </c>
      <c r="L15" s="11">
        <f t="shared" si="3"/>
        <v>50</v>
      </c>
      <c r="M15" s="11">
        <f t="shared" si="4"/>
        <v>50</v>
      </c>
      <c r="N15" s="175"/>
      <c r="O15" s="11" t="s">
        <v>1112</v>
      </c>
      <c r="P15" s="11" t="s">
        <v>1074</v>
      </c>
      <c r="Q15" s="11" t="s">
        <v>1113</v>
      </c>
      <c r="U15" s="176"/>
    </row>
    <row r="16" spans="1:25" x14ac:dyDescent="0.25">
      <c r="A16" s="11">
        <v>14</v>
      </c>
      <c r="B16" s="11" t="s">
        <v>95</v>
      </c>
      <c r="C16" s="11">
        <v>67</v>
      </c>
      <c r="D16" s="11">
        <v>65</v>
      </c>
      <c r="E16" s="11">
        <v>67</v>
      </c>
      <c r="F16" s="11">
        <v>75</v>
      </c>
      <c r="G16" s="11">
        <v>67</v>
      </c>
      <c r="H16" s="11">
        <v>66</v>
      </c>
      <c r="I16" s="11">
        <f t="shared" si="0"/>
        <v>407</v>
      </c>
      <c r="J16" s="11" t="str">
        <f t="shared" si="1"/>
        <v>Pass</v>
      </c>
      <c r="K16" s="11">
        <f t="shared" si="2"/>
        <v>0</v>
      </c>
      <c r="L16" s="11">
        <f t="shared" si="3"/>
        <v>0</v>
      </c>
      <c r="M16" s="11">
        <f t="shared" si="4"/>
        <v>0</v>
      </c>
      <c r="N16" s="175"/>
      <c r="O16" s="11" t="s">
        <v>1115</v>
      </c>
      <c r="P16" s="11" t="s">
        <v>1074</v>
      </c>
      <c r="Q16" s="11" t="s">
        <v>1113</v>
      </c>
      <c r="U16" s="176"/>
    </row>
    <row r="17" spans="1:21" x14ac:dyDescent="0.25">
      <c r="A17" s="11">
        <v>15</v>
      </c>
      <c r="B17" s="11" t="s">
        <v>94</v>
      </c>
      <c r="C17" s="11">
        <v>56</v>
      </c>
      <c r="D17" s="11">
        <v>67</v>
      </c>
      <c r="E17" s="11">
        <v>77</v>
      </c>
      <c r="F17" s="11">
        <v>68</v>
      </c>
      <c r="G17" s="11">
        <v>64</v>
      </c>
      <c r="H17" s="11">
        <v>76</v>
      </c>
      <c r="I17" s="11">
        <f t="shared" si="0"/>
        <v>408</v>
      </c>
      <c r="J17" s="11" t="str">
        <f t="shared" si="1"/>
        <v>Pass</v>
      </c>
      <c r="K17" s="11">
        <f t="shared" si="2"/>
        <v>0</v>
      </c>
      <c r="L17" s="11">
        <f t="shared" si="3"/>
        <v>50</v>
      </c>
      <c r="M17" s="11">
        <f t="shared" si="4"/>
        <v>50</v>
      </c>
      <c r="N17" s="175"/>
      <c r="Q17" s="11" t="s">
        <v>1116</v>
      </c>
      <c r="U17" s="176"/>
    </row>
    <row r="18" spans="1:21" ht="16.5" thickBot="1" x14ac:dyDescent="0.3">
      <c r="A18" s="11">
        <v>16</v>
      </c>
      <c r="B18" s="11" t="s">
        <v>93</v>
      </c>
      <c r="C18" s="11">
        <v>68</v>
      </c>
      <c r="D18" s="11">
        <v>89</v>
      </c>
      <c r="E18" s="11">
        <v>78</v>
      </c>
      <c r="F18" s="11">
        <v>97</v>
      </c>
      <c r="G18" s="11">
        <v>56</v>
      </c>
      <c r="H18" s="11">
        <v>89</v>
      </c>
      <c r="I18" s="11">
        <f t="shared" si="0"/>
        <v>477</v>
      </c>
      <c r="J18" s="11" t="str">
        <f t="shared" si="1"/>
        <v>Pass</v>
      </c>
      <c r="K18" s="11">
        <f t="shared" si="2"/>
        <v>100</v>
      </c>
      <c r="L18" s="11">
        <f t="shared" si="3"/>
        <v>50</v>
      </c>
      <c r="M18" s="11">
        <f t="shared" si="4"/>
        <v>100</v>
      </c>
      <c r="N18" s="177"/>
      <c r="O18" s="178"/>
      <c r="P18" s="178"/>
      <c r="Q18" s="178" t="s">
        <v>1117</v>
      </c>
      <c r="R18" s="178"/>
      <c r="S18" s="178"/>
      <c r="T18" s="178"/>
      <c r="U18" s="179"/>
    </row>
    <row r="19" spans="1:21" x14ac:dyDescent="0.25">
      <c r="A19" s="11">
        <v>17</v>
      </c>
      <c r="B19" s="11" t="s">
        <v>92</v>
      </c>
      <c r="C19" s="11">
        <v>68</v>
      </c>
      <c r="D19" s="11">
        <v>65</v>
      </c>
      <c r="E19" s="11">
        <v>68</v>
      </c>
      <c r="F19" s="11">
        <v>45</v>
      </c>
      <c r="G19" s="11">
        <v>45</v>
      </c>
      <c r="H19" s="11">
        <v>95</v>
      </c>
      <c r="I19" s="11">
        <f t="shared" si="0"/>
        <v>386</v>
      </c>
      <c r="J19" s="11" t="str">
        <f t="shared" si="1"/>
        <v>Pass</v>
      </c>
      <c r="K19" s="11">
        <f t="shared" si="2"/>
        <v>0</v>
      </c>
      <c r="L19" s="11">
        <f t="shared" si="3"/>
        <v>50</v>
      </c>
      <c r="M19" s="11">
        <f t="shared" si="4"/>
        <v>50</v>
      </c>
      <c r="O19" s="170"/>
      <c r="P19" s="183"/>
    </row>
    <row r="20" spans="1:21" x14ac:dyDescent="0.25">
      <c r="A20" s="11">
        <v>18</v>
      </c>
      <c r="B20" s="11" t="s">
        <v>91</v>
      </c>
      <c r="C20" s="11">
        <v>69</v>
      </c>
      <c r="D20" s="11">
        <v>34</v>
      </c>
      <c r="E20" s="11">
        <v>76</v>
      </c>
      <c r="F20" s="11">
        <v>0</v>
      </c>
      <c r="G20" s="11">
        <v>87</v>
      </c>
      <c r="H20" s="11">
        <v>59</v>
      </c>
      <c r="I20" s="11">
        <f t="shared" si="0"/>
        <v>325</v>
      </c>
      <c r="J20" s="11" t="str">
        <f t="shared" si="1"/>
        <v>Fail</v>
      </c>
      <c r="K20" s="11">
        <f t="shared" si="2"/>
        <v>100</v>
      </c>
      <c r="L20" s="11">
        <f t="shared" si="3"/>
        <v>50</v>
      </c>
      <c r="M20" s="11">
        <f t="shared" si="4"/>
        <v>0</v>
      </c>
      <c r="O20" s="170"/>
      <c r="P20" s="182"/>
    </row>
    <row r="21" spans="1:21" x14ac:dyDescent="0.25">
      <c r="A21" s="11">
        <v>19</v>
      </c>
      <c r="B21" s="11" t="s">
        <v>90</v>
      </c>
      <c r="C21" s="11">
        <v>79</v>
      </c>
      <c r="D21" s="11">
        <v>56</v>
      </c>
      <c r="E21" s="11">
        <v>86</v>
      </c>
      <c r="F21" s="11">
        <v>56</v>
      </c>
      <c r="G21" s="11">
        <v>75</v>
      </c>
      <c r="H21" s="11">
        <v>78</v>
      </c>
      <c r="I21" s="11">
        <f t="shared" si="0"/>
        <v>430</v>
      </c>
      <c r="J21" s="11" t="str">
        <f t="shared" si="1"/>
        <v>Pass</v>
      </c>
      <c r="K21" s="11">
        <f t="shared" si="2"/>
        <v>0</v>
      </c>
      <c r="L21" s="11">
        <f t="shared" si="3"/>
        <v>50</v>
      </c>
      <c r="M21" s="11">
        <f t="shared" si="4"/>
        <v>50</v>
      </c>
    </row>
    <row r="22" spans="1:21" x14ac:dyDescent="0.25">
      <c r="A22" s="11">
        <v>20</v>
      </c>
      <c r="B22" s="11" t="s">
        <v>89</v>
      </c>
      <c r="C22" s="11">
        <v>78</v>
      </c>
      <c r="D22" s="11">
        <v>76</v>
      </c>
      <c r="E22" s="11">
        <v>67</v>
      </c>
      <c r="F22" s="11">
        <v>77</v>
      </c>
      <c r="G22" s="11">
        <v>76</v>
      </c>
      <c r="H22" s="11">
        <v>77</v>
      </c>
      <c r="I22" s="11">
        <f t="shared" si="0"/>
        <v>451</v>
      </c>
      <c r="J22" s="11" t="str">
        <f t="shared" si="1"/>
        <v>Pass</v>
      </c>
      <c r="K22" s="11">
        <f t="shared" si="2"/>
        <v>0</v>
      </c>
      <c r="L22" s="11">
        <f t="shared" si="3"/>
        <v>50</v>
      </c>
      <c r="M22" s="11">
        <f t="shared" si="4"/>
        <v>50</v>
      </c>
    </row>
    <row r="25" spans="1:21" x14ac:dyDescent="0.25">
      <c r="A25" s="184" t="s">
        <v>1129</v>
      </c>
      <c r="B25" s="11" t="s">
        <v>1130</v>
      </c>
      <c r="O25" s="13"/>
      <c r="P25" s="13"/>
      <c r="Q25" s="13"/>
      <c r="R25" s="13"/>
      <c r="S25" s="13"/>
      <c r="T25" s="13"/>
    </row>
    <row r="27" spans="1:21" x14ac:dyDescent="0.25">
      <c r="A27" s="184" t="s">
        <v>1131</v>
      </c>
      <c r="D27" s="158" t="s">
        <v>1152</v>
      </c>
      <c r="E27" s="169"/>
      <c r="G27" s="11" t="s">
        <v>1166</v>
      </c>
    </row>
    <row r="28" spans="1:21" x14ac:dyDescent="0.25">
      <c r="D28" s="182" t="s">
        <v>1153</v>
      </c>
      <c r="E28" s="170"/>
    </row>
    <row r="29" spans="1:21" x14ac:dyDescent="0.25">
      <c r="A29" s="11" t="s">
        <v>1132</v>
      </c>
      <c r="B29" s="11" t="s">
        <v>1133</v>
      </c>
      <c r="D29" s="162" t="s">
        <v>1154</v>
      </c>
      <c r="E29" s="164"/>
    </row>
    <row r="30" spans="1:21" x14ac:dyDescent="0.25">
      <c r="A30" s="11" t="s">
        <v>1135</v>
      </c>
      <c r="B30" s="11" t="s">
        <v>1134</v>
      </c>
    </row>
    <row r="31" spans="1:21" x14ac:dyDescent="0.25">
      <c r="A31" s="11" t="s">
        <v>1136</v>
      </c>
      <c r="B31" s="11" t="s">
        <v>1137</v>
      </c>
      <c r="F31" s="153" t="s">
        <v>1158</v>
      </c>
    </row>
    <row r="33" spans="1:12" x14ac:dyDescent="0.25">
      <c r="A33" s="184" t="s">
        <v>1139</v>
      </c>
      <c r="B33" s="11" t="s">
        <v>1138</v>
      </c>
      <c r="C33" s="11" t="s">
        <v>1157</v>
      </c>
    </row>
    <row r="34" spans="1:12" x14ac:dyDescent="0.25">
      <c r="G34" s="11" t="s">
        <v>1155</v>
      </c>
      <c r="H34" s="11" t="s">
        <v>1156</v>
      </c>
      <c r="I34" s="153" t="s">
        <v>1162</v>
      </c>
      <c r="J34" s="153" t="s">
        <v>1163</v>
      </c>
      <c r="K34" s="153" t="s">
        <v>1164</v>
      </c>
      <c r="L34" s="153" t="s">
        <v>1165</v>
      </c>
    </row>
    <row r="35" spans="1:12" x14ac:dyDescent="0.25">
      <c r="A35" s="184" t="s">
        <v>1140</v>
      </c>
      <c r="B35" s="184" t="s">
        <v>1129</v>
      </c>
      <c r="C35" s="184" t="s">
        <v>1132</v>
      </c>
      <c r="D35" s="184" t="s">
        <v>1141</v>
      </c>
      <c r="E35" s="184" t="s">
        <v>1142</v>
      </c>
      <c r="F35" s="184" t="s">
        <v>1143</v>
      </c>
      <c r="G35" s="184" t="s">
        <v>1139</v>
      </c>
      <c r="H35" s="184" t="s">
        <v>1139</v>
      </c>
      <c r="I35" s="11" t="s">
        <v>1159</v>
      </c>
      <c r="J35" s="11" t="s">
        <v>1160</v>
      </c>
      <c r="K35" s="11" t="s">
        <v>1161</v>
      </c>
      <c r="L35" s="11" t="s">
        <v>1139</v>
      </c>
    </row>
    <row r="36" spans="1:12" x14ac:dyDescent="0.25">
      <c r="A36" s="11" t="s">
        <v>1144</v>
      </c>
      <c r="B36" s="185">
        <v>50000</v>
      </c>
      <c r="C36" s="11">
        <v>4</v>
      </c>
      <c r="D36" s="11" t="s">
        <v>1074</v>
      </c>
      <c r="E36" s="11" t="s">
        <v>1074</v>
      </c>
      <c r="F36" s="11" t="s">
        <v>1074</v>
      </c>
      <c r="G36" s="11" t="s">
        <v>1150</v>
      </c>
      <c r="H36" s="11" t="str">
        <f>IF(B36&gt;=100000,IF(AND(C36&gt;=2,D36="Y",OR(E36="Y",F36="Y")),"C","NC"),"NA")</f>
        <v>NA</v>
      </c>
      <c r="I36" s="11" t="b">
        <f>B36&gt;=100000</f>
        <v>0</v>
      </c>
      <c r="J36" s="11" t="b">
        <f>OR(E36="Y",F36="Y")</f>
        <v>1</v>
      </c>
      <c r="K36" s="11" t="b">
        <f>AND(C36&gt;=2,D36="Y",J36)</f>
        <v>1</v>
      </c>
      <c r="L36" s="11" t="str">
        <f>IF(I36,IF(K36,"C","NC"),"NA")</f>
        <v>NA</v>
      </c>
    </row>
    <row r="37" spans="1:12" x14ac:dyDescent="0.25">
      <c r="A37" s="11" t="s">
        <v>1145</v>
      </c>
      <c r="B37" s="185">
        <v>70000</v>
      </c>
      <c r="C37" s="11">
        <v>2</v>
      </c>
      <c r="D37" s="11" t="s">
        <v>1113</v>
      </c>
      <c r="E37" s="11" t="s">
        <v>1074</v>
      </c>
      <c r="F37" s="11" t="s">
        <v>1113</v>
      </c>
      <c r="G37" s="11" t="s">
        <v>1150</v>
      </c>
      <c r="H37" s="11" t="str">
        <f>IF(B37&gt;=100000,IF(AND(C37&gt;=2,D37="Y",OR(E37="Y",F37="Y")),"C","NC"),"NA")</f>
        <v>NA</v>
      </c>
      <c r="I37" s="11" t="b">
        <f>B37&gt;=100000</f>
        <v>0</v>
      </c>
      <c r="J37" s="11" t="b">
        <f>OR(E37="Y",F37="Y")</f>
        <v>1</v>
      </c>
      <c r="K37" s="11" t="b">
        <f>AND(C37&gt;=2,D37="Y",J37)</f>
        <v>0</v>
      </c>
      <c r="L37" s="11" t="str">
        <f>IF(I37,IF(K37,"C","NC"),"NA")</f>
        <v>NA</v>
      </c>
    </row>
    <row r="38" spans="1:12" x14ac:dyDescent="0.25">
      <c r="A38" s="11" t="s">
        <v>1146</v>
      </c>
      <c r="B38" s="186" t="s">
        <v>1148</v>
      </c>
      <c r="C38" s="11">
        <v>3</v>
      </c>
      <c r="D38" s="11" t="s">
        <v>1074</v>
      </c>
      <c r="E38" s="11" t="s">
        <v>1113</v>
      </c>
      <c r="F38" s="11" t="s">
        <v>1113</v>
      </c>
      <c r="G38" s="11" t="s">
        <v>1151</v>
      </c>
      <c r="H38" s="11" t="str">
        <f>IF(B38&gt;=100000,IF(AND(C38&gt;=2,D38="Y",OR(E38="Y",F38="Y")),"C","NC"),"NA")</f>
        <v>NC</v>
      </c>
      <c r="I38" s="11" t="b">
        <f>B38&gt;=100000</f>
        <v>1</v>
      </c>
      <c r="J38" s="11" t="b">
        <f>OR(E38="Y",F38="Y")</f>
        <v>0</v>
      </c>
      <c r="K38" s="11" t="b">
        <f>AND(C38&gt;=2,D38="Y",J38)</f>
        <v>0</v>
      </c>
      <c r="L38" s="11" t="str">
        <f>IF(I38,IF(K38,"C","NC"),"NA")</f>
        <v>NC</v>
      </c>
    </row>
    <row r="39" spans="1:12" x14ac:dyDescent="0.25">
      <c r="A39" s="11" t="s">
        <v>1147</v>
      </c>
      <c r="B39" s="186" t="s">
        <v>1149</v>
      </c>
      <c r="C39" s="11">
        <v>1</v>
      </c>
      <c r="D39" s="11" t="s">
        <v>1113</v>
      </c>
      <c r="E39" s="11" t="s">
        <v>1113</v>
      </c>
      <c r="F39" s="11" t="s">
        <v>1074</v>
      </c>
      <c r="G39" s="11" t="s">
        <v>1150</v>
      </c>
      <c r="H39" s="11" t="str">
        <f>IF(B39&gt;=100000,IF(AND(C39&gt;=2,D39="Y",OR(E39="Y",F39="Y")),"C","NC"),"NA")</f>
        <v>NC</v>
      </c>
      <c r="I39" s="11" t="b">
        <f>B39&gt;=100000</f>
        <v>1</v>
      </c>
      <c r="J39" s="11" t="b">
        <f>OR(E39="Y",F39="Y")</f>
        <v>1</v>
      </c>
      <c r="K39" s="11" t="b">
        <f>AND(C39&gt;=2,D39="Y",J39)</f>
        <v>0</v>
      </c>
      <c r="L39" s="11" t="str">
        <f>IF(I39,IF(K39,"C","NC"),"NA")</f>
        <v>NC</v>
      </c>
    </row>
    <row r="40" spans="1:12" ht="16.5" thickBot="1" x14ac:dyDescent="0.3"/>
    <row r="41" spans="1:12" x14ac:dyDescent="0.25">
      <c r="A41" s="11" t="s">
        <v>1175</v>
      </c>
      <c r="B41" s="171" t="s">
        <v>1167</v>
      </c>
      <c r="C41" s="173" t="s">
        <v>1168</v>
      </c>
      <c r="D41" s="174" t="s">
        <v>1169</v>
      </c>
    </row>
    <row r="42" spans="1:12" x14ac:dyDescent="0.25">
      <c r="B42" s="175" t="s">
        <v>1170</v>
      </c>
      <c r="C42" s="11" t="s">
        <v>1170</v>
      </c>
      <c r="D42" s="176" t="s">
        <v>1171</v>
      </c>
    </row>
    <row r="43" spans="1:12" x14ac:dyDescent="0.25">
      <c r="B43" s="175" t="s">
        <v>1172</v>
      </c>
      <c r="C43" s="11" t="s">
        <v>1170</v>
      </c>
      <c r="D43" s="176" t="s">
        <v>1173</v>
      </c>
    </row>
    <row r="44" spans="1:12" ht="16.5" thickBot="1" x14ac:dyDescent="0.3">
      <c r="B44" s="177" t="s">
        <v>1170</v>
      </c>
      <c r="C44" s="178" t="s">
        <v>1172</v>
      </c>
      <c r="D44" s="179" t="s">
        <v>1174</v>
      </c>
    </row>
  </sheetData>
  <sortState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mergeCells count="3">
    <mergeCell ref="C1:E1"/>
    <mergeCell ref="F1:H1"/>
    <mergeCell ref="K1:L1"/>
  </mergeCells>
  <conditionalFormatting sqref="C3:H22">
    <cfRule type="cellIs" dxfId="48" priority="1" operator="lessThan">
      <formula>35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9"/>
  <sheetViews>
    <sheetView workbookViewId="0">
      <selection activeCell="B2" sqref="B2"/>
    </sheetView>
  </sheetViews>
  <sheetFormatPr defaultRowHeight="15" x14ac:dyDescent="0.2"/>
  <cols>
    <col min="4" max="4" width="11.88671875" customWidth="1"/>
  </cols>
  <sheetData>
    <row r="1" spans="1:8" ht="26.25" thickBot="1" x14ac:dyDescent="0.25">
      <c r="A1" s="55" t="s">
        <v>384</v>
      </c>
      <c r="B1" s="55" t="s">
        <v>383</v>
      </c>
      <c r="C1" s="55" t="s">
        <v>382</v>
      </c>
      <c r="D1" s="55" t="s">
        <v>381</v>
      </c>
      <c r="E1" s="56" t="s">
        <v>380</v>
      </c>
      <c r="F1" s="55" t="s">
        <v>379</v>
      </c>
      <c r="G1" s="54" t="s">
        <v>378</v>
      </c>
      <c r="H1" s="54" t="s">
        <v>377</v>
      </c>
    </row>
    <row r="2" spans="1:8" x14ac:dyDescent="0.2">
      <c r="A2" s="1" t="s">
        <v>376</v>
      </c>
      <c r="B2" s="1" t="s">
        <v>375</v>
      </c>
      <c r="C2" s="1" t="s">
        <v>374</v>
      </c>
      <c r="D2" s="52">
        <v>34690</v>
      </c>
      <c r="E2" s="51" t="s">
        <v>117</v>
      </c>
      <c r="F2" s="50">
        <v>35.5</v>
      </c>
      <c r="G2" s="49">
        <v>45</v>
      </c>
      <c r="H2" s="49">
        <f t="shared" ref="H2:H29" si="0">F2*G2</f>
        <v>1597.5</v>
      </c>
    </row>
    <row r="3" spans="1:8" x14ac:dyDescent="0.2">
      <c r="A3" s="1" t="s">
        <v>373</v>
      </c>
      <c r="B3" s="1" t="s">
        <v>372</v>
      </c>
      <c r="C3" s="1" t="s">
        <v>371</v>
      </c>
      <c r="D3" s="52">
        <v>34153</v>
      </c>
      <c r="E3" s="51" t="s">
        <v>128</v>
      </c>
      <c r="F3" s="50">
        <v>35.5</v>
      </c>
      <c r="G3" s="49">
        <v>28.3</v>
      </c>
      <c r="H3" s="49">
        <f t="shared" si="0"/>
        <v>1004.65</v>
      </c>
    </row>
    <row r="4" spans="1:8" x14ac:dyDescent="0.2">
      <c r="A4" s="1" t="s">
        <v>370</v>
      </c>
      <c r="B4" s="1" t="s">
        <v>369</v>
      </c>
      <c r="C4" s="1" t="s">
        <v>191</v>
      </c>
      <c r="D4" s="52">
        <v>36000</v>
      </c>
      <c r="E4" s="51" t="s">
        <v>132</v>
      </c>
      <c r="F4" s="50">
        <v>42</v>
      </c>
      <c r="G4" s="49">
        <v>31.75</v>
      </c>
      <c r="H4" s="49">
        <f t="shared" si="0"/>
        <v>1333.5</v>
      </c>
    </row>
    <row r="5" spans="1:8" x14ac:dyDescent="0.2">
      <c r="A5" s="1" t="s">
        <v>368</v>
      </c>
      <c r="B5" s="1" t="s">
        <v>367</v>
      </c>
      <c r="C5" s="1" t="s">
        <v>114</v>
      </c>
      <c r="D5" s="52">
        <v>35221</v>
      </c>
      <c r="E5" s="51" t="s">
        <v>113</v>
      </c>
      <c r="F5" s="50">
        <v>40</v>
      </c>
      <c r="G5" s="49">
        <v>23.75</v>
      </c>
      <c r="H5" s="49">
        <f t="shared" si="0"/>
        <v>950</v>
      </c>
    </row>
    <row r="6" spans="1:8" x14ac:dyDescent="0.2">
      <c r="A6" s="1" t="s">
        <v>366</v>
      </c>
      <c r="B6" s="1" t="s">
        <v>365</v>
      </c>
      <c r="C6" s="1" t="s">
        <v>364</v>
      </c>
      <c r="D6" s="52">
        <v>33399</v>
      </c>
      <c r="E6" s="51" t="s">
        <v>132</v>
      </c>
      <c r="F6" s="50">
        <v>40</v>
      </c>
      <c r="G6" s="49">
        <v>27.6</v>
      </c>
      <c r="H6" s="49">
        <f t="shared" si="0"/>
        <v>1104</v>
      </c>
    </row>
    <row r="7" spans="1:8" x14ac:dyDescent="0.2">
      <c r="A7" s="1" t="s">
        <v>363</v>
      </c>
      <c r="B7" s="1" t="s">
        <v>362</v>
      </c>
      <c r="C7" s="1" t="s">
        <v>361</v>
      </c>
      <c r="D7" s="52">
        <v>34853</v>
      </c>
      <c r="E7" s="51" t="s">
        <v>128</v>
      </c>
      <c r="F7" s="50">
        <v>35</v>
      </c>
      <c r="G7" s="49">
        <v>39</v>
      </c>
      <c r="H7" s="49">
        <f t="shared" si="0"/>
        <v>1365</v>
      </c>
    </row>
    <row r="8" spans="1:8" x14ac:dyDescent="0.2">
      <c r="A8" s="1" t="s">
        <v>360</v>
      </c>
      <c r="B8" s="1" t="s">
        <v>164</v>
      </c>
      <c r="C8" s="1" t="s">
        <v>359</v>
      </c>
      <c r="D8" s="52">
        <v>35485</v>
      </c>
      <c r="E8" s="51" t="s">
        <v>113</v>
      </c>
      <c r="F8" s="50">
        <v>35</v>
      </c>
      <c r="G8" s="49">
        <v>27.1</v>
      </c>
      <c r="H8" s="49">
        <f t="shared" si="0"/>
        <v>948.5</v>
      </c>
    </row>
    <row r="9" spans="1:8" x14ac:dyDescent="0.2">
      <c r="A9" s="1" t="s">
        <v>358</v>
      </c>
      <c r="B9" s="1" t="s">
        <v>357</v>
      </c>
      <c r="C9" s="1" t="s">
        <v>356</v>
      </c>
      <c r="D9" s="52">
        <v>33341</v>
      </c>
      <c r="E9" s="51" t="s">
        <v>128</v>
      </c>
      <c r="F9" s="50">
        <v>40</v>
      </c>
      <c r="G9" s="49">
        <v>48</v>
      </c>
      <c r="H9" s="49">
        <f t="shared" si="0"/>
        <v>1920</v>
      </c>
    </row>
    <row r="10" spans="1:8" x14ac:dyDescent="0.2">
      <c r="A10" s="1" t="s">
        <v>355</v>
      </c>
      <c r="B10" s="1" t="s">
        <v>354</v>
      </c>
      <c r="C10" s="1" t="s">
        <v>353</v>
      </c>
      <c r="D10" s="52">
        <v>35825</v>
      </c>
      <c r="E10" s="51" t="s">
        <v>121</v>
      </c>
      <c r="F10" s="50">
        <v>35.5</v>
      </c>
      <c r="G10" s="49">
        <v>28.3</v>
      </c>
      <c r="H10" s="49">
        <f t="shared" si="0"/>
        <v>1004.65</v>
      </c>
    </row>
    <row r="11" spans="1:8" x14ac:dyDescent="0.2">
      <c r="A11" s="1" t="s">
        <v>352</v>
      </c>
      <c r="B11" s="1" t="s">
        <v>351</v>
      </c>
      <c r="C11" s="1" t="s">
        <v>350</v>
      </c>
      <c r="D11" s="52">
        <v>36157</v>
      </c>
      <c r="E11" s="51"/>
      <c r="F11" s="50">
        <v>40</v>
      </c>
      <c r="G11" s="49">
        <v>36.5</v>
      </c>
      <c r="H11" s="49">
        <f t="shared" si="0"/>
        <v>1460</v>
      </c>
    </row>
    <row r="12" spans="1:8" x14ac:dyDescent="0.2">
      <c r="A12" s="1" t="s">
        <v>349</v>
      </c>
      <c r="B12" s="1" t="s">
        <v>348</v>
      </c>
      <c r="C12" s="1" t="s">
        <v>347</v>
      </c>
      <c r="D12" s="52">
        <v>33822</v>
      </c>
      <c r="E12" s="51" t="s">
        <v>117</v>
      </c>
      <c r="F12" s="50">
        <v>35.5</v>
      </c>
      <c r="G12" s="49">
        <v>28.3</v>
      </c>
      <c r="H12" s="49">
        <f t="shared" si="0"/>
        <v>1004.65</v>
      </c>
    </row>
    <row r="13" spans="1:8" x14ac:dyDescent="0.2">
      <c r="A13" s="1" t="s">
        <v>346</v>
      </c>
      <c r="B13" s="1" t="s">
        <v>345</v>
      </c>
      <c r="C13" s="1" t="s">
        <v>344</v>
      </c>
      <c r="D13" s="52">
        <v>35888</v>
      </c>
      <c r="E13" s="51" t="s">
        <v>132</v>
      </c>
      <c r="F13" s="50">
        <v>32</v>
      </c>
      <c r="G13" s="49">
        <v>20.5</v>
      </c>
      <c r="H13" s="49">
        <f t="shared" si="0"/>
        <v>656</v>
      </c>
    </row>
    <row r="14" spans="1:8" x14ac:dyDescent="0.2">
      <c r="A14" s="1" t="s">
        <v>343</v>
      </c>
      <c r="B14" s="1" t="s">
        <v>342</v>
      </c>
      <c r="C14" s="1" t="s">
        <v>341</v>
      </c>
      <c r="D14" s="52">
        <v>33992</v>
      </c>
      <c r="E14" s="51" t="s">
        <v>903</v>
      </c>
      <c r="F14" s="50">
        <v>35.5</v>
      </c>
      <c r="G14" s="49">
        <v>50</v>
      </c>
      <c r="H14" s="49">
        <f t="shared" si="0"/>
        <v>1775</v>
      </c>
    </row>
    <row r="15" spans="1:8" x14ac:dyDescent="0.2">
      <c r="A15" s="1" t="s">
        <v>340</v>
      </c>
      <c r="B15" s="1" t="s">
        <v>198</v>
      </c>
      <c r="C15" s="1" t="s">
        <v>339</v>
      </c>
      <c r="D15" s="52">
        <v>35195</v>
      </c>
      <c r="E15" s="51" t="s">
        <v>136</v>
      </c>
      <c r="F15" s="50">
        <v>40</v>
      </c>
      <c r="G15" s="49">
        <v>22.22</v>
      </c>
      <c r="H15" s="49">
        <f t="shared" si="0"/>
        <v>888.8</v>
      </c>
    </row>
    <row r="16" spans="1:8" x14ac:dyDescent="0.2">
      <c r="A16" s="1" t="s">
        <v>338</v>
      </c>
      <c r="B16" s="1" t="s">
        <v>305</v>
      </c>
      <c r="C16" s="1" t="s">
        <v>337</v>
      </c>
      <c r="D16" s="52">
        <v>34858</v>
      </c>
      <c r="E16" s="51" t="s">
        <v>136</v>
      </c>
      <c r="F16" s="50">
        <v>40</v>
      </c>
      <c r="G16" s="49">
        <v>27.6</v>
      </c>
      <c r="H16" s="49">
        <f t="shared" si="0"/>
        <v>1104</v>
      </c>
    </row>
    <row r="17" spans="1:8" x14ac:dyDescent="0.2">
      <c r="A17" s="1" t="s">
        <v>336</v>
      </c>
      <c r="B17" s="1" t="s">
        <v>293</v>
      </c>
      <c r="C17" s="1" t="s">
        <v>335</v>
      </c>
      <c r="D17" s="52">
        <v>34616</v>
      </c>
      <c r="E17" s="51" t="s">
        <v>136</v>
      </c>
      <c r="F17" s="50">
        <v>35.5</v>
      </c>
      <c r="G17" s="49">
        <v>55</v>
      </c>
      <c r="H17" s="49">
        <f t="shared" si="0"/>
        <v>1952.5</v>
      </c>
    </row>
    <row r="18" spans="1:8" x14ac:dyDescent="0.2">
      <c r="A18" s="1" t="s">
        <v>334</v>
      </c>
      <c r="B18" s="1" t="s">
        <v>248</v>
      </c>
      <c r="C18" s="1" t="s">
        <v>333</v>
      </c>
      <c r="D18" s="52">
        <v>34094</v>
      </c>
      <c r="E18" s="51" t="s">
        <v>162</v>
      </c>
      <c r="F18" s="50">
        <v>40</v>
      </c>
      <c r="G18" s="49">
        <v>37</v>
      </c>
      <c r="H18" s="49">
        <f t="shared" si="0"/>
        <v>1480</v>
      </c>
    </row>
    <row r="19" spans="1:8" x14ac:dyDescent="0.2">
      <c r="A19" s="1" t="s">
        <v>332</v>
      </c>
      <c r="B19" s="1" t="s">
        <v>134</v>
      </c>
      <c r="C19" s="1" t="s">
        <v>331</v>
      </c>
      <c r="D19" s="52">
        <v>35050</v>
      </c>
      <c r="E19" s="51" t="s">
        <v>162</v>
      </c>
      <c r="F19" s="50">
        <v>40</v>
      </c>
      <c r="G19" s="49">
        <v>37</v>
      </c>
      <c r="H19" s="49">
        <f t="shared" si="0"/>
        <v>1480</v>
      </c>
    </row>
    <row r="20" spans="1:8" x14ac:dyDescent="0.2">
      <c r="A20" s="1" t="s">
        <v>330</v>
      </c>
      <c r="B20" s="1" t="s">
        <v>329</v>
      </c>
      <c r="C20" s="1" t="s">
        <v>328</v>
      </c>
      <c r="D20" s="52">
        <v>34871</v>
      </c>
      <c r="E20" s="51" t="s">
        <v>113</v>
      </c>
      <c r="F20" s="50">
        <v>40</v>
      </c>
      <c r="G20" s="49">
        <v>30</v>
      </c>
      <c r="H20" s="49">
        <f t="shared" si="0"/>
        <v>1200</v>
      </c>
    </row>
    <row r="21" spans="1:8" x14ac:dyDescent="0.2">
      <c r="A21" s="1" t="s">
        <v>327</v>
      </c>
      <c r="B21" s="1" t="s">
        <v>242</v>
      </c>
      <c r="C21" s="1" t="s">
        <v>326</v>
      </c>
      <c r="D21" s="52">
        <v>34534</v>
      </c>
      <c r="E21" s="51"/>
      <c r="F21" s="50">
        <v>35.5</v>
      </c>
      <c r="G21" s="49">
        <v>27.5</v>
      </c>
      <c r="H21" s="49">
        <f t="shared" si="0"/>
        <v>976.25</v>
      </c>
    </row>
    <row r="22" spans="1:8" x14ac:dyDescent="0.2">
      <c r="A22" s="1" t="s">
        <v>325</v>
      </c>
      <c r="B22" s="1" t="s">
        <v>324</v>
      </c>
      <c r="C22" s="1" t="s">
        <v>140</v>
      </c>
      <c r="D22" s="52">
        <v>33649</v>
      </c>
      <c r="E22" s="51" t="s">
        <v>113</v>
      </c>
      <c r="F22" s="50">
        <v>25</v>
      </c>
      <c r="G22" s="49">
        <v>23.52</v>
      </c>
      <c r="H22" s="49">
        <f t="shared" si="0"/>
        <v>588</v>
      </c>
    </row>
    <row r="23" spans="1:8" x14ac:dyDescent="0.2">
      <c r="A23" s="1" t="s">
        <v>323</v>
      </c>
      <c r="B23" s="1" t="s">
        <v>322</v>
      </c>
      <c r="C23" s="1" t="s">
        <v>321</v>
      </c>
      <c r="D23" s="52">
        <v>33634</v>
      </c>
      <c r="E23" s="51" t="s">
        <v>162</v>
      </c>
      <c r="F23" s="50">
        <v>40</v>
      </c>
      <c r="G23" s="49">
        <v>23.75</v>
      </c>
      <c r="H23" s="49">
        <f t="shared" si="0"/>
        <v>950</v>
      </c>
    </row>
    <row r="24" spans="1:8" x14ac:dyDescent="0.2">
      <c r="A24" s="1" t="s">
        <v>320</v>
      </c>
      <c r="B24" s="1" t="s">
        <v>319</v>
      </c>
      <c r="C24" s="1" t="s">
        <v>318</v>
      </c>
      <c r="D24" s="52">
        <v>32573</v>
      </c>
      <c r="E24" s="51" t="s">
        <v>117</v>
      </c>
      <c r="F24" s="50">
        <v>40</v>
      </c>
      <c r="G24" s="49">
        <v>60</v>
      </c>
      <c r="H24" s="49">
        <f t="shared" si="0"/>
        <v>2400</v>
      </c>
    </row>
    <row r="25" spans="1:8" x14ac:dyDescent="0.2">
      <c r="A25" s="1" t="s">
        <v>317</v>
      </c>
      <c r="B25" s="1" t="s">
        <v>316</v>
      </c>
      <c r="C25" s="1" t="s">
        <v>315</v>
      </c>
      <c r="D25" s="52">
        <v>33700</v>
      </c>
      <c r="E25" s="51"/>
      <c r="F25" s="50">
        <v>40</v>
      </c>
      <c r="G25" s="49">
        <v>52</v>
      </c>
      <c r="H25" s="49">
        <f t="shared" si="0"/>
        <v>2080</v>
      </c>
    </row>
    <row r="26" spans="1:8" x14ac:dyDescent="0.2">
      <c r="A26" s="1" t="s">
        <v>314</v>
      </c>
      <c r="B26" s="1" t="s">
        <v>313</v>
      </c>
      <c r="C26" s="1" t="s">
        <v>186</v>
      </c>
      <c r="D26" s="52">
        <v>35747</v>
      </c>
      <c r="E26" s="51" t="s">
        <v>132</v>
      </c>
      <c r="F26" s="50">
        <v>40</v>
      </c>
      <c r="G26" s="49">
        <v>30.5</v>
      </c>
      <c r="H26" s="49">
        <f t="shared" si="0"/>
        <v>1220</v>
      </c>
    </row>
    <row r="27" spans="1:8" x14ac:dyDescent="0.2">
      <c r="A27" s="1" t="s">
        <v>312</v>
      </c>
      <c r="B27" s="1" t="s">
        <v>311</v>
      </c>
      <c r="C27" s="1" t="s">
        <v>310</v>
      </c>
      <c r="D27" s="52">
        <v>36374</v>
      </c>
      <c r="E27" s="51" t="s">
        <v>132</v>
      </c>
      <c r="F27" s="50">
        <v>32</v>
      </c>
      <c r="G27" s="49">
        <v>20.5</v>
      </c>
      <c r="H27" s="49">
        <f t="shared" si="0"/>
        <v>656</v>
      </c>
    </row>
    <row r="28" spans="1:8" x14ac:dyDescent="0.2">
      <c r="A28" s="1" t="s">
        <v>309</v>
      </c>
      <c r="B28" s="1" t="s">
        <v>308</v>
      </c>
      <c r="C28" s="1" t="s">
        <v>307</v>
      </c>
      <c r="D28" s="52">
        <v>34279</v>
      </c>
      <c r="E28" s="51" t="s">
        <v>162</v>
      </c>
      <c r="F28" s="50">
        <v>40</v>
      </c>
      <c r="G28" s="49">
        <v>34.5</v>
      </c>
      <c r="H28" s="49">
        <f t="shared" si="0"/>
        <v>1380</v>
      </c>
    </row>
    <row r="29" spans="1:8" x14ac:dyDescent="0.2">
      <c r="A29" s="1" t="s">
        <v>306</v>
      </c>
      <c r="B29" s="1" t="s">
        <v>305</v>
      </c>
      <c r="C29" s="1" t="s">
        <v>304</v>
      </c>
      <c r="D29" s="52">
        <v>33497</v>
      </c>
      <c r="E29" s="51" t="s">
        <v>132</v>
      </c>
      <c r="F29" s="50">
        <v>40</v>
      </c>
      <c r="G29" s="49">
        <v>45</v>
      </c>
      <c r="H29" s="49">
        <f t="shared" si="0"/>
        <v>1800</v>
      </c>
    </row>
  </sheetData>
  <protectedRanges>
    <protectedRange password="CF7A" sqref="F3:F29" name="Range1"/>
  </protectedRange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selection sqref="A1:H1"/>
    </sheetView>
  </sheetViews>
  <sheetFormatPr defaultRowHeight="15" x14ac:dyDescent="0.2"/>
  <sheetData>
    <row r="1" spans="1:8" ht="26.25" thickBot="1" x14ac:dyDescent="0.25">
      <c r="A1" s="55" t="s">
        <v>384</v>
      </c>
      <c r="B1" s="55" t="s">
        <v>383</v>
      </c>
      <c r="C1" s="55" t="s">
        <v>382</v>
      </c>
      <c r="D1" s="55" t="s">
        <v>381</v>
      </c>
      <c r="E1" s="56" t="s">
        <v>380</v>
      </c>
      <c r="F1" s="55" t="s">
        <v>379</v>
      </c>
      <c r="G1" s="54" t="s">
        <v>378</v>
      </c>
      <c r="H1" s="54" t="s">
        <v>377</v>
      </c>
    </row>
    <row r="2" spans="1:8" x14ac:dyDescent="0.2">
      <c r="A2" s="1" t="s">
        <v>303</v>
      </c>
      <c r="B2" s="1" t="s">
        <v>302</v>
      </c>
      <c r="C2" s="1" t="s">
        <v>301</v>
      </c>
      <c r="D2" s="52">
        <v>33831</v>
      </c>
      <c r="E2" s="51" t="s">
        <v>162</v>
      </c>
      <c r="F2" s="50">
        <v>32</v>
      </c>
      <c r="G2" s="49">
        <v>20.5</v>
      </c>
      <c r="H2" s="49">
        <f t="shared" ref="H2:H30" si="0">F2*G2</f>
        <v>656</v>
      </c>
    </row>
    <row r="3" spans="1:8" x14ac:dyDescent="0.2">
      <c r="A3" s="1" t="s">
        <v>300</v>
      </c>
      <c r="B3" s="1" t="s">
        <v>299</v>
      </c>
      <c r="C3" s="1" t="s">
        <v>298</v>
      </c>
      <c r="D3" s="52">
        <v>33837</v>
      </c>
      <c r="E3" s="51" t="s">
        <v>162</v>
      </c>
      <c r="F3" s="50">
        <v>40</v>
      </c>
      <c r="G3" s="49">
        <v>36.5</v>
      </c>
      <c r="H3" s="49">
        <f t="shared" si="0"/>
        <v>1460</v>
      </c>
    </row>
    <row r="4" spans="1:8" x14ac:dyDescent="0.2">
      <c r="A4" s="1" t="s">
        <v>297</v>
      </c>
      <c r="B4" s="1" t="s">
        <v>296</v>
      </c>
      <c r="C4" s="1" t="s">
        <v>295</v>
      </c>
      <c r="D4" s="52">
        <v>35775</v>
      </c>
      <c r="E4" s="51" t="s">
        <v>117</v>
      </c>
      <c r="F4" s="50">
        <v>25</v>
      </c>
      <c r="G4" s="49">
        <v>23.52</v>
      </c>
      <c r="H4" s="49">
        <f t="shared" si="0"/>
        <v>588</v>
      </c>
    </row>
    <row r="5" spans="1:8" x14ac:dyDescent="0.2">
      <c r="A5" s="1" t="s">
        <v>294</v>
      </c>
      <c r="B5" s="1" t="s">
        <v>293</v>
      </c>
      <c r="C5" s="1" t="s">
        <v>191</v>
      </c>
      <c r="D5" s="52">
        <v>36194</v>
      </c>
      <c r="E5" s="51"/>
      <c r="F5" s="50">
        <v>35</v>
      </c>
      <c r="G5" s="49">
        <v>27.1</v>
      </c>
      <c r="H5" s="49">
        <f t="shared" si="0"/>
        <v>948.5</v>
      </c>
    </row>
    <row r="6" spans="1:8" x14ac:dyDescent="0.2">
      <c r="A6" s="1" t="s">
        <v>292</v>
      </c>
      <c r="B6" s="1" t="s">
        <v>291</v>
      </c>
      <c r="C6" s="1" t="s">
        <v>290</v>
      </c>
      <c r="D6" s="52">
        <v>36017</v>
      </c>
      <c r="E6" s="51" t="s">
        <v>113</v>
      </c>
      <c r="F6" s="50">
        <v>35</v>
      </c>
      <c r="G6" s="49">
        <v>50</v>
      </c>
      <c r="H6" s="49">
        <f t="shared" si="0"/>
        <v>1750</v>
      </c>
    </row>
    <row r="7" spans="1:8" x14ac:dyDescent="0.2">
      <c r="A7" s="1" t="s">
        <v>289</v>
      </c>
      <c r="B7" s="1" t="s">
        <v>288</v>
      </c>
      <c r="C7" s="1" t="s">
        <v>140</v>
      </c>
      <c r="D7" s="52">
        <v>35372</v>
      </c>
      <c r="E7" s="51" t="s">
        <v>128</v>
      </c>
      <c r="F7" s="50">
        <v>40</v>
      </c>
      <c r="G7" s="49">
        <v>34.5</v>
      </c>
      <c r="H7" s="49">
        <f t="shared" si="0"/>
        <v>1380</v>
      </c>
    </row>
    <row r="8" spans="1:8" x14ac:dyDescent="0.2">
      <c r="A8" s="1" t="s">
        <v>287</v>
      </c>
      <c r="B8" s="1" t="s">
        <v>281</v>
      </c>
      <c r="C8" s="1" t="s">
        <v>286</v>
      </c>
      <c r="D8" s="52">
        <v>35026</v>
      </c>
      <c r="E8" s="51" t="s">
        <v>128</v>
      </c>
      <c r="F8" s="50">
        <v>35.5</v>
      </c>
      <c r="G8" s="49">
        <v>55</v>
      </c>
      <c r="H8" s="49">
        <f t="shared" si="0"/>
        <v>1952.5</v>
      </c>
    </row>
    <row r="9" spans="1:8" x14ac:dyDescent="0.2">
      <c r="A9" s="1" t="s">
        <v>285</v>
      </c>
      <c r="B9" s="1" t="s">
        <v>284</v>
      </c>
      <c r="C9" s="1" t="s">
        <v>283</v>
      </c>
      <c r="D9" s="52">
        <v>34483</v>
      </c>
      <c r="E9" s="51"/>
      <c r="F9" s="50">
        <v>40</v>
      </c>
      <c r="G9" s="49">
        <v>23.75</v>
      </c>
      <c r="H9" s="49">
        <f t="shared" si="0"/>
        <v>950</v>
      </c>
    </row>
    <row r="10" spans="1:8" x14ac:dyDescent="0.2">
      <c r="A10" s="1" t="s">
        <v>282</v>
      </c>
      <c r="B10" s="1" t="s">
        <v>281</v>
      </c>
      <c r="C10" s="1" t="s">
        <v>280</v>
      </c>
      <c r="D10" s="52">
        <v>34949</v>
      </c>
      <c r="E10" s="51" t="s">
        <v>162</v>
      </c>
      <c r="F10" s="50">
        <v>29.5</v>
      </c>
      <c r="G10" s="49">
        <v>21.5</v>
      </c>
      <c r="H10" s="49">
        <f t="shared" si="0"/>
        <v>634.25</v>
      </c>
    </row>
    <row r="11" spans="1:8" x14ac:dyDescent="0.2">
      <c r="A11" s="1" t="s">
        <v>279</v>
      </c>
      <c r="B11" s="1" t="s">
        <v>278</v>
      </c>
      <c r="C11" s="1" t="s">
        <v>277</v>
      </c>
      <c r="D11" s="52">
        <v>33404</v>
      </c>
      <c r="E11" s="51" t="s">
        <v>128</v>
      </c>
      <c r="F11" s="50">
        <v>38</v>
      </c>
      <c r="G11" s="49">
        <v>30.5</v>
      </c>
      <c r="H11" s="49">
        <f t="shared" si="0"/>
        <v>1159</v>
      </c>
    </row>
    <row r="12" spans="1:8" x14ac:dyDescent="0.2">
      <c r="A12" s="1" t="s">
        <v>276</v>
      </c>
      <c r="B12" s="1" t="s">
        <v>275</v>
      </c>
      <c r="C12" s="1" t="s">
        <v>274</v>
      </c>
      <c r="D12" s="52">
        <v>35655</v>
      </c>
      <c r="E12" s="51" t="s">
        <v>136</v>
      </c>
      <c r="F12" s="50">
        <v>40</v>
      </c>
      <c r="G12" s="49">
        <v>37</v>
      </c>
      <c r="H12" s="49">
        <f t="shared" si="0"/>
        <v>1480</v>
      </c>
    </row>
    <row r="13" spans="1:8" x14ac:dyDescent="0.2">
      <c r="A13" s="1" t="s">
        <v>273</v>
      </c>
      <c r="B13" s="1" t="s">
        <v>123</v>
      </c>
      <c r="C13" s="1" t="s">
        <v>272</v>
      </c>
      <c r="D13" s="52">
        <v>35005</v>
      </c>
      <c r="E13" s="51"/>
      <c r="F13" s="50">
        <v>38</v>
      </c>
      <c r="G13" s="49">
        <v>30.5</v>
      </c>
      <c r="H13" s="49">
        <f t="shared" si="0"/>
        <v>1159</v>
      </c>
    </row>
    <row r="14" spans="1:8" x14ac:dyDescent="0.2">
      <c r="A14" s="1" t="s">
        <v>271</v>
      </c>
      <c r="B14" s="1" t="s">
        <v>270</v>
      </c>
      <c r="C14" s="1" t="s">
        <v>269</v>
      </c>
      <c r="D14" s="52">
        <v>34471</v>
      </c>
      <c r="E14" s="51" t="s">
        <v>121</v>
      </c>
      <c r="F14" s="50">
        <v>40</v>
      </c>
      <c r="G14" s="49">
        <v>23.22</v>
      </c>
      <c r="H14" s="49">
        <f t="shared" si="0"/>
        <v>928.8</v>
      </c>
    </row>
    <row r="15" spans="1:8" x14ac:dyDescent="0.2">
      <c r="A15" s="1" t="s">
        <v>268</v>
      </c>
      <c r="B15" s="1" t="s">
        <v>224</v>
      </c>
      <c r="C15" s="1" t="s">
        <v>267</v>
      </c>
      <c r="D15" s="52">
        <v>32883</v>
      </c>
      <c r="E15" s="51"/>
      <c r="F15" s="50">
        <v>40</v>
      </c>
      <c r="G15" s="49">
        <v>45</v>
      </c>
      <c r="H15" s="49">
        <f t="shared" si="0"/>
        <v>1800</v>
      </c>
    </row>
    <row r="16" spans="1:8" x14ac:dyDescent="0.2">
      <c r="A16" s="1" t="s">
        <v>266</v>
      </c>
      <c r="B16" s="1" t="s">
        <v>210</v>
      </c>
      <c r="C16" s="1" t="s">
        <v>265</v>
      </c>
      <c r="D16" s="52">
        <v>34414</v>
      </c>
      <c r="E16" s="51" t="s">
        <v>136</v>
      </c>
      <c r="F16" s="50">
        <v>35</v>
      </c>
      <c r="G16" s="49">
        <v>39</v>
      </c>
      <c r="H16" s="49">
        <f t="shared" si="0"/>
        <v>1365</v>
      </c>
    </row>
    <row r="17" spans="1:8" x14ac:dyDescent="0.2">
      <c r="A17" s="1" t="s">
        <v>264</v>
      </c>
      <c r="B17" s="1" t="s">
        <v>263</v>
      </c>
      <c r="C17" s="1" t="s">
        <v>262</v>
      </c>
      <c r="D17" s="52">
        <v>34671</v>
      </c>
      <c r="E17" s="51" t="s">
        <v>121</v>
      </c>
      <c r="F17" s="50">
        <v>15.5</v>
      </c>
      <c r="G17" s="49">
        <v>21.5</v>
      </c>
      <c r="H17" s="49">
        <f t="shared" si="0"/>
        <v>333.25</v>
      </c>
    </row>
    <row r="18" spans="1:8" x14ac:dyDescent="0.2">
      <c r="A18" s="1" t="s">
        <v>261</v>
      </c>
      <c r="B18" s="1" t="s">
        <v>260</v>
      </c>
      <c r="C18" s="1" t="s">
        <v>259</v>
      </c>
      <c r="D18" s="52">
        <v>33883</v>
      </c>
      <c r="E18" s="51" t="s">
        <v>162</v>
      </c>
      <c r="F18" s="50">
        <v>40</v>
      </c>
      <c r="G18" s="49">
        <v>37</v>
      </c>
      <c r="H18" s="49">
        <f t="shared" si="0"/>
        <v>1480</v>
      </c>
    </row>
    <row r="19" spans="1:8" x14ac:dyDescent="0.2">
      <c r="A19" s="1" t="s">
        <v>258</v>
      </c>
      <c r="B19" s="1" t="s">
        <v>257</v>
      </c>
      <c r="C19" s="1" t="s">
        <v>256</v>
      </c>
      <c r="D19" s="52">
        <v>35427</v>
      </c>
      <c r="E19" s="51" t="s">
        <v>132</v>
      </c>
      <c r="F19" s="50">
        <v>32</v>
      </c>
      <c r="G19" s="49">
        <v>20.5</v>
      </c>
      <c r="H19" s="49">
        <f t="shared" si="0"/>
        <v>656</v>
      </c>
    </row>
    <row r="20" spans="1:8" x14ac:dyDescent="0.2">
      <c r="A20" s="1" t="s">
        <v>255</v>
      </c>
      <c r="B20" s="1" t="s">
        <v>254</v>
      </c>
      <c r="C20" s="1" t="s">
        <v>253</v>
      </c>
      <c r="D20" s="52">
        <v>34428</v>
      </c>
      <c r="E20" s="51" t="s">
        <v>113</v>
      </c>
      <c r="F20" s="50">
        <v>25</v>
      </c>
      <c r="G20" s="49">
        <v>23.52</v>
      </c>
      <c r="H20" s="49">
        <f t="shared" si="0"/>
        <v>588</v>
      </c>
    </row>
    <row r="21" spans="1:8" x14ac:dyDescent="0.2">
      <c r="A21" s="1" t="s">
        <v>252</v>
      </c>
      <c r="B21" s="1" t="s">
        <v>251</v>
      </c>
      <c r="C21" s="1" t="s">
        <v>250</v>
      </c>
      <c r="D21" s="52">
        <v>34843</v>
      </c>
      <c r="E21" s="51" t="s">
        <v>117</v>
      </c>
      <c r="F21" s="50">
        <v>38</v>
      </c>
      <c r="G21" s="49">
        <v>55</v>
      </c>
      <c r="H21" s="49">
        <f t="shared" si="0"/>
        <v>2090</v>
      </c>
    </row>
    <row r="22" spans="1:8" x14ac:dyDescent="0.2">
      <c r="A22" s="1" t="s">
        <v>249</v>
      </c>
      <c r="B22" s="1" t="s">
        <v>248</v>
      </c>
      <c r="C22" s="1" t="s">
        <v>247</v>
      </c>
      <c r="D22" s="52">
        <v>35034</v>
      </c>
      <c r="E22" s="51" t="s">
        <v>132</v>
      </c>
      <c r="F22" s="50">
        <v>35.5</v>
      </c>
      <c r="G22" s="49">
        <v>27.5</v>
      </c>
      <c r="H22" s="49">
        <f t="shared" si="0"/>
        <v>976.25</v>
      </c>
    </row>
    <row r="23" spans="1:8" x14ac:dyDescent="0.2">
      <c r="A23" s="1" t="s">
        <v>246</v>
      </c>
      <c r="B23" s="1" t="s">
        <v>245</v>
      </c>
      <c r="C23" s="1" t="s">
        <v>244</v>
      </c>
      <c r="D23" s="52">
        <v>34610</v>
      </c>
      <c r="E23" s="51" t="s">
        <v>117</v>
      </c>
      <c r="F23" s="50">
        <v>40</v>
      </c>
      <c r="G23" s="49">
        <v>36.5</v>
      </c>
      <c r="H23" s="49">
        <f t="shared" si="0"/>
        <v>1460</v>
      </c>
    </row>
    <row r="24" spans="1:8" x14ac:dyDescent="0.2">
      <c r="A24" s="1" t="s">
        <v>243</v>
      </c>
      <c r="B24" s="1" t="s">
        <v>242</v>
      </c>
      <c r="C24" s="1" t="s">
        <v>241</v>
      </c>
      <c r="D24" s="52">
        <v>33704</v>
      </c>
      <c r="E24" s="51"/>
      <c r="F24" s="50">
        <v>38</v>
      </c>
      <c r="G24" s="49">
        <v>30.5</v>
      </c>
      <c r="H24" s="49">
        <f t="shared" si="0"/>
        <v>1159</v>
      </c>
    </row>
    <row r="25" spans="1:8" x14ac:dyDescent="0.2">
      <c r="A25" s="1" t="s">
        <v>240</v>
      </c>
      <c r="B25" s="1" t="s">
        <v>239</v>
      </c>
      <c r="C25" s="1" t="s">
        <v>238</v>
      </c>
      <c r="D25" s="52">
        <v>34998</v>
      </c>
      <c r="E25" s="51" t="s">
        <v>113</v>
      </c>
      <c r="F25" s="50">
        <v>40</v>
      </c>
      <c r="G25" s="49">
        <v>36.5</v>
      </c>
      <c r="H25" s="49">
        <f t="shared" si="0"/>
        <v>1460</v>
      </c>
    </row>
    <row r="26" spans="1:8" x14ac:dyDescent="0.2">
      <c r="A26" s="1" t="s">
        <v>237</v>
      </c>
      <c r="B26" s="1" t="s">
        <v>236</v>
      </c>
      <c r="C26" s="1" t="s">
        <v>235</v>
      </c>
      <c r="D26" s="52">
        <v>34347</v>
      </c>
      <c r="E26" s="51" t="s">
        <v>113</v>
      </c>
      <c r="F26" s="50">
        <v>35</v>
      </c>
      <c r="G26" s="49">
        <v>39</v>
      </c>
      <c r="H26" s="49">
        <f t="shared" si="0"/>
        <v>1365</v>
      </c>
    </row>
    <row r="27" spans="1:8" x14ac:dyDescent="0.2">
      <c r="A27" s="1" t="s">
        <v>234</v>
      </c>
      <c r="B27" s="1" t="s">
        <v>233</v>
      </c>
      <c r="C27" s="1" t="s">
        <v>232</v>
      </c>
      <c r="D27" s="52">
        <v>34615</v>
      </c>
      <c r="E27" s="51"/>
      <c r="F27" s="50">
        <v>40</v>
      </c>
      <c r="G27" s="49">
        <v>36.5</v>
      </c>
      <c r="H27" s="49">
        <f t="shared" si="0"/>
        <v>1460</v>
      </c>
    </row>
    <row r="28" spans="1:8" x14ac:dyDescent="0.2">
      <c r="A28" s="1" t="s">
        <v>231</v>
      </c>
      <c r="B28" s="1" t="s">
        <v>230</v>
      </c>
      <c r="C28" s="1" t="s">
        <v>229</v>
      </c>
      <c r="D28" s="52">
        <v>35221</v>
      </c>
      <c r="E28" s="51"/>
      <c r="F28" s="50">
        <v>25</v>
      </c>
      <c r="G28" s="49">
        <v>23.52</v>
      </c>
      <c r="H28" s="49">
        <f t="shared" si="0"/>
        <v>588</v>
      </c>
    </row>
    <row r="29" spans="1:8" x14ac:dyDescent="0.2">
      <c r="A29" s="1" t="s">
        <v>228</v>
      </c>
      <c r="B29" s="1" t="s">
        <v>227</v>
      </c>
      <c r="C29" s="1" t="s">
        <v>226</v>
      </c>
      <c r="D29" s="52">
        <v>36181</v>
      </c>
      <c r="E29" s="51" t="s">
        <v>132</v>
      </c>
      <c r="F29" s="50">
        <v>40</v>
      </c>
      <c r="G29" s="49">
        <v>36.5</v>
      </c>
      <c r="H29" s="49">
        <f t="shared" si="0"/>
        <v>1460</v>
      </c>
    </row>
    <row r="30" spans="1:8" x14ac:dyDescent="0.2">
      <c r="A30" s="1" t="s">
        <v>225</v>
      </c>
      <c r="B30" s="1" t="s">
        <v>224</v>
      </c>
      <c r="C30" s="1" t="s">
        <v>223</v>
      </c>
      <c r="D30" s="52">
        <v>32732</v>
      </c>
      <c r="E30" s="51" t="s">
        <v>117</v>
      </c>
      <c r="F30" s="50">
        <v>38</v>
      </c>
      <c r="G30" s="49">
        <v>30.5</v>
      </c>
      <c r="H30" s="4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workbookViewId="0">
      <selection activeCell="A2" sqref="A2:H38"/>
    </sheetView>
  </sheetViews>
  <sheetFormatPr defaultRowHeight="15" x14ac:dyDescent="0.2"/>
  <sheetData>
    <row r="1" spans="1:8" ht="26.25" thickBot="1" x14ac:dyDescent="0.25">
      <c r="A1" s="55" t="s">
        <v>384</v>
      </c>
      <c r="B1" s="55" t="s">
        <v>383</v>
      </c>
      <c r="C1" s="55" t="s">
        <v>382</v>
      </c>
      <c r="D1" s="55" t="s">
        <v>381</v>
      </c>
      <c r="E1" s="56" t="s">
        <v>380</v>
      </c>
      <c r="F1" s="55" t="s">
        <v>379</v>
      </c>
      <c r="G1" s="54" t="s">
        <v>378</v>
      </c>
      <c r="H1" s="54" t="s">
        <v>377</v>
      </c>
    </row>
    <row r="2" spans="1:8" x14ac:dyDescent="0.2">
      <c r="A2" s="1" t="s">
        <v>222</v>
      </c>
      <c r="B2" s="1" t="s">
        <v>221</v>
      </c>
      <c r="C2" s="1" t="s">
        <v>220</v>
      </c>
      <c r="D2" s="52">
        <v>35755</v>
      </c>
      <c r="E2" s="51" t="s">
        <v>121</v>
      </c>
      <c r="F2" s="50">
        <v>40</v>
      </c>
      <c r="G2" s="49">
        <v>27.6</v>
      </c>
      <c r="H2" s="49">
        <f t="shared" ref="H2:H38" si="0">F2*G2</f>
        <v>1104</v>
      </c>
    </row>
    <row r="3" spans="1:8" x14ac:dyDescent="0.2">
      <c r="A3" s="1" t="s">
        <v>219</v>
      </c>
      <c r="B3" s="1" t="s">
        <v>218</v>
      </c>
      <c r="C3" s="1" t="s">
        <v>191</v>
      </c>
      <c r="D3" s="52">
        <v>34709</v>
      </c>
      <c r="E3" s="51" t="s">
        <v>136</v>
      </c>
      <c r="F3" s="50">
        <v>42</v>
      </c>
      <c r="G3" s="49">
        <v>45</v>
      </c>
      <c r="H3" s="49">
        <f t="shared" si="0"/>
        <v>1890</v>
      </c>
    </row>
    <row r="4" spans="1:8" x14ac:dyDescent="0.2">
      <c r="A4" s="1" t="s">
        <v>217</v>
      </c>
      <c r="B4" s="1" t="s">
        <v>216</v>
      </c>
      <c r="C4" s="1" t="s">
        <v>215</v>
      </c>
      <c r="D4" s="52">
        <v>34500</v>
      </c>
      <c r="E4" s="51" t="s">
        <v>121</v>
      </c>
      <c r="F4" s="50">
        <v>40</v>
      </c>
      <c r="G4" s="49">
        <v>23.75</v>
      </c>
      <c r="H4" s="49">
        <f t="shared" si="0"/>
        <v>950</v>
      </c>
    </row>
    <row r="5" spans="1:8" x14ac:dyDescent="0.2">
      <c r="A5" s="1" t="s">
        <v>214</v>
      </c>
      <c r="B5" s="1" t="s">
        <v>213</v>
      </c>
      <c r="C5" s="1" t="s">
        <v>212</v>
      </c>
      <c r="D5" s="52">
        <v>34846</v>
      </c>
      <c r="E5" s="51" t="s">
        <v>113</v>
      </c>
      <c r="F5" s="50">
        <v>25</v>
      </c>
      <c r="G5" s="49">
        <v>23.52</v>
      </c>
      <c r="H5" s="49">
        <f t="shared" si="0"/>
        <v>588</v>
      </c>
    </row>
    <row r="6" spans="1:8" x14ac:dyDescent="0.2">
      <c r="A6" s="1" t="s">
        <v>211</v>
      </c>
      <c r="B6" s="1" t="s">
        <v>210</v>
      </c>
      <c r="C6" s="1" t="s">
        <v>209</v>
      </c>
      <c r="D6" s="52">
        <v>35545</v>
      </c>
      <c r="E6" s="51"/>
      <c r="F6" s="50">
        <v>15.5</v>
      </c>
      <c r="G6" s="49">
        <v>21.5</v>
      </c>
      <c r="H6" s="49">
        <f t="shared" si="0"/>
        <v>333.25</v>
      </c>
    </row>
    <row r="7" spans="1:8" x14ac:dyDescent="0.2">
      <c r="A7" s="1" t="s">
        <v>208</v>
      </c>
      <c r="B7" s="1" t="s">
        <v>207</v>
      </c>
      <c r="C7" s="1" t="s">
        <v>206</v>
      </c>
      <c r="D7" s="52">
        <v>33059</v>
      </c>
      <c r="E7" s="51" t="s">
        <v>121</v>
      </c>
      <c r="F7" s="50">
        <v>40</v>
      </c>
      <c r="G7" s="49">
        <v>30.5</v>
      </c>
      <c r="H7" s="49">
        <f t="shared" si="0"/>
        <v>1220</v>
      </c>
    </row>
    <row r="8" spans="1:8" x14ac:dyDescent="0.2">
      <c r="A8" s="1" t="s">
        <v>205</v>
      </c>
      <c r="B8" s="1" t="s">
        <v>204</v>
      </c>
      <c r="C8" s="1" t="s">
        <v>203</v>
      </c>
      <c r="D8" s="52">
        <v>35390</v>
      </c>
      <c r="E8" s="51" t="s">
        <v>117</v>
      </c>
      <c r="F8" s="50">
        <v>35</v>
      </c>
      <c r="G8" s="49">
        <v>27.1</v>
      </c>
      <c r="H8" s="49">
        <f t="shared" si="0"/>
        <v>948.5</v>
      </c>
    </row>
    <row r="9" spans="1:8" x14ac:dyDescent="0.2">
      <c r="A9" s="1" t="s">
        <v>202</v>
      </c>
      <c r="B9" s="1" t="s">
        <v>201</v>
      </c>
      <c r="C9" s="1" t="s">
        <v>200</v>
      </c>
      <c r="D9" s="52">
        <v>34364</v>
      </c>
      <c r="E9" s="51" t="s">
        <v>121</v>
      </c>
      <c r="F9" s="50">
        <v>35</v>
      </c>
      <c r="G9" s="49">
        <v>39</v>
      </c>
      <c r="H9" s="49">
        <f t="shared" si="0"/>
        <v>1365</v>
      </c>
    </row>
    <row r="10" spans="1:8" x14ac:dyDescent="0.2">
      <c r="A10" s="1" t="s">
        <v>199</v>
      </c>
      <c r="B10" s="1" t="s">
        <v>198</v>
      </c>
      <c r="C10" s="1" t="s">
        <v>197</v>
      </c>
      <c r="D10" s="52">
        <v>33688</v>
      </c>
      <c r="E10" s="51" t="s">
        <v>128</v>
      </c>
      <c r="F10" s="50">
        <v>35.5</v>
      </c>
      <c r="G10" s="49">
        <v>28.3</v>
      </c>
      <c r="H10" s="49">
        <f t="shared" si="0"/>
        <v>1004.65</v>
      </c>
    </row>
    <row r="11" spans="1:8" x14ac:dyDescent="0.2">
      <c r="A11" s="1" t="s">
        <v>196</v>
      </c>
      <c r="B11" s="1" t="s">
        <v>195</v>
      </c>
      <c r="C11" s="1" t="s">
        <v>194</v>
      </c>
      <c r="D11" s="52">
        <v>35038</v>
      </c>
      <c r="E11" s="51"/>
      <c r="F11" s="50">
        <v>29.5</v>
      </c>
      <c r="G11" s="49">
        <v>21.5</v>
      </c>
      <c r="H11" s="49">
        <f t="shared" si="0"/>
        <v>634.25</v>
      </c>
    </row>
    <row r="12" spans="1:8" x14ac:dyDescent="0.2">
      <c r="A12" s="1" t="s">
        <v>193</v>
      </c>
      <c r="B12" s="1" t="s">
        <v>192</v>
      </c>
      <c r="C12" s="1" t="s">
        <v>191</v>
      </c>
      <c r="D12" s="52">
        <v>35715</v>
      </c>
      <c r="E12" s="51" t="s">
        <v>121</v>
      </c>
      <c r="F12" s="50">
        <v>40</v>
      </c>
      <c r="G12" s="49">
        <v>35</v>
      </c>
      <c r="H12" s="49">
        <f t="shared" si="0"/>
        <v>1400</v>
      </c>
    </row>
    <row r="13" spans="1:8" x14ac:dyDescent="0.2">
      <c r="A13" s="1" t="s">
        <v>190</v>
      </c>
      <c r="B13" s="1" t="s">
        <v>189</v>
      </c>
      <c r="C13" s="1" t="s">
        <v>188</v>
      </c>
      <c r="D13" s="52">
        <v>36231</v>
      </c>
      <c r="E13" s="51" t="s">
        <v>121</v>
      </c>
      <c r="F13" s="50">
        <v>35</v>
      </c>
      <c r="G13" s="49">
        <v>27.1</v>
      </c>
      <c r="H13" s="49">
        <f t="shared" si="0"/>
        <v>948.5</v>
      </c>
    </row>
    <row r="14" spans="1:8" x14ac:dyDescent="0.2">
      <c r="A14" s="1" t="s">
        <v>187</v>
      </c>
      <c r="B14" s="1" t="s">
        <v>186</v>
      </c>
      <c r="C14" s="1" t="s">
        <v>140</v>
      </c>
      <c r="D14" s="52">
        <v>35759</v>
      </c>
      <c r="E14" s="51" t="s">
        <v>113</v>
      </c>
      <c r="F14" s="50">
        <v>42</v>
      </c>
      <c r="G14" s="49">
        <v>39</v>
      </c>
      <c r="H14" s="49">
        <f t="shared" si="0"/>
        <v>1638</v>
      </c>
    </row>
    <row r="15" spans="1:8" x14ac:dyDescent="0.2">
      <c r="A15" s="1" t="s">
        <v>185</v>
      </c>
      <c r="B15" s="1" t="s">
        <v>184</v>
      </c>
      <c r="C15" s="1" t="s">
        <v>183</v>
      </c>
      <c r="D15" s="52">
        <v>36312</v>
      </c>
      <c r="E15" s="51" t="s">
        <v>113</v>
      </c>
      <c r="F15" s="50">
        <v>29.5</v>
      </c>
      <c r="G15" s="49">
        <v>28.3</v>
      </c>
      <c r="H15" s="49">
        <f t="shared" si="0"/>
        <v>834.85</v>
      </c>
    </row>
    <row r="16" spans="1:8" x14ac:dyDescent="0.2">
      <c r="A16" s="1" t="s">
        <v>182</v>
      </c>
      <c r="B16" s="1" t="s">
        <v>181</v>
      </c>
      <c r="C16" s="1" t="s">
        <v>180</v>
      </c>
      <c r="D16" s="52">
        <v>34609</v>
      </c>
      <c r="E16" s="51" t="s">
        <v>121</v>
      </c>
      <c r="F16" s="50">
        <v>40</v>
      </c>
      <c r="G16" s="49">
        <v>21.5</v>
      </c>
      <c r="H16" s="49">
        <f t="shared" si="0"/>
        <v>860</v>
      </c>
    </row>
    <row r="17" spans="1:8" x14ac:dyDescent="0.2">
      <c r="A17" s="1" t="s">
        <v>179</v>
      </c>
      <c r="B17" s="1" t="s">
        <v>178</v>
      </c>
      <c r="C17" s="1" t="s">
        <v>177</v>
      </c>
      <c r="D17" s="52">
        <v>33646</v>
      </c>
      <c r="E17" s="51" t="s">
        <v>121</v>
      </c>
      <c r="F17" s="50">
        <v>40</v>
      </c>
      <c r="G17" s="49">
        <v>22.22</v>
      </c>
      <c r="H17" s="49">
        <f t="shared" si="0"/>
        <v>888.8</v>
      </c>
    </row>
    <row r="18" spans="1:8" x14ac:dyDescent="0.2">
      <c r="A18" s="1" t="s">
        <v>176</v>
      </c>
      <c r="B18" s="1" t="s">
        <v>175</v>
      </c>
      <c r="C18" s="1" t="s">
        <v>114</v>
      </c>
      <c r="D18" s="52">
        <v>32919</v>
      </c>
      <c r="E18" s="51" t="s">
        <v>117</v>
      </c>
      <c r="F18" s="50">
        <v>40</v>
      </c>
      <c r="G18" s="49">
        <v>27.1</v>
      </c>
      <c r="H18" s="49">
        <f t="shared" si="0"/>
        <v>1084</v>
      </c>
    </row>
    <row r="19" spans="1:8" x14ac:dyDescent="0.2">
      <c r="A19" s="1" t="s">
        <v>174</v>
      </c>
      <c r="B19" s="1" t="s">
        <v>173</v>
      </c>
      <c r="C19" s="1" t="s">
        <v>172</v>
      </c>
      <c r="D19" s="52">
        <v>33831</v>
      </c>
      <c r="E19" s="51" t="s">
        <v>128</v>
      </c>
      <c r="F19" s="50">
        <v>29.5</v>
      </c>
      <c r="G19" s="49">
        <v>31.75</v>
      </c>
      <c r="H19" s="49">
        <f t="shared" si="0"/>
        <v>936.625</v>
      </c>
    </row>
    <row r="20" spans="1:8" x14ac:dyDescent="0.2">
      <c r="A20" s="1" t="s">
        <v>171</v>
      </c>
      <c r="B20" s="1" t="s">
        <v>170</v>
      </c>
      <c r="C20" s="1" t="s">
        <v>169</v>
      </c>
      <c r="D20" s="52">
        <v>35728</v>
      </c>
      <c r="E20" s="51" t="s">
        <v>117</v>
      </c>
      <c r="F20" s="50">
        <v>40</v>
      </c>
      <c r="G20" s="49">
        <v>21.5</v>
      </c>
      <c r="H20" s="49">
        <f t="shared" si="0"/>
        <v>860</v>
      </c>
    </row>
    <row r="21" spans="1:8" x14ac:dyDescent="0.2">
      <c r="A21" s="1" t="s">
        <v>168</v>
      </c>
      <c r="B21" s="1" t="s">
        <v>167</v>
      </c>
      <c r="C21" s="1" t="s">
        <v>166</v>
      </c>
      <c r="D21" s="52">
        <v>34679</v>
      </c>
      <c r="E21" s="51" t="s">
        <v>117</v>
      </c>
      <c r="F21" s="50">
        <v>40</v>
      </c>
      <c r="G21" s="49">
        <v>34.5</v>
      </c>
      <c r="H21" s="49">
        <f t="shared" si="0"/>
        <v>1380</v>
      </c>
    </row>
    <row r="22" spans="1:8" x14ac:dyDescent="0.2">
      <c r="A22" s="1" t="s">
        <v>165</v>
      </c>
      <c r="B22" s="1" t="s">
        <v>164</v>
      </c>
      <c r="C22" s="1" t="s">
        <v>163</v>
      </c>
      <c r="D22" s="52">
        <v>36221</v>
      </c>
      <c r="E22" s="51" t="s">
        <v>162</v>
      </c>
      <c r="F22" s="50">
        <v>40</v>
      </c>
      <c r="G22" s="49">
        <v>48</v>
      </c>
      <c r="H22" s="49">
        <f t="shared" si="0"/>
        <v>1920</v>
      </c>
    </row>
    <row r="23" spans="1:8" x14ac:dyDescent="0.2">
      <c r="A23" s="1" t="s">
        <v>161</v>
      </c>
      <c r="B23" s="1" t="s">
        <v>160</v>
      </c>
      <c r="C23" s="1" t="s">
        <v>159</v>
      </c>
      <c r="D23" s="52">
        <v>34171</v>
      </c>
      <c r="E23" s="51"/>
      <c r="F23" s="50">
        <v>40</v>
      </c>
      <c r="G23" s="49">
        <v>30</v>
      </c>
      <c r="H23" s="49">
        <f t="shared" si="0"/>
        <v>1200</v>
      </c>
    </row>
    <row r="24" spans="1:8" x14ac:dyDescent="0.2">
      <c r="A24" s="1" t="s">
        <v>158</v>
      </c>
      <c r="B24" s="1"/>
      <c r="C24" s="1"/>
      <c r="D24" s="52"/>
      <c r="E24" s="51" t="s">
        <v>132</v>
      </c>
      <c r="F24" s="50">
        <v>40</v>
      </c>
      <c r="G24" s="49">
        <v>21.5</v>
      </c>
      <c r="H24" s="49">
        <f t="shared" si="0"/>
        <v>860</v>
      </c>
    </row>
    <row r="25" spans="1:8" x14ac:dyDescent="0.2">
      <c r="A25" s="1" t="s">
        <v>157</v>
      </c>
      <c r="B25" s="1" t="s">
        <v>156</v>
      </c>
      <c r="C25" s="1" t="s">
        <v>155</v>
      </c>
      <c r="D25" s="52">
        <v>33908</v>
      </c>
      <c r="E25" s="51" t="s">
        <v>136</v>
      </c>
      <c r="F25" s="50">
        <v>40</v>
      </c>
      <c r="G25" s="49">
        <v>30.5</v>
      </c>
      <c r="H25" s="49">
        <f t="shared" si="0"/>
        <v>1220</v>
      </c>
    </row>
    <row r="26" spans="1:8" x14ac:dyDescent="0.2">
      <c r="A26" s="1" t="s">
        <v>154</v>
      </c>
      <c r="B26" s="1" t="s">
        <v>153</v>
      </c>
      <c r="C26" s="1" t="s">
        <v>152</v>
      </c>
      <c r="D26" s="52">
        <v>35451</v>
      </c>
      <c r="E26" s="51"/>
      <c r="F26" s="50">
        <v>29.5</v>
      </c>
      <c r="G26" s="49">
        <v>30</v>
      </c>
      <c r="H26" s="49">
        <f t="shared" si="0"/>
        <v>885</v>
      </c>
    </row>
    <row r="27" spans="1:8" x14ac:dyDescent="0.2">
      <c r="A27" s="1" t="s">
        <v>151</v>
      </c>
      <c r="B27" s="1" t="s">
        <v>150</v>
      </c>
      <c r="C27" s="1" t="s">
        <v>149</v>
      </c>
      <c r="D27" s="52">
        <v>32568</v>
      </c>
      <c r="E27" s="51" t="s">
        <v>136</v>
      </c>
      <c r="F27" s="50">
        <v>15.5</v>
      </c>
      <c r="G27" s="49">
        <v>27.6</v>
      </c>
      <c r="H27" s="49">
        <f t="shared" si="0"/>
        <v>427.8</v>
      </c>
    </row>
    <row r="28" spans="1:8" x14ac:dyDescent="0.2">
      <c r="A28" s="1" t="s">
        <v>148</v>
      </c>
      <c r="B28" s="1" t="s">
        <v>147</v>
      </c>
      <c r="C28" s="1" t="s">
        <v>146</v>
      </c>
      <c r="D28" s="52">
        <v>34673</v>
      </c>
      <c r="E28" s="51" t="s">
        <v>117</v>
      </c>
      <c r="F28" s="50">
        <v>32</v>
      </c>
      <c r="G28" s="49">
        <v>23.75</v>
      </c>
      <c r="H28" s="49">
        <f t="shared" si="0"/>
        <v>760</v>
      </c>
    </row>
    <row r="29" spans="1:8" x14ac:dyDescent="0.2">
      <c r="A29" s="1" t="s">
        <v>145</v>
      </c>
      <c r="B29" s="1" t="s">
        <v>144</v>
      </c>
      <c r="C29" s="1" t="s">
        <v>143</v>
      </c>
      <c r="D29" s="52">
        <v>35916</v>
      </c>
      <c r="E29" s="51"/>
      <c r="F29" s="50">
        <v>42</v>
      </c>
      <c r="G29" s="49">
        <v>30.5</v>
      </c>
      <c r="H29" s="49">
        <f t="shared" si="0"/>
        <v>1281</v>
      </c>
    </row>
    <row r="30" spans="1:8" x14ac:dyDescent="0.2">
      <c r="A30" s="1" t="s">
        <v>142</v>
      </c>
      <c r="B30" s="1" t="s">
        <v>141</v>
      </c>
      <c r="C30" s="1" t="s">
        <v>140</v>
      </c>
      <c r="D30" s="52">
        <v>34610</v>
      </c>
      <c r="E30" s="51" t="s">
        <v>136</v>
      </c>
      <c r="F30" s="50">
        <v>40</v>
      </c>
      <c r="G30" s="49">
        <v>30</v>
      </c>
      <c r="H30" s="49">
        <f t="shared" si="0"/>
        <v>1200</v>
      </c>
    </row>
    <row r="31" spans="1:8" x14ac:dyDescent="0.2">
      <c r="A31" s="1" t="s">
        <v>139</v>
      </c>
      <c r="B31" s="1" t="s">
        <v>138</v>
      </c>
      <c r="C31" s="1" t="s">
        <v>137</v>
      </c>
      <c r="D31" s="52">
        <v>35739</v>
      </c>
      <c r="E31" s="51" t="s">
        <v>136</v>
      </c>
      <c r="F31" s="50">
        <v>35</v>
      </c>
      <c r="G31" s="49">
        <v>60</v>
      </c>
      <c r="H31" s="49">
        <f t="shared" si="0"/>
        <v>2100</v>
      </c>
    </row>
    <row r="32" spans="1:8" x14ac:dyDescent="0.2">
      <c r="A32" s="1" t="s">
        <v>135</v>
      </c>
      <c r="B32" s="1" t="s">
        <v>134</v>
      </c>
      <c r="C32" s="1" t="s">
        <v>133</v>
      </c>
      <c r="D32" s="52">
        <v>31884</v>
      </c>
      <c r="E32" s="51" t="s">
        <v>132</v>
      </c>
      <c r="F32" s="50">
        <v>40</v>
      </c>
      <c r="G32" s="49">
        <v>21.5</v>
      </c>
      <c r="H32" s="49">
        <f t="shared" si="0"/>
        <v>860</v>
      </c>
    </row>
    <row r="33" spans="1:8" x14ac:dyDescent="0.2">
      <c r="A33" s="1" t="s">
        <v>131</v>
      </c>
      <c r="B33" s="1" t="s">
        <v>130</v>
      </c>
      <c r="C33" s="1" t="s">
        <v>129</v>
      </c>
      <c r="D33" s="52">
        <v>34879</v>
      </c>
      <c r="E33" s="51" t="s">
        <v>128</v>
      </c>
      <c r="F33" s="50">
        <v>40</v>
      </c>
      <c r="G33" s="49">
        <v>21.5</v>
      </c>
      <c r="H33" s="49">
        <f t="shared" si="0"/>
        <v>860</v>
      </c>
    </row>
    <row r="34" spans="1:8" x14ac:dyDescent="0.2">
      <c r="A34" s="1" t="s">
        <v>127</v>
      </c>
      <c r="B34" s="1" t="s">
        <v>126</v>
      </c>
      <c r="C34" s="1" t="s">
        <v>125</v>
      </c>
      <c r="D34" s="52">
        <v>34758</v>
      </c>
      <c r="E34" s="51" t="s">
        <v>113</v>
      </c>
      <c r="F34" s="50">
        <v>15.5</v>
      </c>
      <c r="G34" s="49">
        <v>20.5</v>
      </c>
      <c r="H34" s="49">
        <f t="shared" si="0"/>
        <v>317.75</v>
      </c>
    </row>
    <row r="35" spans="1:8" x14ac:dyDescent="0.2">
      <c r="A35" s="1" t="s">
        <v>124</v>
      </c>
      <c r="B35" s="1" t="s">
        <v>123</v>
      </c>
      <c r="C35" s="1" t="s">
        <v>122</v>
      </c>
      <c r="D35" s="52">
        <v>35055</v>
      </c>
      <c r="E35" s="51" t="s">
        <v>121</v>
      </c>
      <c r="F35" s="50">
        <v>40</v>
      </c>
      <c r="G35" s="49">
        <v>31.75</v>
      </c>
      <c r="H35" s="49">
        <f t="shared" si="0"/>
        <v>1270</v>
      </c>
    </row>
    <row r="36" spans="1:8" x14ac:dyDescent="0.2">
      <c r="A36" s="1" t="s">
        <v>120</v>
      </c>
      <c r="B36" s="1" t="s">
        <v>119</v>
      </c>
      <c r="C36" s="1" t="s">
        <v>118</v>
      </c>
      <c r="D36" s="52">
        <v>33568</v>
      </c>
      <c r="E36" s="51" t="s">
        <v>117</v>
      </c>
      <c r="F36" s="50">
        <v>40</v>
      </c>
      <c r="G36" s="49">
        <v>22.22</v>
      </c>
      <c r="H36" s="49">
        <f t="shared" si="0"/>
        <v>888.8</v>
      </c>
    </row>
    <row r="37" spans="1:8" x14ac:dyDescent="0.2">
      <c r="A37" s="1" t="s">
        <v>116</v>
      </c>
      <c r="B37" s="1" t="s">
        <v>115</v>
      </c>
      <c r="C37" s="1" t="s">
        <v>114</v>
      </c>
      <c r="D37" s="52">
        <v>36256</v>
      </c>
      <c r="E37" s="51" t="s">
        <v>113</v>
      </c>
      <c r="F37" s="50">
        <v>40</v>
      </c>
      <c r="G37" s="49">
        <v>47</v>
      </c>
      <c r="H37" s="49">
        <f t="shared" si="0"/>
        <v>1880</v>
      </c>
    </row>
    <row r="38" spans="1:8" x14ac:dyDescent="0.2">
      <c r="A38" s="1" t="s">
        <v>112</v>
      </c>
      <c r="B38" s="1" t="s">
        <v>111</v>
      </c>
      <c r="C38" s="1" t="s">
        <v>110</v>
      </c>
      <c r="D38" s="52">
        <v>36037</v>
      </c>
      <c r="E38" s="51"/>
      <c r="F38" s="50">
        <v>15.5</v>
      </c>
      <c r="G38" s="49">
        <v>21.5</v>
      </c>
      <c r="H38" s="4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topLeftCell="A3" workbookViewId="0">
      <selection activeCell="N16" sqref="N16"/>
    </sheetView>
  </sheetViews>
  <sheetFormatPr defaultRowHeight="15" x14ac:dyDescent="0.2"/>
  <cols>
    <col min="4" max="4" width="7.88671875" customWidth="1"/>
  </cols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14" ht="26.25" thickBot="1" x14ac:dyDescent="0.25">
      <c r="A2" s="55" t="s">
        <v>384</v>
      </c>
      <c r="B2" s="55" t="s">
        <v>383</v>
      </c>
      <c r="C2" s="55" t="s">
        <v>382</v>
      </c>
      <c r="D2" s="195" t="s">
        <v>381</v>
      </c>
      <c r="E2" s="56" t="s">
        <v>380</v>
      </c>
      <c r="F2" s="55" t="s">
        <v>379</v>
      </c>
      <c r="G2" s="54" t="s">
        <v>378</v>
      </c>
      <c r="H2" s="54" t="s">
        <v>377</v>
      </c>
      <c r="N2" s="191" t="s">
        <v>1195</v>
      </c>
    </row>
    <row r="3" spans="1:14" x14ac:dyDescent="0.2">
      <c r="A3" s="1" t="s">
        <v>376</v>
      </c>
      <c r="B3" t="str">
        <f t="shared" ref="B3:H12" si="0">IFERROR(
              VLOOKUP($A3,data1,MATCH(B$2,head1,0),0),
  IFERROR(
              VLOOKUP($A3,data2,MATCH(B$2,head2,0),0),
              VLOOKUP($A3,data3,MATCH(B$2,head3,0),0)
              )
)</f>
        <v>Sara</v>
      </c>
      <c r="C3" t="str">
        <f t="shared" si="0"/>
        <v>Kling</v>
      </c>
      <c r="D3" s="137">
        <f t="shared" si="0"/>
        <v>34690</v>
      </c>
      <c r="E3" t="str">
        <f t="shared" si="0"/>
        <v>R</v>
      </c>
      <c r="F3">
        <f t="shared" si="0"/>
        <v>35.5</v>
      </c>
      <c r="G3">
        <f t="shared" si="0"/>
        <v>45</v>
      </c>
      <c r="H3">
        <f t="shared" si="0"/>
        <v>1597.5</v>
      </c>
      <c r="N3" s="191"/>
    </row>
    <row r="4" spans="1:14" x14ac:dyDescent="0.2">
      <c r="A4" s="1" t="s">
        <v>370</v>
      </c>
      <c r="B4" t="str">
        <f t="shared" si="0"/>
        <v>Colleen</v>
      </c>
      <c r="C4" t="str">
        <f t="shared" si="0"/>
        <v>Abel</v>
      </c>
      <c r="D4" s="137">
        <f t="shared" si="0"/>
        <v>36000</v>
      </c>
      <c r="E4" t="str">
        <f t="shared" si="0"/>
        <v>DRH</v>
      </c>
      <c r="F4">
        <f t="shared" si="0"/>
        <v>42</v>
      </c>
      <c r="G4">
        <f t="shared" si="0"/>
        <v>31.75</v>
      </c>
      <c r="H4">
        <f t="shared" si="0"/>
        <v>1333.5</v>
      </c>
      <c r="I4" s="137"/>
      <c r="N4" s="191" t="s">
        <v>1196</v>
      </c>
    </row>
    <row r="5" spans="1:14" x14ac:dyDescent="0.2">
      <c r="A5" s="1" t="s">
        <v>363</v>
      </c>
      <c r="B5" t="str">
        <f t="shared" si="0"/>
        <v>Kristen</v>
      </c>
      <c r="C5" t="str">
        <f t="shared" si="0"/>
        <v>DeVinney</v>
      </c>
      <c r="D5" s="137">
        <f t="shared" si="0"/>
        <v>34853</v>
      </c>
      <c r="E5" t="str">
        <f t="shared" si="0"/>
        <v>D</v>
      </c>
      <c r="F5">
        <f t="shared" si="0"/>
        <v>35</v>
      </c>
      <c r="G5">
        <f t="shared" si="0"/>
        <v>39</v>
      </c>
      <c r="H5">
        <f t="shared" si="0"/>
        <v>1365</v>
      </c>
      <c r="N5" s="191" t="s">
        <v>1197</v>
      </c>
    </row>
    <row r="6" spans="1:14" x14ac:dyDescent="0.2">
      <c r="A6" s="1" t="s">
        <v>358</v>
      </c>
      <c r="B6" t="str">
        <f t="shared" si="0"/>
        <v>Barry</v>
      </c>
      <c r="C6" t="str">
        <f t="shared" si="0"/>
        <v>Bally</v>
      </c>
      <c r="D6" s="137">
        <f t="shared" si="0"/>
        <v>33341</v>
      </c>
      <c r="E6" t="str">
        <f t="shared" si="0"/>
        <v>D</v>
      </c>
      <c r="F6">
        <f t="shared" si="0"/>
        <v>40</v>
      </c>
      <c r="G6">
        <f t="shared" si="0"/>
        <v>48</v>
      </c>
      <c r="H6">
        <f t="shared" si="0"/>
        <v>1920</v>
      </c>
      <c r="N6" s="191" t="s">
        <v>1198</v>
      </c>
    </row>
    <row r="7" spans="1:14" x14ac:dyDescent="0.2">
      <c r="A7" s="1" t="s">
        <v>352</v>
      </c>
      <c r="B7" t="str">
        <f t="shared" si="0"/>
        <v>Harry</v>
      </c>
      <c r="C7" t="str">
        <f t="shared" si="0"/>
        <v>Swayne</v>
      </c>
      <c r="D7" s="137">
        <f t="shared" si="0"/>
        <v>36157</v>
      </c>
      <c r="E7">
        <f t="shared" si="0"/>
        <v>0</v>
      </c>
      <c r="F7">
        <f t="shared" si="0"/>
        <v>40</v>
      </c>
      <c r="G7">
        <f t="shared" si="0"/>
        <v>36.5</v>
      </c>
      <c r="H7">
        <f t="shared" si="0"/>
        <v>1460</v>
      </c>
      <c r="N7" s="191" t="s">
        <v>1199</v>
      </c>
    </row>
    <row r="8" spans="1:14" x14ac:dyDescent="0.2">
      <c r="A8" s="1" t="s">
        <v>346</v>
      </c>
      <c r="B8" t="str">
        <f t="shared" si="0"/>
        <v>Seth</v>
      </c>
      <c r="C8" t="str">
        <f t="shared" si="0"/>
        <v>Rose</v>
      </c>
      <c r="D8" s="137">
        <f t="shared" si="0"/>
        <v>35888</v>
      </c>
      <c r="E8" t="str">
        <f t="shared" si="0"/>
        <v>DRH</v>
      </c>
      <c r="F8">
        <f t="shared" si="0"/>
        <v>32</v>
      </c>
      <c r="G8">
        <f t="shared" si="0"/>
        <v>20.5</v>
      </c>
      <c r="H8">
        <f t="shared" si="0"/>
        <v>656</v>
      </c>
      <c r="N8" s="191" t="s">
        <v>1200</v>
      </c>
    </row>
    <row r="9" spans="1:14" x14ac:dyDescent="0.2">
      <c r="A9" s="1" t="s">
        <v>336</v>
      </c>
      <c r="B9" t="str">
        <f t="shared" si="0"/>
        <v>James</v>
      </c>
      <c r="C9" t="str">
        <f t="shared" si="0"/>
        <v>Rich</v>
      </c>
      <c r="D9" s="137">
        <f t="shared" si="0"/>
        <v>34616</v>
      </c>
      <c r="E9" t="str">
        <f t="shared" si="0"/>
        <v>DH</v>
      </c>
      <c r="F9">
        <f t="shared" si="0"/>
        <v>35.5</v>
      </c>
      <c r="G9">
        <f t="shared" si="0"/>
        <v>55</v>
      </c>
      <c r="H9">
        <f t="shared" si="0"/>
        <v>1952.5</v>
      </c>
      <c r="N9" s="191" t="s">
        <v>1201</v>
      </c>
    </row>
    <row r="10" spans="1:14" x14ac:dyDescent="0.2">
      <c r="A10" s="1" t="s">
        <v>327</v>
      </c>
      <c r="B10" t="str">
        <f t="shared" si="0"/>
        <v>Carol</v>
      </c>
      <c r="C10" t="str">
        <f t="shared" si="0"/>
        <v>Hill</v>
      </c>
      <c r="D10" s="137">
        <f t="shared" si="0"/>
        <v>34534</v>
      </c>
      <c r="E10">
        <f t="shared" si="0"/>
        <v>0</v>
      </c>
      <c r="F10">
        <f t="shared" si="0"/>
        <v>35.5</v>
      </c>
      <c r="G10">
        <f t="shared" si="0"/>
        <v>27.5</v>
      </c>
      <c r="H10">
        <f t="shared" si="0"/>
        <v>976.25</v>
      </c>
      <c r="N10" s="191" t="s">
        <v>1202</v>
      </c>
    </row>
    <row r="11" spans="1:14" x14ac:dyDescent="0.2">
      <c r="A11" s="1" t="s">
        <v>323</v>
      </c>
      <c r="B11" t="str">
        <f t="shared" si="0"/>
        <v>Jacqueline</v>
      </c>
      <c r="C11" t="str">
        <f t="shared" si="0"/>
        <v>Banks</v>
      </c>
      <c r="D11" s="137">
        <f t="shared" si="0"/>
        <v>33634</v>
      </c>
      <c r="E11" t="str">
        <f t="shared" si="0"/>
        <v>H</v>
      </c>
      <c r="F11">
        <f t="shared" si="0"/>
        <v>40</v>
      </c>
      <c r="G11">
        <f t="shared" si="0"/>
        <v>23.75</v>
      </c>
      <c r="H11">
        <f t="shared" si="0"/>
        <v>950</v>
      </c>
      <c r="N11" s="191"/>
    </row>
    <row r="12" spans="1:14" x14ac:dyDescent="0.2">
      <c r="A12" s="1" t="s">
        <v>292</v>
      </c>
      <c r="B12" t="str">
        <f t="shared" si="0"/>
        <v>Laura</v>
      </c>
      <c r="C12" t="str">
        <f t="shared" si="0"/>
        <v>Reagan</v>
      </c>
      <c r="D12" s="137">
        <f t="shared" si="0"/>
        <v>36017</v>
      </c>
      <c r="E12" t="str">
        <f t="shared" si="0"/>
        <v>RH</v>
      </c>
      <c r="F12">
        <f t="shared" si="0"/>
        <v>35</v>
      </c>
      <c r="G12">
        <f t="shared" si="0"/>
        <v>50</v>
      </c>
      <c r="H12">
        <f t="shared" si="0"/>
        <v>1750</v>
      </c>
    </row>
    <row r="13" spans="1:14" x14ac:dyDescent="0.2">
      <c r="A13" s="1" t="s">
        <v>285</v>
      </c>
      <c r="B13" t="str">
        <f t="shared" ref="B13:H26" si="1">IFERROR(
              VLOOKUP($A13,data1,MATCH(B$2,head1,0),0),
  IFERROR(
              VLOOKUP($A13,data2,MATCH(B$2,head2,0),0),
              VLOOKUP($A13,data3,MATCH(B$2,head3,0),0)
              )
)</f>
        <v>Peter</v>
      </c>
      <c r="C13" t="str">
        <f t="shared" si="1"/>
        <v>Allen</v>
      </c>
      <c r="D13" s="137">
        <f t="shared" si="1"/>
        <v>34483</v>
      </c>
      <c r="E13">
        <f t="shared" si="1"/>
        <v>0</v>
      </c>
      <c r="F13">
        <f t="shared" si="1"/>
        <v>40</v>
      </c>
      <c r="G13">
        <f t="shared" si="1"/>
        <v>23.75</v>
      </c>
      <c r="H13">
        <f t="shared" si="1"/>
        <v>950</v>
      </c>
    </row>
    <row r="14" spans="1:14" x14ac:dyDescent="0.2">
      <c r="A14" s="1" t="s">
        <v>276</v>
      </c>
      <c r="B14" t="str">
        <f t="shared" si="1"/>
        <v>Molly</v>
      </c>
      <c r="C14" t="str">
        <f t="shared" si="1"/>
        <v>Steadman</v>
      </c>
      <c r="D14" s="137">
        <f t="shared" si="1"/>
        <v>35655</v>
      </c>
      <c r="E14" t="str">
        <f t="shared" si="1"/>
        <v>DH</v>
      </c>
      <c r="F14">
        <f t="shared" si="1"/>
        <v>40</v>
      </c>
      <c r="G14">
        <f t="shared" si="1"/>
        <v>37</v>
      </c>
      <c r="H14">
        <f t="shared" si="1"/>
        <v>1480</v>
      </c>
    </row>
    <row r="15" spans="1:14" x14ac:dyDescent="0.2">
      <c r="A15" s="1" t="s">
        <v>268</v>
      </c>
      <c r="B15" t="str">
        <f t="shared" si="1"/>
        <v>Bill</v>
      </c>
      <c r="C15" t="str">
        <f t="shared" si="1"/>
        <v>Simpson</v>
      </c>
      <c r="D15" s="137">
        <f t="shared" si="1"/>
        <v>32883</v>
      </c>
      <c r="E15">
        <f t="shared" si="1"/>
        <v>0</v>
      </c>
      <c r="F15">
        <f t="shared" si="1"/>
        <v>40</v>
      </c>
      <c r="G15">
        <f t="shared" si="1"/>
        <v>45</v>
      </c>
      <c r="H15">
        <f t="shared" si="1"/>
        <v>1800</v>
      </c>
      <c r="N15" t="s">
        <v>1203</v>
      </c>
    </row>
    <row r="16" spans="1:14" x14ac:dyDescent="0.2">
      <c r="A16" s="1" t="s">
        <v>258</v>
      </c>
      <c r="B16" t="str">
        <f t="shared" si="1"/>
        <v>Lance</v>
      </c>
      <c r="C16" t="str">
        <f t="shared" si="1"/>
        <v>Davies</v>
      </c>
      <c r="D16" s="137">
        <f t="shared" si="1"/>
        <v>35427</v>
      </c>
      <c r="E16" t="str">
        <f t="shared" si="1"/>
        <v>DRH</v>
      </c>
      <c r="F16">
        <f t="shared" si="1"/>
        <v>32</v>
      </c>
      <c r="G16">
        <f t="shared" si="1"/>
        <v>20.5</v>
      </c>
      <c r="H16">
        <f t="shared" si="1"/>
        <v>656</v>
      </c>
    </row>
    <row r="17" spans="1:8" x14ac:dyDescent="0.2">
      <c r="A17" s="1" t="s">
        <v>252</v>
      </c>
      <c r="B17" t="str">
        <f t="shared" si="1"/>
        <v>Doug</v>
      </c>
      <c r="C17" t="str">
        <f t="shared" si="1"/>
        <v>Briscoll</v>
      </c>
      <c r="D17" s="137">
        <f t="shared" si="1"/>
        <v>34843</v>
      </c>
      <c r="E17" t="str">
        <f t="shared" si="1"/>
        <v>R</v>
      </c>
      <c r="F17">
        <f t="shared" si="1"/>
        <v>38</v>
      </c>
      <c r="G17">
        <f t="shared" si="1"/>
        <v>55</v>
      </c>
      <c r="H17">
        <f t="shared" si="1"/>
        <v>2090</v>
      </c>
    </row>
    <row r="18" spans="1:8" x14ac:dyDescent="0.2">
      <c r="A18" s="1" t="s">
        <v>246</v>
      </c>
      <c r="B18" t="str">
        <f t="shared" si="1"/>
        <v>Steve</v>
      </c>
      <c r="C18" t="str">
        <f t="shared" si="1"/>
        <v>Singer</v>
      </c>
      <c r="D18" s="137">
        <f t="shared" si="1"/>
        <v>34610</v>
      </c>
      <c r="E18" t="str">
        <f t="shared" si="1"/>
        <v>R</v>
      </c>
      <c r="F18">
        <f t="shared" si="1"/>
        <v>40</v>
      </c>
      <c r="G18">
        <f t="shared" si="1"/>
        <v>36.5</v>
      </c>
      <c r="H18">
        <f t="shared" si="1"/>
        <v>1460</v>
      </c>
    </row>
    <row r="19" spans="1:8" x14ac:dyDescent="0.2">
      <c r="A19" s="1" t="s">
        <v>243</v>
      </c>
      <c r="B19" t="str">
        <f t="shared" si="1"/>
        <v>Carol</v>
      </c>
      <c r="C19" t="str">
        <f t="shared" si="1"/>
        <v>Tucker</v>
      </c>
      <c r="D19" s="137">
        <f t="shared" si="1"/>
        <v>33704</v>
      </c>
      <c r="E19">
        <f t="shared" si="1"/>
        <v>0</v>
      </c>
      <c r="F19">
        <f t="shared" si="1"/>
        <v>38</v>
      </c>
      <c r="G19">
        <f t="shared" si="1"/>
        <v>30.5</v>
      </c>
      <c r="H19">
        <f t="shared" si="1"/>
        <v>1159</v>
      </c>
    </row>
    <row r="20" spans="1:8" x14ac:dyDescent="0.2">
      <c r="A20" s="1" t="s">
        <v>217</v>
      </c>
      <c r="B20" t="str">
        <f t="shared" si="1"/>
        <v>Edward</v>
      </c>
      <c r="C20" t="str">
        <f t="shared" si="1"/>
        <v>Trelly</v>
      </c>
      <c r="D20" s="137">
        <f t="shared" si="1"/>
        <v>34500</v>
      </c>
      <c r="E20" t="str">
        <f t="shared" si="1"/>
        <v>DR</v>
      </c>
      <c r="F20">
        <f t="shared" si="1"/>
        <v>40</v>
      </c>
      <c r="G20">
        <f t="shared" si="1"/>
        <v>23.75</v>
      </c>
      <c r="H20">
        <f t="shared" si="1"/>
        <v>950</v>
      </c>
    </row>
    <row r="21" spans="1:8" x14ac:dyDescent="0.2">
      <c r="A21" s="1" t="s">
        <v>208</v>
      </c>
      <c r="B21" t="str">
        <f t="shared" si="1"/>
        <v>Jerry</v>
      </c>
      <c r="C21" t="str">
        <f t="shared" si="1"/>
        <v>McDonald</v>
      </c>
      <c r="D21" s="137">
        <f t="shared" si="1"/>
        <v>33059</v>
      </c>
      <c r="E21" t="str">
        <f t="shared" si="1"/>
        <v>DR</v>
      </c>
      <c r="F21">
        <f t="shared" si="1"/>
        <v>40</v>
      </c>
      <c r="G21">
        <f t="shared" si="1"/>
        <v>30.5</v>
      </c>
      <c r="H21">
        <f t="shared" si="1"/>
        <v>1220</v>
      </c>
    </row>
    <row r="22" spans="1:8" x14ac:dyDescent="0.2">
      <c r="A22" s="1" t="s">
        <v>196</v>
      </c>
      <c r="B22" t="str">
        <f t="shared" si="1"/>
        <v>Paula</v>
      </c>
      <c r="C22" t="str">
        <f t="shared" si="1"/>
        <v>Robinson</v>
      </c>
      <c r="D22" s="137">
        <f t="shared" si="1"/>
        <v>35038</v>
      </c>
      <c r="E22">
        <f t="shared" si="1"/>
        <v>0</v>
      </c>
      <c r="F22">
        <f t="shared" si="1"/>
        <v>29.5</v>
      </c>
      <c r="G22">
        <f t="shared" si="1"/>
        <v>21.5</v>
      </c>
      <c r="H22">
        <f t="shared" si="1"/>
        <v>634.25</v>
      </c>
    </row>
    <row r="23" spans="1:8" x14ac:dyDescent="0.2">
      <c r="A23" s="1" t="s">
        <v>182</v>
      </c>
      <c r="B23" t="str">
        <f t="shared" si="1"/>
        <v>John</v>
      </c>
      <c r="C23" t="str">
        <f t="shared" si="1"/>
        <v>Jacobs</v>
      </c>
      <c r="D23" s="137">
        <f t="shared" si="1"/>
        <v>34609</v>
      </c>
      <c r="E23" t="str">
        <f t="shared" si="1"/>
        <v>DR</v>
      </c>
      <c r="F23">
        <f t="shared" si="1"/>
        <v>40</v>
      </c>
      <c r="G23">
        <f t="shared" si="1"/>
        <v>21.5</v>
      </c>
      <c r="H23">
        <f t="shared" si="1"/>
        <v>860</v>
      </c>
    </row>
    <row r="24" spans="1:8" x14ac:dyDescent="0.2">
      <c r="A24" s="1" t="s">
        <v>174</v>
      </c>
      <c r="B24" t="str">
        <f t="shared" si="1"/>
        <v>Holly</v>
      </c>
      <c r="C24" t="str">
        <f t="shared" si="1"/>
        <v>Taylor</v>
      </c>
      <c r="D24" s="137">
        <f t="shared" si="1"/>
        <v>33831</v>
      </c>
      <c r="E24" t="str">
        <f t="shared" si="1"/>
        <v>D</v>
      </c>
      <c r="F24">
        <f t="shared" si="1"/>
        <v>29.5</v>
      </c>
      <c r="G24">
        <f t="shared" si="1"/>
        <v>31.75</v>
      </c>
      <c r="H24">
        <f t="shared" si="1"/>
        <v>936.625</v>
      </c>
    </row>
    <row r="25" spans="1:8" x14ac:dyDescent="0.2">
      <c r="A25" s="1" t="s">
        <v>168</v>
      </c>
      <c r="B25" t="str">
        <f t="shared" si="1"/>
        <v>Esther</v>
      </c>
      <c r="C25" t="str">
        <f t="shared" si="1"/>
        <v>Williams</v>
      </c>
      <c r="D25" s="137">
        <f t="shared" si="1"/>
        <v>34679</v>
      </c>
      <c r="E25" t="str">
        <f t="shared" si="1"/>
        <v>R</v>
      </c>
      <c r="F25">
        <f t="shared" si="1"/>
        <v>40</v>
      </c>
      <c r="G25">
        <f t="shared" si="1"/>
        <v>34.5</v>
      </c>
      <c r="H25">
        <f t="shared" si="1"/>
        <v>1380</v>
      </c>
    </row>
    <row r="26" spans="1:8" x14ac:dyDescent="0.2">
      <c r="A26" s="1" t="s">
        <v>161</v>
      </c>
      <c r="B26" t="str">
        <f t="shared" si="1"/>
        <v>Marianne</v>
      </c>
      <c r="C26" t="str">
        <f t="shared" si="1"/>
        <v>Calvin</v>
      </c>
      <c r="D26" s="137">
        <f t="shared" si="1"/>
        <v>34171</v>
      </c>
      <c r="E26">
        <f t="shared" si="1"/>
        <v>0</v>
      </c>
      <c r="F26">
        <f t="shared" si="1"/>
        <v>40</v>
      </c>
      <c r="G26">
        <f t="shared" si="1"/>
        <v>30</v>
      </c>
      <c r="H26">
        <f t="shared" si="1"/>
        <v>1200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4"/>
  <dimension ref="A1:Q20"/>
  <sheetViews>
    <sheetView topLeftCell="C1" zoomScale="95" zoomScaleNormal="95" workbookViewId="0">
      <selection activeCell="M2" sqref="M2"/>
    </sheetView>
  </sheetViews>
  <sheetFormatPr defaultColWidth="8.88671875" defaultRowHeight="15.75" x14ac:dyDescent="0.25"/>
  <cols>
    <col min="1" max="5" width="8.88671875" style="11"/>
    <col min="6" max="6" width="12.21875" style="11" bestFit="1" customWidth="1"/>
    <col min="7" max="7" width="10.6640625" style="11" bestFit="1" customWidth="1"/>
    <col min="8" max="16384" width="8.88671875" style="11"/>
  </cols>
  <sheetData>
    <row r="1" spans="1:17" ht="51.75" x14ac:dyDescent="0.25">
      <c r="F1" s="47" t="s">
        <v>109</v>
      </c>
      <c r="G1" s="47" t="s">
        <v>108</v>
      </c>
      <c r="H1" s="47" t="s">
        <v>107</v>
      </c>
      <c r="K1" s="11" t="s">
        <v>1020</v>
      </c>
      <c r="L1" s="11" t="s">
        <v>717</v>
      </c>
      <c r="M1" s="11" t="s">
        <v>1208</v>
      </c>
      <c r="N1" s="11" t="s">
        <v>1219</v>
      </c>
      <c r="P1" s="11" t="s">
        <v>1020</v>
      </c>
      <c r="Q1" s="11" t="s">
        <v>1214</v>
      </c>
    </row>
    <row r="2" spans="1:17" x14ac:dyDescent="0.25">
      <c r="F2" s="46">
        <v>0</v>
      </c>
      <c r="G2" s="46">
        <v>2650</v>
      </c>
      <c r="H2" s="45">
        <v>0.15</v>
      </c>
      <c r="K2" s="11">
        <v>1</v>
      </c>
      <c r="L2" s="11" t="s">
        <v>407</v>
      </c>
      <c r="M2" s="11" t="str">
        <f>VLOOKUP($K2,$P$2:$Q$5,2,1)</f>
        <v>Qtr 1</v>
      </c>
      <c r="N2" s="11" t="s">
        <v>834</v>
      </c>
      <c r="P2" s="11">
        <v>1</v>
      </c>
      <c r="Q2" s="11" t="s">
        <v>1215</v>
      </c>
    </row>
    <row r="3" spans="1:17" x14ac:dyDescent="0.25">
      <c r="F3" s="46">
        <v>2651</v>
      </c>
      <c r="G3" s="46">
        <v>27300</v>
      </c>
      <c r="H3" s="45">
        <v>0.28000000000000003</v>
      </c>
      <c r="K3" s="11">
        <v>2</v>
      </c>
      <c r="L3" s="11" t="s">
        <v>406</v>
      </c>
      <c r="M3" s="11" t="str">
        <f t="shared" ref="M3:M13" si="0">VLOOKUP($K3,$P$2:$Q$5,2,1)</f>
        <v>Qtr 1</v>
      </c>
      <c r="N3" s="11" t="s">
        <v>834</v>
      </c>
      <c r="P3" s="11">
        <v>4</v>
      </c>
      <c r="Q3" s="11" t="s">
        <v>1216</v>
      </c>
    </row>
    <row r="4" spans="1:17" x14ac:dyDescent="0.25">
      <c r="F4" s="46">
        <v>27301</v>
      </c>
      <c r="G4" s="46">
        <v>58500</v>
      </c>
      <c r="H4" s="45">
        <v>0.31</v>
      </c>
      <c r="K4" s="11">
        <v>3</v>
      </c>
      <c r="L4" s="11" t="s">
        <v>405</v>
      </c>
      <c r="M4" s="11" t="str">
        <f t="shared" si="0"/>
        <v>Qtr 1</v>
      </c>
      <c r="N4" s="11" t="s">
        <v>834</v>
      </c>
      <c r="P4" s="11">
        <v>7</v>
      </c>
      <c r="Q4" s="11" t="s">
        <v>1217</v>
      </c>
    </row>
    <row r="5" spans="1:17" x14ac:dyDescent="0.25">
      <c r="F5" s="46">
        <v>58501</v>
      </c>
      <c r="G5" s="46">
        <v>131800</v>
      </c>
      <c r="H5" s="45">
        <v>0.36</v>
      </c>
      <c r="K5" s="11">
        <v>4</v>
      </c>
      <c r="L5" s="11" t="s">
        <v>1209</v>
      </c>
      <c r="M5" s="11" t="str">
        <f t="shared" si="0"/>
        <v>Qtr 2</v>
      </c>
      <c r="N5" s="11" t="s">
        <v>833</v>
      </c>
      <c r="P5" s="11">
        <v>10</v>
      </c>
      <c r="Q5" s="11" t="s">
        <v>1218</v>
      </c>
    </row>
    <row r="6" spans="1:17" x14ac:dyDescent="0.25">
      <c r="F6" s="46">
        <v>131801</v>
      </c>
      <c r="G6" s="46">
        <v>284700</v>
      </c>
      <c r="H6" s="45">
        <v>0.39600000000000002</v>
      </c>
      <c r="K6" s="11">
        <v>5</v>
      </c>
      <c r="L6" s="11" t="s">
        <v>403</v>
      </c>
      <c r="M6" s="11" t="str">
        <f t="shared" si="0"/>
        <v>Qtr 2</v>
      </c>
      <c r="N6" s="11" t="s">
        <v>833</v>
      </c>
    </row>
    <row r="7" spans="1:17" x14ac:dyDescent="0.25">
      <c r="F7" s="46">
        <v>284701</v>
      </c>
      <c r="G7" s="46"/>
      <c r="H7" s="45">
        <v>0.45250000000000001</v>
      </c>
      <c r="K7" s="11">
        <v>6</v>
      </c>
      <c r="L7" s="11" t="s">
        <v>1210</v>
      </c>
      <c r="M7" s="11" t="str">
        <f t="shared" si="0"/>
        <v>Qtr 2</v>
      </c>
      <c r="N7" s="11" t="s">
        <v>833</v>
      </c>
    </row>
    <row r="8" spans="1:17" ht="16.5" thickBot="1" x14ac:dyDescent="0.3">
      <c r="K8" s="11">
        <v>7</v>
      </c>
      <c r="L8" s="11" t="s">
        <v>1211</v>
      </c>
      <c r="M8" s="11" t="str">
        <f t="shared" si="0"/>
        <v>Qtr 3</v>
      </c>
      <c r="N8" s="11" t="s">
        <v>832</v>
      </c>
    </row>
    <row r="9" spans="1:17" x14ac:dyDescent="0.25">
      <c r="F9" s="44" t="s">
        <v>106</v>
      </c>
      <c r="G9" s="43">
        <v>56000</v>
      </c>
      <c r="K9" s="11">
        <v>8</v>
      </c>
      <c r="L9" s="11" t="s">
        <v>713</v>
      </c>
      <c r="M9" s="11" t="str">
        <f t="shared" si="0"/>
        <v>Qtr 3</v>
      </c>
      <c r="N9" s="11" t="s">
        <v>832</v>
      </c>
    </row>
    <row r="10" spans="1:17" ht="16.5" thickBot="1" x14ac:dyDescent="0.3">
      <c r="F10" s="42" t="s">
        <v>105</v>
      </c>
      <c r="G10" s="120">
        <f>VLOOKUP(G9,F2:H7,3,1)</f>
        <v>0.31</v>
      </c>
      <c r="K10" s="11">
        <v>9</v>
      </c>
      <c r="L10" s="11" t="s">
        <v>1212</v>
      </c>
      <c r="M10" s="11" t="str">
        <f t="shared" si="0"/>
        <v>Qtr 3</v>
      </c>
      <c r="N10" s="11" t="s">
        <v>832</v>
      </c>
    </row>
    <row r="11" spans="1:17" x14ac:dyDescent="0.25">
      <c r="K11" s="11">
        <v>10</v>
      </c>
      <c r="L11" s="11" t="s">
        <v>703</v>
      </c>
      <c r="M11" s="11" t="str">
        <f t="shared" si="0"/>
        <v>Qtr 4</v>
      </c>
      <c r="N11" s="11" t="s">
        <v>831</v>
      </c>
    </row>
    <row r="12" spans="1:17" x14ac:dyDescent="0.25">
      <c r="K12" s="11">
        <v>11</v>
      </c>
      <c r="L12" s="11" t="s">
        <v>708</v>
      </c>
      <c r="M12" s="11" t="str">
        <f t="shared" si="0"/>
        <v>Qtr 4</v>
      </c>
      <c r="N12" s="11" t="s">
        <v>831</v>
      </c>
    </row>
    <row r="13" spans="1:17" x14ac:dyDescent="0.25">
      <c r="K13" s="11">
        <v>12</v>
      </c>
      <c r="L13" s="11" t="s">
        <v>1213</v>
      </c>
      <c r="M13" s="11" t="str">
        <f t="shared" si="0"/>
        <v>Qtr 4</v>
      </c>
      <c r="N13" s="11" t="s">
        <v>831</v>
      </c>
    </row>
    <row r="15" spans="1:17" x14ac:dyDescent="0.25">
      <c r="A15" s="153" t="s">
        <v>1206</v>
      </c>
    </row>
    <row r="16" spans="1:17" x14ac:dyDescent="0.25">
      <c r="A16" s="11" t="s">
        <v>1207</v>
      </c>
    </row>
    <row r="17" spans="1:6" x14ac:dyDescent="0.25">
      <c r="A17" s="11" t="s">
        <v>1204</v>
      </c>
    </row>
    <row r="19" spans="1:6" x14ac:dyDescent="0.25">
      <c r="A19" s="11" t="s">
        <v>1205</v>
      </c>
    </row>
    <row r="20" spans="1:6" x14ac:dyDescent="0.25">
      <c r="F20" s="11" t="s">
        <v>903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5"/>
  <dimension ref="A1:M102"/>
  <sheetViews>
    <sheetView topLeftCell="A97" workbookViewId="0">
      <selection activeCell="N14" sqref="N14"/>
    </sheetView>
  </sheetViews>
  <sheetFormatPr defaultColWidth="8.88671875" defaultRowHeight="15.75" x14ac:dyDescent="0.25"/>
  <cols>
    <col min="1" max="1" width="7.33203125" style="11" bestFit="1" customWidth="1"/>
    <col min="2" max="4" width="8.88671875" style="11"/>
    <col min="5" max="5" width="11" style="11" customWidth="1"/>
    <col min="6" max="6" width="7.109375" style="11" customWidth="1"/>
    <col min="7" max="8" width="7.33203125" style="11" customWidth="1"/>
    <col min="9" max="9" width="8.109375" style="11" bestFit="1" customWidth="1"/>
    <col min="10" max="16384" width="8.88671875" style="11"/>
  </cols>
  <sheetData>
    <row r="1" spans="1:13" ht="27" thickBot="1" x14ac:dyDescent="0.3">
      <c r="A1" s="55" t="s">
        <v>385</v>
      </c>
      <c r="B1" s="55" t="s">
        <v>714</v>
      </c>
      <c r="C1" s="55" t="s">
        <v>383</v>
      </c>
      <c r="D1" s="55" t="s">
        <v>382</v>
      </c>
      <c r="E1" s="55" t="s">
        <v>381</v>
      </c>
      <c r="F1" s="56" t="s">
        <v>1268</v>
      </c>
      <c r="G1" s="55" t="s">
        <v>379</v>
      </c>
      <c r="H1" s="54" t="s">
        <v>378</v>
      </c>
      <c r="I1" s="54" t="s">
        <v>377</v>
      </c>
      <c r="J1" s="53"/>
      <c r="L1" s="55" t="s">
        <v>714</v>
      </c>
      <c r="M1" s="56" t="s">
        <v>1268</v>
      </c>
    </row>
    <row r="2" spans="1:13" x14ac:dyDescent="0.25">
      <c r="A2" s="1">
        <v>16</v>
      </c>
      <c r="B2" s="1" t="s">
        <v>705</v>
      </c>
      <c r="C2" s="1" t="s">
        <v>293</v>
      </c>
      <c r="D2" s="1" t="s">
        <v>335</v>
      </c>
      <c r="E2" s="52">
        <v>34616</v>
      </c>
      <c r="F2" s="51" t="s">
        <v>1269</v>
      </c>
      <c r="G2" s="50">
        <v>35.5</v>
      </c>
      <c r="H2" s="49">
        <v>55</v>
      </c>
      <c r="I2" s="49">
        <f t="shared" ref="I2:I33" si="0">G2*H2</f>
        <v>1952.5</v>
      </c>
      <c r="L2" s="205" t="s">
        <v>705</v>
      </c>
      <c r="M2" s="206" t="s">
        <v>1269</v>
      </c>
    </row>
    <row r="3" spans="1:13" x14ac:dyDescent="0.25">
      <c r="A3" s="1">
        <v>1</v>
      </c>
      <c r="B3" s="1" t="s">
        <v>705</v>
      </c>
      <c r="C3" s="1" t="s">
        <v>375</v>
      </c>
      <c r="D3" s="1" t="s">
        <v>374</v>
      </c>
      <c r="E3" s="52">
        <v>34690</v>
      </c>
      <c r="F3" s="51" t="s">
        <v>1269</v>
      </c>
      <c r="G3" s="50">
        <v>35.5</v>
      </c>
      <c r="H3" s="49">
        <v>45</v>
      </c>
      <c r="I3" s="49">
        <f t="shared" si="0"/>
        <v>1597.5</v>
      </c>
      <c r="L3" s="207"/>
      <c r="M3" s="208"/>
    </row>
    <row r="4" spans="1:13" x14ac:dyDescent="0.25">
      <c r="A4" s="1">
        <v>91</v>
      </c>
      <c r="B4" s="1" t="s">
        <v>705</v>
      </c>
      <c r="C4" s="1" t="s">
        <v>123</v>
      </c>
      <c r="D4" s="1" t="s">
        <v>122</v>
      </c>
      <c r="E4" s="52">
        <v>35055</v>
      </c>
      <c r="F4" s="51" t="s">
        <v>1269</v>
      </c>
      <c r="G4" s="50">
        <v>40</v>
      </c>
      <c r="H4" s="49">
        <v>31.75</v>
      </c>
      <c r="I4" s="49">
        <f t="shared" si="0"/>
        <v>1270</v>
      </c>
      <c r="M4" s="1"/>
    </row>
    <row r="5" spans="1:13" x14ac:dyDescent="0.25">
      <c r="A5" s="1">
        <v>76</v>
      </c>
      <c r="B5" s="1" t="s">
        <v>705</v>
      </c>
      <c r="C5" s="1" t="s">
        <v>170</v>
      </c>
      <c r="D5" s="1" t="s">
        <v>169</v>
      </c>
      <c r="E5" s="52">
        <v>35728</v>
      </c>
      <c r="F5" s="51" t="s">
        <v>1269</v>
      </c>
      <c r="G5" s="50">
        <v>40</v>
      </c>
      <c r="H5" s="49">
        <v>21.5</v>
      </c>
      <c r="I5" s="49">
        <f t="shared" si="0"/>
        <v>860</v>
      </c>
      <c r="M5" s="1"/>
    </row>
    <row r="6" spans="1:13" x14ac:dyDescent="0.25">
      <c r="A6" s="1">
        <v>46</v>
      </c>
      <c r="B6" s="1" t="s">
        <v>705</v>
      </c>
      <c r="C6" s="1" t="s">
        <v>257</v>
      </c>
      <c r="D6" s="1" t="s">
        <v>256</v>
      </c>
      <c r="E6" s="52">
        <v>35427</v>
      </c>
      <c r="F6" s="51" t="s">
        <v>1269</v>
      </c>
      <c r="G6" s="50">
        <v>32</v>
      </c>
      <c r="H6" s="49">
        <v>20.5</v>
      </c>
      <c r="I6" s="49">
        <f t="shared" si="0"/>
        <v>656</v>
      </c>
      <c r="M6" s="1"/>
    </row>
    <row r="7" spans="1:13" x14ac:dyDescent="0.25">
      <c r="A7" s="1">
        <v>31</v>
      </c>
      <c r="B7" s="1" t="s">
        <v>705</v>
      </c>
      <c r="C7" s="1" t="s">
        <v>296</v>
      </c>
      <c r="D7" s="1" t="s">
        <v>295</v>
      </c>
      <c r="E7" s="52">
        <v>35775</v>
      </c>
      <c r="F7" s="51" t="s">
        <v>1269</v>
      </c>
      <c r="G7" s="50">
        <v>25</v>
      </c>
      <c r="H7" s="49">
        <v>23.52</v>
      </c>
      <c r="I7" s="49">
        <f t="shared" si="0"/>
        <v>588</v>
      </c>
      <c r="M7" s="1"/>
    </row>
    <row r="8" spans="1:13" x14ac:dyDescent="0.25">
      <c r="A8" s="1">
        <v>61</v>
      </c>
      <c r="B8" s="1" t="s">
        <v>705</v>
      </c>
      <c r="C8" s="1" t="s">
        <v>213</v>
      </c>
      <c r="D8" s="1" t="s">
        <v>212</v>
      </c>
      <c r="E8" s="52">
        <v>34846</v>
      </c>
      <c r="F8" s="51" t="s">
        <v>1269</v>
      </c>
      <c r="G8" s="50">
        <v>25</v>
      </c>
      <c r="H8" s="49">
        <v>23.52</v>
      </c>
      <c r="I8" s="49">
        <f t="shared" si="0"/>
        <v>588</v>
      </c>
      <c r="M8" s="1"/>
    </row>
    <row r="9" spans="1:13" x14ac:dyDescent="0.25">
      <c r="A9" s="1">
        <v>56</v>
      </c>
      <c r="B9" s="1" t="s">
        <v>702</v>
      </c>
      <c r="C9" s="1" t="s">
        <v>227</v>
      </c>
      <c r="D9" s="1" t="s">
        <v>226</v>
      </c>
      <c r="E9" s="52">
        <v>36181</v>
      </c>
      <c r="F9" s="51" t="s">
        <v>1269</v>
      </c>
      <c r="G9" s="50">
        <v>40</v>
      </c>
      <c r="H9" s="49">
        <v>36.5</v>
      </c>
      <c r="I9" s="49">
        <f t="shared" si="0"/>
        <v>1460</v>
      </c>
      <c r="M9" s="1"/>
    </row>
    <row r="10" spans="1:13" x14ac:dyDescent="0.25">
      <c r="A10" s="1">
        <v>6</v>
      </c>
      <c r="B10" s="1" t="s">
        <v>860</v>
      </c>
      <c r="C10" s="1" t="s">
        <v>362</v>
      </c>
      <c r="D10" s="1" t="s">
        <v>361</v>
      </c>
      <c r="E10" s="52">
        <v>34853</v>
      </c>
      <c r="F10" s="51" t="s">
        <v>1269</v>
      </c>
      <c r="G10" s="50">
        <v>35</v>
      </c>
      <c r="H10" s="49">
        <v>39</v>
      </c>
      <c r="I10" s="49">
        <f t="shared" si="0"/>
        <v>1365</v>
      </c>
      <c r="M10" s="1"/>
    </row>
    <row r="11" spans="1:13" x14ac:dyDescent="0.25">
      <c r="A11" s="1">
        <v>81</v>
      </c>
      <c r="B11" s="1" t="s">
        <v>860</v>
      </c>
      <c r="C11" s="1" t="s">
        <v>156</v>
      </c>
      <c r="D11" s="1" t="s">
        <v>155</v>
      </c>
      <c r="E11" s="52">
        <v>33908</v>
      </c>
      <c r="F11" s="51" t="s">
        <v>1269</v>
      </c>
      <c r="G11" s="50">
        <v>40</v>
      </c>
      <c r="H11" s="49">
        <v>30.5</v>
      </c>
      <c r="I11" s="49">
        <f t="shared" si="0"/>
        <v>1220</v>
      </c>
      <c r="M11" s="1"/>
    </row>
    <row r="12" spans="1:13" x14ac:dyDescent="0.25">
      <c r="A12" s="1">
        <v>86</v>
      </c>
      <c r="B12" s="1" t="s">
        <v>702</v>
      </c>
      <c r="C12" s="1" t="s">
        <v>141</v>
      </c>
      <c r="D12" s="1" t="s">
        <v>140</v>
      </c>
      <c r="E12" s="52">
        <v>34610</v>
      </c>
      <c r="F12" s="51" t="s">
        <v>1269</v>
      </c>
      <c r="G12" s="50">
        <v>40</v>
      </c>
      <c r="H12" s="49">
        <v>30</v>
      </c>
      <c r="I12" s="49">
        <f t="shared" si="0"/>
        <v>1200</v>
      </c>
      <c r="M12" s="1"/>
    </row>
    <row r="13" spans="1:13" x14ac:dyDescent="0.25">
      <c r="A13" s="1">
        <v>51</v>
      </c>
      <c r="B13" s="1" t="s">
        <v>860</v>
      </c>
      <c r="C13" s="1" t="s">
        <v>242</v>
      </c>
      <c r="D13" s="1" t="s">
        <v>241</v>
      </c>
      <c r="E13" s="52">
        <v>33704</v>
      </c>
      <c r="F13" s="51" t="s">
        <v>1269</v>
      </c>
      <c r="G13" s="50">
        <v>38</v>
      </c>
      <c r="H13" s="49">
        <v>30.5</v>
      </c>
      <c r="I13" s="49">
        <f t="shared" si="0"/>
        <v>1159</v>
      </c>
      <c r="M13" s="1"/>
    </row>
    <row r="14" spans="1:13" x14ac:dyDescent="0.25">
      <c r="A14" s="1">
        <v>11</v>
      </c>
      <c r="B14" s="1" t="s">
        <v>702</v>
      </c>
      <c r="C14" s="1" t="s">
        <v>348</v>
      </c>
      <c r="D14" s="1" t="s">
        <v>347</v>
      </c>
      <c r="E14" s="52">
        <v>33822</v>
      </c>
      <c r="F14" s="51" t="s">
        <v>1269</v>
      </c>
      <c r="G14" s="50">
        <v>35.5</v>
      </c>
      <c r="H14" s="49">
        <v>28.3</v>
      </c>
      <c r="I14" s="49">
        <f t="shared" si="0"/>
        <v>1004.65</v>
      </c>
      <c r="M14" s="1"/>
    </row>
    <row r="15" spans="1:13" x14ac:dyDescent="0.25">
      <c r="A15" s="1">
        <v>66</v>
      </c>
      <c r="B15" s="1" t="s">
        <v>860</v>
      </c>
      <c r="C15" s="1" t="s">
        <v>198</v>
      </c>
      <c r="D15" s="1" t="s">
        <v>197</v>
      </c>
      <c r="E15" s="52">
        <v>33688</v>
      </c>
      <c r="F15" s="51" t="s">
        <v>1269</v>
      </c>
      <c r="G15" s="50">
        <v>35.5</v>
      </c>
      <c r="H15" s="49">
        <v>28.3</v>
      </c>
      <c r="I15" s="49">
        <f t="shared" si="0"/>
        <v>1004.65</v>
      </c>
      <c r="M15" s="1"/>
    </row>
    <row r="16" spans="1:13" x14ac:dyDescent="0.25">
      <c r="A16" s="1">
        <v>36</v>
      </c>
      <c r="B16" s="1" t="s">
        <v>860</v>
      </c>
      <c r="C16" s="1" t="s">
        <v>284</v>
      </c>
      <c r="D16" s="1" t="s">
        <v>283</v>
      </c>
      <c r="E16" s="52">
        <v>34483</v>
      </c>
      <c r="F16" s="51" t="s">
        <v>1269</v>
      </c>
      <c r="G16" s="50">
        <v>40</v>
      </c>
      <c r="H16" s="49">
        <v>23.75</v>
      </c>
      <c r="I16" s="49">
        <f t="shared" si="0"/>
        <v>950</v>
      </c>
      <c r="M16" s="1"/>
    </row>
    <row r="17" spans="1:13" x14ac:dyDescent="0.25">
      <c r="A17" s="1">
        <v>41</v>
      </c>
      <c r="B17" s="1" t="s">
        <v>702</v>
      </c>
      <c r="C17" s="1" t="s">
        <v>270</v>
      </c>
      <c r="D17" s="1" t="s">
        <v>269</v>
      </c>
      <c r="E17" s="52">
        <v>34471</v>
      </c>
      <c r="F17" s="51" t="s">
        <v>1269</v>
      </c>
      <c r="G17" s="50">
        <v>40</v>
      </c>
      <c r="H17" s="49">
        <v>23.22</v>
      </c>
      <c r="I17" s="49">
        <f t="shared" si="0"/>
        <v>928.8</v>
      </c>
      <c r="M17" s="1"/>
    </row>
    <row r="18" spans="1:13" x14ac:dyDescent="0.25">
      <c r="A18" s="1">
        <v>71</v>
      </c>
      <c r="B18" s="1" t="s">
        <v>702</v>
      </c>
      <c r="C18" s="1" t="s">
        <v>184</v>
      </c>
      <c r="D18" s="1" t="s">
        <v>183</v>
      </c>
      <c r="E18" s="52">
        <v>36312</v>
      </c>
      <c r="F18" s="51" t="s">
        <v>1269</v>
      </c>
      <c r="G18" s="50">
        <v>29.5</v>
      </c>
      <c r="H18" s="49">
        <v>28.3</v>
      </c>
      <c r="I18" s="49">
        <f t="shared" si="0"/>
        <v>834.85</v>
      </c>
      <c r="M18" s="1"/>
    </row>
    <row r="19" spans="1:13" x14ac:dyDescent="0.25">
      <c r="A19" s="1">
        <v>26</v>
      </c>
      <c r="B19" s="1" t="s">
        <v>702</v>
      </c>
      <c r="C19" s="1" t="s">
        <v>311</v>
      </c>
      <c r="D19" s="1" t="s">
        <v>310</v>
      </c>
      <c r="E19" s="52">
        <v>36374</v>
      </c>
      <c r="F19" s="51" t="s">
        <v>1269</v>
      </c>
      <c r="G19" s="50">
        <v>32</v>
      </c>
      <c r="H19" s="49">
        <v>20.5</v>
      </c>
      <c r="I19" s="49">
        <f t="shared" si="0"/>
        <v>656</v>
      </c>
      <c r="M19" s="1"/>
    </row>
    <row r="20" spans="1:13" x14ac:dyDescent="0.25">
      <c r="A20" s="1">
        <v>21</v>
      </c>
      <c r="B20" s="1" t="s">
        <v>860</v>
      </c>
      <c r="C20" s="1" t="s">
        <v>324</v>
      </c>
      <c r="D20" s="1" t="s">
        <v>140</v>
      </c>
      <c r="E20" s="52">
        <v>33649</v>
      </c>
      <c r="F20" s="51" t="s">
        <v>1269</v>
      </c>
      <c r="G20" s="50">
        <v>25</v>
      </c>
      <c r="H20" s="49">
        <v>23.52</v>
      </c>
      <c r="I20" s="49">
        <f t="shared" si="0"/>
        <v>588</v>
      </c>
      <c r="M20" s="1"/>
    </row>
    <row r="21" spans="1:13" x14ac:dyDescent="0.25">
      <c r="A21" s="1">
        <v>28</v>
      </c>
      <c r="B21" s="1" t="s">
        <v>705</v>
      </c>
      <c r="C21" s="1" t="s">
        <v>305</v>
      </c>
      <c r="D21" s="1" t="s">
        <v>304</v>
      </c>
      <c r="E21" s="52">
        <v>33497</v>
      </c>
      <c r="F21" s="51" t="s">
        <v>1270</v>
      </c>
      <c r="G21" s="50">
        <v>40</v>
      </c>
      <c r="H21" s="49">
        <v>45</v>
      </c>
      <c r="I21" s="49">
        <f t="shared" si="0"/>
        <v>1800</v>
      </c>
      <c r="M21" s="1"/>
    </row>
    <row r="22" spans="1:13" x14ac:dyDescent="0.25">
      <c r="A22" s="1">
        <v>13</v>
      </c>
      <c r="B22" s="1" t="s">
        <v>705</v>
      </c>
      <c r="C22" s="1" t="s">
        <v>342</v>
      </c>
      <c r="D22" s="1" t="s">
        <v>341</v>
      </c>
      <c r="E22" s="52">
        <v>33992</v>
      </c>
      <c r="F22" s="51" t="s">
        <v>1270</v>
      </c>
      <c r="G22" s="50">
        <v>35.5</v>
      </c>
      <c r="H22" s="49">
        <v>50</v>
      </c>
      <c r="I22" s="49">
        <f t="shared" si="0"/>
        <v>1775</v>
      </c>
      <c r="M22" s="1"/>
    </row>
    <row r="23" spans="1:13" x14ac:dyDescent="0.25">
      <c r="A23" s="1">
        <v>70</v>
      </c>
      <c r="B23" s="1" t="s">
        <v>705</v>
      </c>
      <c r="C23" s="1" t="s">
        <v>186</v>
      </c>
      <c r="D23" s="1" t="s">
        <v>140</v>
      </c>
      <c r="E23" s="52">
        <v>35759</v>
      </c>
      <c r="F23" s="51" t="s">
        <v>1272</v>
      </c>
      <c r="G23" s="50">
        <v>42</v>
      </c>
      <c r="H23" s="49">
        <v>39</v>
      </c>
      <c r="I23" s="49">
        <f t="shared" si="0"/>
        <v>1638</v>
      </c>
      <c r="M23" s="1"/>
    </row>
    <row r="24" spans="1:13" x14ac:dyDescent="0.25">
      <c r="A24" s="1">
        <v>10</v>
      </c>
      <c r="B24" s="1" t="s">
        <v>705</v>
      </c>
      <c r="C24" s="1" t="s">
        <v>351</v>
      </c>
      <c r="D24" s="1" t="s">
        <v>350</v>
      </c>
      <c r="E24" s="52">
        <v>36157</v>
      </c>
      <c r="F24" s="51" t="s">
        <v>1272</v>
      </c>
      <c r="G24" s="50">
        <v>40</v>
      </c>
      <c r="H24" s="49">
        <v>36.5</v>
      </c>
      <c r="I24" s="49">
        <f t="shared" si="0"/>
        <v>1460</v>
      </c>
      <c r="M24" s="1"/>
    </row>
    <row r="25" spans="1:13" x14ac:dyDescent="0.25">
      <c r="A25" s="1">
        <v>52</v>
      </c>
      <c r="B25" s="1" t="s">
        <v>705</v>
      </c>
      <c r="C25" s="1" t="s">
        <v>239</v>
      </c>
      <c r="D25" s="1" t="s">
        <v>238</v>
      </c>
      <c r="E25" s="52">
        <v>34998</v>
      </c>
      <c r="F25" s="51" t="s">
        <v>37</v>
      </c>
      <c r="G25" s="50">
        <v>40</v>
      </c>
      <c r="H25" s="49">
        <v>36.5</v>
      </c>
      <c r="I25" s="49">
        <f t="shared" si="0"/>
        <v>1460</v>
      </c>
      <c r="M25" s="1"/>
    </row>
    <row r="26" spans="1:13" x14ac:dyDescent="0.25">
      <c r="A26" s="1">
        <v>34</v>
      </c>
      <c r="B26" s="1" t="s">
        <v>705</v>
      </c>
      <c r="C26" s="1" t="s">
        <v>288</v>
      </c>
      <c r="D26" s="1" t="s">
        <v>140</v>
      </c>
      <c r="E26" s="52">
        <v>35372</v>
      </c>
      <c r="F26" s="51" t="s">
        <v>1271</v>
      </c>
      <c r="G26" s="50">
        <v>40</v>
      </c>
      <c r="H26" s="49">
        <v>34.5</v>
      </c>
      <c r="I26" s="49">
        <f t="shared" si="0"/>
        <v>1380</v>
      </c>
      <c r="M26" s="1"/>
    </row>
    <row r="27" spans="1:13" x14ac:dyDescent="0.25">
      <c r="A27" s="1">
        <v>43</v>
      </c>
      <c r="B27" s="1" t="s">
        <v>705</v>
      </c>
      <c r="C27" s="1" t="s">
        <v>210</v>
      </c>
      <c r="D27" s="1" t="s">
        <v>265</v>
      </c>
      <c r="E27" s="52">
        <v>34414</v>
      </c>
      <c r="F27" s="51" t="s">
        <v>1270</v>
      </c>
      <c r="G27" s="50">
        <v>35</v>
      </c>
      <c r="H27" s="49">
        <v>39</v>
      </c>
      <c r="I27" s="49">
        <f t="shared" si="0"/>
        <v>1365</v>
      </c>
      <c r="M27" s="1"/>
    </row>
    <row r="28" spans="1:13" x14ac:dyDescent="0.25">
      <c r="A28" s="1">
        <v>85</v>
      </c>
      <c r="B28" s="1" t="s">
        <v>705</v>
      </c>
      <c r="C28" s="1" t="s">
        <v>144</v>
      </c>
      <c r="D28" s="1" t="s">
        <v>143</v>
      </c>
      <c r="E28" s="52">
        <v>35916</v>
      </c>
      <c r="F28" s="51" t="s">
        <v>1272</v>
      </c>
      <c r="G28" s="50">
        <v>42</v>
      </c>
      <c r="H28" s="49">
        <v>30.5</v>
      </c>
      <c r="I28" s="49">
        <f t="shared" si="0"/>
        <v>1281</v>
      </c>
      <c r="M28" s="1"/>
    </row>
    <row r="29" spans="1:13" x14ac:dyDescent="0.25">
      <c r="A29" s="1">
        <v>25</v>
      </c>
      <c r="B29" s="1" t="s">
        <v>705</v>
      </c>
      <c r="C29" s="1" t="s">
        <v>313</v>
      </c>
      <c r="D29" s="1" t="s">
        <v>186</v>
      </c>
      <c r="E29" s="52">
        <v>35747</v>
      </c>
      <c r="F29" s="51" t="s">
        <v>1272</v>
      </c>
      <c r="G29" s="50">
        <v>40</v>
      </c>
      <c r="H29" s="49">
        <v>30.5</v>
      </c>
      <c r="I29" s="49">
        <f t="shared" si="0"/>
        <v>1220</v>
      </c>
      <c r="M29" s="1"/>
    </row>
    <row r="30" spans="1:13" x14ac:dyDescent="0.25">
      <c r="A30" s="1">
        <v>19</v>
      </c>
      <c r="B30" s="1" t="s">
        <v>705</v>
      </c>
      <c r="C30" s="1" t="s">
        <v>329</v>
      </c>
      <c r="D30" s="1" t="s">
        <v>328</v>
      </c>
      <c r="E30" s="52">
        <v>34871</v>
      </c>
      <c r="F30" s="51" t="s">
        <v>1271</v>
      </c>
      <c r="G30" s="50">
        <v>40</v>
      </c>
      <c r="H30" s="49">
        <v>30</v>
      </c>
      <c r="I30" s="49">
        <f t="shared" si="0"/>
        <v>1200</v>
      </c>
      <c r="M30" s="1"/>
    </row>
    <row r="31" spans="1:13" x14ac:dyDescent="0.25">
      <c r="A31" s="1">
        <v>79</v>
      </c>
      <c r="B31" s="1" t="s">
        <v>705</v>
      </c>
      <c r="C31" s="1" t="s">
        <v>160</v>
      </c>
      <c r="D31" s="1" t="s">
        <v>159</v>
      </c>
      <c r="E31" s="52">
        <v>34171</v>
      </c>
      <c r="F31" s="51" t="s">
        <v>1271</v>
      </c>
      <c r="G31" s="50">
        <v>40</v>
      </c>
      <c r="H31" s="49">
        <v>30</v>
      </c>
      <c r="I31" s="49">
        <f t="shared" si="0"/>
        <v>1200</v>
      </c>
      <c r="M31" s="1"/>
    </row>
    <row r="32" spans="1:13" x14ac:dyDescent="0.25">
      <c r="A32" s="1">
        <v>40</v>
      </c>
      <c r="B32" s="1" t="s">
        <v>705</v>
      </c>
      <c r="C32" s="1" t="s">
        <v>123</v>
      </c>
      <c r="D32" s="1" t="s">
        <v>272</v>
      </c>
      <c r="E32" s="52">
        <v>35005</v>
      </c>
      <c r="F32" s="51" t="s">
        <v>1272</v>
      </c>
      <c r="G32" s="50">
        <v>38</v>
      </c>
      <c r="H32" s="49">
        <v>30.5</v>
      </c>
      <c r="I32" s="49">
        <f t="shared" si="0"/>
        <v>1159</v>
      </c>
      <c r="M32" s="1"/>
    </row>
    <row r="33" spans="1:13" x14ac:dyDescent="0.25">
      <c r="A33" s="1">
        <v>58</v>
      </c>
      <c r="B33" s="1" t="s">
        <v>705</v>
      </c>
      <c r="C33" s="1" t="s">
        <v>221</v>
      </c>
      <c r="D33" s="1" t="s">
        <v>220</v>
      </c>
      <c r="E33" s="52">
        <v>35755</v>
      </c>
      <c r="F33" s="51" t="s">
        <v>1270</v>
      </c>
      <c r="G33" s="50">
        <v>40</v>
      </c>
      <c r="H33" s="49">
        <v>27.6</v>
      </c>
      <c r="I33" s="49">
        <f t="shared" si="0"/>
        <v>1104</v>
      </c>
      <c r="M33" s="1"/>
    </row>
    <row r="34" spans="1:13" x14ac:dyDescent="0.25">
      <c r="A34" s="1">
        <v>49</v>
      </c>
      <c r="B34" s="1" t="s">
        <v>705</v>
      </c>
      <c r="C34" s="1" t="s">
        <v>248</v>
      </c>
      <c r="D34" s="1" t="s">
        <v>247</v>
      </c>
      <c r="E34" s="52">
        <v>35034</v>
      </c>
      <c r="F34" s="51" t="s">
        <v>1271</v>
      </c>
      <c r="G34" s="50">
        <v>35.5</v>
      </c>
      <c r="H34" s="49">
        <v>27.5</v>
      </c>
      <c r="I34" s="49">
        <f t="shared" ref="I34:I65" si="1">G34*H34</f>
        <v>976.25</v>
      </c>
      <c r="M34" s="1"/>
    </row>
    <row r="35" spans="1:13" x14ac:dyDescent="0.25">
      <c r="A35" s="1">
        <v>4</v>
      </c>
      <c r="B35" s="1" t="s">
        <v>705</v>
      </c>
      <c r="C35" s="1" t="s">
        <v>367</v>
      </c>
      <c r="D35" s="1" t="s">
        <v>114</v>
      </c>
      <c r="E35" s="52">
        <v>35221</v>
      </c>
      <c r="F35" s="51" t="s">
        <v>1271</v>
      </c>
      <c r="G35" s="50">
        <v>40</v>
      </c>
      <c r="H35" s="49">
        <v>23.75</v>
      </c>
      <c r="I35" s="49">
        <f t="shared" si="1"/>
        <v>950</v>
      </c>
      <c r="M35" s="1"/>
    </row>
    <row r="36" spans="1:13" x14ac:dyDescent="0.25">
      <c r="A36" s="1">
        <v>22</v>
      </c>
      <c r="B36" s="1" t="s">
        <v>705</v>
      </c>
      <c r="C36" s="1" t="s">
        <v>322</v>
      </c>
      <c r="D36" s="1" t="s">
        <v>321</v>
      </c>
      <c r="E36" s="52">
        <v>33634</v>
      </c>
      <c r="F36" s="51" t="s">
        <v>37</v>
      </c>
      <c r="G36" s="50">
        <v>40</v>
      </c>
      <c r="H36" s="49">
        <v>23.75</v>
      </c>
      <c r="I36" s="49">
        <f t="shared" si="1"/>
        <v>950</v>
      </c>
      <c r="M36" s="1"/>
    </row>
    <row r="37" spans="1:13" x14ac:dyDescent="0.25">
      <c r="A37" s="1">
        <v>7</v>
      </c>
      <c r="B37" s="1" t="s">
        <v>705</v>
      </c>
      <c r="C37" s="1" t="s">
        <v>164</v>
      </c>
      <c r="D37" s="1" t="s">
        <v>359</v>
      </c>
      <c r="E37" s="52">
        <v>35485</v>
      </c>
      <c r="F37" s="51" t="s">
        <v>37</v>
      </c>
      <c r="G37" s="50">
        <v>35</v>
      </c>
      <c r="H37" s="49">
        <v>27.1</v>
      </c>
      <c r="I37" s="49">
        <f t="shared" si="1"/>
        <v>948.5</v>
      </c>
      <c r="M37" s="1"/>
    </row>
    <row r="38" spans="1:13" x14ac:dyDescent="0.25">
      <c r="A38" s="1">
        <v>64</v>
      </c>
      <c r="B38" s="1" t="s">
        <v>705</v>
      </c>
      <c r="C38" s="1" t="s">
        <v>204</v>
      </c>
      <c r="D38" s="1" t="s">
        <v>203</v>
      </c>
      <c r="E38" s="52">
        <v>35390</v>
      </c>
      <c r="F38" s="51" t="s">
        <v>1271</v>
      </c>
      <c r="G38" s="50">
        <v>35</v>
      </c>
      <c r="H38" s="49">
        <v>27.1</v>
      </c>
      <c r="I38" s="49">
        <f t="shared" si="1"/>
        <v>948.5</v>
      </c>
      <c r="M38" s="1"/>
    </row>
    <row r="39" spans="1:13" x14ac:dyDescent="0.25">
      <c r="A39" s="1">
        <v>73</v>
      </c>
      <c r="B39" s="1" t="s">
        <v>705</v>
      </c>
      <c r="C39" s="1" t="s">
        <v>178</v>
      </c>
      <c r="D39" s="1" t="s">
        <v>177</v>
      </c>
      <c r="E39" s="52">
        <v>33646</v>
      </c>
      <c r="F39" s="51" t="s">
        <v>1270</v>
      </c>
      <c r="G39" s="50">
        <v>40</v>
      </c>
      <c r="H39" s="49">
        <v>22.22</v>
      </c>
      <c r="I39" s="49">
        <f t="shared" si="1"/>
        <v>888.8</v>
      </c>
      <c r="M39" s="1"/>
    </row>
    <row r="40" spans="1:13" x14ac:dyDescent="0.25">
      <c r="A40" s="1">
        <v>82</v>
      </c>
      <c r="B40" s="1" t="s">
        <v>705</v>
      </c>
      <c r="C40" s="1" t="s">
        <v>153</v>
      </c>
      <c r="D40" s="1" t="s">
        <v>152</v>
      </c>
      <c r="E40" s="52">
        <v>35451</v>
      </c>
      <c r="F40" s="51" t="s">
        <v>37</v>
      </c>
      <c r="G40" s="50">
        <v>29.5</v>
      </c>
      <c r="H40" s="49">
        <v>30</v>
      </c>
      <c r="I40" s="49">
        <f t="shared" si="1"/>
        <v>885</v>
      </c>
      <c r="M40" s="1"/>
    </row>
    <row r="41" spans="1:13" x14ac:dyDescent="0.25">
      <c r="A41" s="1">
        <v>88</v>
      </c>
      <c r="B41" s="1" t="s">
        <v>705</v>
      </c>
      <c r="C41" s="1" t="s">
        <v>134</v>
      </c>
      <c r="D41" s="1" t="s">
        <v>133</v>
      </c>
      <c r="E41" s="52">
        <v>31884</v>
      </c>
      <c r="F41" s="51" t="s">
        <v>1270</v>
      </c>
      <c r="G41" s="50">
        <v>40</v>
      </c>
      <c r="H41" s="49">
        <v>21.5</v>
      </c>
      <c r="I41" s="49">
        <f t="shared" si="1"/>
        <v>860</v>
      </c>
      <c r="M41" s="1"/>
    </row>
    <row r="42" spans="1:13" x14ac:dyDescent="0.25">
      <c r="A42" s="1">
        <v>37</v>
      </c>
      <c r="B42" s="1" t="s">
        <v>705</v>
      </c>
      <c r="C42" s="1" t="s">
        <v>281</v>
      </c>
      <c r="D42" s="1" t="s">
        <v>280</v>
      </c>
      <c r="E42" s="52">
        <v>34949</v>
      </c>
      <c r="F42" s="51" t="s">
        <v>37</v>
      </c>
      <c r="G42" s="50">
        <v>29.5</v>
      </c>
      <c r="H42" s="49">
        <v>21.5</v>
      </c>
      <c r="I42" s="49">
        <f t="shared" si="1"/>
        <v>634.25</v>
      </c>
      <c r="M42" s="1"/>
    </row>
    <row r="43" spans="1:13" x14ac:dyDescent="0.25">
      <c r="A43" s="1">
        <v>67</v>
      </c>
      <c r="B43" s="1" t="s">
        <v>705</v>
      </c>
      <c r="C43" s="1" t="s">
        <v>195</v>
      </c>
      <c r="D43" s="1" t="s">
        <v>194</v>
      </c>
      <c r="E43" s="52">
        <v>35038</v>
      </c>
      <c r="F43" s="51" t="s">
        <v>37</v>
      </c>
      <c r="G43" s="50">
        <v>29.5</v>
      </c>
      <c r="H43" s="49">
        <v>21.5</v>
      </c>
      <c r="I43" s="49">
        <f t="shared" si="1"/>
        <v>634.25</v>
      </c>
      <c r="M43" s="1"/>
    </row>
    <row r="44" spans="1:13" x14ac:dyDescent="0.25">
      <c r="A44" s="1">
        <v>55</v>
      </c>
      <c r="B44" s="1" t="s">
        <v>705</v>
      </c>
      <c r="C44" s="1" t="s">
        <v>230</v>
      </c>
      <c r="D44" s="1" t="s">
        <v>229</v>
      </c>
      <c r="E44" s="52">
        <v>35221</v>
      </c>
      <c r="F44" s="51" t="s">
        <v>1272</v>
      </c>
      <c r="G44" s="50">
        <v>25</v>
      </c>
      <c r="H44" s="49">
        <v>23.52</v>
      </c>
      <c r="I44" s="49">
        <f t="shared" si="1"/>
        <v>588</v>
      </c>
      <c r="M44" s="1"/>
    </row>
    <row r="45" spans="1:13" x14ac:dyDescent="0.25">
      <c r="A45" s="1">
        <v>94</v>
      </c>
      <c r="B45" s="1" t="s">
        <v>705</v>
      </c>
      <c r="C45" s="1" t="s">
        <v>111</v>
      </c>
      <c r="D45" s="1" t="s">
        <v>110</v>
      </c>
      <c r="E45" s="52">
        <v>36037</v>
      </c>
      <c r="F45" s="51" t="s">
        <v>1271</v>
      </c>
      <c r="G45" s="50">
        <v>15.5</v>
      </c>
      <c r="H45" s="49">
        <v>21.5</v>
      </c>
      <c r="I45" s="49">
        <f t="shared" si="1"/>
        <v>333.25</v>
      </c>
      <c r="M45" s="1"/>
    </row>
    <row r="46" spans="1:13" x14ac:dyDescent="0.25">
      <c r="A46" s="1">
        <v>23</v>
      </c>
      <c r="B46" s="1" t="s">
        <v>702</v>
      </c>
      <c r="C46" s="1" t="s">
        <v>319</v>
      </c>
      <c r="D46" s="1" t="s">
        <v>318</v>
      </c>
      <c r="E46" s="52">
        <v>32573</v>
      </c>
      <c r="F46" s="51" t="s">
        <v>1270</v>
      </c>
      <c r="G46" s="50">
        <v>40</v>
      </c>
      <c r="H46" s="49">
        <v>60</v>
      </c>
      <c r="I46" s="49">
        <f t="shared" si="1"/>
        <v>2400</v>
      </c>
      <c r="M46" s="1"/>
    </row>
    <row r="47" spans="1:13" x14ac:dyDescent="0.25">
      <c r="A47" s="1">
        <v>87</v>
      </c>
      <c r="B47" s="1" t="s">
        <v>860</v>
      </c>
      <c r="C47" s="1" t="s">
        <v>138</v>
      </c>
      <c r="D47" s="1" t="s">
        <v>137</v>
      </c>
      <c r="E47" s="52">
        <v>35739</v>
      </c>
      <c r="F47" s="51" t="s">
        <v>37</v>
      </c>
      <c r="G47" s="50">
        <v>35</v>
      </c>
      <c r="H47" s="49">
        <v>60</v>
      </c>
      <c r="I47" s="49">
        <f t="shared" si="1"/>
        <v>2100</v>
      </c>
      <c r="M47" s="1"/>
    </row>
    <row r="48" spans="1:13" x14ac:dyDescent="0.25">
      <c r="A48" s="1">
        <v>48</v>
      </c>
      <c r="B48" s="1" t="s">
        <v>860</v>
      </c>
      <c r="C48" s="1" t="s">
        <v>251</v>
      </c>
      <c r="D48" s="1" t="s">
        <v>250</v>
      </c>
      <c r="E48" s="52">
        <v>34843</v>
      </c>
      <c r="F48" s="51" t="s">
        <v>1270</v>
      </c>
      <c r="G48" s="50">
        <v>38</v>
      </c>
      <c r="H48" s="49">
        <v>55</v>
      </c>
      <c r="I48" s="49">
        <f t="shared" si="1"/>
        <v>2090</v>
      </c>
      <c r="M48" s="1"/>
    </row>
    <row r="49" spans="1:13" x14ac:dyDescent="0.25">
      <c r="A49" s="1">
        <v>24</v>
      </c>
      <c r="B49" s="1" t="s">
        <v>860</v>
      </c>
      <c r="C49" s="1" t="s">
        <v>316</v>
      </c>
      <c r="D49" s="1" t="s">
        <v>315</v>
      </c>
      <c r="E49" s="52">
        <v>33700</v>
      </c>
      <c r="F49" s="51" t="s">
        <v>1271</v>
      </c>
      <c r="G49" s="50">
        <v>40</v>
      </c>
      <c r="H49" s="49">
        <v>52</v>
      </c>
      <c r="I49" s="49">
        <f t="shared" si="1"/>
        <v>2080</v>
      </c>
      <c r="M49" s="1"/>
    </row>
    <row r="50" spans="1:13" x14ac:dyDescent="0.25">
      <c r="A50" s="1">
        <v>35</v>
      </c>
      <c r="B50" s="1" t="s">
        <v>702</v>
      </c>
      <c r="C50" s="1" t="s">
        <v>281</v>
      </c>
      <c r="D50" s="1" t="s">
        <v>286</v>
      </c>
      <c r="E50" s="52">
        <v>35026</v>
      </c>
      <c r="F50" s="51" t="s">
        <v>1272</v>
      </c>
      <c r="G50" s="50">
        <v>35.5</v>
      </c>
      <c r="H50" s="49">
        <v>55</v>
      </c>
      <c r="I50" s="49">
        <f t="shared" si="1"/>
        <v>1952.5</v>
      </c>
      <c r="M50" s="1"/>
    </row>
    <row r="51" spans="1:13" x14ac:dyDescent="0.25">
      <c r="A51" s="1">
        <v>8</v>
      </c>
      <c r="B51" s="1" t="s">
        <v>702</v>
      </c>
      <c r="C51" s="1" t="s">
        <v>357</v>
      </c>
      <c r="D51" s="1" t="s">
        <v>356</v>
      </c>
      <c r="E51" s="52">
        <v>33341</v>
      </c>
      <c r="F51" s="51" t="s">
        <v>1270</v>
      </c>
      <c r="G51" s="50">
        <v>40</v>
      </c>
      <c r="H51" s="49">
        <v>48</v>
      </c>
      <c r="I51" s="49">
        <f t="shared" si="1"/>
        <v>1920</v>
      </c>
      <c r="M51" s="1"/>
    </row>
    <row r="52" spans="1:13" x14ac:dyDescent="0.25">
      <c r="A52" s="1">
        <v>78</v>
      </c>
      <c r="B52" s="1" t="s">
        <v>860</v>
      </c>
      <c r="C52" s="1" t="s">
        <v>164</v>
      </c>
      <c r="D52" s="1" t="s">
        <v>163</v>
      </c>
      <c r="E52" s="52">
        <v>36221</v>
      </c>
      <c r="F52" s="51" t="s">
        <v>1270</v>
      </c>
      <c r="G52" s="50">
        <v>40</v>
      </c>
      <c r="H52" s="49">
        <v>48</v>
      </c>
      <c r="I52" s="49">
        <f t="shared" si="1"/>
        <v>1920</v>
      </c>
      <c r="M52" s="1"/>
    </row>
    <row r="53" spans="1:13" x14ac:dyDescent="0.25">
      <c r="A53" s="1">
        <v>59</v>
      </c>
      <c r="B53" s="1" t="s">
        <v>702</v>
      </c>
      <c r="C53" s="1" t="s">
        <v>218</v>
      </c>
      <c r="D53" s="1" t="s">
        <v>191</v>
      </c>
      <c r="E53" s="52">
        <v>34709</v>
      </c>
      <c r="F53" s="51" t="s">
        <v>1271</v>
      </c>
      <c r="G53" s="50">
        <v>42</v>
      </c>
      <c r="H53" s="49">
        <v>45</v>
      </c>
      <c r="I53" s="49">
        <f t="shared" si="1"/>
        <v>1890</v>
      </c>
      <c r="M53" s="1"/>
    </row>
    <row r="54" spans="1:13" x14ac:dyDescent="0.25">
      <c r="A54" s="1">
        <v>93</v>
      </c>
      <c r="B54" s="1" t="s">
        <v>860</v>
      </c>
      <c r="C54" s="1" t="s">
        <v>115</v>
      </c>
      <c r="D54" s="1" t="s">
        <v>114</v>
      </c>
      <c r="E54" s="52">
        <v>36256</v>
      </c>
      <c r="F54" s="51" t="s">
        <v>1270</v>
      </c>
      <c r="G54" s="50">
        <v>40</v>
      </c>
      <c r="H54" s="49">
        <v>47</v>
      </c>
      <c r="I54" s="49">
        <f t="shared" si="1"/>
        <v>1880</v>
      </c>
      <c r="M54" s="1"/>
    </row>
    <row r="55" spans="1:13" x14ac:dyDescent="0.25">
      <c r="A55" s="1">
        <v>42</v>
      </c>
      <c r="B55" s="1" t="s">
        <v>860</v>
      </c>
      <c r="C55" s="1" t="s">
        <v>224</v>
      </c>
      <c r="D55" s="1" t="s">
        <v>267</v>
      </c>
      <c r="E55" s="52">
        <v>32883</v>
      </c>
      <c r="F55" s="51" t="s">
        <v>37</v>
      </c>
      <c r="G55" s="50">
        <v>40</v>
      </c>
      <c r="H55" s="49">
        <v>45</v>
      </c>
      <c r="I55" s="49">
        <f t="shared" si="1"/>
        <v>1800</v>
      </c>
      <c r="M55" s="1"/>
    </row>
    <row r="56" spans="1:13" x14ac:dyDescent="0.25">
      <c r="A56" s="1">
        <v>33</v>
      </c>
      <c r="B56" s="1" t="s">
        <v>860</v>
      </c>
      <c r="C56" s="1" t="s">
        <v>291</v>
      </c>
      <c r="D56" s="1" t="s">
        <v>290</v>
      </c>
      <c r="E56" s="52">
        <v>36017</v>
      </c>
      <c r="F56" s="51" t="s">
        <v>1270</v>
      </c>
      <c r="G56" s="50">
        <v>35</v>
      </c>
      <c r="H56" s="49">
        <v>50</v>
      </c>
      <c r="I56" s="49">
        <f t="shared" si="1"/>
        <v>1750</v>
      </c>
      <c r="M56" s="1"/>
    </row>
    <row r="57" spans="1:13" x14ac:dyDescent="0.25">
      <c r="A57" s="1">
        <v>17</v>
      </c>
      <c r="B57" s="1" t="s">
        <v>702</v>
      </c>
      <c r="C57" s="1" t="s">
        <v>248</v>
      </c>
      <c r="D57" s="1" t="s">
        <v>333</v>
      </c>
      <c r="E57" s="52">
        <v>34094</v>
      </c>
      <c r="F57" s="51" t="s">
        <v>37</v>
      </c>
      <c r="G57" s="50">
        <v>40</v>
      </c>
      <c r="H57" s="49">
        <v>37</v>
      </c>
      <c r="I57" s="49">
        <f t="shared" si="1"/>
        <v>1480</v>
      </c>
      <c r="M57" s="1"/>
    </row>
    <row r="58" spans="1:13" x14ac:dyDescent="0.25">
      <c r="A58" s="1">
        <v>18</v>
      </c>
      <c r="B58" s="1" t="s">
        <v>860</v>
      </c>
      <c r="C58" s="1" t="s">
        <v>134</v>
      </c>
      <c r="D58" s="1" t="s">
        <v>331</v>
      </c>
      <c r="E58" s="52">
        <v>35050</v>
      </c>
      <c r="F58" s="51" t="s">
        <v>1270</v>
      </c>
      <c r="G58" s="50">
        <v>40</v>
      </c>
      <c r="H58" s="49">
        <v>37</v>
      </c>
      <c r="I58" s="49">
        <f t="shared" si="1"/>
        <v>1480</v>
      </c>
      <c r="M58" s="1"/>
    </row>
    <row r="59" spans="1:13" x14ac:dyDescent="0.25">
      <c r="A59" s="1">
        <v>39</v>
      </c>
      <c r="B59" s="1" t="s">
        <v>860</v>
      </c>
      <c r="C59" s="1" t="s">
        <v>275</v>
      </c>
      <c r="D59" s="1" t="s">
        <v>274</v>
      </c>
      <c r="E59" s="52">
        <v>35655</v>
      </c>
      <c r="F59" s="51" t="s">
        <v>1271</v>
      </c>
      <c r="G59" s="50">
        <v>40</v>
      </c>
      <c r="H59" s="49">
        <v>37</v>
      </c>
      <c r="I59" s="49">
        <f t="shared" si="1"/>
        <v>1480</v>
      </c>
      <c r="M59" s="1"/>
    </row>
    <row r="60" spans="1:13" x14ac:dyDescent="0.25">
      <c r="A60" s="1">
        <v>45</v>
      </c>
      <c r="B60" s="1" t="s">
        <v>860</v>
      </c>
      <c r="C60" s="1" t="s">
        <v>260</v>
      </c>
      <c r="D60" s="1" t="s">
        <v>259</v>
      </c>
      <c r="E60" s="52">
        <v>33883</v>
      </c>
      <c r="F60" s="51" t="s">
        <v>1272</v>
      </c>
      <c r="G60" s="50">
        <v>40</v>
      </c>
      <c r="H60" s="49">
        <v>37</v>
      </c>
      <c r="I60" s="49">
        <f t="shared" si="1"/>
        <v>1480</v>
      </c>
      <c r="M60" s="1"/>
    </row>
    <row r="61" spans="1:13" x14ac:dyDescent="0.25">
      <c r="A61" s="1">
        <v>30</v>
      </c>
      <c r="B61" s="1" t="s">
        <v>860</v>
      </c>
      <c r="C61" s="1" t="s">
        <v>299</v>
      </c>
      <c r="D61" s="1" t="s">
        <v>298</v>
      </c>
      <c r="E61" s="52">
        <v>33837</v>
      </c>
      <c r="F61" s="51" t="s">
        <v>1272</v>
      </c>
      <c r="G61" s="50">
        <v>40</v>
      </c>
      <c r="H61" s="49">
        <v>36.5</v>
      </c>
      <c r="I61" s="49">
        <f t="shared" si="1"/>
        <v>1460</v>
      </c>
      <c r="M61" s="1"/>
    </row>
    <row r="62" spans="1:13" x14ac:dyDescent="0.25">
      <c r="A62" s="1">
        <v>50</v>
      </c>
      <c r="B62" s="1" t="s">
        <v>702</v>
      </c>
      <c r="C62" s="1" t="s">
        <v>245</v>
      </c>
      <c r="D62" s="1" t="s">
        <v>244</v>
      </c>
      <c r="E62" s="52">
        <v>34610</v>
      </c>
      <c r="F62" s="51" t="s">
        <v>1272</v>
      </c>
      <c r="G62" s="50">
        <v>40</v>
      </c>
      <c r="H62" s="49">
        <v>36.5</v>
      </c>
      <c r="I62" s="49">
        <f t="shared" si="1"/>
        <v>1460</v>
      </c>
      <c r="M62" s="1"/>
    </row>
    <row r="63" spans="1:13" x14ac:dyDescent="0.25">
      <c r="A63" s="1">
        <v>54</v>
      </c>
      <c r="B63" s="1" t="s">
        <v>860</v>
      </c>
      <c r="C63" s="1" t="s">
        <v>233</v>
      </c>
      <c r="D63" s="1" t="s">
        <v>232</v>
      </c>
      <c r="E63" s="52">
        <v>34615</v>
      </c>
      <c r="F63" s="51" t="s">
        <v>1271</v>
      </c>
      <c r="G63" s="50">
        <v>40</v>
      </c>
      <c r="H63" s="49">
        <v>36.5</v>
      </c>
      <c r="I63" s="49">
        <f t="shared" si="1"/>
        <v>1460</v>
      </c>
      <c r="M63" s="1"/>
    </row>
    <row r="64" spans="1:13" x14ac:dyDescent="0.25">
      <c r="A64" s="1">
        <v>68</v>
      </c>
      <c r="B64" s="1" t="s">
        <v>702</v>
      </c>
      <c r="C64" s="1" t="s">
        <v>192</v>
      </c>
      <c r="D64" s="1" t="s">
        <v>191</v>
      </c>
      <c r="E64" s="52">
        <v>35715</v>
      </c>
      <c r="F64" s="51" t="s">
        <v>1270</v>
      </c>
      <c r="G64" s="50">
        <v>40</v>
      </c>
      <c r="H64" s="49">
        <v>35</v>
      </c>
      <c r="I64" s="49">
        <f t="shared" si="1"/>
        <v>1400</v>
      </c>
      <c r="M64" s="1"/>
    </row>
    <row r="65" spans="1:13" x14ac:dyDescent="0.25">
      <c r="A65" s="1">
        <v>27</v>
      </c>
      <c r="B65" s="1" t="s">
        <v>860</v>
      </c>
      <c r="C65" s="1" t="s">
        <v>308</v>
      </c>
      <c r="D65" s="1" t="s">
        <v>307</v>
      </c>
      <c r="E65" s="52">
        <v>34279</v>
      </c>
      <c r="F65" s="51" t="s">
        <v>37</v>
      </c>
      <c r="G65" s="50">
        <v>40</v>
      </c>
      <c r="H65" s="49">
        <v>34.5</v>
      </c>
      <c r="I65" s="49">
        <f t="shared" si="1"/>
        <v>1380</v>
      </c>
      <c r="M65" s="1"/>
    </row>
    <row r="66" spans="1:13" x14ac:dyDescent="0.25">
      <c r="A66" s="1">
        <v>77</v>
      </c>
      <c r="B66" s="1" t="s">
        <v>702</v>
      </c>
      <c r="C66" s="1" t="s">
        <v>167</v>
      </c>
      <c r="D66" s="1" t="s">
        <v>166</v>
      </c>
      <c r="E66" s="52">
        <v>34679</v>
      </c>
      <c r="F66" s="51" t="s">
        <v>37</v>
      </c>
      <c r="G66" s="50">
        <v>40</v>
      </c>
      <c r="H66" s="49">
        <v>34.5</v>
      </c>
      <c r="I66" s="49">
        <f t="shared" ref="I66:I95" si="2">G66*H66</f>
        <v>1380</v>
      </c>
      <c r="M66" s="1"/>
    </row>
    <row r="67" spans="1:13" x14ac:dyDescent="0.25">
      <c r="A67" s="1">
        <v>53</v>
      </c>
      <c r="B67" s="1" t="s">
        <v>702</v>
      </c>
      <c r="C67" s="1" t="s">
        <v>236</v>
      </c>
      <c r="D67" s="1" t="s">
        <v>235</v>
      </c>
      <c r="E67" s="52">
        <v>34347</v>
      </c>
      <c r="F67" s="51" t="s">
        <v>1270</v>
      </c>
      <c r="G67" s="50">
        <v>35</v>
      </c>
      <c r="H67" s="49">
        <v>39</v>
      </c>
      <c r="I67" s="49">
        <f t="shared" si="2"/>
        <v>1365</v>
      </c>
      <c r="M67" s="1"/>
    </row>
    <row r="68" spans="1:13" x14ac:dyDescent="0.25">
      <c r="A68" s="1">
        <v>65</v>
      </c>
      <c r="B68" s="1" t="s">
        <v>702</v>
      </c>
      <c r="C68" s="1" t="s">
        <v>201</v>
      </c>
      <c r="D68" s="1" t="s">
        <v>200</v>
      </c>
      <c r="E68" s="52">
        <v>34364</v>
      </c>
      <c r="F68" s="51" t="s">
        <v>1272</v>
      </c>
      <c r="G68" s="50">
        <v>35</v>
      </c>
      <c r="H68" s="49">
        <v>39</v>
      </c>
      <c r="I68" s="49">
        <f t="shared" si="2"/>
        <v>1365</v>
      </c>
      <c r="M68" s="1"/>
    </row>
    <row r="69" spans="1:13" x14ac:dyDescent="0.25">
      <c r="A69" s="1">
        <v>3</v>
      </c>
      <c r="B69" s="1" t="s">
        <v>860</v>
      </c>
      <c r="C69" s="1" t="s">
        <v>369</v>
      </c>
      <c r="D69" s="1" t="s">
        <v>191</v>
      </c>
      <c r="E69" s="52">
        <v>36000</v>
      </c>
      <c r="F69" s="51" t="s">
        <v>1270</v>
      </c>
      <c r="G69" s="50">
        <v>42</v>
      </c>
      <c r="H69" s="49">
        <v>31.75</v>
      </c>
      <c r="I69" s="49">
        <f t="shared" si="2"/>
        <v>1333.5</v>
      </c>
      <c r="M69" s="1"/>
    </row>
    <row r="70" spans="1:13" x14ac:dyDescent="0.25">
      <c r="A70" s="1">
        <v>63</v>
      </c>
      <c r="B70" s="1" t="s">
        <v>860</v>
      </c>
      <c r="C70" s="1" t="s">
        <v>207</v>
      </c>
      <c r="D70" s="1" t="s">
        <v>206</v>
      </c>
      <c r="E70" s="52">
        <v>33059</v>
      </c>
      <c r="F70" s="51" t="s">
        <v>1270</v>
      </c>
      <c r="G70" s="50">
        <v>40</v>
      </c>
      <c r="H70" s="49">
        <v>30.5</v>
      </c>
      <c r="I70" s="49">
        <f t="shared" si="2"/>
        <v>1220</v>
      </c>
      <c r="M70" s="1"/>
    </row>
    <row r="71" spans="1:13" x14ac:dyDescent="0.25">
      <c r="A71" s="1">
        <v>38</v>
      </c>
      <c r="B71" s="1" t="s">
        <v>702</v>
      </c>
      <c r="C71" s="1" t="s">
        <v>278</v>
      </c>
      <c r="D71" s="1" t="s">
        <v>277</v>
      </c>
      <c r="E71" s="52">
        <v>33404</v>
      </c>
      <c r="F71" s="51" t="s">
        <v>1270</v>
      </c>
      <c r="G71" s="50">
        <v>38</v>
      </c>
      <c r="H71" s="49">
        <v>30.5</v>
      </c>
      <c r="I71" s="49">
        <f t="shared" si="2"/>
        <v>1159</v>
      </c>
      <c r="M71" s="1"/>
    </row>
    <row r="72" spans="1:13" x14ac:dyDescent="0.25">
      <c r="A72" s="1">
        <v>57</v>
      </c>
      <c r="B72" s="1" t="s">
        <v>860</v>
      </c>
      <c r="C72" s="1" t="s">
        <v>224</v>
      </c>
      <c r="D72" s="1" t="s">
        <v>223</v>
      </c>
      <c r="E72" s="52">
        <v>32732</v>
      </c>
      <c r="F72" s="51" t="s">
        <v>37</v>
      </c>
      <c r="G72" s="50">
        <v>38</v>
      </c>
      <c r="H72" s="49">
        <v>30.5</v>
      </c>
      <c r="I72" s="49">
        <f t="shared" si="2"/>
        <v>1159</v>
      </c>
      <c r="M72" s="1"/>
    </row>
    <row r="73" spans="1:13" x14ac:dyDescent="0.25">
      <c r="A73" s="1">
        <v>5</v>
      </c>
      <c r="B73" s="1" t="s">
        <v>702</v>
      </c>
      <c r="C73" s="1" t="s">
        <v>365</v>
      </c>
      <c r="D73" s="1" t="s">
        <v>364</v>
      </c>
      <c r="E73" s="52">
        <v>33399</v>
      </c>
      <c r="F73" s="51" t="s">
        <v>1272</v>
      </c>
      <c r="G73" s="50">
        <v>40</v>
      </c>
      <c r="H73" s="49">
        <v>27.6</v>
      </c>
      <c r="I73" s="49">
        <f t="shared" si="2"/>
        <v>1104</v>
      </c>
      <c r="M73" s="1"/>
    </row>
    <row r="74" spans="1:13" x14ac:dyDescent="0.25">
      <c r="A74" s="1">
        <v>15</v>
      </c>
      <c r="B74" s="1" t="s">
        <v>860</v>
      </c>
      <c r="C74" s="1" t="s">
        <v>305</v>
      </c>
      <c r="D74" s="1" t="s">
        <v>337</v>
      </c>
      <c r="E74" s="52">
        <v>34858</v>
      </c>
      <c r="F74" s="51" t="s">
        <v>1272</v>
      </c>
      <c r="G74" s="50">
        <v>40</v>
      </c>
      <c r="H74" s="49">
        <v>27.6</v>
      </c>
      <c r="I74" s="49">
        <f t="shared" si="2"/>
        <v>1104</v>
      </c>
      <c r="M74" s="1"/>
    </row>
    <row r="75" spans="1:13" x14ac:dyDescent="0.25">
      <c r="A75" s="1">
        <v>74</v>
      </c>
      <c r="B75" s="1" t="s">
        <v>702</v>
      </c>
      <c r="C75" s="1" t="s">
        <v>175</v>
      </c>
      <c r="D75" s="1" t="s">
        <v>114</v>
      </c>
      <c r="E75" s="52">
        <v>32919</v>
      </c>
      <c r="F75" s="51" t="s">
        <v>1271</v>
      </c>
      <c r="G75" s="50">
        <v>40</v>
      </c>
      <c r="H75" s="49">
        <v>27.1</v>
      </c>
      <c r="I75" s="49">
        <f t="shared" si="2"/>
        <v>1084</v>
      </c>
      <c r="M75" s="1"/>
    </row>
    <row r="76" spans="1:13" x14ac:dyDescent="0.25">
      <c r="A76" s="1">
        <v>2</v>
      </c>
      <c r="B76" s="1" t="s">
        <v>702</v>
      </c>
      <c r="C76" s="1" t="s">
        <v>372</v>
      </c>
      <c r="D76" s="1" t="s">
        <v>371</v>
      </c>
      <c r="E76" s="52">
        <v>34153</v>
      </c>
      <c r="F76" s="51" t="s">
        <v>37</v>
      </c>
      <c r="G76" s="50">
        <v>35.5</v>
      </c>
      <c r="H76" s="49">
        <v>28.3</v>
      </c>
      <c r="I76" s="49">
        <f t="shared" si="2"/>
        <v>1004.65</v>
      </c>
      <c r="M76" s="1"/>
    </row>
    <row r="77" spans="1:13" x14ac:dyDescent="0.25">
      <c r="A77" s="1">
        <v>9</v>
      </c>
      <c r="B77" s="1" t="s">
        <v>860</v>
      </c>
      <c r="C77" s="1" t="s">
        <v>354</v>
      </c>
      <c r="D77" s="1" t="s">
        <v>353</v>
      </c>
      <c r="E77" s="52">
        <v>35825</v>
      </c>
      <c r="F77" s="51" t="s">
        <v>1271</v>
      </c>
      <c r="G77" s="50">
        <v>35.5</v>
      </c>
      <c r="H77" s="49">
        <v>28.3</v>
      </c>
      <c r="I77" s="49">
        <f t="shared" si="2"/>
        <v>1004.65</v>
      </c>
      <c r="M77" s="1"/>
    </row>
    <row r="78" spans="1:13" x14ac:dyDescent="0.25">
      <c r="A78" s="1">
        <v>20</v>
      </c>
      <c r="B78" s="1" t="s">
        <v>702</v>
      </c>
      <c r="C78" s="1" t="s">
        <v>242</v>
      </c>
      <c r="D78" s="1" t="s">
        <v>326</v>
      </c>
      <c r="E78" s="52">
        <v>34534</v>
      </c>
      <c r="F78" s="51" t="s">
        <v>1272</v>
      </c>
      <c r="G78" s="50">
        <v>35.5</v>
      </c>
      <c r="H78" s="49">
        <v>27.5</v>
      </c>
      <c r="I78" s="49">
        <f t="shared" si="2"/>
        <v>976.25</v>
      </c>
      <c r="M78" s="1"/>
    </row>
    <row r="79" spans="1:13" x14ac:dyDescent="0.25">
      <c r="A79" s="1">
        <v>60</v>
      </c>
      <c r="B79" s="1" t="s">
        <v>860</v>
      </c>
      <c r="C79" s="1" t="s">
        <v>216</v>
      </c>
      <c r="D79" s="1" t="s">
        <v>215</v>
      </c>
      <c r="E79" s="52">
        <v>34500</v>
      </c>
      <c r="F79" s="51" t="s">
        <v>1272</v>
      </c>
      <c r="G79" s="50">
        <v>40</v>
      </c>
      <c r="H79" s="49">
        <v>23.75</v>
      </c>
      <c r="I79" s="49">
        <f t="shared" si="2"/>
        <v>950</v>
      </c>
      <c r="M79" s="1"/>
    </row>
    <row r="80" spans="1:13" x14ac:dyDescent="0.25">
      <c r="A80" s="1">
        <v>32</v>
      </c>
      <c r="B80" s="1" t="s">
        <v>702</v>
      </c>
      <c r="C80" s="1" t="s">
        <v>293</v>
      </c>
      <c r="D80" s="1" t="s">
        <v>191</v>
      </c>
      <c r="E80" s="52">
        <v>36194</v>
      </c>
      <c r="F80" s="51" t="s">
        <v>37</v>
      </c>
      <c r="G80" s="50">
        <v>35</v>
      </c>
      <c r="H80" s="49">
        <v>27.1</v>
      </c>
      <c r="I80" s="49">
        <f t="shared" si="2"/>
        <v>948.5</v>
      </c>
      <c r="M80" s="1"/>
    </row>
    <row r="81" spans="1:13" x14ac:dyDescent="0.25">
      <c r="A81" s="1">
        <v>69</v>
      </c>
      <c r="B81" s="1" t="s">
        <v>860</v>
      </c>
      <c r="C81" s="1" t="s">
        <v>189</v>
      </c>
      <c r="D81" s="1" t="s">
        <v>188</v>
      </c>
      <c r="E81" s="52">
        <v>36231</v>
      </c>
      <c r="F81" s="51" t="s">
        <v>1271</v>
      </c>
      <c r="G81" s="50">
        <v>35</v>
      </c>
      <c r="H81" s="49">
        <v>27.1</v>
      </c>
      <c r="I81" s="49">
        <f t="shared" si="2"/>
        <v>948.5</v>
      </c>
      <c r="M81" s="1"/>
    </row>
    <row r="82" spans="1:13" x14ac:dyDescent="0.25">
      <c r="A82" s="1">
        <v>75</v>
      </c>
      <c r="B82" s="1" t="s">
        <v>860</v>
      </c>
      <c r="C82" s="1" t="s">
        <v>173</v>
      </c>
      <c r="D82" s="1" t="s">
        <v>172</v>
      </c>
      <c r="E82" s="52">
        <v>33831</v>
      </c>
      <c r="F82" s="51" t="s">
        <v>1272</v>
      </c>
      <c r="G82" s="50">
        <v>29.5</v>
      </c>
      <c r="H82" s="49">
        <v>31.75</v>
      </c>
      <c r="I82" s="49">
        <f t="shared" si="2"/>
        <v>936.625</v>
      </c>
      <c r="M82" s="1"/>
    </row>
    <row r="83" spans="1:13" x14ac:dyDescent="0.25">
      <c r="A83" s="1">
        <v>14</v>
      </c>
      <c r="B83" s="1" t="s">
        <v>702</v>
      </c>
      <c r="C83" s="1" t="s">
        <v>198</v>
      </c>
      <c r="D83" s="1" t="s">
        <v>339</v>
      </c>
      <c r="E83" s="52">
        <v>35195</v>
      </c>
      <c r="F83" s="51" t="s">
        <v>1271</v>
      </c>
      <c r="G83" s="50">
        <v>40</v>
      </c>
      <c r="H83" s="49">
        <v>22.22</v>
      </c>
      <c r="I83" s="49">
        <f t="shared" si="2"/>
        <v>888.8</v>
      </c>
      <c r="M83" s="1"/>
    </row>
    <row r="84" spans="1:13" x14ac:dyDescent="0.25">
      <c r="A84" s="1">
        <v>92</v>
      </c>
      <c r="B84" s="1" t="s">
        <v>702</v>
      </c>
      <c r="C84" s="1" t="s">
        <v>119</v>
      </c>
      <c r="D84" s="1" t="s">
        <v>118</v>
      </c>
      <c r="E84" s="52">
        <v>33568</v>
      </c>
      <c r="F84" s="51" t="s">
        <v>37</v>
      </c>
      <c r="G84" s="50">
        <v>40</v>
      </c>
      <c r="H84" s="49">
        <v>22.22</v>
      </c>
      <c r="I84" s="49">
        <f t="shared" si="2"/>
        <v>888.8</v>
      </c>
      <c r="M84" s="1"/>
    </row>
    <row r="85" spans="1:13" x14ac:dyDescent="0.25">
      <c r="A85" s="1">
        <v>72</v>
      </c>
      <c r="B85" s="1" t="s">
        <v>860</v>
      </c>
      <c r="C85" s="1" t="s">
        <v>181</v>
      </c>
      <c r="D85" s="1" t="s">
        <v>180</v>
      </c>
      <c r="E85" s="52">
        <v>34609</v>
      </c>
      <c r="F85" s="51" t="s">
        <v>37</v>
      </c>
      <c r="G85" s="50">
        <v>40</v>
      </c>
      <c r="H85" s="49">
        <v>21.5</v>
      </c>
      <c r="I85" s="49">
        <f t="shared" si="2"/>
        <v>860</v>
      </c>
      <c r="M85" s="1"/>
    </row>
    <row r="86" spans="1:13" x14ac:dyDescent="0.25">
      <c r="A86" s="1">
        <v>80</v>
      </c>
      <c r="B86" s="1" t="s">
        <v>702</v>
      </c>
      <c r="C86" s="1"/>
      <c r="D86" s="1"/>
      <c r="E86" s="52"/>
      <c r="F86" s="51" t="s">
        <v>1272</v>
      </c>
      <c r="G86" s="50">
        <v>40</v>
      </c>
      <c r="H86" s="49">
        <v>21.5</v>
      </c>
      <c r="I86" s="49">
        <f t="shared" si="2"/>
        <v>860</v>
      </c>
      <c r="M86" s="1"/>
    </row>
    <row r="87" spans="1:13" x14ac:dyDescent="0.25">
      <c r="A87" s="1">
        <v>89</v>
      </c>
      <c r="B87" s="1" t="s">
        <v>702</v>
      </c>
      <c r="C87" s="1" t="s">
        <v>130</v>
      </c>
      <c r="D87" s="1" t="s">
        <v>129</v>
      </c>
      <c r="E87" s="52">
        <v>34879</v>
      </c>
      <c r="F87" s="51" t="s">
        <v>1271</v>
      </c>
      <c r="G87" s="50">
        <v>40</v>
      </c>
      <c r="H87" s="49">
        <v>21.5</v>
      </c>
      <c r="I87" s="49">
        <f t="shared" si="2"/>
        <v>860</v>
      </c>
      <c r="M87" s="1"/>
    </row>
    <row r="88" spans="1:13" x14ac:dyDescent="0.25">
      <c r="A88" s="1">
        <v>84</v>
      </c>
      <c r="B88" s="1" t="s">
        <v>860</v>
      </c>
      <c r="C88" s="1" t="s">
        <v>147</v>
      </c>
      <c r="D88" s="1" t="s">
        <v>146</v>
      </c>
      <c r="E88" s="52">
        <v>34673</v>
      </c>
      <c r="F88" s="51" t="s">
        <v>1271</v>
      </c>
      <c r="G88" s="50">
        <v>32</v>
      </c>
      <c r="H88" s="49">
        <v>23.75</v>
      </c>
      <c r="I88" s="49">
        <f t="shared" si="2"/>
        <v>760</v>
      </c>
    </row>
    <row r="89" spans="1:13" x14ac:dyDescent="0.25">
      <c r="A89" s="1">
        <v>12</v>
      </c>
      <c r="B89" s="1" t="s">
        <v>860</v>
      </c>
      <c r="C89" s="1" t="s">
        <v>345</v>
      </c>
      <c r="D89" s="1" t="s">
        <v>344</v>
      </c>
      <c r="E89" s="52">
        <v>35888</v>
      </c>
      <c r="F89" s="51" t="s">
        <v>37</v>
      </c>
      <c r="G89" s="50">
        <v>32</v>
      </c>
      <c r="H89" s="49">
        <v>20.5</v>
      </c>
      <c r="I89" s="49">
        <f t="shared" si="2"/>
        <v>656</v>
      </c>
    </row>
    <row r="90" spans="1:13" x14ac:dyDescent="0.25">
      <c r="A90" s="1">
        <v>29</v>
      </c>
      <c r="B90" s="1" t="s">
        <v>702</v>
      </c>
      <c r="C90" s="1" t="s">
        <v>302</v>
      </c>
      <c r="D90" s="1" t="s">
        <v>301</v>
      </c>
      <c r="E90" s="52">
        <v>33831</v>
      </c>
      <c r="F90" s="51" t="s">
        <v>1271</v>
      </c>
      <c r="G90" s="50">
        <v>32</v>
      </c>
      <c r="H90" s="49">
        <v>20.5</v>
      </c>
      <c r="I90" s="49">
        <f t="shared" si="2"/>
        <v>656</v>
      </c>
    </row>
    <row r="91" spans="1:13" x14ac:dyDescent="0.25">
      <c r="A91" s="1">
        <v>47</v>
      </c>
      <c r="B91" s="1" t="s">
        <v>702</v>
      </c>
      <c r="C91" s="1" t="s">
        <v>254</v>
      </c>
      <c r="D91" s="1" t="s">
        <v>253</v>
      </c>
      <c r="E91" s="52">
        <v>34428</v>
      </c>
      <c r="F91" s="51" t="s">
        <v>37</v>
      </c>
      <c r="G91" s="50">
        <v>25</v>
      </c>
      <c r="H91" s="49">
        <v>23.52</v>
      </c>
      <c r="I91" s="49">
        <f t="shared" si="2"/>
        <v>588</v>
      </c>
    </row>
    <row r="92" spans="1:13" x14ac:dyDescent="0.25">
      <c r="A92" s="1">
        <v>83</v>
      </c>
      <c r="B92" s="1" t="s">
        <v>702</v>
      </c>
      <c r="C92" s="1" t="s">
        <v>150</v>
      </c>
      <c r="D92" s="1" t="s">
        <v>149</v>
      </c>
      <c r="E92" s="52">
        <v>32568</v>
      </c>
      <c r="F92" s="51" t="s">
        <v>1270</v>
      </c>
      <c r="G92" s="50">
        <v>15.5</v>
      </c>
      <c r="H92" s="49">
        <v>27.6</v>
      </c>
      <c r="I92" s="49">
        <f t="shared" si="2"/>
        <v>427.8</v>
      </c>
    </row>
    <row r="93" spans="1:13" x14ac:dyDescent="0.25">
      <c r="A93" s="1">
        <v>44</v>
      </c>
      <c r="B93" s="1" t="s">
        <v>702</v>
      </c>
      <c r="C93" s="1" t="s">
        <v>263</v>
      </c>
      <c r="D93" s="1" t="s">
        <v>262</v>
      </c>
      <c r="E93" s="52">
        <v>34671</v>
      </c>
      <c r="F93" s="51" t="s">
        <v>1271</v>
      </c>
      <c r="G93" s="50">
        <v>15.5</v>
      </c>
      <c r="H93" s="49">
        <v>21.5</v>
      </c>
      <c r="I93" s="49">
        <f t="shared" si="2"/>
        <v>333.25</v>
      </c>
    </row>
    <row r="94" spans="1:13" x14ac:dyDescent="0.25">
      <c r="A94" s="1">
        <v>62</v>
      </c>
      <c r="B94" s="1" t="s">
        <v>702</v>
      </c>
      <c r="C94" s="1" t="s">
        <v>210</v>
      </c>
      <c r="D94" s="1" t="s">
        <v>209</v>
      </c>
      <c r="E94" s="52">
        <v>35545</v>
      </c>
      <c r="F94" s="51" t="s">
        <v>37</v>
      </c>
      <c r="G94" s="50">
        <v>15.5</v>
      </c>
      <c r="H94" s="49">
        <v>21.5</v>
      </c>
      <c r="I94" s="49">
        <f t="shared" si="2"/>
        <v>333.25</v>
      </c>
    </row>
    <row r="95" spans="1:13" x14ac:dyDescent="0.25">
      <c r="A95" s="1">
        <v>90</v>
      </c>
      <c r="B95" s="1" t="s">
        <v>860</v>
      </c>
      <c r="C95" s="1" t="s">
        <v>126</v>
      </c>
      <c r="D95" s="1" t="s">
        <v>125</v>
      </c>
      <c r="E95" s="52">
        <v>34758</v>
      </c>
      <c r="F95" s="51" t="s">
        <v>1272</v>
      </c>
      <c r="G95" s="50">
        <v>15.5</v>
      </c>
      <c r="H95" s="49">
        <v>20.5</v>
      </c>
      <c r="I95" s="49">
        <f t="shared" si="2"/>
        <v>317.75</v>
      </c>
    </row>
    <row r="102" spans="10:10" x14ac:dyDescent="0.25">
      <c r="J102" s="48"/>
    </row>
  </sheetData>
  <protectedRanges>
    <protectedRange password="CF7A" sqref="G2:G95" name="Range1"/>
  </protectedRanges>
  <autoFilter ref="A1:I95" xr:uid="{00000000-0009-0000-0000-000011000000}"/>
  <sortState ref="A2:I95">
    <sortCondition sortBy="cellColor" ref="A2:A95" dxfId="47"/>
    <sortCondition sortBy="cellColor" ref="A2:A95" dxfId="46"/>
    <sortCondition sortBy="cellColor" ref="A2:A95" dxfId="45"/>
    <sortCondition descending="1" ref="I2:I95"/>
  </sortState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conditionalFormatting sqref="A2:I95">
    <cfRule type="expression" dxfId="44" priority="1">
      <formula>OR(TEXT($E2,"ddd")="sun",TEXT($E2,"ddd")="sat")</formula>
    </cfRule>
    <cfRule type="expression" dxfId="43" priority="2">
      <formula>OR(TEXT($E2,"ddd")=sun,TEXT($E2,"ddd")=sat)</formula>
    </cfRule>
    <cfRule type="expression" dxfId="42" priority="4">
      <formula>AND($B2=$L$2,$F2=$M$2)</formula>
    </cfRule>
    <cfRule type="expression" dxfId="41" priority="5">
      <formula>AND($B2=$L$2,$F2=$M$2)</formula>
    </cfRule>
    <cfRule type="expression" dxfId="40" priority="6">
      <formula>$F2=$M$2</formula>
    </cfRule>
    <cfRule type="expression" dxfId="39" priority="7">
      <formula>$B2=$L$2</formula>
    </cfRule>
  </conditionalFormatting>
  <conditionalFormatting sqref="E4">
    <cfRule type="expression" dxfId="38" priority="3">
      <formula>OR(TEXT($E2,"ddd")=sun,TEXT($E2,"ddd")=sat)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6"/>
  <dimension ref="B4:G9"/>
  <sheetViews>
    <sheetView topLeftCell="B3" zoomScale="190" zoomScaleNormal="190" workbookViewId="0">
      <selection activeCell="D9" sqref="D9"/>
    </sheetView>
  </sheetViews>
  <sheetFormatPr defaultColWidth="8.88671875" defaultRowHeight="15.75" x14ac:dyDescent="0.25"/>
  <cols>
    <col min="1" max="1" width="8.88671875" style="11"/>
    <col min="2" max="2" width="13.6640625" style="11" bestFit="1" customWidth="1"/>
    <col min="3" max="4" width="8.88671875" style="11"/>
    <col min="5" max="5" width="16.88671875" style="11" bestFit="1" customWidth="1"/>
    <col min="6" max="16384" width="8.88671875" style="11"/>
  </cols>
  <sheetData>
    <row r="4" spans="2:7" x14ac:dyDescent="0.25">
      <c r="B4" s="57" t="s">
        <v>389</v>
      </c>
      <c r="C4" s="13"/>
      <c r="D4" s="60">
        <v>24000</v>
      </c>
      <c r="F4" s="13"/>
      <c r="G4" s="1"/>
    </row>
    <row r="5" spans="2:7" x14ac:dyDescent="0.25">
      <c r="B5" s="57" t="s">
        <v>388</v>
      </c>
      <c r="C5" s="13"/>
      <c r="D5" s="59">
        <v>0.12</v>
      </c>
      <c r="E5" s="13"/>
      <c r="G5" s="1"/>
    </row>
    <row r="6" spans="2:7" x14ac:dyDescent="0.25">
      <c r="B6" s="57" t="s">
        <v>387</v>
      </c>
      <c r="C6" s="13"/>
      <c r="D6" s="58">
        <v>60</v>
      </c>
      <c r="E6" s="13"/>
      <c r="F6" s="13"/>
      <c r="G6" s="1"/>
    </row>
    <row r="9" spans="2:7" x14ac:dyDescent="0.25">
      <c r="B9" s="57" t="s">
        <v>386</v>
      </c>
      <c r="D9" s="58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E70"/>
  <sheetViews>
    <sheetView workbookViewId="0">
      <selection activeCell="B7" sqref="B7"/>
    </sheetView>
  </sheetViews>
  <sheetFormatPr defaultRowHeight="15" x14ac:dyDescent="0.2"/>
  <cols>
    <col min="4" max="4" width="9.44140625" bestFit="1" customWidth="1"/>
  </cols>
  <sheetData>
    <row r="1" spans="1:5" x14ac:dyDescent="0.2">
      <c r="A1" s="103" t="s">
        <v>389</v>
      </c>
      <c r="B1" s="104"/>
      <c r="C1" s="105">
        <v>24000</v>
      </c>
      <c r="D1" s="103" t="s">
        <v>842</v>
      </c>
      <c r="E1" s="104"/>
    </row>
    <row r="2" spans="1:5" x14ac:dyDescent="0.2">
      <c r="A2" s="103" t="s">
        <v>388</v>
      </c>
      <c r="B2" s="104"/>
      <c r="C2" s="106">
        <v>0.12</v>
      </c>
      <c r="D2" s="116"/>
      <c r="E2" s="107"/>
    </row>
    <row r="3" spans="1:5" ht="15.75" thickBot="1" x14ac:dyDescent="0.25">
      <c r="A3" s="103" t="s">
        <v>387</v>
      </c>
      <c r="B3" s="104"/>
      <c r="C3" s="108">
        <v>60</v>
      </c>
      <c r="D3" s="104"/>
      <c r="E3" s="116"/>
    </row>
    <row r="4" spans="1:5" x14ac:dyDescent="0.2">
      <c r="A4" s="109"/>
      <c r="B4" s="109"/>
      <c r="C4" s="109"/>
      <c r="D4" s="109"/>
      <c r="E4" s="109"/>
    </row>
    <row r="5" spans="1:5" x14ac:dyDescent="0.2">
      <c r="A5" s="110"/>
      <c r="B5" s="111" t="s">
        <v>843</v>
      </c>
      <c r="C5" s="111"/>
      <c r="D5" s="111"/>
      <c r="E5" s="111" t="s">
        <v>844</v>
      </c>
    </row>
    <row r="6" spans="1:5" x14ac:dyDescent="0.2">
      <c r="A6" s="111" t="s">
        <v>717</v>
      </c>
      <c r="B6" s="111" t="s">
        <v>824</v>
      </c>
      <c r="C6" s="111" t="s">
        <v>845</v>
      </c>
      <c r="D6" s="111" t="s">
        <v>824</v>
      </c>
      <c r="E6" s="111" t="s">
        <v>824</v>
      </c>
    </row>
    <row r="7" spans="1:5" ht="15.75" thickBot="1" x14ac:dyDescent="0.25">
      <c r="A7" s="110"/>
      <c r="B7" s="111" t="s">
        <v>846</v>
      </c>
      <c r="C7" s="111" t="s">
        <v>847</v>
      </c>
      <c r="D7" s="111" t="s">
        <v>847</v>
      </c>
      <c r="E7" s="111" t="s">
        <v>412</v>
      </c>
    </row>
    <row r="8" spans="1:5" x14ac:dyDescent="0.2">
      <c r="A8" s="109"/>
      <c r="B8" s="109"/>
      <c r="C8" s="109"/>
      <c r="D8" s="109"/>
      <c r="E8" s="109"/>
    </row>
    <row r="9" spans="1:5" x14ac:dyDescent="0.2">
      <c r="A9" s="111">
        <v>1</v>
      </c>
      <c r="B9" s="112"/>
      <c r="C9" s="112"/>
      <c r="D9" s="112"/>
      <c r="E9" s="112"/>
    </row>
    <row r="10" spans="1:5" x14ac:dyDescent="0.2">
      <c r="A10" s="111">
        <v>2</v>
      </c>
      <c r="B10" s="112"/>
      <c r="C10" s="112"/>
      <c r="D10" s="112"/>
      <c r="E10" s="112"/>
    </row>
    <row r="11" spans="1:5" x14ac:dyDescent="0.2">
      <c r="A11" s="111">
        <v>3</v>
      </c>
      <c r="B11" s="112"/>
      <c r="C11" s="112"/>
      <c r="D11" s="112"/>
      <c r="E11" s="112"/>
    </row>
    <row r="12" spans="1:5" x14ac:dyDescent="0.2">
      <c r="A12" s="111">
        <v>4</v>
      </c>
      <c r="B12" s="112"/>
      <c r="C12" s="112"/>
      <c r="D12" s="112"/>
      <c r="E12" s="112"/>
    </row>
    <row r="13" spans="1:5" x14ac:dyDescent="0.2">
      <c r="A13" s="111">
        <v>5</v>
      </c>
      <c r="B13" s="112"/>
      <c r="C13" s="112"/>
      <c r="D13" s="112"/>
      <c r="E13" s="112"/>
    </row>
    <row r="14" spans="1:5" x14ac:dyDescent="0.2">
      <c r="A14" s="111">
        <v>6</v>
      </c>
      <c r="B14" s="112"/>
      <c r="C14" s="112"/>
      <c r="D14" s="112"/>
      <c r="E14" s="112"/>
    </row>
    <row r="15" spans="1:5" x14ac:dyDescent="0.2">
      <c r="A15" s="111">
        <v>7</v>
      </c>
      <c r="B15" s="112"/>
      <c r="C15" s="112"/>
      <c r="D15" s="112"/>
      <c r="E15" s="112"/>
    </row>
    <row r="16" spans="1:5" x14ac:dyDescent="0.2">
      <c r="A16" s="111">
        <v>8</v>
      </c>
      <c r="B16" s="112"/>
      <c r="C16" s="112"/>
      <c r="D16" s="112"/>
      <c r="E16" s="112"/>
    </row>
    <row r="17" spans="1:5" x14ac:dyDescent="0.2">
      <c r="A17" s="111">
        <v>9</v>
      </c>
      <c r="B17" s="112"/>
      <c r="C17" s="112"/>
      <c r="D17" s="112"/>
      <c r="E17" s="112"/>
    </row>
    <row r="18" spans="1:5" x14ac:dyDescent="0.2">
      <c r="A18" s="111">
        <v>10</v>
      </c>
      <c r="B18" s="112"/>
      <c r="C18" s="112"/>
      <c r="D18" s="112"/>
      <c r="E18" s="112"/>
    </row>
    <row r="19" spans="1:5" x14ac:dyDescent="0.2">
      <c r="A19" s="111">
        <v>11</v>
      </c>
      <c r="B19" s="112"/>
      <c r="C19" s="112"/>
      <c r="D19" s="112"/>
      <c r="E19" s="112"/>
    </row>
    <row r="20" spans="1:5" x14ac:dyDescent="0.2">
      <c r="A20" s="111">
        <v>12</v>
      </c>
      <c r="B20" s="112"/>
      <c r="C20" s="112"/>
      <c r="D20" s="112"/>
      <c r="E20" s="112"/>
    </row>
    <row r="21" spans="1:5" x14ac:dyDescent="0.2">
      <c r="A21" s="111">
        <v>13</v>
      </c>
      <c r="B21" s="112"/>
      <c r="C21" s="112"/>
      <c r="D21" s="112"/>
      <c r="E21" s="112"/>
    </row>
    <row r="22" spans="1:5" x14ac:dyDescent="0.2">
      <c r="A22" s="111">
        <v>14</v>
      </c>
      <c r="B22" s="112"/>
      <c r="C22" s="112"/>
      <c r="D22" s="112"/>
      <c r="E22" s="112"/>
    </row>
    <row r="23" spans="1:5" x14ac:dyDescent="0.2">
      <c r="A23" s="111">
        <v>15</v>
      </c>
      <c r="B23" s="112"/>
      <c r="C23" s="112"/>
      <c r="D23" s="112"/>
      <c r="E23" s="112"/>
    </row>
    <row r="24" spans="1:5" x14ac:dyDescent="0.2">
      <c r="A24" s="111">
        <v>16</v>
      </c>
      <c r="B24" s="112"/>
      <c r="C24" s="112"/>
      <c r="D24" s="112"/>
      <c r="E24" s="112"/>
    </row>
    <row r="25" spans="1:5" x14ac:dyDescent="0.2">
      <c r="A25" s="111">
        <v>17</v>
      </c>
      <c r="B25" s="112"/>
      <c r="C25" s="112"/>
      <c r="D25" s="112"/>
      <c r="E25" s="112"/>
    </row>
    <row r="26" spans="1:5" x14ac:dyDescent="0.2">
      <c r="A26" s="111">
        <v>18</v>
      </c>
      <c r="B26" s="112"/>
      <c r="C26" s="112"/>
      <c r="D26" s="112"/>
      <c r="E26" s="112"/>
    </row>
    <row r="27" spans="1:5" x14ac:dyDescent="0.2">
      <c r="A27" s="111">
        <v>19</v>
      </c>
      <c r="B27" s="112"/>
      <c r="C27" s="112"/>
      <c r="D27" s="112"/>
      <c r="E27" s="112"/>
    </row>
    <row r="28" spans="1:5" x14ac:dyDescent="0.2">
      <c r="A28" s="111">
        <v>20</v>
      </c>
      <c r="B28" s="112"/>
      <c r="C28" s="112"/>
      <c r="D28" s="112"/>
      <c r="E28" s="112"/>
    </row>
    <row r="29" spans="1:5" x14ac:dyDescent="0.2">
      <c r="A29" s="111">
        <v>21</v>
      </c>
      <c r="B29" s="112"/>
      <c r="C29" s="112"/>
      <c r="D29" s="112"/>
      <c r="E29" s="112"/>
    </row>
    <row r="30" spans="1:5" x14ac:dyDescent="0.2">
      <c r="A30" s="111">
        <v>22</v>
      </c>
      <c r="B30" s="112"/>
      <c r="C30" s="112"/>
      <c r="D30" s="112"/>
      <c r="E30" s="112"/>
    </row>
    <row r="31" spans="1:5" x14ac:dyDescent="0.2">
      <c r="A31" s="111">
        <v>23</v>
      </c>
      <c r="B31" s="112"/>
      <c r="C31" s="112"/>
      <c r="D31" s="112"/>
      <c r="E31" s="112"/>
    </row>
    <row r="32" spans="1:5" x14ac:dyDescent="0.2">
      <c r="A32" s="111">
        <v>24</v>
      </c>
      <c r="B32" s="112"/>
      <c r="C32" s="112"/>
      <c r="D32" s="112"/>
      <c r="E32" s="112"/>
    </row>
    <row r="33" spans="1:5" x14ac:dyDescent="0.2">
      <c r="A33" s="111">
        <v>25</v>
      </c>
      <c r="B33" s="112"/>
      <c r="C33" s="112"/>
      <c r="D33" s="112"/>
      <c r="E33" s="112"/>
    </row>
    <row r="34" spans="1:5" x14ac:dyDescent="0.2">
      <c r="A34" s="111">
        <v>26</v>
      </c>
      <c r="B34" s="112"/>
      <c r="C34" s="112"/>
      <c r="D34" s="112"/>
      <c r="E34" s="112"/>
    </row>
    <row r="35" spans="1:5" x14ac:dyDescent="0.2">
      <c r="A35" s="111">
        <v>27</v>
      </c>
      <c r="B35" s="112"/>
      <c r="C35" s="112"/>
      <c r="D35" s="112"/>
      <c r="E35" s="112"/>
    </row>
    <row r="36" spans="1:5" x14ac:dyDescent="0.2">
      <c r="A36" s="111">
        <v>28</v>
      </c>
      <c r="B36" s="112"/>
      <c r="C36" s="112"/>
      <c r="D36" s="112"/>
      <c r="E36" s="112"/>
    </row>
    <row r="37" spans="1:5" x14ac:dyDescent="0.2">
      <c r="A37" s="111">
        <v>29</v>
      </c>
      <c r="B37" s="112"/>
      <c r="C37" s="112"/>
      <c r="D37" s="112"/>
      <c r="E37" s="112"/>
    </row>
    <row r="38" spans="1:5" x14ac:dyDescent="0.2">
      <c r="A38" s="111">
        <v>30</v>
      </c>
      <c r="B38" s="112"/>
      <c r="C38" s="112"/>
      <c r="D38" s="112"/>
      <c r="E38" s="112"/>
    </row>
    <row r="39" spans="1:5" x14ac:dyDescent="0.2">
      <c r="A39" s="111">
        <v>31</v>
      </c>
      <c r="B39" s="112"/>
      <c r="C39" s="112"/>
      <c r="D39" s="112"/>
      <c r="E39" s="112"/>
    </row>
    <row r="40" spans="1:5" x14ac:dyDescent="0.2">
      <c r="A40" s="111">
        <v>32</v>
      </c>
      <c r="B40" s="112"/>
      <c r="C40" s="112"/>
      <c r="D40" s="112"/>
      <c r="E40" s="112"/>
    </row>
    <row r="41" spans="1:5" x14ac:dyDescent="0.2">
      <c r="A41" s="111">
        <v>33</v>
      </c>
      <c r="B41" s="112"/>
      <c r="C41" s="112"/>
      <c r="D41" s="112"/>
      <c r="E41" s="112"/>
    </row>
    <row r="42" spans="1:5" x14ac:dyDescent="0.2">
      <c r="A42" s="111">
        <v>34</v>
      </c>
      <c r="B42" s="112"/>
      <c r="C42" s="112"/>
      <c r="D42" s="112"/>
      <c r="E42" s="112"/>
    </row>
    <row r="43" spans="1:5" x14ac:dyDescent="0.2">
      <c r="A43" s="111">
        <v>35</v>
      </c>
      <c r="B43" s="112"/>
      <c r="C43" s="112"/>
      <c r="D43" s="112"/>
      <c r="E43" s="112"/>
    </row>
    <row r="44" spans="1:5" x14ac:dyDescent="0.2">
      <c r="A44" s="111">
        <v>36</v>
      </c>
      <c r="B44" s="112"/>
      <c r="C44" s="112"/>
      <c r="D44" s="112"/>
      <c r="E44" s="112"/>
    </row>
    <row r="45" spans="1:5" x14ac:dyDescent="0.2">
      <c r="A45" s="111">
        <v>37</v>
      </c>
      <c r="B45" s="112"/>
      <c r="C45" s="112"/>
      <c r="D45" s="112"/>
      <c r="E45" s="112"/>
    </row>
    <row r="46" spans="1:5" x14ac:dyDescent="0.2">
      <c r="A46" s="111">
        <v>38</v>
      </c>
      <c r="B46" s="112"/>
      <c r="C46" s="112"/>
      <c r="D46" s="112"/>
      <c r="E46" s="112"/>
    </row>
    <row r="47" spans="1:5" x14ac:dyDescent="0.2">
      <c r="A47" s="111">
        <v>39</v>
      </c>
      <c r="B47" s="112"/>
      <c r="C47" s="112"/>
      <c r="D47" s="112"/>
      <c r="E47" s="112"/>
    </row>
    <row r="48" spans="1:5" x14ac:dyDescent="0.2">
      <c r="A48" s="111">
        <v>40</v>
      </c>
      <c r="B48" s="112"/>
      <c r="C48" s="112"/>
      <c r="D48" s="112"/>
      <c r="E48" s="112"/>
    </row>
    <row r="49" spans="1:5" x14ac:dyDescent="0.2">
      <c r="A49" s="111">
        <v>41</v>
      </c>
      <c r="B49" s="112"/>
      <c r="C49" s="112"/>
      <c r="D49" s="112"/>
      <c r="E49" s="112"/>
    </row>
    <row r="50" spans="1:5" x14ac:dyDescent="0.2">
      <c r="A50" s="111">
        <v>42</v>
      </c>
      <c r="B50" s="112"/>
      <c r="C50" s="112"/>
      <c r="D50" s="112"/>
      <c r="E50" s="112"/>
    </row>
    <row r="51" spans="1:5" x14ac:dyDescent="0.2">
      <c r="A51" s="111">
        <v>43</v>
      </c>
      <c r="B51" s="112"/>
      <c r="C51" s="112"/>
      <c r="D51" s="112"/>
      <c r="E51" s="112"/>
    </row>
    <row r="52" spans="1:5" x14ac:dyDescent="0.2">
      <c r="A52" s="111">
        <v>44</v>
      </c>
      <c r="B52" s="112"/>
      <c r="C52" s="112"/>
      <c r="D52" s="112"/>
      <c r="E52" s="112"/>
    </row>
    <row r="53" spans="1:5" x14ac:dyDescent="0.2">
      <c r="A53" s="111">
        <v>45</v>
      </c>
      <c r="B53" s="112"/>
      <c r="C53" s="112"/>
      <c r="D53" s="112"/>
      <c r="E53" s="112"/>
    </row>
    <row r="54" spans="1:5" x14ac:dyDescent="0.2">
      <c r="A54" s="111">
        <v>46</v>
      </c>
      <c r="B54" s="112"/>
      <c r="C54" s="112"/>
      <c r="D54" s="112"/>
      <c r="E54" s="112"/>
    </row>
    <row r="55" spans="1:5" x14ac:dyDescent="0.2">
      <c r="A55" s="111">
        <v>47</v>
      </c>
      <c r="B55" s="112"/>
      <c r="C55" s="112"/>
      <c r="D55" s="112"/>
      <c r="E55" s="112"/>
    </row>
    <row r="56" spans="1:5" x14ac:dyDescent="0.2">
      <c r="A56" s="111">
        <v>48</v>
      </c>
      <c r="B56" s="112"/>
      <c r="C56" s="112"/>
      <c r="D56" s="112"/>
      <c r="E56" s="112"/>
    </row>
    <row r="57" spans="1:5" x14ac:dyDescent="0.2">
      <c r="A57" s="111">
        <v>49</v>
      </c>
      <c r="B57" s="112"/>
      <c r="C57" s="112"/>
      <c r="D57" s="112"/>
      <c r="E57" s="112"/>
    </row>
    <row r="58" spans="1:5" x14ac:dyDescent="0.2">
      <c r="A58" s="111">
        <v>50</v>
      </c>
      <c r="B58" s="112"/>
      <c r="C58" s="112"/>
      <c r="D58" s="112"/>
      <c r="E58" s="112"/>
    </row>
    <row r="59" spans="1:5" x14ac:dyDescent="0.2">
      <c r="A59" s="111">
        <v>51</v>
      </c>
      <c r="B59" s="112"/>
      <c r="C59" s="112"/>
      <c r="D59" s="112"/>
      <c r="E59" s="112"/>
    </row>
    <row r="60" spans="1:5" x14ac:dyDescent="0.2">
      <c r="A60" s="111">
        <v>52</v>
      </c>
      <c r="B60" s="112"/>
      <c r="C60" s="112"/>
      <c r="D60" s="112"/>
      <c r="E60" s="112"/>
    </row>
    <row r="61" spans="1:5" x14ac:dyDescent="0.2">
      <c r="A61" s="111">
        <v>53</v>
      </c>
      <c r="B61" s="112"/>
      <c r="C61" s="112"/>
      <c r="D61" s="112"/>
      <c r="E61" s="112"/>
    </row>
    <row r="62" spans="1:5" x14ac:dyDescent="0.2">
      <c r="A62" s="111">
        <v>54</v>
      </c>
      <c r="B62" s="112"/>
      <c r="C62" s="112"/>
      <c r="D62" s="112"/>
      <c r="E62" s="112"/>
    </row>
    <row r="63" spans="1:5" x14ac:dyDescent="0.2">
      <c r="A63" s="111">
        <v>55</v>
      </c>
      <c r="B63" s="112"/>
      <c r="C63" s="112"/>
      <c r="D63" s="112"/>
      <c r="E63" s="112"/>
    </row>
    <row r="64" spans="1:5" x14ac:dyDescent="0.2">
      <c r="A64" s="111">
        <v>56</v>
      </c>
      <c r="B64" s="112"/>
      <c r="C64" s="112"/>
      <c r="D64" s="112"/>
      <c r="E64" s="112"/>
    </row>
    <row r="65" spans="1:5" x14ac:dyDescent="0.2">
      <c r="A65" s="111">
        <v>57</v>
      </c>
      <c r="B65" s="112"/>
      <c r="C65" s="112"/>
      <c r="D65" s="112"/>
      <c r="E65" s="112"/>
    </row>
    <row r="66" spans="1:5" x14ac:dyDescent="0.2">
      <c r="A66" s="111">
        <v>58</v>
      </c>
      <c r="B66" s="112"/>
      <c r="C66" s="112"/>
      <c r="D66" s="112"/>
      <c r="E66" s="112"/>
    </row>
    <row r="67" spans="1:5" x14ac:dyDescent="0.2">
      <c r="A67" s="111">
        <v>59</v>
      </c>
      <c r="B67" s="112"/>
      <c r="C67" s="112"/>
      <c r="D67" s="112"/>
      <c r="E67" s="112"/>
    </row>
    <row r="68" spans="1:5" x14ac:dyDescent="0.2">
      <c r="A68" s="111">
        <v>60</v>
      </c>
      <c r="B68" s="112"/>
      <c r="C68" s="112"/>
      <c r="D68" s="112"/>
      <c r="E68" s="112"/>
    </row>
    <row r="70" spans="1:5" x14ac:dyDescent="0.2">
      <c r="C70" s="117"/>
      <c r="D70" s="1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3:K11"/>
  <sheetViews>
    <sheetView workbookViewId="0">
      <selection activeCell="K9" sqref="K9"/>
    </sheetView>
  </sheetViews>
  <sheetFormatPr defaultRowHeight="15" x14ac:dyDescent="0.2"/>
  <cols>
    <col min="6" max="6" width="11.88671875" bestFit="1" customWidth="1"/>
  </cols>
  <sheetData>
    <row r="3" spans="2:11" x14ac:dyDescent="0.2">
      <c r="B3" s="57" t="s">
        <v>389</v>
      </c>
      <c r="C3" s="13"/>
      <c r="D3" s="60">
        <v>3500000</v>
      </c>
      <c r="I3" s="57" t="s">
        <v>389</v>
      </c>
      <c r="J3" s="13"/>
      <c r="K3" s="60">
        <v>3500000</v>
      </c>
    </row>
    <row r="4" spans="2:11" x14ac:dyDescent="0.2">
      <c r="B4" s="57" t="s">
        <v>388</v>
      </c>
      <c r="C4" s="13"/>
      <c r="D4" s="138">
        <v>0.1075</v>
      </c>
      <c r="I4" s="57" t="s">
        <v>388</v>
      </c>
      <c r="J4" s="13"/>
      <c r="K4" s="138">
        <v>0.1075</v>
      </c>
    </row>
    <row r="5" spans="2:11" x14ac:dyDescent="0.2">
      <c r="B5" s="57" t="s">
        <v>387</v>
      </c>
      <c r="C5" s="13"/>
      <c r="D5" s="58">
        <v>480</v>
      </c>
      <c r="I5" s="57" t="s">
        <v>387</v>
      </c>
      <c r="J5" s="13"/>
      <c r="K5" s="58">
        <v>480</v>
      </c>
    </row>
    <row r="6" spans="2:11" ht="15.75" x14ac:dyDescent="0.25">
      <c r="B6" s="11"/>
      <c r="C6" s="11"/>
      <c r="D6" s="11"/>
      <c r="I6" s="11"/>
      <c r="J6" s="11"/>
      <c r="K6" s="11"/>
    </row>
    <row r="7" spans="2:11" ht="15.75" x14ac:dyDescent="0.25">
      <c r="B7" s="11" t="s">
        <v>1020</v>
      </c>
      <c r="C7" s="11"/>
      <c r="D7" s="11">
        <v>127</v>
      </c>
      <c r="I7" s="11" t="s">
        <v>1020</v>
      </c>
      <c r="J7" s="11"/>
      <c r="K7" s="11">
        <v>127</v>
      </c>
    </row>
    <row r="8" spans="2:11" ht="15.75" x14ac:dyDescent="0.25">
      <c r="B8" s="11"/>
      <c r="C8" s="11"/>
      <c r="D8" s="11"/>
      <c r="I8" s="11"/>
      <c r="J8" s="11"/>
      <c r="K8" s="11"/>
    </row>
    <row r="9" spans="2:11" ht="15.75" x14ac:dyDescent="0.25">
      <c r="B9" s="57" t="s">
        <v>1021</v>
      </c>
      <c r="C9" s="11"/>
      <c r="D9" s="58"/>
      <c r="I9" s="57" t="s">
        <v>1022</v>
      </c>
      <c r="J9" s="11"/>
      <c r="K9" s="58"/>
    </row>
    <row r="11" spans="2:11" x14ac:dyDescent="0.2">
      <c r="F11" s="140"/>
      <c r="H11" s="1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W21"/>
  <sheetViews>
    <sheetView zoomScale="170" zoomScaleNormal="170" workbookViewId="0"/>
  </sheetViews>
  <sheetFormatPr defaultColWidth="6.21875" defaultRowHeight="12.75" x14ac:dyDescent="0.2"/>
  <cols>
    <col min="1" max="1" width="8" style="61" bestFit="1" customWidth="1"/>
    <col min="2" max="2" width="3.88671875" style="61" bestFit="1" customWidth="1"/>
    <col min="3" max="3" width="4.44140625" style="61" bestFit="1" customWidth="1"/>
    <col min="4" max="4" width="6.21875" style="61" bestFit="1" customWidth="1"/>
    <col min="5" max="5" width="6.77734375" style="61" customWidth="1"/>
    <col min="6" max="6" width="6.21875" style="61"/>
    <col min="7" max="7" width="6.33203125" style="61" bestFit="1" customWidth="1"/>
    <col min="8" max="8" width="6.77734375" style="61" bestFit="1" customWidth="1"/>
    <col min="9" max="9" width="6.6640625" style="61" bestFit="1" customWidth="1"/>
    <col min="10" max="10" width="7.77734375" style="61" bestFit="1" customWidth="1"/>
    <col min="11" max="11" width="6.21875" style="61"/>
    <col min="12" max="12" width="9.109375" style="61" bestFit="1" customWidth="1"/>
    <col min="13" max="13" width="6.5546875" style="61" bestFit="1" customWidth="1"/>
    <col min="14" max="14" width="7.33203125" style="61" bestFit="1" customWidth="1"/>
    <col min="15" max="15" width="6.33203125" style="61" bestFit="1" customWidth="1"/>
    <col min="16" max="21" width="6.6640625" style="61" bestFit="1" customWidth="1"/>
    <col min="22" max="22" width="7.77734375" style="61" bestFit="1" customWidth="1"/>
    <col min="23" max="23" width="6.6640625" style="61" bestFit="1" customWidth="1"/>
    <col min="24" max="16384" width="6.21875" style="61"/>
  </cols>
  <sheetData>
    <row r="1" spans="1:23" x14ac:dyDescent="0.2">
      <c r="A1" s="67" t="s">
        <v>415</v>
      </c>
      <c r="B1" s="67" t="s">
        <v>414</v>
      </c>
      <c r="C1" s="67" t="s">
        <v>413</v>
      </c>
      <c r="D1" s="67" t="s">
        <v>412</v>
      </c>
      <c r="G1" s="64" t="s">
        <v>411</v>
      </c>
      <c r="H1" s="64" t="s">
        <v>410</v>
      </c>
      <c r="I1" s="64" t="s">
        <v>409</v>
      </c>
      <c r="J1" s="64"/>
      <c r="K1" s="66"/>
      <c r="L1" s="64" t="s">
        <v>408</v>
      </c>
      <c r="O1" s="73"/>
      <c r="P1" s="72" t="s">
        <v>407</v>
      </c>
      <c r="Q1" s="72" t="s">
        <v>406</v>
      </c>
      <c r="R1" s="72" t="s">
        <v>405</v>
      </c>
      <c r="S1" s="72" t="s">
        <v>404</v>
      </c>
      <c r="T1" s="72" t="s">
        <v>403</v>
      </c>
      <c r="U1" s="72" t="s">
        <v>402</v>
      </c>
      <c r="V1" s="72" t="s">
        <v>390</v>
      </c>
      <c r="W1" s="72" t="s">
        <v>19</v>
      </c>
    </row>
    <row r="2" spans="1:23" ht="15" x14ac:dyDescent="0.2">
      <c r="A2" s="62">
        <v>100</v>
      </c>
      <c r="B2" s="62">
        <v>1000</v>
      </c>
      <c r="C2" s="62">
        <v>5.5</v>
      </c>
      <c r="G2" s="66" t="s">
        <v>401</v>
      </c>
      <c r="H2" s="66">
        <v>72</v>
      </c>
      <c r="I2" s="65">
        <v>52.99</v>
      </c>
      <c r="J2" s="63"/>
      <c r="K2" s="63"/>
      <c r="L2" s="71">
        <v>4.317E-2</v>
      </c>
      <c r="O2" s="69" t="s">
        <v>37</v>
      </c>
      <c r="P2" s="70">
        <v>150</v>
      </c>
      <c r="Q2" s="70">
        <v>180</v>
      </c>
      <c r="R2" s="70">
        <v>250</v>
      </c>
      <c r="S2" s="70">
        <v>240</v>
      </c>
      <c r="T2" s="70">
        <v>300</v>
      </c>
      <c r="U2" s="70">
        <v>450</v>
      </c>
      <c r="V2" s="70">
        <f>SUM(P2:U2)</f>
        <v>1570</v>
      </c>
      <c r="W2" s="70">
        <f>AVERAGE(P2:U2)</f>
        <v>261.66666666666669</v>
      </c>
    </row>
    <row r="3" spans="1:23" ht="15" x14ac:dyDescent="0.2">
      <c r="A3" s="62">
        <v>101</v>
      </c>
      <c r="B3" s="62">
        <v>1200</v>
      </c>
      <c r="C3" s="62">
        <v>6.75</v>
      </c>
      <c r="G3" s="66" t="s">
        <v>400</v>
      </c>
      <c r="H3" s="66">
        <v>20</v>
      </c>
      <c r="I3" s="65">
        <v>62.29</v>
      </c>
      <c r="J3" s="63"/>
      <c r="K3" s="63"/>
      <c r="L3" s="66"/>
      <c r="O3" s="69" t="s">
        <v>399</v>
      </c>
      <c r="P3" s="68">
        <v>100</v>
      </c>
      <c r="Q3" s="68">
        <v>130</v>
      </c>
      <c r="R3" s="68">
        <v>120</v>
      </c>
      <c r="S3" s="68">
        <v>220</v>
      </c>
      <c r="T3" s="68">
        <v>260</v>
      </c>
      <c r="U3" s="68">
        <v>350</v>
      </c>
      <c r="V3" s="68">
        <f>SUM(P3:U3)</f>
        <v>1180</v>
      </c>
      <c r="W3" s="68">
        <f>AVERAGE(P3:U3)</f>
        <v>196.66666666666666</v>
      </c>
    </row>
    <row r="4" spans="1:23" ht="15" x14ac:dyDescent="0.2">
      <c r="A4" s="62">
        <v>102</v>
      </c>
      <c r="B4" s="62">
        <v>1300</v>
      </c>
      <c r="C4" s="62">
        <v>2</v>
      </c>
      <c r="G4" s="66" t="s">
        <v>398</v>
      </c>
      <c r="H4" s="66">
        <v>22</v>
      </c>
      <c r="I4" s="65">
        <v>75.19</v>
      </c>
      <c r="J4" s="63"/>
      <c r="K4" s="63"/>
      <c r="L4" s="66"/>
      <c r="O4" s="69" t="s">
        <v>397</v>
      </c>
      <c r="P4" s="68">
        <f t="shared" ref="P4:U4" si="0">P2-P3</f>
        <v>50</v>
      </c>
      <c r="Q4" s="68">
        <f t="shared" si="0"/>
        <v>50</v>
      </c>
      <c r="R4" s="68">
        <f t="shared" si="0"/>
        <v>130</v>
      </c>
      <c r="S4" s="68">
        <f t="shared" si="0"/>
        <v>20</v>
      </c>
      <c r="T4" s="68">
        <f t="shared" si="0"/>
        <v>40</v>
      </c>
      <c r="U4" s="68">
        <f t="shared" si="0"/>
        <v>100</v>
      </c>
      <c r="V4" s="68">
        <f>SUM(P4:U4)</f>
        <v>390</v>
      </c>
      <c r="W4" s="68">
        <f>AVERAGE(P4:U4)</f>
        <v>65</v>
      </c>
    </row>
    <row r="5" spans="1:23" ht="15" x14ac:dyDescent="0.2">
      <c r="A5" s="62">
        <v>103</v>
      </c>
      <c r="B5" s="62">
        <v>800</v>
      </c>
      <c r="C5" s="62">
        <v>4</v>
      </c>
      <c r="G5" s="66" t="s">
        <v>396</v>
      </c>
      <c r="H5" s="66">
        <v>64</v>
      </c>
      <c r="I5" s="65">
        <v>36.79</v>
      </c>
      <c r="J5" s="63"/>
      <c r="K5" s="63"/>
      <c r="L5" s="66"/>
    </row>
    <row r="6" spans="1:23" ht="15" x14ac:dyDescent="0.2">
      <c r="A6" s="62">
        <v>104</v>
      </c>
      <c r="B6" s="62">
        <v>1200</v>
      </c>
      <c r="C6" s="62">
        <v>5</v>
      </c>
      <c r="G6" s="66" t="s">
        <v>395</v>
      </c>
      <c r="H6" s="66">
        <v>40</v>
      </c>
      <c r="I6" s="65">
        <v>59.89</v>
      </c>
      <c r="J6" s="63"/>
      <c r="K6" s="63"/>
      <c r="L6" s="66"/>
    </row>
    <row r="7" spans="1:23" ht="15" x14ac:dyDescent="0.2">
      <c r="A7" s="62">
        <v>105</v>
      </c>
      <c r="B7" s="62">
        <v>1800</v>
      </c>
      <c r="C7" s="62">
        <v>0.5</v>
      </c>
      <c r="G7" s="66" t="s">
        <v>394</v>
      </c>
      <c r="H7" s="66">
        <v>70</v>
      </c>
      <c r="I7" s="65">
        <v>34.090000000000003</v>
      </c>
      <c r="J7" s="63"/>
      <c r="K7" s="63"/>
      <c r="L7" s="66"/>
    </row>
    <row r="8" spans="1:23" ht="15" x14ac:dyDescent="0.2">
      <c r="A8" s="62">
        <v>106</v>
      </c>
      <c r="B8" s="62">
        <v>145</v>
      </c>
      <c r="C8" s="62">
        <v>2</v>
      </c>
      <c r="G8" s="66" t="s">
        <v>393</v>
      </c>
      <c r="H8" s="66">
        <v>90</v>
      </c>
      <c r="I8" s="65">
        <v>66.69</v>
      </c>
      <c r="J8" s="63"/>
      <c r="K8" s="63"/>
      <c r="L8" s="66"/>
    </row>
    <row r="9" spans="1:23" ht="15" x14ac:dyDescent="0.2">
      <c r="A9" s="62">
        <v>107</v>
      </c>
      <c r="B9" s="62">
        <v>1900</v>
      </c>
      <c r="C9" s="62">
        <v>3.5</v>
      </c>
      <c r="G9" s="66" t="s">
        <v>392</v>
      </c>
      <c r="H9" s="66">
        <v>30</v>
      </c>
      <c r="I9" s="65">
        <v>22.09</v>
      </c>
      <c r="J9" s="63"/>
      <c r="K9" s="63"/>
      <c r="L9" s="66"/>
    </row>
    <row r="10" spans="1:23" ht="15" x14ac:dyDescent="0.2">
      <c r="A10" s="62">
        <v>108</v>
      </c>
      <c r="B10" s="62">
        <v>1550</v>
      </c>
      <c r="C10" s="62">
        <v>2.25</v>
      </c>
      <c r="G10" s="66" t="s">
        <v>391</v>
      </c>
      <c r="H10" s="66">
        <v>34</v>
      </c>
      <c r="I10" s="65">
        <v>10.69</v>
      </c>
      <c r="J10" s="63"/>
      <c r="K10" s="63"/>
      <c r="L10" s="66"/>
    </row>
    <row r="11" spans="1:23" ht="15" x14ac:dyDescent="0.2">
      <c r="A11" s="62">
        <v>109</v>
      </c>
      <c r="B11" s="62">
        <v>2000</v>
      </c>
      <c r="C11" s="62">
        <v>2</v>
      </c>
      <c r="G11" s="64" t="s">
        <v>390</v>
      </c>
      <c r="H11" s="66"/>
      <c r="I11" s="66"/>
      <c r="J11" s="66"/>
      <c r="K11" s="66"/>
      <c r="L11" s="66"/>
    </row>
    <row r="12" spans="1:23" ht="15" x14ac:dyDescent="0.2">
      <c r="A12" s="62">
        <v>110</v>
      </c>
      <c r="B12" s="62">
        <v>2200</v>
      </c>
      <c r="C12" s="62">
        <v>3</v>
      </c>
      <c r="G12" s="66"/>
      <c r="H12" s="66"/>
      <c r="I12" s="66"/>
      <c r="J12" s="65"/>
      <c r="K12" s="66"/>
      <c r="L12" s="66"/>
      <c r="M12" s="67"/>
      <c r="N12" s="62"/>
      <c r="O12" s="62"/>
      <c r="P12" s="62"/>
      <c r="Q12" s="62"/>
      <c r="R12" s="62"/>
      <c r="S12" s="62"/>
    </row>
    <row r="13" spans="1:23" ht="15" x14ac:dyDescent="0.2">
      <c r="A13" s="62">
        <v>111</v>
      </c>
      <c r="B13" s="62">
        <v>2400</v>
      </c>
      <c r="C13" s="62">
        <v>4</v>
      </c>
      <c r="M13" s="67"/>
      <c r="N13" s="62"/>
      <c r="O13" s="62"/>
      <c r="P13" s="62"/>
      <c r="Q13" s="62"/>
      <c r="R13" s="62"/>
      <c r="S13" s="62"/>
    </row>
    <row r="14" spans="1:23" ht="15" x14ac:dyDescent="0.2">
      <c r="A14" s="62">
        <v>112</v>
      </c>
      <c r="B14" s="62">
        <v>2600</v>
      </c>
      <c r="C14" s="62">
        <v>5</v>
      </c>
      <c r="M14" s="67"/>
      <c r="N14" s="62"/>
      <c r="O14" s="62"/>
      <c r="P14" s="62"/>
      <c r="Q14" s="62"/>
      <c r="R14" s="62"/>
      <c r="S14" s="62"/>
    </row>
    <row r="15" spans="1:23" ht="15" x14ac:dyDescent="0.2">
      <c r="A15" s="62">
        <v>113</v>
      </c>
      <c r="B15" s="62">
        <v>2800</v>
      </c>
      <c r="C15" s="62">
        <v>6</v>
      </c>
      <c r="M15" s="67"/>
    </row>
    <row r="16" spans="1:23" ht="15" x14ac:dyDescent="0.2">
      <c r="A16" s="62">
        <v>114</v>
      </c>
      <c r="B16" s="62">
        <v>3000</v>
      </c>
      <c r="C16" s="62">
        <v>7</v>
      </c>
      <c r="L16" s="64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5" x14ac:dyDescent="0.2">
      <c r="A17" s="62">
        <v>115</v>
      </c>
      <c r="B17" s="62">
        <v>3200</v>
      </c>
      <c r="C17" s="62">
        <v>8</v>
      </c>
      <c r="L17" s="64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5" x14ac:dyDescent="0.2">
      <c r="A18" s="62">
        <v>116</v>
      </c>
      <c r="B18" s="62">
        <v>3400</v>
      </c>
      <c r="C18" s="62">
        <v>9</v>
      </c>
      <c r="L18" s="64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15" x14ac:dyDescent="0.2">
      <c r="A19" s="62">
        <v>117</v>
      </c>
      <c r="B19" s="62">
        <v>3600</v>
      </c>
      <c r="C19" s="62">
        <v>10</v>
      </c>
      <c r="L19" s="64"/>
      <c r="M19" s="63"/>
      <c r="N19" s="63"/>
      <c r="O19" s="63"/>
      <c r="P19" s="63"/>
      <c r="Q19" s="63"/>
      <c r="R19" s="63"/>
      <c r="S19" s="63"/>
      <c r="T19" s="63"/>
      <c r="U19" s="63"/>
    </row>
    <row r="20" spans="1:21" ht="15" x14ac:dyDescent="0.2">
      <c r="A20" s="62">
        <v>118</v>
      </c>
      <c r="B20" s="62">
        <v>3800</v>
      </c>
      <c r="C20" s="62">
        <v>11</v>
      </c>
    </row>
    <row r="21" spans="1:21" ht="15" x14ac:dyDescent="0.2">
      <c r="A21" s="62">
        <v>119</v>
      </c>
      <c r="B21" s="62">
        <v>4000</v>
      </c>
      <c r="C21" s="62">
        <v>12</v>
      </c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pageMargins left="0.7" right="0.7" top="0.75" bottom="0.75" header="0.3" footer="0.3"/>
  <pageSetup orientation="portrait" horizontalDpi="200" verticalDpi="2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31"/>
  <sheetViews>
    <sheetView topLeftCell="G1" workbookViewId="0">
      <selection activeCell="Q10" sqref="Q10"/>
    </sheetView>
  </sheetViews>
  <sheetFormatPr defaultRowHeight="15" x14ac:dyDescent="0.2"/>
  <cols>
    <col min="2" max="2" width="11" bestFit="1" customWidth="1"/>
    <col min="10" max="10" width="9" customWidth="1"/>
    <col min="13" max="13" width="11" bestFit="1" customWidth="1"/>
    <col min="16" max="16" width="9" bestFit="1" customWidth="1"/>
  </cols>
  <sheetData>
    <row r="1" spans="1:20" x14ac:dyDescent="0.2">
      <c r="A1" s="75" t="s">
        <v>802</v>
      </c>
      <c r="B1" s="75" t="s">
        <v>801</v>
      </c>
      <c r="C1" s="75" t="s">
        <v>800</v>
      </c>
      <c r="D1" s="75" t="s">
        <v>799</v>
      </c>
      <c r="E1" s="75" t="s">
        <v>717</v>
      </c>
      <c r="F1" s="75" t="s">
        <v>714</v>
      </c>
      <c r="G1" s="75" t="s">
        <v>798</v>
      </c>
      <c r="H1" s="75" t="s">
        <v>797</v>
      </c>
      <c r="I1" s="75" t="s">
        <v>715</v>
      </c>
      <c r="J1" s="75" t="s">
        <v>410</v>
      </c>
      <c r="M1" s="75" t="s">
        <v>801</v>
      </c>
      <c r="N1" s="75" t="s">
        <v>1273</v>
      </c>
      <c r="O1" s="75" t="s">
        <v>1274</v>
      </c>
      <c r="P1" s="75" t="s">
        <v>1275</v>
      </c>
      <c r="Q1" s="75" t="s">
        <v>1276</v>
      </c>
      <c r="R1" s="75" t="s">
        <v>1277</v>
      </c>
      <c r="S1" s="75" t="s">
        <v>1279</v>
      </c>
      <c r="T1" s="75" t="s">
        <v>1278</v>
      </c>
    </row>
    <row r="2" spans="1:20" x14ac:dyDescent="0.2">
      <c r="A2" s="74" t="s">
        <v>742</v>
      </c>
      <c r="B2" s="74" t="s">
        <v>741</v>
      </c>
      <c r="C2" s="74">
        <v>50</v>
      </c>
      <c r="D2" s="74">
        <v>55</v>
      </c>
      <c r="E2" s="74" t="s">
        <v>407</v>
      </c>
      <c r="F2" s="74" t="s">
        <v>728</v>
      </c>
      <c r="G2" s="74" t="s">
        <v>794</v>
      </c>
      <c r="H2" s="74" t="s">
        <v>793</v>
      </c>
      <c r="I2" s="74" t="s">
        <v>792</v>
      </c>
      <c r="J2" s="74">
        <v>2000</v>
      </c>
      <c r="M2" s="74" t="s">
        <v>741</v>
      </c>
      <c r="N2">
        <f>COUNTIFS(Prod,$M2)</f>
        <v>6</v>
      </c>
      <c r="O2">
        <f>SUMIFS(unit,Prod,$M2)</f>
        <v>6533</v>
      </c>
      <c r="P2" s="209">
        <f>AVERAGEIFS(unit,Prod,$M2)</f>
        <v>1088.8333333333333</v>
      </c>
      <c r="Q2" t="e">
        <f ca="1">_xludf.minifs(unit,Prod,$M2)</f>
        <v>#NAME?</v>
      </c>
      <c r="R2" t="e">
        <f ca="1">_xludf.maxifs(unit,Prod,$M2)</f>
        <v>#NAME?</v>
      </c>
      <c r="S2">
        <f t="array" ref="S2">MIN(IF(Prod=$M2,unit))</f>
        <v>650</v>
      </c>
      <c r="T2">
        <f t="array" ref="T2">MAX(IF(Prod=$M2,unit))</f>
        <v>2000</v>
      </c>
    </row>
    <row r="3" spans="1:20" x14ac:dyDescent="0.2">
      <c r="A3" s="74" t="s">
        <v>740</v>
      </c>
      <c r="B3" s="74" t="s">
        <v>739</v>
      </c>
      <c r="C3" s="74">
        <v>15</v>
      </c>
      <c r="D3" s="74">
        <v>20</v>
      </c>
      <c r="E3" s="74" t="s">
        <v>407</v>
      </c>
      <c r="F3" s="74" t="s">
        <v>722</v>
      </c>
      <c r="G3" s="74" t="s">
        <v>771</v>
      </c>
      <c r="H3" s="74" t="s">
        <v>791</v>
      </c>
      <c r="I3" s="74" t="s">
        <v>769</v>
      </c>
      <c r="J3" s="74">
        <v>1000</v>
      </c>
      <c r="M3" s="74" t="s">
        <v>739</v>
      </c>
      <c r="N3">
        <f>COUNTIFS(Prod,$M3)</f>
        <v>6</v>
      </c>
      <c r="O3">
        <f>SUMIFS(unit,Prod,$M3)</f>
        <v>5552</v>
      </c>
      <c r="P3" s="209">
        <f>AVERAGEIFS(unit,Prod,$M3)</f>
        <v>925.33333333333337</v>
      </c>
      <c r="S3">
        <f t="array" ref="S3">MIN(IF(Prod=$M3,unit))</f>
        <v>577</v>
      </c>
      <c r="T3">
        <f t="array" ref="T3">MAX(IF(Prod=$M3,unit))</f>
        <v>1400</v>
      </c>
    </row>
    <row r="4" spans="1:20" x14ac:dyDescent="0.2">
      <c r="A4" s="74" t="s">
        <v>735</v>
      </c>
      <c r="B4" s="74" t="s">
        <v>734</v>
      </c>
      <c r="C4" s="74">
        <v>12</v>
      </c>
      <c r="D4" s="74">
        <v>15</v>
      </c>
      <c r="E4" s="74" t="s">
        <v>407</v>
      </c>
      <c r="F4" s="74" t="s">
        <v>705</v>
      </c>
      <c r="G4" s="74" t="s">
        <v>790</v>
      </c>
      <c r="H4" s="74" t="s">
        <v>789</v>
      </c>
      <c r="I4" s="74" t="s">
        <v>788</v>
      </c>
      <c r="J4" s="74">
        <v>1200</v>
      </c>
      <c r="M4" s="74" t="s">
        <v>734</v>
      </c>
      <c r="N4">
        <f>COUNTIFS(Prod,$M4)</f>
        <v>6</v>
      </c>
      <c r="O4">
        <f>SUMIFS(unit,Prod,$M4)</f>
        <v>13519</v>
      </c>
      <c r="P4" s="209">
        <f>AVERAGEIFS(unit,Prod,$M4)</f>
        <v>2253.1666666666665</v>
      </c>
      <c r="S4">
        <f t="array" ref="S4">MIN(IF(Prod=$M4,unit))</f>
        <v>656</v>
      </c>
      <c r="T4">
        <f t="array" ref="T4">MAX(IF(Prod=$M4,unit))</f>
        <v>9000</v>
      </c>
    </row>
    <row r="5" spans="1:20" x14ac:dyDescent="0.2">
      <c r="A5" s="74" t="s">
        <v>730</v>
      </c>
      <c r="B5" s="74" t="s">
        <v>729</v>
      </c>
      <c r="C5" s="74">
        <v>150</v>
      </c>
      <c r="D5" s="74">
        <v>160</v>
      </c>
      <c r="E5" s="74" t="s">
        <v>407</v>
      </c>
      <c r="F5" s="74" t="s">
        <v>702</v>
      </c>
      <c r="G5" s="74" t="s">
        <v>787</v>
      </c>
      <c r="H5" s="74" t="s">
        <v>786</v>
      </c>
      <c r="I5" s="74" t="s">
        <v>785</v>
      </c>
      <c r="J5" s="74">
        <v>1250</v>
      </c>
      <c r="M5" s="74" t="s">
        <v>729</v>
      </c>
      <c r="N5">
        <f>COUNTIFS(Prod,$M5)</f>
        <v>6</v>
      </c>
      <c r="O5">
        <f>SUMIFS(unit,Prod,$M5)</f>
        <v>5697</v>
      </c>
      <c r="P5" s="209">
        <f>AVERAGEIFS(unit,Prod,$M5)</f>
        <v>949.5</v>
      </c>
      <c r="S5">
        <f t="array" ref="S5">MIN(IF(Prod=$M5,unit))</f>
        <v>780</v>
      </c>
      <c r="T5">
        <f t="array" ref="T5">MAX(IF(Prod=$M5,unit))</f>
        <v>1250</v>
      </c>
    </row>
    <row r="6" spans="1:20" x14ac:dyDescent="0.2">
      <c r="A6" s="74" t="s">
        <v>724</v>
      </c>
      <c r="B6" s="74" t="s">
        <v>723</v>
      </c>
      <c r="C6" s="74">
        <v>50</v>
      </c>
      <c r="D6" s="74">
        <v>60</v>
      </c>
      <c r="E6" s="74" t="s">
        <v>407</v>
      </c>
      <c r="F6" s="74" t="s">
        <v>728</v>
      </c>
      <c r="G6" s="74" t="s">
        <v>784</v>
      </c>
      <c r="H6" s="74" t="s">
        <v>783</v>
      </c>
      <c r="I6" s="74" t="s">
        <v>782</v>
      </c>
      <c r="J6" s="74">
        <v>1300</v>
      </c>
      <c r="M6" s="74" t="s">
        <v>723</v>
      </c>
      <c r="N6">
        <f>COUNTIFS(Prod,$M6)</f>
        <v>6</v>
      </c>
      <c r="O6">
        <f>SUMIFS(unit,Prod,$M6)</f>
        <v>6018</v>
      </c>
      <c r="P6" s="209">
        <f>AVERAGEIFS(unit,Prod,$M6)</f>
        <v>1003</v>
      </c>
      <c r="S6">
        <f t="array" ref="S6">MIN(IF(Prod=$M6,unit))</f>
        <v>658</v>
      </c>
      <c r="T6">
        <f t="array" ref="T6">MAX(IF(Prod=$M6,unit))</f>
        <v>1700</v>
      </c>
    </row>
    <row r="7" spans="1:20" x14ac:dyDescent="0.2">
      <c r="A7" s="74" t="s">
        <v>742</v>
      </c>
      <c r="B7" s="74" t="s">
        <v>741</v>
      </c>
      <c r="C7" s="74">
        <v>50</v>
      </c>
      <c r="D7" s="74">
        <v>55</v>
      </c>
      <c r="E7" s="74" t="s">
        <v>406</v>
      </c>
      <c r="F7" s="74" t="s">
        <v>722</v>
      </c>
      <c r="G7" s="74" t="s">
        <v>721</v>
      </c>
      <c r="H7" s="74" t="s">
        <v>781</v>
      </c>
      <c r="I7" s="74" t="s">
        <v>719</v>
      </c>
      <c r="J7" s="74">
        <v>1350</v>
      </c>
    </row>
    <row r="8" spans="1:20" x14ac:dyDescent="0.2">
      <c r="A8" s="74" t="s">
        <v>740</v>
      </c>
      <c r="B8" s="74" t="s">
        <v>739</v>
      </c>
      <c r="C8" s="74">
        <v>15</v>
      </c>
      <c r="D8" s="74">
        <v>20</v>
      </c>
      <c r="E8" s="74" t="s">
        <v>406</v>
      </c>
      <c r="F8" s="74" t="s">
        <v>705</v>
      </c>
      <c r="G8" s="74" t="s">
        <v>738</v>
      </c>
      <c r="H8" s="74" t="s">
        <v>780</v>
      </c>
      <c r="I8" s="74" t="s">
        <v>736</v>
      </c>
      <c r="J8" s="74">
        <v>1400</v>
      </c>
    </row>
    <row r="9" spans="1:20" x14ac:dyDescent="0.2">
      <c r="A9" s="74" t="s">
        <v>735</v>
      </c>
      <c r="B9" s="74" t="s">
        <v>734</v>
      </c>
      <c r="C9" s="74">
        <v>12</v>
      </c>
      <c r="D9" s="74">
        <v>15</v>
      </c>
      <c r="E9" s="74" t="s">
        <v>406</v>
      </c>
      <c r="F9" s="74" t="s">
        <v>702</v>
      </c>
      <c r="G9" s="74" t="s">
        <v>733</v>
      </c>
      <c r="H9" s="74" t="s">
        <v>779</v>
      </c>
      <c r="I9" s="74" t="s">
        <v>731</v>
      </c>
      <c r="J9" s="74">
        <v>9000</v>
      </c>
      <c r="M9" s="74" t="s">
        <v>1281</v>
      </c>
      <c r="N9" s="74" t="s">
        <v>1280</v>
      </c>
    </row>
    <row r="10" spans="1:20" x14ac:dyDescent="0.2">
      <c r="A10" s="74" t="s">
        <v>730</v>
      </c>
      <c r="B10" s="74" t="s">
        <v>729</v>
      </c>
      <c r="C10" s="74">
        <v>150</v>
      </c>
      <c r="D10" s="74">
        <v>160</v>
      </c>
      <c r="E10" s="74" t="s">
        <v>406</v>
      </c>
      <c r="F10" s="74" t="s">
        <v>728</v>
      </c>
      <c r="G10" s="74" t="s">
        <v>727</v>
      </c>
      <c r="H10" s="74" t="s">
        <v>778</v>
      </c>
      <c r="I10" s="74" t="s">
        <v>725</v>
      </c>
      <c r="J10" s="74">
        <v>800</v>
      </c>
      <c r="M10">
        <f>MAX(O2:O6)</f>
        <v>13519</v>
      </c>
      <c r="N10" t="str">
        <f>VLOOKUP(M10,CHOOSE({1,2},$O$2:$O$6,$M$2:$M$6),2,0)</f>
        <v>Cello Pen</v>
      </c>
      <c r="Q10" s="191" t="s">
        <v>1283</v>
      </c>
    </row>
    <row r="11" spans="1:20" x14ac:dyDescent="0.2">
      <c r="A11" s="74" t="s">
        <v>724</v>
      </c>
      <c r="B11" s="74" t="s">
        <v>723</v>
      </c>
      <c r="C11" s="74">
        <v>50</v>
      </c>
      <c r="D11" s="74">
        <v>60</v>
      </c>
      <c r="E11" s="74" t="s">
        <v>406</v>
      </c>
      <c r="F11" s="74" t="s">
        <v>722</v>
      </c>
      <c r="G11" s="74" t="s">
        <v>721</v>
      </c>
      <c r="H11" s="74" t="s">
        <v>777</v>
      </c>
      <c r="I11" s="74" t="s">
        <v>719</v>
      </c>
      <c r="J11" s="74">
        <v>1700</v>
      </c>
      <c r="M11" s="191" t="s">
        <v>1282</v>
      </c>
    </row>
    <row r="12" spans="1:20" x14ac:dyDescent="0.2">
      <c r="A12" s="74" t="s">
        <v>742</v>
      </c>
      <c r="B12" s="74" t="s">
        <v>741</v>
      </c>
      <c r="C12" s="74">
        <v>50</v>
      </c>
      <c r="D12" s="74">
        <v>55</v>
      </c>
      <c r="E12" s="74" t="s">
        <v>405</v>
      </c>
      <c r="F12" s="74" t="s">
        <v>705</v>
      </c>
      <c r="G12" s="74" t="s">
        <v>751</v>
      </c>
      <c r="H12" s="74" t="s">
        <v>776</v>
      </c>
      <c r="I12" s="74" t="s">
        <v>749</v>
      </c>
      <c r="J12" s="74">
        <v>650</v>
      </c>
    </row>
    <row r="13" spans="1:20" x14ac:dyDescent="0.2">
      <c r="A13" s="74" t="s">
        <v>740</v>
      </c>
      <c r="B13" s="74" t="s">
        <v>739</v>
      </c>
      <c r="C13" s="74">
        <v>15</v>
      </c>
      <c r="D13" s="74">
        <v>20</v>
      </c>
      <c r="E13" s="74" t="s">
        <v>405</v>
      </c>
      <c r="F13" s="74" t="s">
        <v>702</v>
      </c>
      <c r="G13" s="74" t="s">
        <v>760</v>
      </c>
      <c r="H13" s="74" t="s">
        <v>775</v>
      </c>
      <c r="I13" s="74" t="s">
        <v>758</v>
      </c>
      <c r="J13" s="74">
        <v>780</v>
      </c>
    </row>
    <row r="14" spans="1:20" x14ac:dyDescent="0.2">
      <c r="A14" s="74" t="s">
        <v>735</v>
      </c>
      <c r="B14" s="74" t="s">
        <v>734</v>
      </c>
      <c r="C14" s="74">
        <v>12</v>
      </c>
      <c r="D14" s="74">
        <v>15</v>
      </c>
      <c r="E14" s="74" t="s">
        <v>405</v>
      </c>
      <c r="F14" s="74" t="s">
        <v>728</v>
      </c>
      <c r="G14" s="74" t="s">
        <v>774</v>
      </c>
      <c r="H14" s="74" t="s">
        <v>773</v>
      </c>
      <c r="I14" s="74" t="s">
        <v>772</v>
      </c>
      <c r="J14" s="74">
        <v>820</v>
      </c>
    </row>
    <row r="15" spans="1:20" x14ac:dyDescent="0.2">
      <c r="A15" s="74" t="s">
        <v>730</v>
      </c>
      <c r="B15" s="74" t="s">
        <v>729</v>
      </c>
      <c r="C15" s="74">
        <v>150</v>
      </c>
      <c r="D15" s="74">
        <v>160</v>
      </c>
      <c r="E15" s="74" t="s">
        <v>405</v>
      </c>
      <c r="F15" s="74" t="s">
        <v>722</v>
      </c>
      <c r="G15" s="74" t="s">
        <v>771</v>
      </c>
      <c r="H15" s="74" t="s">
        <v>770</v>
      </c>
      <c r="I15" s="74" t="s">
        <v>769</v>
      </c>
      <c r="J15" s="74">
        <v>780</v>
      </c>
    </row>
    <row r="16" spans="1:20" x14ac:dyDescent="0.2">
      <c r="A16" s="74" t="s">
        <v>724</v>
      </c>
      <c r="B16" s="74" t="s">
        <v>723</v>
      </c>
      <c r="C16" s="74">
        <v>50</v>
      </c>
      <c r="D16" s="74">
        <v>60</v>
      </c>
      <c r="E16" s="74" t="s">
        <v>405</v>
      </c>
      <c r="F16" s="74" t="s">
        <v>705</v>
      </c>
      <c r="G16" s="74" t="s">
        <v>768</v>
      </c>
      <c r="H16" s="74" t="s">
        <v>767</v>
      </c>
      <c r="I16" s="74" t="s">
        <v>766</v>
      </c>
      <c r="J16" s="74">
        <v>850</v>
      </c>
    </row>
    <row r="17" spans="1:10" x14ac:dyDescent="0.2">
      <c r="A17" s="74" t="s">
        <v>742</v>
      </c>
      <c r="B17" s="74" t="s">
        <v>741</v>
      </c>
      <c r="C17" s="74">
        <v>50</v>
      </c>
      <c r="D17" s="74">
        <v>55</v>
      </c>
      <c r="E17" s="74" t="s">
        <v>404</v>
      </c>
      <c r="F17" s="74" t="s">
        <v>702</v>
      </c>
      <c r="G17" s="74" t="s">
        <v>748</v>
      </c>
      <c r="H17" s="74" t="s">
        <v>765</v>
      </c>
      <c r="I17" s="74" t="s">
        <v>746</v>
      </c>
      <c r="J17" s="74">
        <v>980</v>
      </c>
    </row>
    <row r="18" spans="1:10" x14ac:dyDescent="0.2">
      <c r="A18" s="74" t="s">
        <v>740</v>
      </c>
      <c r="B18" s="74" t="s">
        <v>739</v>
      </c>
      <c r="C18" s="74">
        <v>15</v>
      </c>
      <c r="D18" s="74">
        <v>20</v>
      </c>
      <c r="E18" s="74" t="s">
        <v>404</v>
      </c>
      <c r="F18" s="74" t="s">
        <v>728</v>
      </c>
      <c r="G18" s="74" t="s">
        <v>757</v>
      </c>
      <c r="H18" s="74" t="s">
        <v>756</v>
      </c>
      <c r="I18" s="74" t="s">
        <v>764</v>
      </c>
      <c r="J18" s="74">
        <v>900</v>
      </c>
    </row>
    <row r="19" spans="1:10" x14ac:dyDescent="0.2">
      <c r="A19" s="74" t="s">
        <v>735</v>
      </c>
      <c r="B19" s="74" t="s">
        <v>734</v>
      </c>
      <c r="C19" s="74">
        <v>12</v>
      </c>
      <c r="D19" s="74">
        <v>15</v>
      </c>
      <c r="E19" s="74" t="s">
        <v>404</v>
      </c>
      <c r="F19" s="74" t="s">
        <v>722</v>
      </c>
      <c r="G19" s="74" t="s">
        <v>754</v>
      </c>
      <c r="H19" s="74" t="s">
        <v>763</v>
      </c>
      <c r="I19" s="74" t="s">
        <v>752</v>
      </c>
      <c r="J19" s="74">
        <v>656</v>
      </c>
    </row>
    <row r="20" spans="1:10" x14ac:dyDescent="0.2">
      <c r="A20" s="74" t="s">
        <v>730</v>
      </c>
      <c r="B20" s="74" t="s">
        <v>729</v>
      </c>
      <c r="C20" s="74">
        <v>150</v>
      </c>
      <c r="D20" s="74">
        <v>160</v>
      </c>
      <c r="E20" s="74" t="s">
        <v>404</v>
      </c>
      <c r="F20" s="74" t="s">
        <v>705</v>
      </c>
      <c r="G20" s="74" t="s">
        <v>762</v>
      </c>
      <c r="H20" s="74" t="s">
        <v>762</v>
      </c>
      <c r="I20" s="74" t="s">
        <v>761</v>
      </c>
      <c r="J20" s="74">
        <v>985</v>
      </c>
    </row>
    <row r="21" spans="1:10" x14ac:dyDescent="0.2">
      <c r="A21" s="74" t="s">
        <v>724</v>
      </c>
      <c r="B21" s="74" t="s">
        <v>723</v>
      </c>
      <c r="C21" s="74">
        <v>50</v>
      </c>
      <c r="D21" s="74">
        <v>60</v>
      </c>
      <c r="E21" s="74" t="s">
        <v>404</v>
      </c>
      <c r="F21" s="74" t="s">
        <v>702</v>
      </c>
      <c r="G21" s="74" t="s">
        <v>760</v>
      </c>
      <c r="H21" s="74" t="s">
        <v>759</v>
      </c>
      <c r="I21" s="74" t="s">
        <v>758</v>
      </c>
      <c r="J21" s="74">
        <v>658</v>
      </c>
    </row>
    <row r="22" spans="1:10" x14ac:dyDescent="0.2">
      <c r="A22" s="74" t="s">
        <v>742</v>
      </c>
      <c r="B22" s="74" t="s">
        <v>741</v>
      </c>
      <c r="C22" s="74">
        <v>50</v>
      </c>
      <c r="D22" s="74">
        <v>55</v>
      </c>
      <c r="E22" s="74" t="s">
        <v>402</v>
      </c>
      <c r="F22" s="74" t="s">
        <v>728</v>
      </c>
      <c r="G22" s="74" t="s">
        <v>757</v>
      </c>
      <c r="H22" s="74" t="s">
        <v>756</v>
      </c>
      <c r="I22" s="74" t="s">
        <v>755</v>
      </c>
      <c r="J22" s="74">
        <v>657</v>
      </c>
    </row>
    <row r="23" spans="1:10" x14ac:dyDescent="0.2">
      <c r="A23" s="74" t="s">
        <v>740</v>
      </c>
      <c r="B23" s="74" t="s">
        <v>739</v>
      </c>
      <c r="C23" s="74">
        <v>15</v>
      </c>
      <c r="D23" s="74">
        <v>20</v>
      </c>
      <c r="E23" s="74" t="s">
        <v>402</v>
      </c>
      <c r="F23" s="74" t="s">
        <v>722</v>
      </c>
      <c r="G23" s="74" t="s">
        <v>754</v>
      </c>
      <c r="H23" s="74" t="s">
        <v>753</v>
      </c>
      <c r="I23" s="74" t="s">
        <v>752</v>
      </c>
      <c r="J23" s="74">
        <v>895</v>
      </c>
    </row>
    <row r="24" spans="1:10" x14ac:dyDescent="0.2">
      <c r="A24" s="74" t="s">
        <v>735</v>
      </c>
      <c r="B24" s="74" t="s">
        <v>734</v>
      </c>
      <c r="C24" s="74">
        <v>12</v>
      </c>
      <c r="D24" s="74">
        <v>15</v>
      </c>
      <c r="E24" s="74" t="s">
        <v>402</v>
      </c>
      <c r="F24" s="74" t="s">
        <v>705</v>
      </c>
      <c r="G24" s="74" t="s">
        <v>751</v>
      </c>
      <c r="H24" s="74" t="s">
        <v>750</v>
      </c>
      <c r="I24" s="74" t="s">
        <v>749</v>
      </c>
      <c r="J24" s="74">
        <v>856</v>
      </c>
    </row>
    <row r="25" spans="1:10" x14ac:dyDescent="0.2">
      <c r="A25" s="74" t="s">
        <v>730</v>
      </c>
      <c r="B25" s="74" t="s">
        <v>729</v>
      </c>
      <c r="C25" s="74">
        <v>150</v>
      </c>
      <c r="D25" s="74">
        <v>160</v>
      </c>
      <c r="E25" s="74" t="s">
        <v>402</v>
      </c>
      <c r="F25" s="74" t="s">
        <v>702</v>
      </c>
      <c r="G25" s="74" t="s">
        <v>748</v>
      </c>
      <c r="H25" s="74" t="s">
        <v>747</v>
      </c>
      <c r="I25" s="74" t="s">
        <v>746</v>
      </c>
      <c r="J25" s="74">
        <v>985</v>
      </c>
    </row>
    <row r="26" spans="1:10" x14ac:dyDescent="0.2">
      <c r="A26" s="74" t="s">
        <v>724</v>
      </c>
      <c r="B26" s="74" t="s">
        <v>723</v>
      </c>
      <c r="C26" s="74">
        <v>50</v>
      </c>
      <c r="D26" s="74">
        <v>60</v>
      </c>
      <c r="E26" s="74" t="s">
        <v>402</v>
      </c>
      <c r="F26" s="74" t="s">
        <v>728</v>
      </c>
      <c r="G26" s="74" t="s">
        <v>745</v>
      </c>
      <c r="H26" s="74" t="s">
        <v>744</v>
      </c>
      <c r="I26" s="74" t="s">
        <v>743</v>
      </c>
      <c r="J26" s="74">
        <v>658</v>
      </c>
    </row>
    <row r="27" spans="1:10" x14ac:dyDescent="0.2">
      <c r="A27" s="74" t="s">
        <v>742</v>
      </c>
      <c r="B27" s="74" t="s">
        <v>741</v>
      </c>
      <c r="C27" s="74">
        <v>50</v>
      </c>
      <c r="D27" s="74">
        <v>55</v>
      </c>
      <c r="E27" s="74" t="s">
        <v>711</v>
      </c>
      <c r="F27" s="74" t="s">
        <v>722</v>
      </c>
      <c r="G27" s="74" t="s">
        <v>721</v>
      </c>
      <c r="H27" s="74" t="s">
        <v>720</v>
      </c>
      <c r="I27" s="74" t="s">
        <v>719</v>
      </c>
      <c r="J27" s="74">
        <v>896</v>
      </c>
    </row>
    <row r="28" spans="1:10" x14ac:dyDescent="0.2">
      <c r="A28" s="74" t="s">
        <v>740</v>
      </c>
      <c r="B28" s="74" t="s">
        <v>739</v>
      </c>
      <c r="C28" s="74">
        <v>15</v>
      </c>
      <c r="D28" s="74">
        <v>20</v>
      </c>
      <c r="E28" s="74" t="s">
        <v>711</v>
      </c>
      <c r="F28" s="74" t="s">
        <v>705</v>
      </c>
      <c r="G28" s="74" t="s">
        <v>738</v>
      </c>
      <c r="H28" s="74" t="s">
        <v>737</v>
      </c>
      <c r="I28" s="74" t="s">
        <v>736</v>
      </c>
      <c r="J28" s="74">
        <v>577</v>
      </c>
    </row>
    <row r="29" spans="1:10" x14ac:dyDescent="0.2">
      <c r="A29" s="74" t="s">
        <v>735</v>
      </c>
      <c r="B29" s="74" t="s">
        <v>734</v>
      </c>
      <c r="C29" s="74">
        <v>12</v>
      </c>
      <c r="D29" s="74">
        <v>15</v>
      </c>
      <c r="E29" s="74" t="s">
        <v>711</v>
      </c>
      <c r="F29" s="74" t="s">
        <v>702</v>
      </c>
      <c r="G29" s="74" t="s">
        <v>733</v>
      </c>
      <c r="H29" s="74" t="s">
        <v>732</v>
      </c>
      <c r="I29" s="74" t="s">
        <v>731</v>
      </c>
      <c r="J29" s="74">
        <v>987</v>
      </c>
    </row>
    <row r="30" spans="1:10" x14ac:dyDescent="0.2">
      <c r="A30" s="74" t="s">
        <v>730</v>
      </c>
      <c r="B30" s="74" t="s">
        <v>729</v>
      </c>
      <c r="C30" s="74">
        <v>150</v>
      </c>
      <c r="D30" s="74">
        <v>160</v>
      </c>
      <c r="E30" s="74" t="s">
        <v>711</v>
      </c>
      <c r="F30" s="74" t="s">
        <v>728</v>
      </c>
      <c r="G30" s="74" t="s">
        <v>727</v>
      </c>
      <c r="H30" s="74" t="s">
        <v>726</v>
      </c>
      <c r="I30" s="74" t="s">
        <v>725</v>
      </c>
      <c r="J30" s="74">
        <v>897</v>
      </c>
    </row>
    <row r="31" spans="1:10" x14ac:dyDescent="0.2">
      <c r="A31" s="74" t="s">
        <v>724</v>
      </c>
      <c r="B31" s="74" t="s">
        <v>723</v>
      </c>
      <c r="C31" s="74">
        <v>50</v>
      </c>
      <c r="D31" s="74">
        <v>60</v>
      </c>
      <c r="E31" s="74" t="s">
        <v>711</v>
      </c>
      <c r="F31" s="74" t="s">
        <v>722</v>
      </c>
      <c r="G31" s="74" t="s">
        <v>721</v>
      </c>
      <c r="H31" s="74" t="s">
        <v>720</v>
      </c>
      <c r="I31" s="74" t="s">
        <v>719</v>
      </c>
      <c r="J31" s="74">
        <v>852</v>
      </c>
    </row>
  </sheetData>
  <autoFilter ref="C1:J1" xr:uid="{00000000-0009-0000-0000-000016000000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N21"/>
  <sheetViews>
    <sheetView zoomScale="130" zoomScaleNormal="130" workbookViewId="0">
      <selection activeCell="G11" sqref="G11"/>
    </sheetView>
  </sheetViews>
  <sheetFormatPr defaultColWidth="8.88671875" defaultRowHeight="12.75" x14ac:dyDescent="0.2"/>
  <cols>
    <col min="1" max="1" width="5.88671875" style="74" bestFit="1" customWidth="1"/>
    <col min="2" max="2" width="10.88671875" style="74" bestFit="1" customWidth="1"/>
    <col min="3" max="3" width="5.88671875" style="74" bestFit="1" customWidth="1"/>
    <col min="4" max="4" width="5.88671875" style="74" customWidth="1"/>
    <col min="5" max="5" width="4.44140625" style="74" bestFit="1" customWidth="1"/>
    <col min="6" max="6" width="5.88671875" style="74" customWidth="1"/>
    <col min="7" max="7" width="4.88671875" style="74" bestFit="1" customWidth="1"/>
    <col min="8" max="9" width="5.77734375" style="74" customWidth="1"/>
    <col min="10" max="10" width="0" style="74" hidden="1" customWidth="1"/>
    <col min="11" max="11" width="8.88671875" style="74"/>
    <col min="12" max="12" width="5.33203125" style="74" customWidth="1"/>
    <col min="13" max="13" width="6" style="74" customWidth="1"/>
    <col min="14" max="14" width="5" style="74" customWidth="1"/>
    <col min="15" max="16384" width="8.88671875" style="74"/>
  </cols>
  <sheetData>
    <row r="1" spans="1:14" x14ac:dyDescent="0.2">
      <c r="A1" s="75" t="s">
        <v>88</v>
      </c>
      <c r="B1" s="75" t="s">
        <v>416</v>
      </c>
      <c r="C1" s="75" t="s">
        <v>104</v>
      </c>
      <c r="D1" s="75" t="s">
        <v>103</v>
      </c>
      <c r="E1" s="75" t="s">
        <v>102</v>
      </c>
      <c r="F1" s="75" t="s">
        <v>101</v>
      </c>
      <c r="G1" s="75" t="s">
        <v>100</v>
      </c>
      <c r="H1" s="75" t="s">
        <v>99</v>
      </c>
      <c r="I1" s="75" t="s">
        <v>390</v>
      </c>
      <c r="J1" s="74" t="s">
        <v>1035</v>
      </c>
      <c r="L1" s="74" t="s">
        <v>837</v>
      </c>
    </row>
    <row r="2" spans="1:14" ht="15.75" x14ac:dyDescent="0.25">
      <c r="A2" s="74">
        <v>1</v>
      </c>
      <c r="B2" s="74" t="s">
        <v>87</v>
      </c>
      <c r="C2" s="11">
        <v>45</v>
      </c>
      <c r="D2" s="11">
        <v>56</v>
      </c>
      <c r="E2" s="11">
        <v>72</v>
      </c>
      <c r="F2" s="11">
        <v>65</v>
      </c>
      <c r="G2" s="11">
        <v>50</v>
      </c>
      <c r="H2" s="11">
        <v>78</v>
      </c>
      <c r="I2" s="74">
        <f>SUM(C2:H2)</f>
        <v>366</v>
      </c>
      <c r="J2" s="74" t="str">
        <f>IF(MIN(C2:H2)&lt;50,"Fail","Pass")</f>
        <v>Fail</v>
      </c>
      <c r="L2" s="74">
        <v>0</v>
      </c>
      <c r="M2" s="74">
        <v>240</v>
      </c>
      <c r="N2" s="74" t="s">
        <v>4</v>
      </c>
    </row>
    <row r="3" spans="1:14" ht="15.75" x14ac:dyDescent="0.25">
      <c r="A3" s="74">
        <v>2</v>
      </c>
      <c r="B3" s="74" t="s">
        <v>86</v>
      </c>
      <c r="C3" s="11">
        <v>75</v>
      </c>
      <c r="D3" s="11">
        <v>45</v>
      </c>
      <c r="E3" s="11">
        <v>67</v>
      </c>
      <c r="F3" s="11">
        <v>89</v>
      </c>
      <c r="G3" s="11">
        <v>34</v>
      </c>
      <c r="H3" s="11">
        <v>58</v>
      </c>
      <c r="I3" s="74">
        <f t="shared" ref="I3:I21" si="0">SUM(C3:H3)</f>
        <v>368</v>
      </c>
      <c r="J3" s="74" t="str">
        <f t="shared" ref="J3:J21" si="1">IF(MIN(C3:H3)&lt;50,"Fail","Pass")</f>
        <v>Fail</v>
      </c>
      <c r="L3" s="74">
        <v>241</v>
      </c>
      <c r="M3" s="74">
        <v>360</v>
      </c>
      <c r="N3" s="74" t="s">
        <v>128</v>
      </c>
    </row>
    <row r="4" spans="1:14" ht="15.75" x14ac:dyDescent="0.25">
      <c r="A4" s="74">
        <v>3</v>
      </c>
      <c r="B4" s="74" t="s">
        <v>85</v>
      </c>
      <c r="C4" s="11">
        <v>87</v>
      </c>
      <c r="D4" s="11">
        <v>45</v>
      </c>
      <c r="E4" s="11">
        <v>65</v>
      </c>
      <c r="F4" s="11">
        <v>56</v>
      </c>
      <c r="G4" s="11">
        <v>56</v>
      </c>
      <c r="H4" s="11">
        <v>65</v>
      </c>
      <c r="I4" s="74">
        <f t="shared" si="0"/>
        <v>374</v>
      </c>
      <c r="J4" s="74" t="str">
        <f t="shared" si="1"/>
        <v>Fail</v>
      </c>
      <c r="L4" s="74">
        <v>361</v>
      </c>
      <c r="M4" s="74">
        <v>420</v>
      </c>
      <c r="N4" s="74" t="s">
        <v>838</v>
      </c>
    </row>
    <row r="5" spans="1:14" ht="15.75" x14ac:dyDescent="0.25">
      <c r="A5" s="74">
        <v>4</v>
      </c>
      <c r="B5" s="74" t="s">
        <v>84</v>
      </c>
      <c r="C5" s="11">
        <v>67</v>
      </c>
      <c r="D5" s="11">
        <v>65</v>
      </c>
      <c r="E5" s="11">
        <v>67</v>
      </c>
      <c r="F5" s="11">
        <v>75</v>
      </c>
      <c r="G5" s="11">
        <v>67</v>
      </c>
      <c r="H5" s="11">
        <v>66</v>
      </c>
      <c r="I5" s="74">
        <f t="shared" si="0"/>
        <v>407</v>
      </c>
      <c r="J5" s="74" t="str">
        <f t="shared" si="1"/>
        <v>Pass</v>
      </c>
      <c r="L5" s="74">
        <v>421</v>
      </c>
      <c r="M5" s="74">
        <v>480</v>
      </c>
      <c r="N5" s="74" t="s">
        <v>839</v>
      </c>
    </row>
    <row r="6" spans="1:14" ht="15.75" x14ac:dyDescent="0.25">
      <c r="A6" s="74">
        <v>5</v>
      </c>
      <c r="B6" s="74" t="s">
        <v>83</v>
      </c>
      <c r="C6" s="11">
        <v>56</v>
      </c>
      <c r="D6" s="11">
        <v>67</v>
      </c>
      <c r="E6" s="11">
        <v>77</v>
      </c>
      <c r="F6" s="11">
        <v>68</v>
      </c>
      <c r="G6" s="11">
        <v>64</v>
      </c>
      <c r="H6" s="11">
        <v>76</v>
      </c>
      <c r="I6" s="74">
        <f t="shared" si="0"/>
        <v>408</v>
      </c>
      <c r="J6" s="74" t="str">
        <f t="shared" si="1"/>
        <v>Pass</v>
      </c>
      <c r="L6" s="74">
        <v>481</v>
      </c>
      <c r="M6" s="74">
        <v>540</v>
      </c>
      <c r="N6" s="74" t="s">
        <v>840</v>
      </c>
    </row>
    <row r="7" spans="1:14" ht="15.75" x14ac:dyDescent="0.25">
      <c r="A7" s="74">
        <v>6</v>
      </c>
      <c r="B7" s="74" t="s">
        <v>82</v>
      </c>
      <c r="C7" s="11">
        <v>68</v>
      </c>
      <c r="D7" s="11">
        <v>89</v>
      </c>
      <c r="E7" s="11">
        <v>78</v>
      </c>
      <c r="F7" s="11">
        <v>97</v>
      </c>
      <c r="G7" s="11">
        <v>56</v>
      </c>
      <c r="H7" s="11">
        <v>89</v>
      </c>
      <c r="I7" s="74">
        <f t="shared" si="0"/>
        <v>477</v>
      </c>
      <c r="J7" s="74" t="str">
        <f t="shared" si="1"/>
        <v>Pass</v>
      </c>
      <c r="L7" s="74">
        <v>541</v>
      </c>
      <c r="M7" s="74">
        <v>600</v>
      </c>
      <c r="N7" s="74" t="s">
        <v>841</v>
      </c>
    </row>
    <row r="8" spans="1:14" ht="15.75" x14ac:dyDescent="0.25">
      <c r="A8" s="74">
        <v>7</v>
      </c>
      <c r="B8" s="74" t="s">
        <v>81</v>
      </c>
      <c r="C8" s="11">
        <v>68</v>
      </c>
      <c r="D8" s="11">
        <v>65</v>
      </c>
      <c r="E8" s="11">
        <v>68</v>
      </c>
      <c r="F8" s="11">
        <v>45</v>
      </c>
      <c r="G8" s="11">
        <v>45</v>
      </c>
      <c r="H8" s="11">
        <v>95</v>
      </c>
      <c r="I8" s="74">
        <f t="shared" si="0"/>
        <v>386</v>
      </c>
      <c r="J8" s="74" t="str">
        <f t="shared" si="1"/>
        <v>Fail</v>
      </c>
    </row>
    <row r="9" spans="1:14" ht="15.75" x14ac:dyDescent="0.25">
      <c r="A9" s="74">
        <v>8</v>
      </c>
      <c r="B9" s="74" t="s">
        <v>80</v>
      </c>
      <c r="C9" s="11">
        <v>69</v>
      </c>
      <c r="D9" s="11">
        <v>34</v>
      </c>
      <c r="E9" s="11">
        <v>76</v>
      </c>
      <c r="F9" s="11">
        <v>68</v>
      </c>
      <c r="G9" s="11">
        <v>87</v>
      </c>
      <c r="H9" s="11">
        <v>59</v>
      </c>
      <c r="I9" s="74">
        <f t="shared" si="0"/>
        <v>393</v>
      </c>
      <c r="J9" s="74" t="str">
        <f t="shared" si="1"/>
        <v>Fail</v>
      </c>
    </row>
    <row r="10" spans="1:14" ht="15.75" x14ac:dyDescent="0.25">
      <c r="A10" s="74">
        <v>9</v>
      </c>
      <c r="B10" s="74" t="s">
        <v>79</v>
      </c>
      <c r="C10" s="11">
        <v>79</v>
      </c>
      <c r="D10" s="11">
        <v>56</v>
      </c>
      <c r="E10" s="11">
        <v>86</v>
      </c>
      <c r="F10" s="11">
        <v>56</v>
      </c>
      <c r="G10" s="11">
        <v>75</v>
      </c>
      <c r="H10" s="11">
        <v>78</v>
      </c>
      <c r="I10" s="74">
        <f t="shared" si="0"/>
        <v>430</v>
      </c>
      <c r="J10" s="74" t="str">
        <f t="shared" si="1"/>
        <v>Pass</v>
      </c>
    </row>
    <row r="11" spans="1:14" ht="15.75" x14ac:dyDescent="0.25">
      <c r="A11" s="74">
        <v>10</v>
      </c>
      <c r="B11" s="74" t="s">
        <v>78</v>
      </c>
      <c r="C11" s="11">
        <v>89</v>
      </c>
      <c r="D11" s="11">
        <v>76</v>
      </c>
      <c r="E11" s="11">
        <v>67</v>
      </c>
      <c r="F11" s="11">
        <v>77</v>
      </c>
      <c r="G11" s="11">
        <v>76</v>
      </c>
      <c r="H11" s="11">
        <v>77</v>
      </c>
      <c r="I11" s="74">
        <f t="shared" si="0"/>
        <v>462</v>
      </c>
      <c r="J11" s="74" t="str">
        <f t="shared" si="1"/>
        <v>Pass</v>
      </c>
    </row>
    <row r="12" spans="1:14" ht="15.75" x14ac:dyDescent="0.25">
      <c r="A12" s="74">
        <v>11</v>
      </c>
      <c r="B12" s="74" t="s">
        <v>98</v>
      </c>
      <c r="C12" s="11">
        <v>45</v>
      </c>
      <c r="D12" s="11">
        <v>56</v>
      </c>
      <c r="E12" s="11">
        <v>72</v>
      </c>
      <c r="F12" s="11">
        <v>65</v>
      </c>
      <c r="G12" s="11">
        <v>50</v>
      </c>
      <c r="H12" s="11">
        <v>78</v>
      </c>
      <c r="I12" s="74">
        <f t="shared" si="0"/>
        <v>366</v>
      </c>
      <c r="J12" s="74" t="str">
        <f t="shared" si="1"/>
        <v>Fail</v>
      </c>
    </row>
    <row r="13" spans="1:14" ht="15.75" x14ac:dyDescent="0.25">
      <c r="A13" s="74">
        <v>12</v>
      </c>
      <c r="B13" s="74" t="s">
        <v>97</v>
      </c>
      <c r="C13" s="11">
        <v>75</v>
      </c>
      <c r="D13" s="11">
        <v>65</v>
      </c>
      <c r="E13" s="11">
        <v>67</v>
      </c>
      <c r="F13" s="11">
        <v>89</v>
      </c>
      <c r="G13" s="11">
        <v>34</v>
      </c>
      <c r="H13" s="11">
        <v>58</v>
      </c>
      <c r="I13" s="74">
        <f t="shared" si="0"/>
        <v>388</v>
      </c>
      <c r="J13" s="74" t="str">
        <f t="shared" si="1"/>
        <v>Fail</v>
      </c>
    </row>
    <row r="14" spans="1:14" ht="15.75" x14ac:dyDescent="0.25">
      <c r="A14" s="74">
        <v>13</v>
      </c>
      <c r="B14" s="74" t="s">
        <v>96</v>
      </c>
      <c r="C14" s="11">
        <v>87</v>
      </c>
      <c r="D14" s="11">
        <v>45</v>
      </c>
      <c r="E14" s="11">
        <v>65</v>
      </c>
      <c r="F14" s="11">
        <v>56</v>
      </c>
      <c r="G14" s="11">
        <v>56</v>
      </c>
      <c r="H14" s="11">
        <v>65</v>
      </c>
      <c r="I14" s="74">
        <f t="shared" si="0"/>
        <v>374</v>
      </c>
      <c r="J14" s="74" t="str">
        <f t="shared" si="1"/>
        <v>Fail</v>
      </c>
      <c r="M14" s="74" t="s">
        <v>1036</v>
      </c>
    </row>
    <row r="15" spans="1:14" ht="15.75" x14ac:dyDescent="0.25">
      <c r="A15" s="74">
        <v>14</v>
      </c>
      <c r="B15" s="74" t="s">
        <v>95</v>
      </c>
      <c r="C15" s="11">
        <v>67</v>
      </c>
      <c r="D15" s="11">
        <v>65</v>
      </c>
      <c r="E15" s="11">
        <v>67</v>
      </c>
      <c r="F15" s="11">
        <v>75</v>
      </c>
      <c r="G15" s="11">
        <v>67</v>
      </c>
      <c r="H15" s="11">
        <v>66</v>
      </c>
      <c r="I15" s="74">
        <f t="shared" si="0"/>
        <v>407</v>
      </c>
      <c r="J15" s="74" t="str">
        <f t="shared" si="1"/>
        <v>Pass</v>
      </c>
      <c r="L15" s="74" t="s">
        <v>95</v>
      </c>
    </row>
    <row r="16" spans="1:14" ht="15.75" x14ac:dyDescent="0.25">
      <c r="A16" s="74">
        <v>15</v>
      </c>
      <c r="B16" s="74" t="s">
        <v>94</v>
      </c>
      <c r="C16" s="11">
        <v>56</v>
      </c>
      <c r="D16" s="11">
        <v>67</v>
      </c>
      <c r="E16" s="11">
        <v>77</v>
      </c>
      <c r="F16" s="11">
        <v>68</v>
      </c>
      <c r="G16" s="11">
        <v>64</v>
      </c>
      <c r="H16" s="11">
        <v>76</v>
      </c>
      <c r="I16" s="74">
        <f t="shared" si="0"/>
        <v>408</v>
      </c>
      <c r="J16" s="74" t="str">
        <f t="shared" si="1"/>
        <v>Pass</v>
      </c>
    </row>
    <row r="17" spans="1:10" ht="15.75" x14ac:dyDescent="0.25">
      <c r="A17" s="74">
        <v>16</v>
      </c>
      <c r="B17" s="74" t="s">
        <v>93</v>
      </c>
      <c r="C17" s="11">
        <v>68</v>
      </c>
      <c r="D17" s="11">
        <v>89</v>
      </c>
      <c r="E17" s="11">
        <v>78</v>
      </c>
      <c r="F17" s="11">
        <v>97</v>
      </c>
      <c r="G17" s="11">
        <v>56</v>
      </c>
      <c r="H17" s="11">
        <v>89</v>
      </c>
      <c r="I17" s="74">
        <f t="shared" si="0"/>
        <v>477</v>
      </c>
      <c r="J17" s="74" t="str">
        <f t="shared" si="1"/>
        <v>Pass</v>
      </c>
    </row>
    <row r="18" spans="1:10" ht="15.75" x14ac:dyDescent="0.25">
      <c r="A18" s="74">
        <v>17</v>
      </c>
      <c r="B18" s="74" t="s">
        <v>92</v>
      </c>
      <c r="C18" s="11">
        <v>68</v>
      </c>
      <c r="D18" s="11">
        <v>65</v>
      </c>
      <c r="E18" s="11">
        <v>68</v>
      </c>
      <c r="F18" s="11">
        <v>45</v>
      </c>
      <c r="G18" s="11">
        <v>45</v>
      </c>
      <c r="H18" s="11">
        <v>95</v>
      </c>
      <c r="I18" s="74">
        <f t="shared" si="0"/>
        <v>386</v>
      </c>
      <c r="J18" s="74" t="str">
        <f t="shared" si="1"/>
        <v>Fail</v>
      </c>
    </row>
    <row r="19" spans="1:10" ht="15.75" x14ac:dyDescent="0.25">
      <c r="A19" s="74">
        <v>18</v>
      </c>
      <c r="B19" s="74" t="s">
        <v>91</v>
      </c>
      <c r="C19" s="11">
        <v>69</v>
      </c>
      <c r="D19" s="11">
        <v>34</v>
      </c>
      <c r="E19" s="11">
        <v>76</v>
      </c>
      <c r="F19" s="11" t="s">
        <v>903</v>
      </c>
      <c r="G19" s="11">
        <v>87</v>
      </c>
      <c r="H19" s="11">
        <v>59</v>
      </c>
      <c r="I19" s="74">
        <f t="shared" si="0"/>
        <v>325</v>
      </c>
      <c r="J19" s="74" t="str">
        <f t="shared" si="1"/>
        <v>Fail</v>
      </c>
    </row>
    <row r="20" spans="1:10" ht="15.75" x14ac:dyDescent="0.25">
      <c r="A20" s="74">
        <v>19</v>
      </c>
      <c r="B20" s="74" t="s">
        <v>90</v>
      </c>
      <c r="C20" s="11">
        <v>79</v>
      </c>
      <c r="D20" s="11">
        <v>56</v>
      </c>
      <c r="E20" s="11">
        <v>86</v>
      </c>
      <c r="F20" s="11">
        <v>56</v>
      </c>
      <c r="G20" s="11">
        <v>75</v>
      </c>
      <c r="H20" s="11">
        <v>78</v>
      </c>
      <c r="I20" s="74">
        <f t="shared" si="0"/>
        <v>430</v>
      </c>
      <c r="J20" s="74" t="str">
        <f t="shared" si="1"/>
        <v>Pass</v>
      </c>
    </row>
    <row r="21" spans="1:10" ht="15.75" x14ac:dyDescent="0.25">
      <c r="A21" s="74">
        <v>20</v>
      </c>
      <c r="B21" s="74" t="s">
        <v>89</v>
      </c>
      <c r="C21" s="11">
        <v>78</v>
      </c>
      <c r="D21" s="11">
        <v>76</v>
      </c>
      <c r="E21" s="11">
        <v>67</v>
      </c>
      <c r="F21" s="11">
        <v>77</v>
      </c>
      <c r="G21" s="11">
        <v>76</v>
      </c>
      <c r="H21" s="11">
        <v>77</v>
      </c>
      <c r="I21" s="74">
        <f t="shared" si="0"/>
        <v>451</v>
      </c>
      <c r="J21" s="74" t="str">
        <f t="shared" si="1"/>
        <v>Pass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"/>
  <dimension ref="A1:O249"/>
  <sheetViews>
    <sheetView topLeftCell="E29" zoomScale="118" zoomScaleNormal="118" workbookViewId="0">
      <selection activeCell="I30" sqref="I30"/>
    </sheetView>
  </sheetViews>
  <sheetFormatPr defaultColWidth="15.44140625" defaultRowHeight="12.75" x14ac:dyDescent="0.2"/>
  <cols>
    <col min="1" max="1" width="16.77734375" style="73" bestFit="1" customWidth="1"/>
    <col min="2" max="2" width="28.44140625" style="73" customWidth="1"/>
    <col min="3" max="3" width="7.77734375" style="78" bestFit="1" customWidth="1"/>
    <col min="4" max="4" width="4.109375" style="73" bestFit="1" customWidth="1"/>
    <col min="5" max="5" width="6.5546875" style="73" bestFit="1" customWidth="1"/>
    <col min="6" max="6" width="9.77734375" style="77" customWidth="1"/>
    <col min="7" max="7" width="15.44140625" style="73"/>
    <col min="8" max="8" width="18.44140625" style="73" bestFit="1" customWidth="1"/>
    <col min="9" max="9" width="11.109375" style="73" customWidth="1"/>
    <col min="10" max="10" width="11.33203125" style="73" customWidth="1"/>
    <col min="11" max="11" width="12.109375" style="73" customWidth="1"/>
    <col min="12" max="12" width="12" style="73" customWidth="1"/>
    <col min="13" max="13" width="11.44140625" style="73" customWidth="1"/>
    <col min="14" max="16384" width="15.44140625" style="73"/>
  </cols>
  <sheetData>
    <row r="1" spans="1:15" x14ac:dyDescent="0.2">
      <c r="A1" s="85" t="s">
        <v>696</v>
      </c>
      <c r="B1" s="82" t="s">
        <v>695</v>
      </c>
      <c r="C1" s="84" t="s">
        <v>694</v>
      </c>
      <c r="D1" s="83" t="s">
        <v>693</v>
      </c>
      <c r="E1" s="82" t="s">
        <v>692</v>
      </c>
      <c r="F1" s="81" t="s">
        <v>691</v>
      </c>
      <c r="G1" s="82" t="s">
        <v>692</v>
      </c>
      <c r="H1" s="82" t="s">
        <v>692</v>
      </c>
      <c r="I1" s="210" t="s">
        <v>424</v>
      </c>
      <c r="J1" s="210" t="str">
        <f>I1</f>
        <v>Full Time</v>
      </c>
      <c r="K1" s="210" t="str">
        <f>J1</f>
        <v>Full Time</v>
      </c>
      <c r="L1" s="210" t="str">
        <f>K1</f>
        <v>Full Time</v>
      </c>
      <c r="M1" s="210" t="str">
        <f>L1</f>
        <v>Full Time</v>
      </c>
      <c r="N1" s="211"/>
    </row>
    <row r="2" spans="1:15" x14ac:dyDescent="0.2">
      <c r="A2" s="73" t="s">
        <v>690</v>
      </c>
      <c r="B2" s="73" t="s">
        <v>688</v>
      </c>
      <c r="C2" s="78">
        <v>35225</v>
      </c>
      <c r="D2" s="79">
        <f t="shared" ref="D2:D65" ca="1" si="0">DATEDIF(C2,TODAY(),"Y")</f>
        <v>26</v>
      </c>
      <c r="E2" s="73" t="s">
        <v>424</v>
      </c>
      <c r="F2" s="77">
        <v>41639</v>
      </c>
      <c r="G2" s="73" t="s">
        <v>424</v>
      </c>
      <c r="H2" s="82" t="s">
        <v>695</v>
      </c>
      <c r="I2" s="81" t="s">
        <v>1284</v>
      </c>
      <c r="J2" s="81" t="s">
        <v>1285</v>
      </c>
      <c r="K2" s="81" t="s">
        <v>1286</v>
      </c>
      <c r="L2" s="81" t="s">
        <v>1287</v>
      </c>
      <c r="M2" s="81" t="s">
        <v>1288</v>
      </c>
      <c r="N2" s="212"/>
    </row>
    <row r="3" spans="1:15" x14ac:dyDescent="0.2">
      <c r="A3" s="73" t="s">
        <v>689</v>
      </c>
      <c r="B3" s="73" t="s">
        <v>688</v>
      </c>
      <c r="C3" s="78">
        <v>32344</v>
      </c>
      <c r="D3" s="79">
        <f t="shared" ca="1" si="0"/>
        <v>34</v>
      </c>
      <c r="E3" s="73" t="s">
        <v>435</v>
      </c>
      <c r="F3" s="77">
        <v>56469</v>
      </c>
      <c r="G3" s="73" t="s">
        <v>435</v>
      </c>
      <c r="H3" s="73" t="s">
        <v>688</v>
      </c>
      <c r="I3" s="73">
        <f t="shared" ref="I3:I25" si="1">COUNTIFS(Dept,$H3,Status,I$1)</f>
        <v>1</v>
      </c>
      <c r="J3" s="216">
        <f t="shared" ref="J3:J25" si="2">SUMIFS(Salary,Dept,$H3,Status,J$1)</f>
        <v>41639</v>
      </c>
      <c r="K3" s="216">
        <f t="shared" ref="K3:K25" si="3">IFERROR(AVERAGEIFS(Salary,Dept,$H3,Status,K$1),0)</f>
        <v>41639</v>
      </c>
      <c r="L3" s="216">
        <f t="array" ref="L3">MAX(IF(Dept=$H3,IF(Status=L$1,Salary)))</f>
        <v>41639</v>
      </c>
      <c r="M3" s="216">
        <f t="array" ref="M3">MIN(IF(Dept=$H3,IF(Status=M$1,Salary)))</f>
        <v>41639</v>
      </c>
    </row>
    <row r="4" spans="1:15" x14ac:dyDescent="0.2">
      <c r="A4" s="73" t="s">
        <v>687</v>
      </c>
      <c r="B4" s="73" t="s">
        <v>681</v>
      </c>
      <c r="C4" s="78">
        <v>39180</v>
      </c>
      <c r="D4" s="79">
        <f t="shared" ca="1" si="0"/>
        <v>15</v>
      </c>
      <c r="E4" s="73" t="s">
        <v>417</v>
      </c>
      <c r="F4" s="77">
        <v>43302</v>
      </c>
      <c r="G4" s="73" t="s">
        <v>417</v>
      </c>
      <c r="H4" s="73" t="s">
        <v>681</v>
      </c>
      <c r="I4" s="73">
        <f t="shared" si="1"/>
        <v>4</v>
      </c>
      <c r="J4" s="216">
        <f t="shared" si="2"/>
        <v>201930</v>
      </c>
      <c r="K4" s="216">
        <f t="shared" si="3"/>
        <v>50482.5</v>
      </c>
      <c r="L4" s="216">
        <f t="array" ref="L4">MAX(IF(Dept=$H4,IF(Status=L$1,Salary)))</f>
        <v>78644</v>
      </c>
      <c r="M4" s="216">
        <f t="array" ref="M4">MIN(IF(Dept=$H4,IF(Status=M$1,Salary)))</f>
        <v>28122</v>
      </c>
    </row>
    <row r="5" spans="1:15" x14ac:dyDescent="0.2">
      <c r="A5" s="73" t="s">
        <v>686</v>
      </c>
      <c r="B5" s="73" t="s">
        <v>681</v>
      </c>
      <c r="C5" s="78">
        <v>34518</v>
      </c>
      <c r="D5" s="79">
        <f t="shared" ca="1" si="0"/>
        <v>28</v>
      </c>
      <c r="E5" s="73" t="s">
        <v>424</v>
      </c>
      <c r="F5" s="77">
        <v>28122</v>
      </c>
      <c r="G5" s="73" t="s">
        <v>420</v>
      </c>
      <c r="H5" s="73" t="s">
        <v>677</v>
      </c>
      <c r="I5" s="73">
        <f t="shared" si="1"/>
        <v>3</v>
      </c>
      <c r="J5" s="216">
        <f t="shared" si="2"/>
        <v>147255</v>
      </c>
      <c r="K5" s="216">
        <f t="shared" si="3"/>
        <v>49085</v>
      </c>
      <c r="L5" s="216">
        <f t="array" ref="L5">MAX(IF(Dept=$H5,IF(Status=L$1,Salary)))</f>
        <v>54972</v>
      </c>
      <c r="M5" s="216">
        <f t="array" ref="M5">MIN(IF(Dept=$H5,IF(Status=M$1,Salary)))</f>
        <v>42401</v>
      </c>
      <c r="O5" s="73" t="s">
        <v>1302</v>
      </c>
    </row>
    <row r="6" spans="1:15" x14ac:dyDescent="0.2">
      <c r="A6" s="73" t="s">
        <v>685</v>
      </c>
      <c r="B6" s="73" t="s">
        <v>681</v>
      </c>
      <c r="C6" s="78">
        <v>37196</v>
      </c>
      <c r="D6" s="79">
        <f t="shared" ca="1" si="0"/>
        <v>21</v>
      </c>
      <c r="E6" s="73" t="s">
        <v>424</v>
      </c>
      <c r="F6" s="77">
        <v>78644</v>
      </c>
      <c r="H6" s="73" t="s">
        <v>675</v>
      </c>
      <c r="I6" s="73">
        <f t="shared" si="1"/>
        <v>1</v>
      </c>
      <c r="J6" s="216">
        <f t="shared" si="2"/>
        <v>25901</v>
      </c>
      <c r="K6" s="216">
        <f t="shared" si="3"/>
        <v>25901</v>
      </c>
      <c r="L6" s="216">
        <f t="array" ref="L6">MAX(IF(Dept=$H6,IF(Status=L$1,Salary)))</f>
        <v>25901</v>
      </c>
      <c r="M6" s="216">
        <f t="array" ref="M6">MIN(IF(Dept=$H6,IF(Status=M$1,Salary)))</f>
        <v>25901</v>
      </c>
    </row>
    <row r="7" spans="1:15" x14ac:dyDescent="0.2">
      <c r="A7" s="73" t="s">
        <v>684</v>
      </c>
      <c r="B7" s="73" t="s">
        <v>681</v>
      </c>
      <c r="C7" s="78">
        <v>33130</v>
      </c>
      <c r="D7" s="79">
        <f t="shared" ca="1" si="0"/>
        <v>32</v>
      </c>
      <c r="E7" s="73" t="s">
        <v>420</v>
      </c>
      <c r="F7" s="77">
        <v>75511</v>
      </c>
      <c r="H7" s="73" t="s">
        <v>654</v>
      </c>
      <c r="I7" s="73">
        <f t="shared" si="1"/>
        <v>9</v>
      </c>
      <c r="J7" s="216">
        <f t="shared" si="2"/>
        <v>456224</v>
      </c>
      <c r="K7" s="216">
        <f t="shared" si="3"/>
        <v>50691.555555555555</v>
      </c>
      <c r="L7" s="216">
        <f t="array" ref="L7">MAX(IF(Dept=$H7,IF(Status=L$1,Salary)))</f>
        <v>77694</v>
      </c>
      <c r="M7" s="216">
        <f t="array" ref="M7">MIN(IF(Dept=$H7,IF(Status=M$1,Salary)))</f>
        <v>25187</v>
      </c>
      <c r="N7" s="73" t="s">
        <v>1284</v>
      </c>
      <c r="O7" s="213" t="s">
        <v>1295</v>
      </c>
    </row>
    <row r="8" spans="1:15" x14ac:dyDescent="0.2">
      <c r="A8" s="73" t="s">
        <v>683</v>
      </c>
      <c r="B8" s="73" t="s">
        <v>681</v>
      </c>
      <c r="C8" s="78">
        <v>35314</v>
      </c>
      <c r="D8" s="79">
        <f t="shared" ca="1" si="0"/>
        <v>26</v>
      </c>
      <c r="E8" s="73" t="s">
        <v>424</v>
      </c>
      <c r="F8" s="77">
        <v>42909</v>
      </c>
      <c r="H8" s="73" t="s">
        <v>650</v>
      </c>
      <c r="I8" s="73">
        <f t="shared" si="1"/>
        <v>1</v>
      </c>
      <c r="J8" s="216">
        <f t="shared" si="2"/>
        <v>34457</v>
      </c>
      <c r="K8" s="216">
        <f t="shared" si="3"/>
        <v>34457</v>
      </c>
      <c r="L8" s="216">
        <f t="array" ref="L8">MAX(IF(Dept=$H8,IF(Status=L$1,Salary)))</f>
        <v>34457</v>
      </c>
      <c r="M8" s="216">
        <f t="array" ref="M8">MIN(IF(Dept=$H8,IF(Status=M$1,Salary)))</f>
        <v>34457</v>
      </c>
      <c r="N8" s="73" t="s">
        <v>1289</v>
      </c>
      <c r="O8" s="213" t="s">
        <v>1296</v>
      </c>
    </row>
    <row r="9" spans="1:15" x14ac:dyDescent="0.2">
      <c r="A9" s="73" t="s">
        <v>682</v>
      </c>
      <c r="B9" s="73" t="s">
        <v>681</v>
      </c>
      <c r="C9" s="78">
        <v>35818</v>
      </c>
      <c r="D9" s="79">
        <f t="shared" ca="1" si="0"/>
        <v>25</v>
      </c>
      <c r="E9" s="73" t="s">
        <v>424</v>
      </c>
      <c r="F9" s="77">
        <v>52255</v>
      </c>
      <c r="H9" s="73" t="s">
        <v>646</v>
      </c>
      <c r="I9" s="73">
        <f t="shared" si="1"/>
        <v>3</v>
      </c>
      <c r="J9" s="216">
        <f t="shared" si="2"/>
        <v>183674</v>
      </c>
      <c r="K9" s="216">
        <f t="shared" si="3"/>
        <v>61224.666666666664</v>
      </c>
      <c r="L9" s="216">
        <f t="array" ref="L9">MAX(IF(Dept=$H9,IF(Status=L$1,Salary)))</f>
        <v>78455</v>
      </c>
      <c r="M9" s="216">
        <f t="array" ref="M9">MIN(IF(Dept=$H9,IF(Status=M$1,Salary)))</f>
        <v>42829</v>
      </c>
      <c r="N9" s="73" t="s">
        <v>1290</v>
      </c>
      <c r="O9" s="213" t="s">
        <v>1297</v>
      </c>
    </row>
    <row r="10" spans="1:15" x14ac:dyDescent="0.2">
      <c r="A10" s="73" t="s">
        <v>680</v>
      </c>
      <c r="B10" s="73" t="s">
        <v>677</v>
      </c>
      <c r="C10" s="78">
        <v>37105</v>
      </c>
      <c r="D10" s="79">
        <f t="shared" ca="1" si="0"/>
        <v>21</v>
      </c>
      <c r="E10" s="73" t="s">
        <v>424</v>
      </c>
      <c r="F10" s="77">
        <v>54972</v>
      </c>
      <c r="H10" s="73" t="s">
        <v>639</v>
      </c>
      <c r="I10" s="73">
        <f t="shared" si="1"/>
        <v>4</v>
      </c>
      <c r="J10" s="216">
        <f t="shared" si="2"/>
        <v>216180</v>
      </c>
      <c r="K10" s="216">
        <f t="shared" si="3"/>
        <v>54045</v>
      </c>
      <c r="L10" s="216">
        <f t="array" ref="L10">MAX(IF(Dept=$H10,IF(Status=L$1,Salary)))</f>
        <v>66619</v>
      </c>
      <c r="M10" s="216">
        <f t="array" ref="M10">MIN(IF(Dept=$H10,IF(Status=M$1,Salary)))</f>
        <v>28565</v>
      </c>
      <c r="N10" s="73" t="s">
        <v>1291</v>
      </c>
      <c r="O10" s="213" t="s">
        <v>1300</v>
      </c>
    </row>
    <row r="11" spans="1:15" x14ac:dyDescent="0.2">
      <c r="A11" s="73" t="s">
        <v>679</v>
      </c>
      <c r="B11" s="73" t="s">
        <v>677</v>
      </c>
      <c r="C11" s="78">
        <v>39160</v>
      </c>
      <c r="D11" s="79">
        <f t="shared" ca="1" si="0"/>
        <v>15</v>
      </c>
      <c r="E11" s="73" t="s">
        <v>424</v>
      </c>
      <c r="F11" s="77">
        <v>42401</v>
      </c>
      <c r="H11" s="73" t="s">
        <v>636</v>
      </c>
      <c r="I11" s="73">
        <f t="shared" si="1"/>
        <v>2</v>
      </c>
      <c r="J11" s="216">
        <f t="shared" si="2"/>
        <v>130344</v>
      </c>
      <c r="K11" s="216">
        <f t="shared" si="3"/>
        <v>65172</v>
      </c>
      <c r="L11" s="216">
        <f t="array" ref="L11">MAX(IF(Dept=$H11,IF(Status=L$1,Salary)))</f>
        <v>79722</v>
      </c>
      <c r="M11" s="216">
        <f t="array" ref="M11">MIN(IF(Dept=$H11,IF(Status=M$1,Salary)))</f>
        <v>50622</v>
      </c>
      <c r="N11" s="214" t="s">
        <v>1292</v>
      </c>
      <c r="O11" s="215" t="s">
        <v>1298</v>
      </c>
    </row>
    <row r="12" spans="1:15" x14ac:dyDescent="0.2">
      <c r="A12" s="73" t="s">
        <v>678</v>
      </c>
      <c r="B12" s="73" t="s">
        <v>677</v>
      </c>
      <c r="C12" s="78">
        <v>35947</v>
      </c>
      <c r="D12" s="79">
        <f t="shared" ca="1" si="0"/>
        <v>24</v>
      </c>
      <c r="E12" s="73" t="s">
        <v>424</v>
      </c>
      <c r="F12" s="77">
        <v>49882</v>
      </c>
      <c r="H12" s="73" t="s">
        <v>622</v>
      </c>
      <c r="I12" s="73">
        <f t="shared" si="1"/>
        <v>4</v>
      </c>
      <c r="J12" s="216">
        <f t="shared" si="2"/>
        <v>192017</v>
      </c>
      <c r="K12" s="216">
        <f t="shared" si="3"/>
        <v>48004.25</v>
      </c>
      <c r="L12" s="216">
        <f t="array" ref="L12">MAX(IF(Dept=$H12,IF(Status=L$1,Salary)))</f>
        <v>65723</v>
      </c>
      <c r="M12" s="216">
        <f t="array" ref="M12">MIN(IF(Dept=$H12,IF(Status=M$1,Salary)))</f>
        <v>21508</v>
      </c>
      <c r="N12" s="73" t="s">
        <v>1293</v>
      </c>
      <c r="O12" s="213" t="s">
        <v>1301</v>
      </c>
    </row>
    <row r="13" spans="1:15" x14ac:dyDescent="0.2">
      <c r="A13" s="73" t="s">
        <v>676</v>
      </c>
      <c r="B13" s="73" t="s">
        <v>675</v>
      </c>
      <c r="C13" s="78">
        <v>32767</v>
      </c>
      <c r="D13" s="79">
        <f t="shared" ca="1" si="0"/>
        <v>33</v>
      </c>
      <c r="E13" s="73" t="s">
        <v>424</v>
      </c>
      <c r="F13" s="77">
        <v>25901</v>
      </c>
      <c r="H13" s="73" t="s">
        <v>618</v>
      </c>
      <c r="I13" s="73">
        <f t="shared" si="1"/>
        <v>1</v>
      </c>
      <c r="J13" s="216">
        <f t="shared" si="2"/>
        <v>27498</v>
      </c>
      <c r="K13" s="216">
        <f t="shared" si="3"/>
        <v>27498</v>
      </c>
      <c r="L13" s="216">
        <f t="array" ref="L13">MAX(IF(Dept=$H13,IF(Status=L$1,Salary)))</f>
        <v>27498</v>
      </c>
      <c r="M13" s="216">
        <f t="array" ref="M13">MIN(IF(Dept=$H13,IF(Status=M$1,Salary)))</f>
        <v>27498</v>
      </c>
      <c r="N13" s="214" t="s">
        <v>1294</v>
      </c>
      <c r="O13" s="215" t="s">
        <v>1299</v>
      </c>
    </row>
    <row r="14" spans="1:15" x14ac:dyDescent="0.2">
      <c r="A14" s="73" t="s">
        <v>674</v>
      </c>
      <c r="B14" s="73" t="s">
        <v>654</v>
      </c>
      <c r="C14" s="78">
        <v>32402</v>
      </c>
      <c r="D14" s="79">
        <f t="shared" ca="1" si="0"/>
        <v>34</v>
      </c>
      <c r="E14" s="73" t="s">
        <v>424</v>
      </c>
      <c r="F14" s="77">
        <v>51437</v>
      </c>
      <c r="H14" s="73" t="s">
        <v>567</v>
      </c>
      <c r="I14" s="73">
        <f t="shared" si="1"/>
        <v>27</v>
      </c>
      <c r="J14" s="216">
        <f t="shared" si="2"/>
        <v>1406488</v>
      </c>
      <c r="K14" s="216">
        <f t="shared" si="3"/>
        <v>52092.148148148146</v>
      </c>
      <c r="L14" s="216">
        <f t="array" ref="L14">MAX(IF(Dept=$H14,IF(Status=L$1,Salary)))</f>
        <v>79993</v>
      </c>
      <c r="M14" s="216">
        <f t="array" ref="M14">MIN(IF(Dept=$H14,IF(Status=M$1,Salary)))</f>
        <v>21585</v>
      </c>
    </row>
    <row r="15" spans="1:15" x14ac:dyDescent="0.2">
      <c r="A15" s="73" t="s">
        <v>673</v>
      </c>
      <c r="B15" s="73" t="s">
        <v>654</v>
      </c>
      <c r="C15" s="78">
        <v>34309</v>
      </c>
      <c r="D15" s="79">
        <f t="shared" ca="1" si="0"/>
        <v>29</v>
      </c>
      <c r="E15" s="73" t="s">
        <v>420</v>
      </c>
      <c r="F15" s="77">
        <v>75717</v>
      </c>
      <c r="H15" s="73" t="s">
        <v>564</v>
      </c>
      <c r="I15" s="73">
        <f t="shared" si="1"/>
        <v>1</v>
      </c>
      <c r="J15" s="216">
        <f t="shared" si="2"/>
        <v>46520</v>
      </c>
      <c r="K15" s="216">
        <f t="shared" si="3"/>
        <v>46520</v>
      </c>
      <c r="L15" s="216">
        <f t="array" ref="L15">MAX(IF(Dept=$H15,IF(Status=L$1,Salary)))</f>
        <v>46520</v>
      </c>
      <c r="M15" s="216">
        <f t="array" ref="M15">MIN(IF(Dept=$H15,IF(Status=M$1,Salary)))</f>
        <v>46520</v>
      </c>
    </row>
    <row r="16" spans="1:15" x14ac:dyDescent="0.2">
      <c r="A16" s="73" t="s">
        <v>672</v>
      </c>
      <c r="B16" s="73" t="s">
        <v>654</v>
      </c>
      <c r="C16" s="78">
        <v>36072</v>
      </c>
      <c r="D16" s="79">
        <f t="shared" ca="1" si="0"/>
        <v>24</v>
      </c>
      <c r="E16" s="73" t="s">
        <v>424</v>
      </c>
      <c r="F16" s="77">
        <v>25187</v>
      </c>
      <c r="H16" s="73" t="s">
        <v>546</v>
      </c>
      <c r="I16" s="73">
        <f t="shared" si="1"/>
        <v>11</v>
      </c>
      <c r="J16" s="216">
        <f t="shared" si="2"/>
        <v>543195</v>
      </c>
      <c r="K16" s="216">
        <f t="shared" si="3"/>
        <v>49381.36363636364</v>
      </c>
      <c r="L16" s="216">
        <f t="array" ref="L16">MAX(IF(Dept=$H16,IF(Status=L$1,Salary)))</f>
        <v>77469</v>
      </c>
      <c r="M16" s="216">
        <f t="array" ref="M16">MIN(IF(Dept=$H16,IF(Status=M$1,Salary)))</f>
        <v>23791</v>
      </c>
    </row>
    <row r="17" spans="1:13" x14ac:dyDescent="0.2">
      <c r="A17" s="73" t="s">
        <v>671</v>
      </c>
      <c r="B17" s="73" t="s">
        <v>654</v>
      </c>
      <c r="C17" s="78">
        <v>33220</v>
      </c>
      <c r="D17" s="79">
        <f t="shared" ca="1" si="0"/>
        <v>32</v>
      </c>
      <c r="E17" s="73" t="s">
        <v>435</v>
      </c>
      <c r="F17" s="77">
        <v>54294</v>
      </c>
      <c r="H17" s="73" t="s">
        <v>538</v>
      </c>
      <c r="I17" s="73">
        <f t="shared" si="1"/>
        <v>4</v>
      </c>
      <c r="J17" s="216">
        <f t="shared" si="2"/>
        <v>237573</v>
      </c>
      <c r="K17" s="216">
        <f t="shared" si="3"/>
        <v>59393.25</v>
      </c>
      <c r="L17" s="216">
        <f t="array" ref="L17">MAX(IF(Dept=$H17,IF(Status=L$1,Salary)))</f>
        <v>79576</v>
      </c>
      <c r="M17" s="216">
        <f t="array" ref="M17">MIN(IF(Dept=$H17,IF(Status=M$1,Salary)))</f>
        <v>36401</v>
      </c>
    </row>
    <row r="18" spans="1:13" x14ac:dyDescent="0.2">
      <c r="A18" s="73" t="s">
        <v>670</v>
      </c>
      <c r="B18" s="73" t="s">
        <v>654</v>
      </c>
      <c r="C18" s="78">
        <v>36295</v>
      </c>
      <c r="D18" s="79">
        <f t="shared" ca="1" si="0"/>
        <v>23</v>
      </c>
      <c r="E18" s="73" t="s">
        <v>424</v>
      </c>
      <c r="F18" s="77">
        <v>54271</v>
      </c>
      <c r="H18" s="73" t="s">
        <v>536</v>
      </c>
      <c r="I18" s="73">
        <f t="shared" si="1"/>
        <v>0</v>
      </c>
      <c r="J18" s="216">
        <f t="shared" si="2"/>
        <v>0</v>
      </c>
      <c r="K18" s="216">
        <f t="shared" si="3"/>
        <v>0</v>
      </c>
      <c r="L18" s="216">
        <f t="array" ref="L18">MAX(IF(Dept=$H18,IF(Status=L$1,Salary)))</f>
        <v>0</v>
      </c>
      <c r="M18" s="216">
        <f t="array" ref="M18">MIN(IF(Dept=$H18,IF(Status=M$1,Salary)))</f>
        <v>0</v>
      </c>
    </row>
    <row r="19" spans="1:13" x14ac:dyDescent="0.2">
      <c r="A19" s="73" t="s">
        <v>669</v>
      </c>
      <c r="B19" s="73" t="s">
        <v>654</v>
      </c>
      <c r="C19" s="78">
        <v>35656</v>
      </c>
      <c r="D19" s="79">
        <f t="shared" ca="1" si="0"/>
        <v>25</v>
      </c>
      <c r="E19" s="73" t="s">
        <v>417</v>
      </c>
      <c r="F19" s="77">
        <v>61080</v>
      </c>
      <c r="H19" s="73" t="s">
        <v>520</v>
      </c>
      <c r="I19" s="73">
        <f t="shared" si="1"/>
        <v>10</v>
      </c>
      <c r="J19" s="216">
        <f t="shared" si="2"/>
        <v>448659</v>
      </c>
      <c r="K19" s="216">
        <f t="shared" si="3"/>
        <v>44865.9</v>
      </c>
      <c r="L19" s="216">
        <f t="array" ref="L19">MAX(IF(Dept=$H19,IF(Status=L$1,Salary)))</f>
        <v>66848</v>
      </c>
      <c r="M19" s="216">
        <f t="array" ref="M19">MIN(IF(Dept=$H19,IF(Status=M$1,Salary)))</f>
        <v>23067</v>
      </c>
    </row>
    <row r="20" spans="1:13" x14ac:dyDescent="0.2">
      <c r="A20" s="73" t="s">
        <v>668</v>
      </c>
      <c r="B20" s="73" t="s">
        <v>654</v>
      </c>
      <c r="C20" s="78">
        <v>34251</v>
      </c>
      <c r="D20" s="79">
        <f t="shared" ca="1" si="0"/>
        <v>29</v>
      </c>
      <c r="E20" s="73" t="s">
        <v>424</v>
      </c>
      <c r="F20" s="77">
        <v>77694</v>
      </c>
      <c r="H20" s="73" t="s">
        <v>514</v>
      </c>
      <c r="I20" s="73">
        <f t="shared" si="1"/>
        <v>3</v>
      </c>
      <c r="J20" s="216">
        <f t="shared" si="2"/>
        <v>147844</v>
      </c>
      <c r="K20" s="216">
        <f t="shared" si="3"/>
        <v>49281.333333333336</v>
      </c>
      <c r="L20" s="216">
        <f t="array" ref="L20">MAX(IF(Dept=$H20,IF(Status=L$1,Salary)))</f>
        <v>79259</v>
      </c>
      <c r="M20" s="216">
        <f t="array" ref="M20">MIN(IF(Dept=$H20,IF(Status=M$1,Salary)))</f>
        <v>24108</v>
      </c>
    </row>
    <row r="21" spans="1:13" x14ac:dyDescent="0.2">
      <c r="A21" s="73" t="s">
        <v>667</v>
      </c>
      <c r="B21" s="73" t="s">
        <v>654</v>
      </c>
      <c r="C21" s="78">
        <v>32526</v>
      </c>
      <c r="D21" s="79">
        <f t="shared" ca="1" si="0"/>
        <v>34</v>
      </c>
      <c r="E21" s="73" t="s">
        <v>435</v>
      </c>
      <c r="F21" s="77">
        <v>52424</v>
      </c>
      <c r="H21" s="73" t="s">
        <v>484</v>
      </c>
      <c r="I21" s="73">
        <f t="shared" si="1"/>
        <v>14</v>
      </c>
      <c r="J21" s="216">
        <f t="shared" si="2"/>
        <v>843645</v>
      </c>
      <c r="K21" s="216">
        <f t="shared" si="3"/>
        <v>60260.357142857145</v>
      </c>
      <c r="L21" s="216">
        <f t="array" ref="L21">MAX(IF(Dept=$H21,IF(Status=L$1,Salary)))</f>
        <v>77628</v>
      </c>
      <c r="M21" s="216">
        <f t="array" ref="M21">MIN(IF(Dept=$H21,IF(Status=M$1,Salary)))</f>
        <v>29868</v>
      </c>
    </row>
    <row r="22" spans="1:13" x14ac:dyDescent="0.2">
      <c r="A22" s="73" t="s">
        <v>666</v>
      </c>
      <c r="B22" s="73" t="s">
        <v>654</v>
      </c>
      <c r="C22" s="78">
        <v>33528</v>
      </c>
      <c r="D22" s="79">
        <f t="shared" ca="1" si="0"/>
        <v>31</v>
      </c>
      <c r="E22" s="73" t="s">
        <v>424</v>
      </c>
      <c r="F22" s="77">
        <v>55119</v>
      </c>
      <c r="H22" s="73" t="s">
        <v>459</v>
      </c>
      <c r="I22" s="73">
        <f t="shared" si="1"/>
        <v>13</v>
      </c>
      <c r="J22" s="216">
        <f t="shared" si="2"/>
        <v>677214</v>
      </c>
      <c r="K22" s="216">
        <f t="shared" si="3"/>
        <v>52093.384615384617</v>
      </c>
      <c r="L22" s="216">
        <f t="array" ref="L22">MAX(IF(Dept=$H22,IF(Status=L$1,Salary)))</f>
        <v>76518</v>
      </c>
      <c r="M22" s="216">
        <f t="array" ref="M22">MIN(IF(Dept=$H22,IF(Status=M$1,Salary)))</f>
        <v>31753</v>
      </c>
    </row>
    <row r="23" spans="1:13" x14ac:dyDescent="0.2">
      <c r="A23" s="73" t="s">
        <v>665</v>
      </c>
      <c r="B23" s="73" t="s">
        <v>654</v>
      </c>
      <c r="C23" s="78">
        <v>33035</v>
      </c>
      <c r="D23" s="79">
        <f t="shared" ca="1" si="0"/>
        <v>32</v>
      </c>
      <c r="E23" s="73" t="s">
        <v>420</v>
      </c>
      <c r="F23" s="77">
        <v>78042</v>
      </c>
      <c r="H23" s="73" t="s">
        <v>426</v>
      </c>
      <c r="I23" s="73">
        <f t="shared" si="1"/>
        <v>18</v>
      </c>
      <c r="J23" s="216">
        <f t="shared" si="2"/>
        <v>911175</v>
      </c>
      <c r="K23" s="216">
        <f t="shared" si="3"/>
        <v>50620.833333333336</v>
      </c>
      <c r="L23" s="216">
        <f t="array" ref="L23">MAX(IF(Dept=$H23,IF(Status=L$1,Salary)))</f>
        <v>77605</v>
      </c>
      <c r="M23" s="216">
        <f t="array" ref="M23">MIN(IF(Dept=$H23,IF(Status=M$1,Salary)))</f>
        <v>24326</v>
      </c>
    </row>
    <row r="24" spans="1:13" x14ac:dyDescent="0.2">
      <c r="A24" s="73" t="s">
        <v>664</v>
      </c>
      <c r="B24" s="73" t="s">
        <v>654</v>
      </c>
      <c r="C24" s="78">
        <v>33886</v>
      </c>
      <c r="D24" s="79">
        <f t="shared" ca="1" si="0"/>
        <v>30</v>
      </c>
      <c r="E24" s="73" t="s">
        <v>424</v>
      </c>
      <c r="F24" s="77">
        <v>32873</v>
      </c>
      <c r="H24" s="73" t="s">
        <v>422</v>
      </c>
      <c r="I24" s="73">
        <f t="shared" si="1"/>
        <v>1</v>
      </c>
      <c r="J24" s="216">
        <f t="shared" si="2"/>
        <v>59375</v>
      </c>
      <c r="K24" s="216">
        <f t="shared" si="3"/>
        <v>59375</v>
      </c>
      <c r="L24" s="216">
        <f t="array" ref="L24">MAX(IF(Dept=$H24,IF(Status=L$1,Salary)))</f>
        <v>59375</v>
      </c>
      <c r="M24" s="216">
        <f t="array" ref="M24">MIN(IF(Dept=$H24,IF(Status=M$1,Salary)))</f>
        <v>59375</v>
      </c>
    </row>
    <row r="25" spans="1:13" x14ac:dyDescent="0.2">
      <c r="A25" s="73" t="s">
        <v>663</v>
      </c>
      <c r="B25" s="73" t="s">
        <v>654</v>
      </c>
      <c r="C25" s="78">
        <v>38024</v>
      </c>
      <c r="D25" s="79">
        <f t="shared" ca="1" si="0"/>
        <v>19</v>
      </c>
      <c r="E25" s="73" t="s">
        <v>420</v>
      </c>
      <c r="F25" s="77">
        <v>22597</v>
      </c>
      <c r="H25" s="73" t="s">
        <v>418</v>
      </c>
      <c r="I25" s="73">
        <f t="shared" si="1"/>
        <v>0</v>
      </c>
      <c r="J25" s="216">
        <f t="shared" si="2"/>
        <v>0</v>
      </c>
      <c r="K25" s="216">
        <f t="shared" si="3"/>
        <v>0</v>
      </c>
      <c r="L25" s="216">
        <f t="array" ref="L25">MAX(IF(Dept=$H25,IF(Status=L$1,Salary)))</f>
        <v>0</v>
      </c>
      <c r="M25" s="216">
        <f t="array" ref="M25">MIN(IF(Dept=$H25,IF(Status=M$1,Salary)))</f>
        <v>0</v>
      </c>
    </row>
    <row r="26" spans="1:13" ht="15" x14ac:dyDescent="0.2">
      <c r="A26" s="73" t="s">
        <v>662</v>
      </c>
      <c r="B26" s="73" t="s">
        <v>654</v>
      </c>
      <c r="C26" s="80">
        <v>39346</v>
      </c>
      <c r="D26" s="79">
        <f t="shared" ca="1" si="0"/>
        <v>15</v>
      </c>
      <c r="E26" s="73" t="s">
        <v>424</v>
      </c>
      <c r="F26" s="77">
        <v>66175</v>
      </c>
      <c r="H26"/>
      <c r="I26"/>
    </row>
    <row r="27" spans="1:13" ht="15" x14ac:dyDescent="0.2">
      <c r="A27" s="73" t="s">
        <v>661</v>
      </c>
      <c r="B27" s="73" t="s">
        <v>654</v>
      </c>
      <c r="C27" s="78">
        <v>34883</v>
      </c>
      <c r="D27" s="79">
        <f t="shared" ca="1" si="0"/>
        <v>27</v>
      </c>
      <c r="E27" s="73" t="s">
        <v>424</v>
      </c>
      <c r="F27" s="77">
        <v>67420</v>
      </c>
      <c r="H27"/>
      <c r="I27"/>
    </row>
    <row r="28" spans="1:13" ht="15" x14ac:dyDescent="0.2">
      <c r="A28" s="73" t="s">
        <v>660</v>
      </c>
      <c r="B28" s="73" t="s">
        <v>654</v>
      </c>
      <c r="C28" s="78">
        <v>34896</v>
      </c>
      <c r="D28" s="79">
        <f t="shared" ca="1" si="0"/>
        <v>27</v>
      </c>
      <c r="E28" s="73" t="s">
        <v>435</v>
      </c>
      <c r="F28" s="77">
        <v>38999</v>
      </c>
      <c r="H28"/>
      <c r="I28"/>
    </row>
    <row r="29" spans="1:13" ht="15" x14ac:dyDescent="0.2">
      <c r="A29" s="73" t="s">
        <v>659</v>
      </c>
      <c r="B29" s="73" t="s">
        <v>654</v>
      </c>
      <c r="C29" s="78">
        <v>34956</v>
      </c>
      <c r="D29" s="79">
        <f t="shared" ca="1" si="0"/>
        <v>27</v>
      </c>
      <c r="E29" s="73" t="s">
        <v>420</v>
      </c>
      <c r="F29" s="77">
        <v>31447</v>
      </c>
      <c r="H29"/>
      <c r="I29">
        <f>MATCH(I30,I2:M2,0)</f>
        <v>4</v>
      </c>
      <c r="J29" s="213" t="s">
        <v>1303</v>
      </c>
    </row>
    <row r="30" spans="1:13" x14ac:dyDescent="0.2">
      <c r="A30" s="73" t="s">
        <v>658</v>
      </c>
      <c r="B30" s="73" t="s">
        <v>654</v>
      </c>
      <c r="C30" s="78">
        <v>35950</v>
      </c>
      <c r="D30" s="79">
        <f t="shared" ca="1" si="0"/>
        <v>24</v>
      </c>
      <c r="E30" s="73" t="s">
        <v>435</v>
      </c>
      <c r="F30" s="77">
        <v>21554</v>
      </c>
      <c r="H30" s="82" t="s">
        <v>695</v>
      </c>
      <c r="I30" s="82" t="s">
        <v>1287</v>
      </c>
    </row>
    <row r="31" spans="1:13" ht="15" x14ac:dyDescent="0.2">
      <c r="A31" s="73" t="s">
        <v>657</v>
      </c>
      <c r="B31" s="73" t="s">
        <v>654</v>
      </c>
      <c r="C31" s="78">
        <v>39139</v>
      </c>
      <c r="D31" s="79">
        <f t="shared" ca="1" si="0"/>
        <v>16</v>
      </c>
      <c r="E31" s="73" t="s">
        <v>424</v>
      </c>
      <c r="F31" s="77">
        <v>26048</v>
      </c>
      <c r="H31" s="73" t="s">
        <v>688</v>
      </c>
      <c r="I31">
        <f>CHOOSE($I$29,I3,J3,K3,L3,M3)</f>
        <v>41639</v>
      </c>
      <c r="J31" s="213" t="s">
        <v>1304</v>
      </c>
    </row>
    <row r="32" spans="1:13" ht="15" x14ac:dyDescent="0.2">
      <c r="A32" s="73" t="s">
        <v>656</v>
      </c>
      <c r="B32" s="73" t="s">
        <v>654</v>
      </c>
      <c r="C32" s="78">
        <v>33705</v>
      </c>
      <c r="D32" s="79">
        <f t="shared" ca="1" si="0"/>
        <v>30</v>
      </c>
      <c r="E32" s="73" t="s">
        <v>420</v>
      </c>
      <c r="F32" s="77">
        <v>60284</v>
      </c>
      <c r="H32" s="73" t="s">
        <v>681</v>
      </c>
      <c r="I32">
        <f t="shared" ref="I32:I53" si="4">CHOOSE($I$29,I4,J4,K4,L4,M4)</f>
        <v>78644</v>
      </c>
    </row>
    <row r="33" spans="1:9" ht="15" x14ac:dyDescent="0.2">
      <c r="A33" s="73" t="s">
        <v>655</v>
      </c>
      <c r="B33" s="73" t="s">
        <v>654</v>
      </c>
      <c r="C33" s="78">
        <v>35092</v>
      </c>
      <c r="D33" s="79">
        <f t="shared" ca="1" si="0"/>
        <v>27</v>
      </c>
      <c r="E33" s="73" t="s">
        <v>420</v>
      </c>
      <c r="F33" s="77">
        <v>27008</v>
      </c>
      <c r="H33" s="73" t="s">
        <v>677</v>
      </c>
      <c r="I33">
        <f t="shared" si="4"/>
        <v>54972</v>
      </c>
    </row>
    <row r="34" spans="1:9" ht="15" x14ac:dyDescent="0.2">
      <c r="A34" s="73" t="s">
        <v>653</v>
      </c>
      <c r="B34" s="73" t="s">
        <v>650</v>
      </c>
      <c r="C34" s="78">
        <v>38583</v>
      </c>
      <c r="D34" s="79">
        <f t="shared" ca="1" si="0"/>
        <v>17</v>
      </c>
      <c r="E34" s="73" t="s">
        <v>420</v>
      </c>
      <c r="F34" s="77">
        <v>50094</v>
      </c>
      <c r="H34" s="73" t="s">
        <v>675</v>
      </c>
      <c r="I34">
        <f t="shared" si="4"/>
        <v>25901</v>
      </c>
    </row>
    <row r="35" spans="1:9" ht="15" x14ac:dyDescent="0.2">
      <c r="A35" s="73" t="s">
        <v>652</v>
      </c>
      <c r="B35" s="73" t="s">
        <v>650</v>
      </c>
      <c r="C35" s="80">
        <v>39307</v>
      </c>
      <c r="D35" s="79">
        <f t="shared" ca="1" si="0"/>
        <v>15</v>
      </c>
      <c r="E35" s="73" t="s">
        <v>420</v>
      </c>
      <c r="F35" s="77">
        <v>26012</v>
      </c>
      <c r="H35" s="73" t="s">
        <v>654</v>
      </c>
      <c r="I35">
        <f t="shared" si="4"/>
        <v>77694</v>
      </c>
    </row>
    <row r="36" spans="1:9" ht="15" x14ac:dyDescent="0.2">
      <c r="A36" s="73" t="s">
        <v>651</v>
      </c>
      <c r="B36" s="73" t="s">
        <v>650</v>
      </c>
      <c r="C36" s="78">
        <v>36937</v>
      </c>
      <c r="D36" s="79">
        <f t="shared" ca="1" si="0"/>
        <v>22</v>
      </c>
      <c r="E36" s="73" t="s">
        <v>424</v>
      </c>
      <c r="F36" s="77">
        <v>34457</v>
      </c>
      <c r="H36" s="73" t="s">
        <v>650</v>
      </c>
      <c r="I36">
        <f t="shared" si="4"/>
        <v>34457</v>
      </c>
    </row>
    <row r="37" spans="1:9" ht="15" x14ac:dyDescent="0.2">
      <c r="A37" s="73" t="s">
        <v>649</v>
      </c>
      <c r="B37" s="73" t="s">
        <v>646</v>
      </c>
      <c r="C37" s="78">
        <v>32125</v>
      </c>
      <c r="D37" s="79">
        <f t="shared" ca="1" si="0"/>
        <v>35</v>
      </c>
      <c r="E37" s="73" t="s">
        <v>424</v>
      </c>
      <c r="F37" s="77">
        <v>62390</v>
      </c>
      <c r="H37" s="73" t="s">
        <v>646</v>
      </c>
      <c r="I37">
        <f t="shared" si="4"/>
        <v>78455</v>
      </c>
    </row>
    <row r="38" spans="1:9" ht="15" x14ac:dyDescent="0.2">
      <c r="A38" s="73" t="s">
        <v>648</v>
      </c>
      <c r="B38" s="73" t="s">
        <v>646</v>
      </c>
      <c r="C38" s="78">
        <v>38201</v>
      </c>
      <c r="D38" s="79">
        <f t="shared" ca="1" si="0"/>
        <v>18</v>
      </c>
      <c r="E38" s="73" t="s">
        <v>424</v>
      </c>
      <c r="F38" s="77">
        <v>78455</v>
      </c>
      <c r="H38" s="73" t="s">
        <v>639</v>
      </c>
      <c r="I38">
        <f t="shared" si="4"/>
        <v>66619</v>
      </c>
    </row>
    <row r="39" spans="1:9" ht="15" x14ac:dyDescent="0.2">
      <c r="A39" s="73" t="s">
        <v>647</v>
      </c>
      <c r="B39" s="73" t="s">
        <v>646</v>
      </c>
      <c r="C39" s="78">
        <v>35303</v>
      </c>
      <c r="D39" s="79">
        <f t="shared" ca="1" si="0"/>
        <v>26</v>
      </c>
      <c r="E39" s="73" t="s">
        <v>424</v>
      </c>
      <c r="F39" s="77">
        <v>42829</v>
      </c>
      <c r="H39" s="73" t="s">
        <v>636</v>
      </c>
      <c r="I39">
        <f t="shared" si="4"/>
        <v>79722</v>
      </c>
    </row>
    <row r="40" spans="1:9" ht="15" x14ac:dyDescent="0.2">
      <c r="A40" s="73" t="s">
        <v>645</v>
      </c>
      <c r="B40" s="73" t="s">
        <v>639</v>
      </c>
      <c r="C40" s="78">
        <v>36666</v>
      </c>
      <c r="D40" s="79">
        <f t="shared" ca="1" si="0"/>
        <v>22</v>
      </c>
      <c r="E40" s="73" t="s">
        <v>424</v>
      </c>
      <c r="F40" s="77">
        <v>28565</v>
      </c>
      <c r="H40" s="73" t="s">
        <v>622</v>
      </c>
      <c r="I40">
        <f t="shared" si="4"/>
        <v>65723</v>
      </c>
    </row>
    <row r="41" spans="1:9" ht="15" x14ac:dyDescent="0.2">
      <c r="A41" s="73" t="s">
        <v>644</v>
      </c>
      <c r="B41" s="73" t="s">
        <v>639</v>
      </c>
      <c r="C41" s="78">
        <v>32667</v>
      </c>
      <c r="D41" s="79">
        <f t="shared" ca="1" si="0"/>
        <v>33</v>
      </c>
      <c r="E41" s="73" t="s">
        <v>424</v>
      </c>
      <c r="F41" s="77">
        <v>63746</v>
      </c>
      <c r="H41" s="73" t="s">
        <v>618</v>
      </c>
      <c r="I41">
        <f t="shared" si="4"/>
        <v>27498</v>
      </c>
    </row>
    <row r="42" spans="1:9" ht="15" x14ac:dyDescent="0.2">
      <c r="A42" s="73" t="s">
        <v>643</v>
      </c>
      <c r="B42" s="73" t="s">
        <v>639</v>
      </c>
      <c r="C42" s="78">
        <v>35131</v>
      </c>
      <c r="D42" s="79">
        <f t="shared" ca="1" si="0"/>
        <v>26</v>
      </c>
      <c r="E42" s="73" t="s">
        <v>424</v>
      </c>
      <c r="F42" s="77">
        <v>66619</v>
      </c>
      <c r="H42" s="73" t="s">
        <v>567</v>
      </c>
      <c r="I42">
        <f t="shared" si="4"/>
        <v>79993</v>
      </c>
    </row>
    <row r="43" spans="1:9" ht="15" x14ac:dyDescent="0.2">
      <c r="A43" s="73" t="s">
        <v>642</v>
      </c>
      <c r="B43" s="73" t="s">
        <v>639</v>
      </c>
      <c r="C43" s="78">
        <v>32501</v>
      </c>
      <c r="D43" s="79">
        <f t="shared" ca="1" si="0"/>
        <v>34</v>
      </c>
      <c r="E43" s="73" t="s">
        <v>424</v>
      </c>
      <c r="F43" s="77">
        <v>57250</v>
      </c>
      <c r="H43" s="73" t="s">
        <v>564</v>
      </c>
      <c r="I43">
        <f t="shared" si="4"/>
        <v>46520</v>
      </c>
    </row>
    <row r="44" spans="1:9" ht="15" x14ac:dyDescent="0.2">
      <c r="A44" s="73" t="s">
        <v>641</v>
      </c>
      <c r="B44" s="73" t="s">
        <v>639</v>
      </c>
      <c r="C44" s="78">
        <v>36721</v>
      </c>
      <c r="D44" s="79">
        <f t="shared" ca="1" si="0"/>
        <v>22</v>
      </c>
      <c r="E44" s="73" t="s">
        <v>420</v>
      </c>
      <c r="F44" s="77">
        <v>70454</v>
      </c>
      <c r="H44" s="73" t="s">
        <v>546</v>
      </c>
      <c r="I44">
        <f t="shared" si="4"/>
        <v>77469</v>
      </c>
    </row>
    <row r="45" spans="1:9" ht="15" x14ac:dyDescent="0.2">
      <c r="A45" s="73" t="s">
        <v>640</v>
      </c>
      <c r="B45" s="73" t="s">
        <v>639</v>
      </c>
      <c r="C45" s="78">
        <v>35230</v>
      </c>
      <c r="D45" s="79">
        <f t="shared" ca="1" si="0"/>
        <v>26</v>
      </c>
      <c r="E45" s="73" t="s">
        <v>420</v>
      </c>
      <c r="F45" s="77">
        <v>20966</v>
      </c>
      <c r="H45" s="73" t="s">
        <v>538</v>
      </c>
      <c r="I45">
        <f t="shared" si="4"/>
        <v>79576</v>
      </c>
    </row>
    <row r="46" spans="1:9" ht="15" x14ac:dyDescent="0.2">
      <c r="A46" s="73" t="s">
        <v>638</v>
      </c>
      <c r="B46" s="73" t="s">
        <v>636</v>
      </c>
      <c r="C46" s="78">
        <v>37641</v>
      </c>
      <c r="D46" s="79">
        <f t="shared" ca="1" si="0"/>
        <v>20</v>
      </c>
      <c r="E46" s="73" t="s">
        <v>424</v>
      </c>
      <c r="F46" s="77">
        <v>50622</v>
      </c>
      <c r="H46" s="73" t="s">
        <v>536</v>
      </c>
      <c r="I46">
        <f t="shared" si="4"/>
        <v>0</v>
      </c>
    </row>
    <row r="47" spans="1:9" ht="15" x14ac:dyDescent="0.2">
      <c r="A47" s="73" t="s">
        <v>637</v>
      </c>
      <c r="B47" s="73" t="s">
        <v>636</v>
      </c>
      <c r="C47" s="78">
        <v>34383</v>
      </c>
      <c r="D47" s="79">
        <f t="shared" ca="1" si="0"/>
        <v>29</v>
      </c>
      <c r="E47" s="73" t="s">
        <v>424</v>
      </c>
      <c r="F47" s="77">
        <v>79722</v>
      </c>
      <c r="H47" s="73" t="s">
        <v>520</v>
      </c>
      <c r="I47">
        <f t="shared" si="4"/>
        <v>66848</v>
      </c>
    </row>
    <row r="48" spans="1:9" ht="15" x14ac:dyDescent="0.2">
      <c r="A48" s="73" t="s">
        <v>635</v>
      </c>
      <c r="B48" s="73" t="s">
        <v>622</v>
      </c>
      <c r="C48" s="78">
        <v>34993</v>
      </c>
      <c r="D48" s="79">
        <f t="shared" ca="1" si="0"/>
        <v>27</v>
      </c>
      <c r="E48" s="73" t="s">
        <v>420</v>
      </c>
      <c r="F48" s="77">
        <v>46863</v>
      </c>
      <c r="H48" s="73" t="s">
        <v>514</v>
      </c>
      <c r="I48">
        <f t="shared" si="4"/>
        <v>79259</v>
      </c>
    </row>
    <row r="49" spans="1:9" ht="15" x14ac:dyDescent="0.2">
      <c r="A49" s="73" t="s">
        <v>634</v>
      </c>
      <c r="B49" s="73" t="s">
        <v>622</v>
      </c>
      <c r="C49" s="78">
        <v>35317</v>
      </c>
      <c r="D49" s="79">
        <f t="shared" ca="1" si="0"/>
        <v>26</v>
      </c>
      <c r="E49" s="73" t="s">
        <v>417</v>
      </c>
      <c r="F49" s="77">
        <v>26250</v>
      </c>
      <c r="H49" s="73" t="s">
        <v>484</v>
      </c>
      <c r="I49">
        <f t="shared" si="4"/>
        <v>77628</v>
      </c>
    </row>
    <row r="50" spans="1:9" ht="15" x14ac:dyDescent="0.2">
      <c r="A50" s="73" t="s">
        <v>633</v>
      </c>
      <c r="B50" s="73" t="s">
        <v>622</v>
      </c>
      <c r="C50" s="78">
        <v>36342</v>
      </c>
      <c r="D50" s="79">
        <f t="shared" ca="1" si="0"/>
        <v>23</v>
      </c>
      <c r="E50" s="73" t="s">
        <v>424</v>
      </c>
      <c r="F50" s="77">
        <v>21508</v>
      </c>
      <c r="H50" s="73" t="s">
        <v>459</v>
      </c>
      <c r="I50">
        <f t="shared" si="4"/>
        <v>76518</v>
      </c>
    </row>
    <row r="51" spans="1:9" ht="15" x14ac:dyDescent="0.2">
      <c r="A51" s="73" t="s">
        <v>632</v>
      </c>
      <c r="B51" s="73" t="s">
        <v>622</v>
      </c>
      <c r="C51" s="78">
        <v>38947</v>
      </c>
      <c r="D51" s="79">
        <f t="shared" ca="1" si="0"/>
        <v>16</v>
      </c>
      <c r="E51" s="73" t="s">
        <v>417</v>
      </c>
      <c r="F51" s="77">
        <v>20459</v>
      </c>
      <c r="H51" s="73" t="s">
        <v>426</v>
      </c>
      <c r="I51">
        <f t="shared" si="4"/>
        <v>77605</v>
      </c>
    </row>
    <row r="52" spans="1:9" ht="15" x14ac:dyDescent="0.2">
      <c r="A52" s="73" t="s">
        <v>631</v>
      </c>
      <c r="B52" s="73" t="s">
        <v>622</v>
      </c>
      <c r="C52" s="78">
        <v>32478</v>
      </c>
      <c r="D52" s="79">
        <f t="shared" ca="1" si="0"/>
        <v>34</v>
      </c>
      <c r="E52" s="73" t="s">
        <v>420</v>
      </c>
      <c r="F52" s="77">
        <v>66577</v>
      </c>
      <c r="H52" s="73" t="s">
        <v>422</v>
      </c>
      <c r="I52">
        <f t="shared" si="4"/>
        <v>59375</v>
      </c>
    </row>
    <row r="53" spans="1:9" ht="15" x14ac:dyDescent="0.2">
      <c r="A53" s="73" t="s">
        <v>630</v>
      </c>
      <c r="B53" s="73" t="s">
        <v>622</v>
      </c>
      <c r="C53" s="78">
        <v>33809</v>
      </c>
      <c r="D53" s="79">
        <f t="shared" ca="1" si="0"/>
        <v>30</v>
      </c>
      <c r="E53" s="73" t="s">
        <v>435</v>
      </c>
      <c r="F53" s="77">
        <v>70971</v>
      </c>
      <c r="H53" s="73" t="s">
        <v>418</v>
      </c>
      <c r="I53">
        <f t="shared" si="4"/>
        <v>0</v>
      </c>
    </row>
    <row r="54" spans="1:9" ht="15" x14ac:dyDescent="0.2">
      <c r="A54" s="73" t="s">
        <v>629</v>
      </c>
      <c r="B54" s="73" t="s">
        <v>622</v>
      </c>
      <c r="C54" s="78">
        <v>33215</v>
      </c>
      <c r="D54" s="79">
        <f t="shared" ca="1" si="0"/>
        <v>32</v>
      </c>
      <c r="E54" s="73" t="s">
        <v>420</v>
      </c>
      <c r="F54" s="77">
        <v>30599</v>
      </c>
      <c r="H54"/>
      <c r="I54"/>
    </row>
    <row r="55" spans="1:9" ht="15" x14ac:dyDescent="0.2">
      <c r="A55" s="73" t="s">
        <v>628</v>
      </c>
      <c r="B55" s="73" t="s">
        <v>622</v>
      </c>
      <c r="C55" s="78">
        <v>35697</v>
      </c>
      <c r="D55" s="79">
        <f t="shared" ca="1" si="0"/>
        <v>25</v>
      </c>
      <c r="E55" s="73" t="s">
        <v>424</v>
      </c>
      <c r="F55" s="77">
        <v>65723</v>
      </c>
      <c r="H55"/>
      <c r="I55"/>
    </row>
    <row r="56" spans="1:9" ht="15" x14ac:dyDescent="0.2">
      <c r="A56" s="73" t="s">
        <v>627</v>
      </c>
      <c r="B56" s="73" t="s">
        <v>622</v>
      </c>
      <c r="C56" s="78">
        <v>34555</v>
      </c>
      <c r="D56" s="79">
        <f t="shared" ca="1" si="0"/>
        <v>28</v>
      </c>
      <c r="E56" s="73" t="s">
        <v>424</v>
      </c>
      <c r="F56" s="77">
        <v>58700</v>
      </c>
      <c r="H56"/>
      <c r="I56"/>
    </row>
    <row r="57" spans="1:9" ht="15" x14ac:dyDescent="0.2">
      <c r="A57" s="73" t="s">
        <v>626</v>
      </c>
      <c r="B57" s="73" t="s">
        <v>622</v>
      </c>
      <c r="C57" s="78">
        <v>34240</v>
      </c>
      <c r="D57" s="79">
        <f t="shared" ca="1" si="0"/>
        <v>29</v>
      </c>
      <c r="E57" s="73" t="s">
        <v>435</v>
      </c>
      <c r="F57" s="77">
        <v>60918</v>
      </c>
      <c r="H57"/>
      <c r="I57"/>
    </row>
    <row r="58" spans="1:9" ht="15" x14ac:dyDescent="0.2">
      <c r="A58" s="73" t="s">
        <v>625</v>
      </c>
      <c r="B58" s="73" t="s">
        <v>622</v>
      </c>
      <c r="C58" s="78">
        <v>37807</v>
      </c>
      <c r="D58" s="79">
        <f t="shared" ca="1" si="0"/>
        <v>19</v>
      </c>
      <c r="E58" s="73" t="s">
        <v>424</v>
      </c>
      <c r="F58" s="77">
        <v>46086</v>
      </c>
      <c r="H58"/>
      <c r="I58"/>
    </row>
    <row r="59" spans="1:9" ht="15" x14ac:dyDescent="0.2">
      <c r="A59" s="73" t="s">
        <v>624</v>
      </c>
      <c r="B59" s="73" t="s">
        <v>622</v>
      </c>
      <c r="C59" s="78">
        <v>39108</v>
      </c>
      <c r="D59" s="79">
        <f t="shared" ca="1" si="0"/>
        <v>16</v>
      </c>
      <c r="E59" s="73" t="s">
        <v>420</v>
      </c>
      <c r="F59" s="77">
        <v>76234</v>
      </c>
      <c r="H59"/>
      <c r="I59"/>
    </row>
    <row r="60" spans="1:9" ht="15" x14ac:dyDescent="0.2">
      <c r="A60" s="73" t="s">
        <v>623</v>
      </c>
      <c r="B60" s="73" t="s">
        <v>622</v>
      </c>
      <c r="C60" s="78">
        <v>34124</v>
      </c>
      <c r="D60" s="79">
        <f t="shared" ca="1" si="0"/>
        <v>29</v>
      </c>
      <c r="E60" s="73" t="s">
        <v>435</v>
      </c>
      <c r="F60" s="77">
        <v>31253</v>
      </c>
      <c r="H60"/>
      <c r="I60"/>
    </row>
    <row r="61" spans="1:9" ht="15" x14ac:dyDescent="0.2">
      <c r="A61" s="73" t="s">
        <v>621</v>
      </c>
      <c r="B61" s="73" t="s">
        <v>618</v>
      </c>
      <c r="C61" s="78">
        <v>39317</v>
      </c>
      <c r="D61" s="79">
        <f t="shared" ca="1" si="0"/>
        <v>15</v>
      </c>
      <c r="E61" s="73" t="s">
        <v>420</v>
      </c>
      <c r="F61" s="77">
        <v>50256</v>
      </c>
      <c r="H61"/>
      <c r="I61"/>
    </row>
    <row r="62" spans="1:9" ht="15" x14ac:dyDescent="0.2">
      <c r="A62" s="73" t="s">
        <v>620</v>
      </c>
      <c r="B62" s="73" t="s">
        <v>618</v>
      </c>
      <c r="C62" s="78">
        <v>37000</v>
      </c>
      <c r="D62" s="79">
        <f t="shared" ca="1" si="0"/>
        <v>21</v>
      </c>
      <c r="E62" s="73" t="s">
        <v>417</v>
      </c>
      <c r="F62" s="77">
        <v>74858</v>
      </c>
      <c r="H62"/>
      <c r="I62"/>
    </row>
    <row r="63" spans="1:9" ht="15" x14ac:dyDescent="0.2">
      <c r="A63" s="73" t="s">
        <v>619</v>
      </c>
      <c r="B63" s="73" t="s">
        <v>618</v>
      </c>
      <c r="C63" s="78">
        <v>32439</v>
      </c>
      <c r="D63" s="79">
        <f t="shared" ca="1" si="0"/>
        <v>34</v>
      </c>
      <c r="E63" s="73" t="s">
        <v>424</v>
      </c>
      <c r="F63" s="77">
        <v>27498</v>
      </c>
      <c r="H63"/>
      <c r="I63"/>
    </row>
    <row r="64" spans="1:9" ht="15" x14ac:dyDescent="0.2">
      <c r="A64" s="73" t="s">
        <v>617</v>
      </c>
      <c r="B64" s="73" t="s">
        <v>567</v>
      </c>
      <c r="C64" s="78">
        <v>37200</v>
      </c>
      <c r="D64" s="79">
        <f t="shared" ca="1" si="0"/>
        <v>21</v>
      </c>
      <c r="E64" s="73" t="s">
        <v>424</v>
      </c>
      <c r="F64" s="77">
        <v>48054</v>
      </c>
      <c r="H64"/>
      <c r="I64"/>
    </row>
    <row r="65" spans="1:9" ht="15" x14ac:dyDescent="0.2">
      <c r="A65" s="73" t="s">
        <v>616</v>
      </c>
      <c r="B65" s="73" t="s">
        <v>567</v>
      </c>
      <c r="C65" s="78">
        <v>37863</v>
      </c>
      <c r="D65" s="79">
        <f t="shared" ca="1" si="0"/>
        <v>19</v>
      </c>
      <c r="E65" s="73" t="s">
        <v>424</v>
      </c>
      <c r="F65" s="77">
        <v>29269</v>
      </c>
      <c r="H65"/>
      <c r="I65"/>
    </row>
    <row r="66" spans="1:9" ht="15" x14ac:dyDescent="0.2">
      <c r="A66" s="73" t="s">
        <v>615</v>
      </c>
      <c r="B66" s="73" t="s">
        <v>567</v>
      </c>
      <c r="C66" s="78">
        <v>35485</v>
      </c>
      <c r="D66" s="79">
        <f t="shared" ref="D66:D129" ca="1" si="5">DATEDIF(C66,TODAY(),"Y")</f>
        <v>26</v>
      </c>
      <c r="E66" s="73" t="s">
        <v>424</v>
      </c>
      <c r="F66" s="77">
        <v>70008</v>
      </c>
      <c r="H66"/>
      <c r="I66"/>
    </row>
    <row r="67" spans="1:9" ht="15" x14ac:dyDescent="0.2">
      <c r="A67" s="73" t="s">
        <v>614</v>
      </c>
      <c r="B67" s="73" t="s">
        <v>567</v>
      </c>
      <c r="C67" s="78">
        <v>34981</v>
      </c>
      <c r="D67" s="79">
        <f t="shared" ca="1" si="5"/>
        <v>27</v>
      </c>
      <c r="E67" s="73" t="s">
        <v>420</v>
      </c>
      <c r="F67" s="77">
        <v>62539</v>
      </c>
      <c r="H67"/>
      <c r="I67"/>
    </row>
    <row r="68" spans="1:9" ht="15" x14ac:dyDescent="0.2">
      <c r="A68" s="73" t="s">
        <v>613</v>
      </c>
      <c r="B68" s="73" t="s">
        <v>567</v>
      </c>
      <c r="C68" s="78">
        <v>35252</v>
      </c>
      <c r="D68" s="79">
        <f t="shared" ca="1" si="5"/>
        <v>26</v>
      </c>
      <c r="E68" s="73" t="s">
        <v>424</v>
      </c>
      <c r="F68" s="77">
        <v>69212</v>
      </c>
      <c r="H68"/>
      <c r="I68"/>
    </row>
    <row r="69" spans="1:9" ht="15" x14ac:dyDescent="0.2">
      <c r="A69" s="73" t="s">
        <v>612</v>
      </c>
      <c r="B69" s="73" t="s">
        <v>567</v>
      </c>
      <c r="C69" s="78">
        <v>34397</v>
      </c>
      <c r="D69" s="79">
        <f t="shared" ca="1" si="5"/>
        <v>28</v>
      </c>
      <c r="E69" s="73" t="s">
        <v>435</v>
      </c>
      <c r="F69" s="77">
        <v>30533</v>
      </c>
      <c r="H69"/>
      <c r="I69"/>
    </row>
    <row r="70" spans="1:9" ht="15" x14ac:dyDescent="0.2">
      <c r="A70" s="73" t="s">
        <v>611</v>
      </c>
      <c r="B70" s="73" t="s">
        <v>567</v>
      </c>
      <c r="C70" s="78">
        <v>36490</v>
      </c>
      <c r="D70" s="79">
        <f t="shared" ca="1" si="5"/>
        <v>23</v>
      </c>
      <c r="E70" s="73" t="s">
        <v>424</v>
      </c>
      <c r="F70" s="77">
        <v>34248</v>
      </c>
      <c r="H70"/>
      <c r="I70"/>
    </row>
    <row r="71" spans="1:9" ht="15" x14ac:dyDescent="0.2">
      <c r="A71" s="73" t="s">
        <v>610</v>
      </c>
      <c r="B71" s="73" t="s">
        <v>567</v>
      </c>
      <c r="C71" s="78">
        <v>35783</v>
      </c>
      <c r="D71" s="79">
        <f t="shared" ca="1" si="5"/>
        <v>25</v>
      </c>
      <c r="E71" s="73" t="s">
        <v>420</v>
      </c>
      <c r="F71" s="77">
        <v>48533</v>
      </c>
      <c r="H71"/>
      <c r="I71"/>
    </row>
    <row r="72" spans="1:9" ht="15" x14ac:dyDescent="0.2">
      <c r="A72" s="73" t="s">
        <v>609</v>
      </c>
      <c r="B72" s="73" t="s">
        <v>567</v>
      </c>
      <c r="C72" s="78">
        <v>33319</v>
      </c>
      <c r="D72" s="79">
        <f t="shared" ca="1" si="5"/>
        <v>31</v>
      </c>
      <c r="E72" s="73" t="s">
        <v>420</v>
      </c>
      <c r="F72" s="77">
        <v>20440</v>
      </c>
      <c r="H72"/>
      <c r="I72"/>
    </row>
    <row r="73" spans="1:9" ht="15" x14ac:dyDescent="0.2">
      <c r="A73" s="73" t="s">
        <v>608</v>
      </c>
      <c r="B73" s="73" t="s">
        <v>567</v>
      </c>
      <c r="C73" s="78">
        <v>38876</v>
      </c>
      <c r="D73" s="79">
        <f t="shared" ca="1" si="5"/>
        <v>16</v>
      </c>
      <c r="E73" s="73" t="s">
        <v>420</v>
      </c>
      <c r="F73" s="77">
        <v>32057</v>
      </c>
      <c r="H73"/>
      <c r="I73"/>
    </row>
    <row r="74" spans="1:9" ht="15" x14ac:dyDescent="0.2">
      <c r="A74" s="73" t="s">
        <v>607</v>
      </c>
      <c r="B74" s="73" t="s">
        <v>567</v>
      </c>
      <c r="C74" s="78">
        <v>37431</v>
      </c>
      <c r="D74" s="79">
        <f t="shared" ca="1" si="5"/>
        <v>20</v>
      </c>
      <c r="E74" s="73" t="s">
        <v>424</v>
      </c>
      <c r="F74" s="77">
        <v>31214</v>
      </c>
      <c r="H74"/>
      <c r="I74"/>
    </row>
    <row r="75" spans="1:9" ht="15" x14ac:dyDescent="0.2">
      <c r="A75" s="73" t="s">
        <v>606</v>
      </c>
      <c r="B75" s="73" t="s">
        <v>567</v>
      </c>
      <c r="C75" s="78">
        <v>37561</v>
      </c>
      <c r="D75" s="79">
        <f t="shared" ca="1" si="5"/>
        <v>20</v>
      </c>
      <c r="E75" s="73" t="s">
        <v>420</v>
      </c>
      <c r="F75" s="77">
        <v>24235</v>
      </c>
      <c r="H75"/>
      <c r="I75"/>
    </row>
    <row r="76" spans="1:9" ht="15" x14ac:dyDescent="0.2">
      <c r="A76" s="73" t="s">
        <v>605</v>
      </c>
      <c r="B76" s="73" t="s">
        <v>567</v>
      </c>
      <c r="C76" s="78">
        <v>38884</v>
      </c>
      <c r="D76" s="79">
        <f t="shared" ca="1" si="5"/>
        <v>16</v>
      </c>
      <c r="E76" s="73" t="s">
        <v>420</v>
      </c>
      <c r="F76" s="77">
        <v>24382</v>
      </c>
      <c r="H76"/>
      <c r="I76"/>
    </row>
    <row r="77" spans="1:9" ht="15" x14ac:dyDescent="0.2">
      <c r="A77" s="73" t="s">
        <v>604</v>
      </c>
      <c r="B77" s="73" t="s">
        <v>567</v>
      </c>
      <c r="C77" s="78">
        <v>35654</v>
      </c>
      <c r="D77" s="79">
        <f t="shared" ca="1" si="5"/>
        <v>25</v>
      </c>
      <c r="E77" s="73" t="s">
        <v>420</v>
      </c>
      <c r="F77" s="77">
        <v>20699</v>
      </c>
      <c r="H77"/>
      <c r="I77"/>
    </row>
    <row r="78" spans="1:9" ht="15" x14ac:dyDescent="0.2">
      <c r="A78" s="73" t="s">
        <v>603</v>
      </c>
      <c r="B78" s="73" t="s">
        <v>567</v>
      </c>
      <c r="C78" s="78">
        <v>34078</v>
      </c>
      <c r="D78" s="79">
        <f t="shared" ca="1" si="5"/>
        <v>29</v>
      </c>
      <c r="E78" s="73" t="s">
        <v>424</v>
      </c>
      <c r="F78" s="77">
        <v>75765</v>
      </c>
      <c r="H78"/>
      <c r="I78"/>
    </row>
    <row r="79" spans="1:9" ht="15" x14ac:dyDescent="0.2">
      <c r="A79" s="73" t="s">
        <v>602</v>
      </c>
      <c r="B79" s="73" t="s">
        <v>567</v>
      </c>
      <c r="C79" s="78">
        <v>39628</v>
      </c>
      <c r="D79" s="79">
        <f t="shared" ca="1" si="5"/>
        <v>14</v>
      </c>
      <c r="E79" s="73" t="s">
        <v>417</v>
      </c>
      <c r="F79" s="77">
        <v>54138</v>
      </c>
      <c r="H79"/>
      <c r="I79"/>
    </row>
    <row r="80" spans="1:9" ht="15" x14ac:dyDescent="0.2">
      <c r="A80" s="73" t="s">
        <v>601</v>
      </c>
      <c r="B80" s="73" t="s">
        <v>567</v>
      </c>
      <c r="C80" s="78">
        <v>33725</v>
      </c>
      <c r="D80" s="79">
        <f t="shared" ca="1" si="5"/>
        <v>30</v>
      </c>
      <c r="E80" s="73" t="s">
        <v>420</v>
      </c>
      <c r="F80" s="77">
        <v>41644</v>
      </c>
      <c r="H80"/>
      <c r="I80"/>
    </row>
    <row r="81" spans="1:9" ht="15" x14ac:dyDescent="0.2">
      <c r="A81" s="73" t="s">
        <v>600</v>
      </c>
      <c r="B81" s="73" t="s">
        <v>567</v>
      </c>
      <c r="C81" s="78">
        <v>37431</v>
      </c>
      <c r="D81" s="79">
        <f t="shared" ca="1" si="5"/>
        <v>20</v>
      </c>
      <c r="E81" s="73" t="s">
        <v>424</v>
      </c>
      <c r="F81" s="77">
        <v>33758</v>
      </c>
      <c r="H81"/>
      <c r="I81"/>
    </row>
    <row r="82" spans="1:9" ht="15" x14ac:dyDescent="0.2">
      <c r="A82" s="73" t="s">
        <v>599</v>
      </c>
      <c r="B82" s="73" t="s">
        <v>567</v>
      </c>
      <c r="C82" s="78">
        <v>34645</v>
      </c>
      <c r="D82" s="79">
        <f t="shared" ca="1" si="5"/>
        <v>28</v>
      </c>
      <c r="E82" s="73" t="s">
        <v>424</v>
      </c>
      <c r="F82" s="77">
        <v>51655</v>
      </c>
      <c r="H82"/>
      <c r="I82"/>
    </row>
    <row r="83" spans="1:9" ht="15" x14ac:dyDescent="0.2">
      <c r="A83" s="73" t="s">
        <v>598</v>
      </c>
      <c r="B83" s="73" t="s">
        <v>567</v>
      </c>
      <c r="C83" s="78">
        <v>35372</v>
      </c>
      <c r="D83" s="79">
        <f t="shared" ca="1" si="5"/>
        <v>26</v>
      </c>
      <c r="E83" s="73" t="s">
        <v>424</v>
      </c>
      <c r="F83" s="77">
        <v>66065</v>
      </c>
      <c r="H83"/>
      <c r="I83"/>
    </row>
    <row r="84" spans="1:9" ht="15" x14ac:dyDescent="0.2">
      <c r="A84" s="73" t="s">
        <v>597</v>
      </c>
      <c r="B84" s="73" t="s">
        <v>567</v>
      </c>
      <c r="C84" s="78">
        <v>38243</v>
      </c>
      <c r="D84" s="79">
        <f t="shared" ca="1" si="5"/>
        <v>18</v>
      </c>
      <c r="E84" s="73" t="s">
        <v>420</v>
      </c>
      <c r="F84" s="77">
        <v>21680</v>
      </c>
      <c r="H84"/>
      <c r="I84"/>
    </row>
    <row r="85" spans="1:9" ht="15" x14ac:dyDescent="0.2">
      <c r="A85" s="73" t="s">
        <v>596</v>
      </c>
      <c r="B85" s="73" t="s">
        <v>567</v>
      </c>
      <c r="C85" s="78">
        <v>34643</v>
      </c>
      <c r="D85" s="79">
        <f t="shared" ca="1" si="5"/>
        <v>28</v>
      </c>
      <c r="E85" s="73" t="s">
        <v>424</v>
      </c>
      <c r="F85" s="77">
        <v>77193</v>
      </c>
      <c r="H85"/>
      <c r="I85"/>
    </row>
    <row r="86" spans="1:9" ht="15" x14ac:dyDescent="0.2">
      <c r="A86" s="73" t="s">
        <v>595</v>
      </c>
      <c r="B86" s="73" t="s">
        <v>567</v>
      </c>
      <c r="C86" s="78">
        <v>33047</v>
      </c>
      <c r="D86" s="79">
        <f t="shared" ca="1" si="5"/>
        <v>32</v>
      </c>
      <c r="E86" s="73" t="s">
        <v>424</v>
      </c>
      <c r="F86" s="77">
        <v>34020</v>
      </c>
      <c r="H86"/>
      <c r="I86"/>
    </row>
    <row r="87" spans="1:9" ht="15" x14ac:dyDescent="0.2">
      <c r="A87" s="73" t="s">
        <v>594</v>
      </c>
      <c r="B87" s="73" t="s">
        <v>567</v>
      </c>
      <c r="C87" s="78">
        <v>33033</v>
      </c>
      <c r="D87" s="79">
        <f t="shared" ca="1" si="5"/>
        <v>32</v>
      </c>
      <c r="E87" s="73" t="s">
        <v>420</v>
      </c>
      <c r="F87" s="77">
        <v>59845</v>
      </c>
      <c r="H87"/>
      <c r="I87"/>
    </row>
    <row r="88" spans="1:9" ht="15" x14ac:dyDescent="0.2">
      <c r="A88" s="73" t="s">
        <v>593</v>
      </c>
      <c r="B88" s="73" t="s">
        <v>567</v>
      </c>
      <c r="C88" s="78">
        <v>35026</v>
      </c>
      <c r="D88" s="79">
        <f t="shared" ca="1" si="5"/>
        <v>27</v>
      </c>
      <c r="E88" s="73" t="s">
        <v>420</v>
      </c>
      <c r="F88" s="77">
        <v>51656</v>
      </c>
      <c r="H88"/>
      <c r="I88"/>
    </row>
    <row r="89" spans="1:9" ht="15" x14ac:dyDescent="0.2">
      <c r="A89" s="73" t="s">
        <v>592</v>
      </c>
      <c r="B89" s="73" t="s">
        <v>567</v>
      </c>
      <c r="C89" s="78">
        <v>34580</v>
      </c>
      <c r="D89" s="79">
        <f t="shared" ca="1" si="5"/>
        <v>28</v>
      </c>
      <c r="E89" s="73" t="s">
        <v>424</v>
      </c>
      <c r="F89" s="77">
        <v>69024</v>
      </c>
      <c r="H89"/>
      <c r="I89"/>
    </row>
    <row r="90" spans="1:9" ht="15" x14ac:dyDescent="0.2">
      <c r="A90" s="73" t="s">
        <v>591</v>
      </c>
      <c r="B90" s="73" t="s">
        <v>567</v>
      </c>
      <c r="C90" s="78">
        <v>35498</v>
      </c>
      <c r="D90" s="79">
        <f t="shared" ca="1" si="5"/>
        <v>25</v>
      </c>
      <c r="E90" s="73" t="s">
        <v>424</v>
      </c>
      <c r="F90" s="77">
        <v>38248</v>
      </c>
      <c r="H90"/>
      <c r="I90"/>
    </row>
    <row r="91" spans="1:9" ht="15" x14ac:dyDescent="0.2">
      <c r="A91" s="73" t="s">
        <v>590</v>
      </c>
      <c r="B91" s="73" t="s">
        <v>567</v>
      </c>
      <c r="C91" s="78">
        <v>32805</v>
      </c>
      <c r="D91" s="79">
        <f t="shared" ca="1" si="5"/>
        <v>33</v>
      </c>
      <c r="E91" s="73" t="s">
        <v>417</v>
      </c>
      <c r="F91" s="77">
        <v>69034</v>
      </c>
      <c r="H91"/>
      <c r="I91"/>
    </row>
    <row r="92" spans="1:9" ht="15" x14ac:dyDescent="0.2">
      <c r="A92" s="73" t="s">
        <v>589</v>
      </c>
      <c r="B92" s="73" t="s">
        <v>567</v>
      </c>
      <c r="C92" s="78">
        <v>36380</v>
      </c>
      <c r="D92" s="79">
        <f t="shared" ca="1" si="5"/>
        <v>23</v>
      </c>
      <c r="E92" s="73" t="s">
        <v>420</v>
      </c>
      <c r="F92" s="77">
        <v>41347</v>
      </c>
      <c r="H92"/>
      <c r="I92"/>
    </row>
    <row r="93" spans="1:9" ht="15" x14ac:dyDescent="0.2">
      <c r="A93" s="73" t="s">
        <v>588</v>
      </c>
      <c r="B93" s="73" t="s">
        <v>567</v>
      </c>
      <c r="C93" s="78">
        <v>33085</v>
      </c>
      <c r="D93" s="79">
        <f t="shared" ca="1" si="5"/>
        <v>32</v>
      </c>
      <c r="E93" s="73" t="s">
        <v>420</v>
      </c>
      <c r="F93" s="77">
        <v>62955</v>
      </c>
      <c r="H93"/>
      <c r="I93"/>
    </row>
    <row r="94" spans="1:9" ht="15" x14ac:dyDescent="0.2">
      <c r="A94" s="73" t="s">
        <v>587</v>
      </c>
      <c r="B94" s="73" t="s">
        <v>567</v>
      </c>
      <c r="C94" s="78">
        <v>33839</v>
      </c>
      <c r="D94" s="79">
        <f t="shared" ca="1" si="5"/>
        <v>30</v>
      </c>
      <c r="E94" s="73" t="s">
        <v>424</v>
      </c>
      <c r="F94" s="77">
        <v>40488</v>
      </c>
      <c r="H94"/>
      <c r="I94"/>
    </row>
    <row r="95" spans="1:9" ht="15" x14ac:dyDescent="0.2">
      <c r="A95" s="73" t="s">
        <v>586</v>
      </c>
      <c r="B95" s="73" t="s">
        <v>567</v>
      </c>
      <c r="C95" s="78">
        <v>37875</v>
      </c>
      <c r="D95" s="79">
        <f t="shared" ca="1" si="5"/>
        <v>19</v>
      </c>
      <c r="E95" s="73" t="s">
        <v>424</v>
      </c>
      <c r="F95" s="77">
        <v>74066</v>
      </c>
      <c r="H95"/>
      <c r="I95"/>
    </row>
    <row r="96" spans="1:9" ht="15" x14ac:dyDescent="0.2">
      <c r="A96" s="73" t="s">
        <v>585</v>
      </c>
      <c r="B96" s="73" t="s">
        <v>567</v>
      </c>
      <c r="C96" s="78">
        <v>39524</v>
      </c>
      <c r="D96" s="79">
        <f t="shared" ca="1" si="5"/>
        <v>14</v>
      </c>
      <c r="E96" s="73" t="s">
        <v>420</v>
      </c>
      <c r="F96" s="77">
        <v>31176</v>
      </c>
      <c r="H96"/>
      <c r="I96"/>
    </row>
    <row r="97" spans="1:9" ht="15" x14ac:dyDescent="0.2">
      <c r="A97" s="73" t="s">
        <v>584</v>
      </c>
      <c r="B97" s="73" t="s">
        <v>567</v>
      </c>
      <c r="C97" s="78">
        <v>33203</v>
      </c>
      <c r="D97" s="79">
        <f t="shared" ca="1" si="5"/>
        <v>32</v>
      </c>
      <c r="E97" s="73" t="s">
        <v>420</v>
      </c>
      <c r="F97" s="77">
        <v>31644</v>
      </c>
      <c r="H97"/>
      <c r="I97"/>
    </row>
    <row r="98" spans="1:9" ht="15" x14ac:dyDescent="0.2">
      <c r="A98" s="73" t="s">
        <v>583</v>
      </c>
      <c r="B98" s="73" t="s">
        <v>567</v>
      </c>
      <c r="C98" s="78">
        <v>35404</v>
      </c>
      <c r="D98" s="79">
        <f t="shared" ca="1" si="5"/>
        <v>26</v>
      </c>
      <c r="E98" s="73" t="s">
        <v>420</v>
      </c>
      <c r="F98" s="77">
        <v>73397</v>
      </c>
      <c r="H98"/>
      <c r="I98"/>
    </row>
    <row r="99" spans="1:9" ht="15" x14ac:dyDescent="0.2">
      <c r="A99" s="73" t="s">
        <v>582</v>
      </c>
      <c r="B99" s="73" t="s">
        <v>567</v>
      </c>
      <c r="C99" s="78">
        <v>34565</v>
      </c>
      <c r="D99" s="79">
        <f t="shared" ca="1" si="5"/>
        <v>28</v>
      </c>
      <c r="E99" s="73" t="s">
        <v>424</v>
      </c>
      <c r="F99" s="77">
        <v>21585</v>
      </c>
      <c r="H99"/>
      <c r="I99"/>
    </row>
    <row r="100" spans="1:9" ht="15" x14ac:dyDescent="0.2">
      <c r="A100" s="73" t="s">
        <v>581</v>
      </c>
      <c r="B100" s="73" t="s">
        <v>567</v>
      </c>
      <c r="C100" s="78">
        <v>34749</v>
      </c>
      <c r="D100" s="79">
        <f t="shared" ca="1" si="5"/>
        <v>28</v>
      </c>
      <c r="E100" s="73" t="s">
        <v>424</v>
      </c>
      <c r="F100" s="77">
        <v>34872</v>
      </c>
      <c r="H100"/>
      <c r="I100"/>
    </row>
    <row r="101" spans="1:9" ht="15" x14ac:dyDescent="0.2">
      <c r="A101" s="73" t="s">
        <v>580</v>
      </c>
      <c r="B101" s="73" t="s">
        <v>567</v>
      </c>
      <c r="C101" s="78">
        <v>36283</v>
      </c>
      <c r="D101" s="79">
        <f t="shared" ca="1" si="5"/>
        <v>23</v>
      </c>
      <c r="E101" s="73" t="s">
        <v>424</v>
      </c>
      <c r="F101" s="77">
        <v>79993</v>
      </c>
      <c r="H101"/>
      <c r="I101"/>
    </row>
    <row r="102" spans="1:9" ht="15" x14ac:dyDescent="0.2">
      <c r="A102" s="73" t="s">
        <v>579</v>
      </c>
      <c r="B102" s="73" t="s">
        <v>567</v>
      </c>
      <c r="C102" s="78">
        <v>39229</v>
      </c>
      <c r="D102" s="79">
        <f t="shared" ca="1" si="5"/>
        <v>15</v>
      </c>
      <c r="E102" s="73" t="s">
        <v>424</v>
      </c>
      <c r="F102" s="77">
        <v>48483</v>
      </c>
      <c r="H102"/>
      <c r="I102"/>
    </row>
    <row r="103" spans="1:9" ht="15" x14ac:dyDescent="0.2">
      <c r="A103" s="73" t="s">
        <v>578</v>
      </c>
      <c r="B103" s="73" t="s">
        <v>567</v>
      </c>
      <c r="C103" s="78">
        <v>34574</v>
      </c>
      <c r="D103" s="79">
        <f t="shared" ca="1" si="5"/>
        <v>28</v>
      </c>
      <c r="E103" s="73" t="s">
        <v>424</v>
      </c>
      <c r="F103" s="77">
        <v>63853</v>
      </c>
      <c r="H103"/>
      <c r="I103"/>
    </row>
    <row r="104" spans="1:9" ht="15" x14ac:dyDescent="0.2">
      <c r="A104" s="73" t="s">
        <v>577</v>
      </c>
      <c r="B104" s="73" t="s">
        <v>567</v>
      </c>
      <c r="C104" s="78">
        <v>36990</v>
      </c>
      <c r="D104" s="79">
        <f t="shared" ca="1" si="5"/>
        <v>21</v>
      </c>
      <c r="E104" s="73" t="s">
        <v>424</v>
      </c>
      <c r="F104" s="77">
        <v>42619</v>
      </c>
      <c r="H104"/>
      <c r="I104"/>
    </row>
    <row r="105" spans="1:9" ht="15" x14ac:dyDescent="0.2">
      <c r="A105" s="73" t="s">
        <v>576</v>
      </c>
      <c r="B105" s="73" t="s">
        <v>567</v>
      </c>
      <c r="C105" s="78">
        <v>35509</v>
      </c>
      <c r="D105" s="79">
        <f t="shared" ca="1" si="5"/>
        <v>25</v>
      </c>
      <c r="E105" s="73" t="s">
        <v>420</v>
      </c>
      <c r="F105" s="77">
        <v>65306</v>
      </c>
      <c r="H105"/>
      <c r="I105"/>
    </row>
    <row r="106" spans="1:9" ht="15" x14ac:dyDescent="0.2">
      <c r="A106" s="73" t="s">
        <v>575</v>
      </c>
      <c r="B106" s="73" t="s">
        <v>567</v>
      </c>
      <c r="C106" s="78">
        <v>32828</v>
      </c>
      <c r="D106" s="79">
        <f t="shared" ca="1" si="5"/>
        <v>33</v>
      </c>
      <c r="E106" s="73" t="s">
        <v>420</v>
      </c>
      <c r="F106" s="77">
        <v>44941</v>
      </c>
      <c r="H106"/>
      <c r="I106"/>
    </row>
    <row r="107" spans="1:9" ht="15" x14ac:dyDescent="0.2">
      <c r="A107" s="73" t="s">
        <v>574</v>
      </c>
      <c r="B107" s="73" t="s">
        <v>567</v>
      </c>
      <c r="C107" s="78">
        <v>35138</v>
      </c>
      <c r="D107" s="79">
        <f t="shared" ca="1" si="5"/>
        <v>26</v>
      </c>
      <c r="E107" s="73" t="s">
        <v>424</v>
      </c>
      <c r="F107" s="77">
        <v>59528</v>
      </c>
      <c r="H107"/>
      <c r="I107"/>
    </row>
    <row r="108" spans="1:9" ht="15" x14ac:dyDescent="0.2">
      <c r="A108" s="73" t="s">
        <v>573</v>
      </c>
      <c r="B108" s="73" t="s">
        <v>567</v>
      </c>
      <c r="C108" s="78">
        <v>34861</v>
      </c>
      <c r="D108" s="79">
        <f t="shared" ca="1" si="5"/>
        <v>27</v>
      </c>
      <c r="E108" s="73" t="s">
        <v>435</v>
      </c>
      <c r="F108" s="77">
        <v>53476</v>
      </c>
      <c r="H108"/>
      <c r="I108"/>
    </row>
    <row r="109" spans="1:9" ht="15" x14ac:dyDescent="0.2">
      <c r="A109" s="73" t="s">
        <v>572</v>
      </c>
      <c r="B109" s="73" t="s">
        <v>567</v>
      </c>
      <c r="C109" s="78">
        <v>33122</v>
      </c>
      <c r="D109" s="79">
        <f t="shared" ca="1" si="5"/>
        <v>32</v>
      </c>
      <c r="E109" s="73" t="s">
        <v>424</v>
      </c>
      <c r="F109" s="77">
        <v>73692</v>
      </c>
      <c r="H109"/>
      <c r="I109"/>
    </row>
    <row r="110" spans="1:9" ht="15" x14ac:dyDescent="0.2">
      <c r="A110" s="73" t="s">
        <v>571</v>
      </c>
      <c r="B110" s="73" t="s">
        <v>567</v>
      </c>
      <c r="C110" s="78">
        <v>32667</v>
      </c>
      <c r="D110" s="79">
        <f t="shared" ca="1" si="5"/>
        <v>33</v>
      </c>
      <c r="E110" s="73" t="s">
        <v>424</v>
      </c>
      <c r="F110" s="77">
        <v>34127</v>
      </c>
      <c r="H110"/>
      <c r="I110"/>
    </row>
    <row r="111" spans="1:9" ht="15" x14ac:dyDescent="0.2">
      <c r="A111" s="73" t="s">
        <v>570</v>
      </c>
      <c r="B111" s="73" t="s">
        <v>567</v>
      </c>
      <c r="C111" s="78">
        <v>35658</v>
      </c>
      <c r="D111" s="79">
        <f t="shared" ca="1" si="5"/>
        <v>25</v>
      </c>
      <c r="E111" s="73" t="s">
        <v>435</v>
      </c>
      <c r="F111" s="77">
        <v>75072</v>
      </c>
      <c r="H111"/>
      <c r="I111"/>
    </row>
    <row r="112" spans="1:9" ht="15" x14ac:dyDescent="0.2">
      <c r="A112" s="73" t="s">
        <v>569</v>
      </c>
      <c r="B112" s="73" t="s">
        <v>567</v>
      </c>
      <c r="C112" s="78">
        <v>36385</v>
      </c>
      <c r="D112" s="79">
        <f t="shared" ca="1" si="5"/>
        <v>23</v>
      </c>
      <c r="E112" s="73" t="s">
        <v>424</v>
      </c>
      <c r="F112" s="77">
        <v>67107</v>
      </c>
      <c r="H112"/>
      <c r="I112"/>
    </row>
    <row r="113" spans="1:9" ht="15" x14ac:dyDescent="0.2">
      <c r="A113" s="73" t="s">
        <v>568</v>
      </c>
      <c r="B113" s="73" t="s">
        <v>567</v>
      </c>
      <c r="C113" s="78">
        <v>38509</v>
      </c>
      <c r="D113" s="79">
        <f t="shared" ca="1" si="5"/>
        <v>17</v>
      </c>
      <c r="E113" s="73" t="s">
        <v>424</v>
      </c>
      <c r="F113" s="77">
        <v>38342</v>
      </c>
      <c r="H113"/>
      <c r="I113"/>
    </row>
    <row r="114" spans="1:9" ht="15" x14ac:dyDescent="0.2">
      <c r="A114" s="73" t="s">
        <v>566</v>
      </c>
      <c r="B114" s="73" t="s">
        <v>564</v>
      </c>
      <c r="C114" s="78">
        <v>35819</v>
      </c>
      <c r="D114" s="79">
        <f t="shared" ca="1" si="5"/>
        <v>25</v>
      </c>
      <c r="E114" s="73" t="s">
        <v>420</v>
      </c>
      <c r="F114" s="77">
        <v>74734</v>
      </c>
      <c r="H114"/>
      <c r="I114"/>
    </row>
    <row r="115" spans="1:9" ht="15" x14ac:dyDescent="0.2">
      <c r="A115" s="73" t="s">
        <v>565</v>
      </c>
      <c r="B115" s="73" t="s">
        <v>564</v>
      </c>
      <c r="C115" s="78">
        <v>36461</v>
      </c>
      <c r="D115" s="79">
        <f t="shared" ca="1" si="5"/>
        <v>23</v>
      </c>
      <c r="E115" s="73" t="s">
        <v>424</v>
      </c>
      <c r="F115" s="77">
        <v>46520</v>
      </c>
      <c r="H115"/>
      <c r="I115"/>
    </row>
    <row r="116" spans="1:9" ht="15" x14ac:dyDescent="0.2">
      <c r="A116" s="73" t="s">
        <v>563</v>
      </c>
      <c r="B116" s="73" t="s">
        <v>546</v>
      </c>
      <c r="C116" s="78">
        <v>32373</v>
      </c>
      <c r="D116" s="79">
        <f t="shared" ca="1" si="5"/>
        <v>34</v>
      </c>
      <c r="E116" s="73" t="s">
        <v>435</v>
      </c>
      <c r="F116" s="77">
        <v>40132</v>
      </c>
      <c r="H116"/>
      <c r="I116"/>
    </row>
    <row r="117" spans="1:9" ht="15" x14ac:dyDescent="0.2">
      <c r="A117" s="73" t="s">
        <v>562</v>
      </c>
      <c r="B117" s="73" t="s">
        <v>546</v>
      </c>
      <c r="C117" s="78">
        <v>36220</v>
      </c>
      <c r="D117" s="79">
        <f t="shared" ca="1" si="5"/>
        <v>24</v>
      </c>
      <c r="E117" s="73" t="s">
        <v>435</v>
      </c>
      <c r="F117" s="77">
        <v>63331</v>
      </c>
      <c r="H117"/>
      <c r="I117"/>
    </row>
    <row r="118" spans="1:9" ht="15" x14ac:dyDescent="0.2">
      <c r="A118" s="73" t="s">
        <v>561</v>
      </c>
      <c r="B118" s="73" t="s">
        <v>546</v>
      </c>
      <c r="C118" s="78">
        <v>34572</v>
      </c>
      <c r="D118" s="79">
        <f t="shared" ca="1" si="5"/>
        <v>28</v>
      </c>
      <c r="E118" s="73" t="s">
        <v>420</v>
      </c>
      <c r="F118" s="77">
        <v>58568</v>
      </c>
      <c r="H118"/>
      <c r="I118"/>
    </row>
    <row r="119" spans="1:9" ht="15" x14ac:dyDescent="0.2">
      <c r="A119" s="73" t="s">
        <v>560</v>
      </c>
      <c r="B119" s="73" t="s">
        <v>546</v>
      </c>
      <c r="C119" s="78">
        <v>35170</v>
      </c>
      <c r="D119" s="79">
        <f t="shared" ca="1" si="5"/>
        <v>26</v>
      </c>
      <c r="E119" s="73" t="s">
        <v>424</v>
      </c>
      <c r="F119" s="77">
        <v>23791</v>
      </c>
      <c r="H119"/>
      <c r="I119"/>
    </row>
    <row r="120" spans="1:9" ht="15" x14ac:dyDescent="0.2">
      <c r="A120" s="73" t="s">
        <v>559</v>
      </c>
      <c r="B120" s="73" t="s">
        <v>546</v>
      </c>
      <c r="C120" s="78">
        <v>35246</v>
      </c>
      <c r="D120" s="79">
        <f t="shared" ca="1" si="5"/>
        <v>26</v>
      </c>
      <c r="E120" s="73" t="s">
        <v>420</v>
      </c>
      <c r="F120" s="77">
        <v>70462</v>
      </c>
      <c r="H120"/>
      <c r="I120"/>
    </row>
    <row r="121" spans="1:9" ht="15" x14ac:dyDescent="0.2">
      <c r="A121" s="73" t="s">
        <v>558</v>
      </c>
      <c r="B121" s="73" t="s">
        <v>546</v>
      </c>
      <c r="C121" s="78">
        <v>35351</v>
      </c>
      <c r="D121" s="79">
        <f t="shared" ca="1" si="5"/>
        <v>26</v>
      </c>
      <c r="E121" s="73" t="s">
        <v>424</v>
      </c>
      <c r="F121" s="77">
        <v>57555</v>
      </c>
      <c r="H121"/>
      <c r="I121"/>
    </row>
    <row r="122" spans="1:9" ht="15" x14ac:dyDescent="0.2">
      <c r="A122" s="73" t="s">
        <v>557</v>
      </c>
      <c r="B122" s="73" t="s">
        <v>546</v>
      </c>
      <c r="C122" s="78">
        <v>34910</v>
      </c>
      <c r="D122" s="79">
        <f t="shared" ca="1" si="5"/>
        <v>27</v>
      </c>
      <c r="E122" s="73" t="s">
        <v>424</v>
      </c>
      <c r="F122" s="77">
        <v>50536</v>
      </c>
      <c r="H122"/>
      <c r="I122"/>
    </row>
    <row r="123" spans="1:9" ht="15" x14ac:dyDescent="0.2">
      <c r="A123" s="73" t="s">
        <v>556</v>
      </c>
      <c r="B123" s="73" t="s">
        <v>546</v>
      </c>
      <c r="C123" s="78">
        <v>38152</v>
      </c>
      <c r="D123" s="79">
        <f t="shared" ca="1" si="5"/>
        <v>18</v>
      </c>
      <c r="E123" s="73" t="s">
        <v>435</v>
      </c>
      <c r="F123" s="77">
        <v>41702</v>
      </c>
      <c r="H123"/>
      <c r="I123"/>
    </row>
    <row r="124" spans="1:9" ht="15" x14ac:dyDescent="0.2">
      <c r="A124" s="73" t="s">
        <v>555</v>
      </c>
      <c r="B124" s="73" t="s">
        <v>546</v>
      </c>
      <c r="C124" s="78">
        <v>33121</v>
      </c>
      <c r="D124" s="79">
        <f t="shared" ca="1" si="5"/>
        <v>32</v>
      </c>
      <c r="E124" s="73" t="s">
        <v>424</v>
      </c>
      <c r="F124" s="77">
        <v>77469</v>
      </c>
      <c r="H124"/>
      <c r="I124"/>
    </row>
    <row r="125" spans="1:9" ht="15" x14ac:dyDescent="0.2">
      <c r="A125" s="73" t="s">
        <v>554</v>
      </c>
      <c r="B125" s="73" t="s">
        <v>546</v>
      </c>
      <c r="C125" s="78">
        <v>34911</v>
      </c>
      <c r="D125" s="79">
        <f t="shared" ca="1" si="5"/>
        <v>27</v>
      </c>
      <c r="E125" s="73" t="s">
        <v>424</v>
      </c>
      <c r="F125" s="77">
        <v>73953</v>
      </c>
      <c r="H125"/>
      <c r="I125"/>
    </row>
    <row r="126" spans="1:9" ht="15" x14ac:dyDescent="0.2">
      <c r="A126" s="73" t="s">
        <v>553</v>
      </c>
      <c r="B126" s="73" t="s">
        <v>546</v>
      </c>
      <c r="C126" s="78">
        <v>34336</v>
      </c>
      <c r="D126" s="79">
        <f t="shared" ca="1" si="5"/>
        <v>29</v>
      </c>
      <c r="E126" s="73" t="s">
        <v>424</v>
      </c>
      <c r="F126" s="77">
        <v>34348</v>
      </c>
      <c r="H126"/>
      <c r="I126"/>
    </row>
    <row r="127" spans="1:9" ht="15" x14ac:dyDescent="0.2">
      <c r="A127" s="73" t="s">
        <v>552</v>
      </c>
      <c r="B127" s="73" t="s">
        <v>546</v>
      </c>
      <c r="C127" s="78">
        <v>34274</v>
      </c>
      <c r="D127" s="79">
        <f t="shared" ca="1" si="5"/>
        <v>29</v>
      </c>
      <c r="E127" s="73" t="s">
        <v>424</v>
      </c>
      <c r="F127" s="77">
        <v>41711</v>
      </c>
      <c r="H127"/>
      <c r="I127"/>
    </row>
    <row r="128" spans="1:9" ht="15" x14ac:dyDescent="0.2">
      <c r="A128" s="73" t="s">
        <v>551</v>
      </c>
      <c r="B128" s="73" t="s">
        <v>546</v>
      </c>
      <c r="C128" s="78">
        <v>35994</v>
      </c>
      <c r="D128" s="79">
        <f t="shared" ca="1" si="5"/>
        <v>24</v>
      </c>
      <c r="E128" s="73" t="s">
        <v>424</v>
      </c>
      <c r="F128" s="77">
        <v>52714</v>
      </c>
      <c r="H128"/>
      <c r="I128"/>
    </row>
    <row r="129" spans="1:9" ht="15" x14ac:dyDescent="0.2">
      <c r="A129" s="73" t="s">
        <v>550</v>
      </c>
      <c r="B129" s="73" t="s">
        <v>546</v>
      </c>
      <c r="C129" s="78">
        <v>38337</v>
      </c>
      <c r="D129" s="79">
        <f t="shared" ca="1" si="5"/>
        <v>18</v>
      </c>
      <c r="E129" s="73" t="s">
        <v>420</v>
      </c>
      <c r="F129" s="77">
        <v>59944</v>
      </c>
      <c r="H129"/>
      <c r="I129"/>
    </row>
    <row r="130" spans="1:9" ht="15" x14ac:dyDescent="0.2">
      <c r="A130" s="73" t="s">
        <v>549</v>
      </c>
      <c r="B130" s="73" t="s">
        <v>546</v>
      </c>
      <c r="C130" s="78">
        <v>34601</v>
      </c>
      <c r="D130" s="79">
        <f t="shared" ref="D130:D193" ca="1" si="6">DATEDIF(C130,TODAY(),"Y")</f>
        <v>28</v>
      </c>
      <c r="E130" s="73" t="s">
        <v>424</v>
      </c>
      <c r="F130" s="77">
        <v>66197</v>
      </c>
      <c r="H130"/>
      <c r="I130"/>
    </row>
    <row r="131" spans="1:9" ht="15" x14ac:dyDescent="0.2">
      <c r="A131" s="73" t="s">
        <v>548</v>
      </c>
      <c r="B131" s="73" t="s">
        <v>546</v>
      </c>
      <c r="C131" s="78">
        <v>32301</v>
      </c>
      <c r="D131" s="79">
        <f t="shared" ca="1" si="6"/>
        <v>34</v>
      </c>
      <c r="E131" s="73" t="s">
        <v>424</v>
      </c>
      <c r="F131" s="77">
        <v>25352</v>
      </c>
      <c r="H131"/>
      <c r="I131"/>
    </row>
    <row r="132" spans="1:9" ht="15" x14ac:dyDescent="0.2">
      <c r="A132" s="73" t="s">
        <v>547</v>
      </c>
      <c r="B132" s="73" t="s">
        <v>546</v>
      </c>
      <c r="C132" s="78">
        <v>32277</v>
      </c>
      <c r="D132" s="79">
        <f t="shared" ca="1" si="6"/>
        <v>34</v>
      </c>
      <c r="E132" s="73" t="s">
        <v>424</v>
      </c>
      <c r="F132" s="77">
        <v>39569</v>
      </c>
      <c r="H132"/>
      <c r="I132"/>
    </row>
    <row r="133" spans="1:9" ht="15" x14ac:dyDescent="0.2">
      <c r="A133" s="73" t="s">
        <v>545</v>
      </c>
      <c r="B133" s="73" t="s">
        <v>538</v>
      </c>
      <c r="C133" s="78">
        <v>36290</v>
      </c>
      <c r="D133" s="79">
        <f t="shared" ca="1" si="6"/>
        <v>23</v>
      </c>
      <c r="E133" s="73" t="s">
        <v>420</v>
      </c>
      <c r="F133" s="77">
        <v>40924</v>
      </c>
      <c r="H133"/>
      <c r="I133"/>
    </row>
    <row r="134" spans="1:9" ht="15" x14ac:dyDescent="0.2">
      <c r="A134" s="73" t="s">
        <v>544</v>
      </c>
      <c r="B134" s="73" t="s">
        <v>538</v>
      </c>
      <c r="C134" s="78">
        <v>32671</v>
      </c>
      <c r="D134" s="79">
        <f t="shared" ca="1" si="6"/>
        <v>33</v>
      </c>
      <c r="E134" s="73" t="s">
        <v>424</v>
      </c>
      <c r="F134" s="77">
        <v>77134</v>
      </c>
      <c r="H134"/>
      <c r="I134"/>
    </row>
    <row r="135" spans="1:9" ht="15" x14ac:dyDescent="0.2">
      <c r="A135" s="73" t="s">
        <v>543</v>
      </c>
      <c r="B135" s="73" t="s">
        <v>538</v>
      </c>
      <c r="C135" s="78">
        <v>39426</v>
      </c>
      <c r="D135" s="79">
        <f t="shared" ca="1" si="6"/>
        <v>15</v>
      </c>
      <c r="E135" s="73" t="s">
        <v>420</v>
      </c>
      <c r="F135" s="77">
        <v>56257</v>
      </c>
      <c r="H135"/>
      <c r="I135"/>
    </row>
    <row r="136" spans="1:9" ht="15" x14ac:dyDescent="0.2">
      <c r="A136" s="73" t="s">
        <v>542</v>
      </c>
      <c r="B136" s="73" t="s">
        <v>538</v>
      </c>
      <c r="C136" s="78">
        <v>35229</v>
      </c>
      <c r="D136" s="79">
        <f t="shared" ca="1" si="6"/>
        <v>26</v>
      </c>
      <c r="E136" s="73" t="s">
        <v>424</v>
      </c>
      <c r="F136" s="77">
        <v>79576</v>
      </c>
      <c r="H136"/>
      <c r="I136"/>
    </row>
    <row r="137" spans="1:9" ht="15" x14ac:dyDescent="0.2">
      <c r="A137" s="73" t="s">
        <v>541</v>
      </c>
      <c r="B137" s="73" t="s">
        <v>538</v>
      </c>
      <c r="C137" s="78">
        <v>35520</v>
      </c>
      <c r="D137" s="79">
        <f t="shared" ca="1" si="6"/>
        <v>25</v>
      </c>
      <c r="E137" s="73" t="s">
        <v>424</v>
      </c>
      <c r="F137" s="77">
        <v>36401</v>
      </c>
      <c r="H137"/>
      <c r="I137"/>
    </row>
    <row r="138" spans="1:9" ht="15" x14ac:dyDescent="0.2">
      <c r="A138" s="73" t="s">
        <v>540</v>
      </c>
      <c r="B138" s="73" t="s">
        <v>538</v>
      </c>
      <c r="C138" s="78">
        <v>32795</v>
      </c>
      <c r="D138" s="79">
        <f t="shared" ca="1" si="6"/>
        <v>33</v>
      </c>
      <c r="E138" s="73" t="s">
        <v>424</v>
      </c>
      <c r="F138" s="77">
        <v>44462</v>
      </c>
      <c r="H138"/>
      <c r="I138"/>
    </row>
    <row r="139" spans="1:9" ht="15" x14ac:dyDescent="0.2">
      <c r="A139" s="73" t="s">
        <v>539</v>
      </c>
      <c r="B139" s="73" t="s">
        <v>538</v>
      </c>
      <c r="C139" s="78">
        <v>35138</v>
      </c>
      <c r="D139" s="79">
        <f t="shared" ca="1" si="6"/>
        <v>26</v>
      </c>
      <c r="E139" s="73" t="s">
        <v>417</v>
      </c>
      <c r="F139" s="77">
        <v>51566</v>
      </c>
      <c r="H139"/>
      <c r="I139"/>
    </row>
    <row r="140" spans="1:9" ht="15" x14ac:dyDescent="0.2">
      <c r="A140" s="73" t="s">
        <v>537</v>
      </c>
      <c r="B140" s="73" t="s">
        <v>536</v>
      </c>
      <c r="C140" s="78">
        <v>34621</v>
      </c>
      <c r="D140" s="79">
        <f t="shared" ca="1" si="6"/>
        <v>28</v>
      </c>
      <c r="E140" s="73" t="s">
        <v>420</v>
      </c>
      <c r="F140" s="77">
        <v>70073</v>
      </c>
      <c r="H140"/>
      <c r="I140"/>
    </row>
    <row r="141" spans="1:9" ht="15" x14ac:dyDescent="0.2">
      <c r="A141" s="73" t="s">
        <v>535</v>
      </c>
      <c r="B141" s="73" t="s">
        <v>520</v>
      </c>
      <c r="C141" s="80">
        <v>39506</v>
      </c>
      <c r="D141" s="79">
        <f t="shared" ca="1" si="6"/>
        <v>15</v>
      </c>
      <c r="E141" s="73" t="s">
        <v>417</v>
      </c>
      <c r="F141" s="77">
        <v>26562</v>
      </c>
      <c r="H141"/>
      <c r="I141"/>
    </row>
    <row r="142" spans="1:9" ht="15" x14ac:dyDescent="0.2">
      <c r="A142" s="73" t="s">
        <v>534</v>
      </c>
      <c r="B142" s="73" t="s">
        <v>520</v>
      </c>
      <c r="C142" s="78">
        <v>32935</v>
      </c>
      <c r="D142" s="79">
        <f t="shared" ca="1" si="6"/>
        <v>32</v>
      </c>
      <c r="E142" s="73" t="s">
        <v>424</v>
      </c>
      <c r="F142" s="77">
        <v>66848</v>
      </c>
      <c r="H142"/>
      <c r="I142"/>
    </row>
    <row r="143" spans="1:9" ht="15" x14ac:dyDescent="0.2">
      <c r="A143" s="73" t="s">
        <v>533</v>
      </c>
      <c r="B143" s="73" t="s">
        <v>520</v>
      </c>
      <c r="C143" s="78">
        <v>33671</v>
      </c>
      <c r="D143" s="79">
        <f t="shared" ca="1" si="6"/>
        <v>30</v>
      </c>
      <c r="E143" s="73" t="s">
        <v>435</v>
      </c>
      <c r="F143" s="77">
        <v>43095</v>
      </c>
      <c r="H143"/>
      <c r="I143"/>
    </row>
    <row r="144" spans="1:9" ht="15" x14ac:dyDescent="0.2">
      <c r="A144" s="73" t="s">
        <v>532</v>
      </c>
      <c r="B144" s="73" t="s">
        <v>520</v>
      </c>
      <c r="C144" s="78">
        <v>36765</v>
      </c>
      <c r="D144" s="79">
        <f t="shared" ca="1" si="6"/>
        <v>22</v>
      </c>
      <c r="E144" s="73" t="s">
        <v>417</v>
      </c>
      <c r="F144" s="77">
        <v>24253</v>
      </c>
      <c r="H144"/>
      <c r="I144"/>
    </row>
    <row r="145" spans="1:9" ht="15" x14ac:dyDescent="0.2">
      <c r="A145" s="73" t="s">
        <v>531</v>
      </c>
      <c r="B145" s="73" t="s">
        <v>520</v>
      </c>
      <c r="C145" s="78">
        <v>34187</v>
      </c>
      <c r="D145" s="79">
        <f t="shared" ca="1" si="6"/>
        <v>29</v>
      </c>
      <c r="E145" s="73" t="s">
        <v>424</v>
      </c>
      <c r="F145" s="77">
        <v>26586</v>
      </c>
      <c r="H145"/>
      <c r="I145"/>
    </row>
    <row r="146" spans="1:9" ht="15" x14ac:dyDescent="0.2">
      <c r="A146" s="73" t="s">
        <v>530</v>
      </c>
      <c r="B146" s="73" t="s">
        <v>520</v>
      </c>
      <c r="C146" s="78">
        <v>38711</v>
      </c>
      <c r="D146" s="79">
        <f t="shared" ca="1" si="6"/>
        <v>17</v>
      </c>
      <c r="E146" s="73" t="s">
        <v>424</v>
      </c>
      <c r="F146" s="77">
        <v>64650</v>
      </c>
      <c r="H146"/>
      <c r="I146"/>
    </row>
    <row r="147" spans="1:9" ht="15" x14ac:dyDescent="0.2">
      <c r="A147" s="73" t="s">
        <v>529</v>
      </c>
      <c r="B147" s="73" t="s">
        <v>520</v>
      </c>
      <c r="C147" s="78">
        <v>38837</v>
      </c>
      <c r="D147" s="79">
        <f t="shared" ca="1" si="6"/>
        <v>16</v>
      </c>
      <c r="E147" s="73" t="s">
        <v>420</v>
      </c>
      <c r="F147" s="77">
        <v>58790</v>
      </c>
      <c r="H147"/>
      <c r="I147"/>
    </row>
    <row r="148" spans="1:9" ht="15" x14ac:dyDescent="0.2">
      <c r="A148" s="73" t="s">
        <v>528</v>
      </c>
      <c r="B148" s="73" t="s">
        <v>520</v>
      </c>
      <c r="C148" s="78">
        <v>34957</v>
      </c>
      <c r="D148" s="79">
        <f t="shared" ca="1" si="6"/>
        <v>27</v>
      </c>
      <c r="E148" s="73" t="s">
        <v>424</v>
      </c>
      <c r="F148" s="77">
        <v>66033</v>
      </c>
      <c r="H148"/>
      <c r="I148"/>
    </row>
    <row r="149" spans="1:9" ht="15" x14ac:dyDescent="0.2">
      <c r="A149" s="73" t="s">
        <v>527</v>
      </c>
      <c r="B149" s="73" t="s">
        <v>520</v>
      </c>
      <c r="C149" s="78">
        <v>39424</v>
      </c>
      <c r="D149" s="79">
        <f t="shared" ca="1" si="6"/>
        <v>15</v>
      </c>
      <c r="E149" s="73" t="s">
        <v>424</v>
      </c>
      <c r="F149" s="77">
        <v>23067</v>
      </c>
      <c r="H149"/>
      <c r="I149"/>
    </row>
    <row r="150" spans="1:9" ht="15" x14ac:dyDescent="0.2">
      <c r="A150" s="73" t="s">
        <v>526</v>
      </c>
      <c r="B150" s="73" t="s">
        <v>520</v>
      </c>
      <c r="C150" s="78">
        <v>33756</v>
      </c>
      <c r="D150" s="79">
        <f t="shared" ca="1" si="6"/>
        <v>30</v>
      </c>
      <c r="E150" s="73" t="s">
        <v>424</v>
      </c>
      <c r="F150" s="77">
        <v>41604</v>
      </c>
      <c r="H150"/>
      <c r="I150"/>
    </row>
    <row r="151" spans="1:9" ht="15" x14ac:dyDescent="0.2">
      <c r="A151" s="73" t="s">
        <v>525</v>
      </c>
      <c r="B151" s="73" t="s">
        <v>520</v>
      </c>
      <c r="C151" s="78">
        <v>37281</v>
      </c>
      <c r="D151" s="79">
        <f t="shared" ca="1" si="6"/>
        <v>21</v>
      </c>
      <c r="E151" s="73" t="s">
        <v>424</v>
      </c>
      <c r="F151" s="77">
        <v>44688</v>
      </c>
      <c r="H151"/>
      <c r="I151"/>
    </row>
    <row r="152" spans="1:9" ht="15" x14ac:dyDescent="0.2">
      <c r="A152" s="73" t="s">
        <v>524</v>
      </c>
      <c r="B152" s="73" t="s">
        <v>520</v>
      </c>
      <c r="C152" s="78">
        <v>35749</v>
      </c>
      <c r="D152" s="79">
        <f t="shared" ca="1" si="6"/>
        <v>25</v>
      </c>
      <c r="E152" s="73" t="s">
        <v>435</v>
      </c>
      <c r="F152" s="77">
        <v>76959</v>
      </c>
      <c r="H152"/>
      <c r="I152"/>
    </row>
    <row r="153" spans="1:9" ht="15" x14ac:dyDescent="0.2">
      <c r="A153" s="73" t="s">
        <v>523</v>
      </c>
      <c r="B153" s="73" t="s">
        <v>520</v>
      </c>
      <c r="C153" s="78">
        <v>34433</v>
      </c>
      <c r="D153" s="79">
        <f t="shared" ca="1" si="6"/>
        <v>28</v>
      </c>
      <c r="E153" s="73" t="s">
        <v>424</v>
      </c>
      <c r="F153" s="77">
        <v>33846</v>
      </c>
      <c r="H153"/>
      <c r="I153"/>
    </row>
    <row r="154" spans="1:9" ht="15" x14ac:dyDescent="0.2">
      <c r="A154" s="73" t="s">
        <v>522</v>
      </c>
      <c r="B154" s="73" t="s">
        <v>520</v>
      </c>
      <c r="C154" s="78">
        <v>37861</v>
      </c>
      <c r="D154" s="79">
        <f t="shared" ca="1" si="6"/>
        <v>19</v>
      </c>
      <c r="E154" s="73" t="s">
        <v>424</v>
      </c>
      <c r="F154" s="77">
        <v>32835</v>
      </c>
      <c r="H154"/>
      <c r="I154"/>
    </row>
    <row r="155" spans="1:9" ht="15" x14ac:dyDescent="0.2">
      <c r="A155" s="73" t="s">
        <v>521</v>
      </c>
      <c r="B155" s="73" t="s">
        <v>520</v>
      </c>
      <c r="C155" s="78">
        <v>32982</v>
      </c>
      <c r="D155" s="79">
        <f t="shared" ca="1" si="6"/>
        <v>32</v>
      </c>
      <c r="E155" s="73" t="s">
        <v>424</v>
      </c>
      <c r="F155" s="77">
        <v>48502</v>
      </c>
      <c r="H155"/>
      <c r="I155"/>
    </row>
    <row r="156" spans="1:9" ht="15" x14ac:dyDescent="0.2">
      <c r="A156" s="73" t="s">
        <v>519</v>
      </c>
      <c r="B156" s="73" t="s">
        <v>514</v>
      </c>
      <c r="C156" s="78">
        <v>32514</v>
      </c>
      <c r="D156" s="79">
        <f t="shared" ca="1" si="6"/>
        <v>34</v>
      </c>
      <c r="E156" s="73" t="s">
        <v>424</v>
      </c>
      <c r="F156" s="77">
        <v>44477</v>
      </c>
      <c r="H156"/>
      <c r="I156"/>
    </row>
    <row r="157" spans="1:9" ht="15" x14ac:dyDescent="0.2">
      <c r="A157" s="73" t="s">
        <v>518</v>
      </c>
      <c r="B157" s="73" t="s">
        <v>514</v>
      </c>
      <c r="C157" s="78">
        <v>32214</v>
      </c>
      <c r="D157" s="79">
        <f t="shared" ca="1" si="6"/>
        <v>34</v>
      </c>
      <c r="E157" s="73" t="s">
        <v>435</v>
      </c>
      <c r="F157" s="77">
        <v>53915</v>
      </c>
      <c r="H157"/>
      <c r="I157"/>
    </row>
    <row r="158" spans="1:9" ht="15" x14ac:dyDescent="0.2">
      <c r="A158" s="73" t="s">
        <v>517</v>
      </c>
      <c r="B158" s="73" t="s">
        <v>514</v>
      </c>
      <c r="C158" s="78">
        <v>32167</v>
      </c>
      <c r="D158" s="79">
        <f t="shared" ca="1" si="6"/>
        <v>35</v>
      </c>
      <c r="E158" s="73" t="s">
        <v>424</v>
      </c>
      <c r="F158" s="77">
        <v>79259</v>
      </c>
      <c r="H158"/>
      <c r="I158"/>
    </row>
    <row r="159" spans="1:9" ht="15" x14ac:dyDescent="0.2">
      <c r="A159" s="73" t="s">
        <v>516</v>
      </c>
      <c r="B159" s="73" t="s">
        <v>514</v>
      </c>
      <c r="C159" s="78">
        <v>32403</v>
      </c>
      <c r="D159" s="79">
        <f t="shared" ca="1" si="6"/>
        <v>34</v>
      </c>
      <c r="E159" s="73" t="s">
        <v>435</v>
      </c>
      <c r="F159" s="77">
        <v>35246</v>
      </c>
      <c r="H159"/>
      <c r="I159"/>
    </row>
    <row r="160" spans="1:9" ht="15" x14ac:dyDescent="0.2">
      <c r="A160" s="73" t="s">
        <v>515</v>
      </c>
      <c r="B160" s="73" t="s">
        <v>514</v>
      </c>
      <c r="C160" s="78">
        <v>32567</v>
      </c>
      <c r="D160" s="79">
        <f t="shared" ca="1" si="6"/>
        <v>34</v>
      </c>
      <c r="E160" s="73" t="s">
        <v>424</v>
      </c>
      <c r="F160" s="77">
        <v>24108</v>
      </c>
      <c r="H160"/>
      <c r="I160"/>
    </row>
    <row r="161" spans="1:9" ht="15" x14ac:dyDescent="0.2">
      <c r="A161" s="73" t="s">
        <v>513</v>
      </c>
      <c r="B161" s="73" t="s">
        <v>484</v>
      </c>
      <c r="C161" s="78">
        <v>35140</v>
      </c>
      <c r="D161" s="79">
        <f t="shared" ca="1" si="6"/>
        <v>26</v>
      </c>
      <c r="E161" s="73" t="s">
        <v>420</v>
      </c>
      <c r="F161" s="77">
        <v>54410</v>
      </c>
      <c r="H161"/>
      <c r="I161"/>
    </row>
    <row r="162" spans="1:9" ht="15" x14ac:dyDescent="0.2">
      <c r="A162" s="73" t="s">
        <v>512</v>
      </c>
      <c r="B162" s="73" t="s">
        <v>484</v>
      </c>
      <c r="C162" s="78">
        <v>35271</v>
      </c>
      <c r="D162" s="79">
        <f t="shared" ca="1" si="6"/>
        <v>26</v>
      </c>
      <c r="E162" s="73" t="s">
        <v>435</v>
      </c>
      <c r="F162" s="77">
        <v>53852</v>
      </c>
      <c r="H162"/>
      <c r="I162"/>
    </row>
    <row r="163" spans="1:9" ht="15" x14ac:dyDescent="0.2">
      <c r="A163" s="73" t="s">
        <v>511</v>
      </c>
      <c r="B163" s="73" t="s">
        <v>484</v>
      </c>
      <c r="C163" s="78">
        <v>32221</v>
      </c>
      <c r="D163" s="79">
        <f t="shared" ca="1" si="6"/>
        <v>34</v>
      </c>
      <c r="E163" s="73" t="s">
        <v>420</v>
      </c>
      <c r="F163" s="77">
        <v>36081</v>
      </c>
      <c r="H163"/>
      <c r="I163"/>
    </row>
    <row r="164" spans="1:9" ht="15" x14ac:dyDescent="0.2">
      <c r="A164" s="73" t="s">
        <v>510</v>
      </c>
      <c r="B164" s="73" t="s">
        <v>484</v>
      </c>
      <c r="C164" s="78">
        <v>36755</v>
      </c>
      <c r="D164" s="79">
        <f t="shared" ca="1" si="6"/>
        <v>22</v>
      </c>
      <c r="E164" s="73" t="s">
        <v>424</v>
      </c>
      <c r="F164" s="77">
        <v>29868</v>
      </c>
      <c r="H164"/>
      <c r="I164"/>
    </row>
    <row r="165" spans="1:9" ht="15" x14ac:dyDescent="0.2">
      <c r="A165" s="73" t="s">
        <v>509</v>
      </c>
      <c r="B165" s="73" t="s">
        <v>484</v>
      </c>
      <c r="C165" s="78">
        <v>35082</v>
      </c>
      <c r="D165" s="79">
        <f t="shared" ca="1" si="6"/>
        <v>27</v>
      </c>
      <c r="E165" s="73" t="s">
        <v>417</v>
      </c>
      <c r="F165" s="77">
        <v>46275</v>
      </c>
      <c r="H165"/>
      <c r="I165"/>
    </row>
    <row r="166" spans="1:9" ht="15" x14ac:dyDescent="0.2">
      <c r="A166" s="73" t="s">
        <v>508</v>
      </c>
      <c r="B166" s="73" t="s">
        <v>484</v>
      </c>
      <c r="C166" s="78">
        <v>34972</v>
      </c>
      <c r="D166" s="79">
        <f t="shared" ca="1" si="6"/>
        <v>27</v>
      </c>
      <c r="E166" s="73" t="s">
        <v>424</v>
      </c>
      <c r="F166" s="77">
        <v>30819</v>
      </c>
      <c r="H166"/>
      <c r="I166"/>
    </row>
    <row r="167" spans="1:9" ht="15" x14ac:dyDescent="0.2">
      <c r="A167" s="73" t="s">
        <v>507</v>
      </c>
      <c r="B167" s="73" t="s">
        <v>484</v>
      </c>
      <c r="C167" s="78">
        <v>36580</v>
      </c>
      <c r="D167" s="79">
        <f t="shared" ca="1" si="6"/>
        <v>23</v>
      </c>
      <c r="E167" s="73" t="s">
        <v>420</v>
      </c>
      <c r="F167" s="77">
        <v>58468</v>
      </c>
      <c r="H167"/>
      <c r="I167"/>
    </row>
    <row r="168" spans="1:9" ht="15" x14ac:dyDescent="0.2">
      <c r="A168" s="73" t="s">
        <v>506</v>
      </c>
      <c r="B168" s="73" t="s">
        <v>484</v>
      </c>
      <c r="C168" s="78">
        <v>32514</v>
      </c>
      <c r="D168" s="79">
        <f t="shared" ca="1" si="6"/>
        <v>34</v>
      </c>
      <c r="E168" s="73" t="s">
        <v>424</v>
      </c>
      <c r="F168" s="77">
        <v>46907</v>
      </c>
      <c r="H168"/>
      <c r="I168"/>
    </row>
    <row r="169" spans="1:9" ht="15" x14ac:dyDescent="0.2">
      <c r="A169" s="73" t="s">
        <v>505</v>
      </c>
      <c r="B169" s="73" t="s">
        <v>484</v>
      </c>
      <c r="C169" s="78">
        <v>34148</v>
      </c>
      <c r="D169" s="79">
        <f t="shared" ca="1" si="6"/>
        <v>29</v>
      </c>
      <c r="E169" s="73" t="s">
        <v>424</v>
      </c>
      <c r="F169" s="77">
        <v>75460</v>
      </c>
      <c r="H169"/>
      <c r="I169"/>
    </row>
    <row r="170" spans="1:9" ht="15" x14ac:dyDescent="0.2">
      <c r="A170" s="73" t="s">
        <v>504</v>
      </c>
      <c r="B170" s="73" t="s">
        <v>484</v>
      </c>
      <c r="C170" s="78">
        <v>32288</v>
      </c>
      <c r="D170" s="79">
        <f t="shared" ca="1" si="6"/>
        <v>34</v>
      </c>
      <c r="E170" s="73" t="s">
        <v>420</v>
      </c>
      <c r="F170" s="77">
        <v>33498</v>
      </c>
      <c r="H170"/>
      <c r="I170"/>
    </row>
    <row r="171" spans="1:9" ht="15" x14ac:dyDescent="0.2">
      <c r="A171" s="73" t="s">
        <v>503</v>
      </c>
      <c r="B171" s="73" t="s">
        <v>484</v>
      </c>
      <c r="C171" s="78">
        <v>34595</v>
      </c>
      <c r="D171" s="79">
        <f t="shared" ca="1" si="6"/>
        <v>28</v>
      </c>
      <c r="E171" s="73" t="s">
        <v>420</v>
      </c>
      <c r="F171" s="77">
        <v>57074</v>
      </c>
      <c r="H171"/>
      <c r="I171"/>
    </row>
    <row r="172" spans="1:9" ht="15" x14ac:dyDescent="0.2">
      <c r="A172" s="73" t="s">
        <v>502</v>
      </c>
      <c r="B172" s="73" t="s">
        <v>484</v>
      </c>
      <c r="C172" s="78">
        <v>35249</v>
      </c>
      <c r="D172" s="79">
        <f t="shared" ca="1" si="6"/>
        <v>26</v>
      </c>
      <c r="E172" s="73" t="s">
        <v>424</v>
      </c>
      <c r="F172" s="77">
        <v>77339</v>
      </c>
      <c r="H172"/>
      <c r="I172"/>
    </row>
    <row r="173" spans="1:9" ht="15" x14ac:dyDescent="0.2">
      <c r="A173" s="73" t="s">
        <v>501</v>
      </c>
      <c r="B173" s="73" t="s">
        <v>484</v>
      </c>
      <c r="C173" s="78">
        <v>35044</v>
      </c>
      <c r="D173" s="79">
        <f t="shared" ca="1" si="6"/>
        <v>27</v>
      </c>
      <c r="E173" s="73" t="s">
        <v>424</v>
      </c>
      <c r="F173" s="77">
        <v>55624</v>
      </c>
      <c r="H173"/>
      <c r="I173"/>
    </row>
    <row r="174" spans="1:9" ht="15" x14ac:dyDescent="0.2">
      <c r="A174" s="73" t="s">
        <v>500</v>
      </c>
      <c r="B174" s="73" t="s">
        <v>484</v>
      </c>
      <c r="C174" s="80">
        <v>39308</v>
      </c>
      <c r="D174" s="79">
        <f t="shared" ca="1" si="6"/>
        <v>15</v>
      </c>
      <c r="E174" s="73" t="s">
        <v>435</v>
      </c>
      <c r="F174" s="77">
        <v>74371</v>
      </c>
      <c r="H174"/>
      <c r="I174"/>
    </row>
    <row r="175" spans="1:9" ht="15" x14ac:dyDescent="0.2">
      <c r="A175" s="73" t="s">
        <v>499</v>
      </c>
      <c r="B175" s="73" t="s">
        <v>484</v>
      </c>
      <c r="C175" s="78">
        <v>34273</v>
      </c>
      <c r="D175" s="79">
        <f t="shared" ca="1" si="6"/>
        <v>29</v>
      </c>
      <c r="E175" s="73" t="s">
        <v>424</v>
      </c>
      <c r="F175" s="77">
        <v>66658</v>
      </c>
      <c r="H175"/>
      <c r="I175"/>
    </row>
    <row r="176" spans="1:9" ht="15" x14ac:dyDescent="0.2">
      <c r="A176" s="73" t="s">
        <v>498</v>
      </c>
      <c r="B176" s="73" t="s">
        <v>484</v>
      </c>
      <c r="C176" s="78">
        <v>38918</v>
      </c>
      <c r="D176" s="79">
        <f t="shared" ca="1" si="6"/>
        <v>16</v>
      </c>
      <c r="E176" s="73" t="s">
        <v>424</v>
      </c>
      <c r="F176" s="77">
        <v>67145</v>
      </c>
      <c r="H176"/>
      <c r="I176"/>
    </row>
    <row r="177" spans="1:9" ht="15" x14ac:dyDescent="0.2">
      <c r="A177" s="73" t="s">
        <v>497</v>
      </c>
      <c r="B177" s="73" t="s">
        <v>484</v>
      </c>
      <c r="C177" s="78">
        <v>34205</v>
      </c>
      <c r="D177" s="79">
        <f t="shared" ca="1" si="6"/>
        <v>29</v>
      </c>
      <c r="E177" s="73" t="s">
        <v>424</v>
      </c>
      <c r="F177" s="77">
        <v>77628</v>
      </c>
      <c r="H177"/>
      <c r="I177"/>
    </row>
    <row r="178" spans="1:9" ht="15" x14ac:dyDescent="0.2">
      <c r="A178" s="73" t="s">
        <v>496</v>
      </c>
      <c r="B178" s="73" t="s">
        <v>484</v>
      </c>
      <c r="C178" s="78">
        <v>32569</v>
      </c>
      <c r="D178" s="79">
        <f t="shared" ca="1" si="6"/>
        <v>34</v>
      </c>
      <c r="E178" s="73" t="s">
        <v>420</v>
      </c>
      <c r="F178" s="77">
        <v>62999</v>
      </c>
      <c r="H178"/>
      <c r="I178"/>
    </row>
    <row r="179" spans="1:9" ht="15" x14ac:dyDescent="0.2">
      <c r="A179" s="73" t="s">
        <v>495</v>
      </c>
      <c r="B179" s="73" t="s">
        <v>484</v>
      </c>
      <c r="C179" s="78">
        <v>35000</v>
      </c>
      <c r="D179" s="79">
        <f t="shared" ca="1" si="6"/>
        <v>27</v>
      </c>
      <c r="E179" s="73" t="s">
        <v>417</v>
      </c>
      <c r="F179" s="77">
        <v>78346</v>
      </c>
      <c r="H179"/>
      <c r="I179"/>
    </row>
    <row r="180" spans="1:9" ht="15" x14ac:dyDescent="0.2">
      <c r="A180" s="73" t="s">
        <v>494</v>
      </c>
      <c r="B180" s="73" t="s">
        <v>484</v>
      </c>
      <c r="C180" s="78">
        <v>33276</v>
      </c>
      <c r="D180" s="79">
        <f t="shared" ca="1" si="6"/>
        <v>32</v>
      </c>
      <c r="E180" s="73" t="s">
        <v>424</v>
      </c>
      <c r="F180" s="77">
        <v>64978</v>
      </c>
      <c r="H180"/>
      <c r="I180"/>
    </row>
    <row r="181" spans="1:9" ht="15" x14ac:dyDescent="0.2">
      <c r="A181" s="73" t="s">
        <v>493</v>
      </c>
      <c r="B181" s="73" t="s">
        <v>484</v>
      </c>
      <c r="C181" s="78">
        <v>35434</v>
      </c>
      <c r="D181" s="79">
        <f t="shared" ca="1" si="6"/>
        <v>26</v>
      </c>
      <c r="E181" s="73" t="s">
        <v>417</v>
      </c>
      <c r="F181" s="77">
        <v>43999</v>
      </c>
      <c r="H181"/>
      <c r="I181"/>
    </row>
    <row r="182" spans="1:9" ht="15" x14ac:dyDescent="0.2">
      <c r="A182" s="73" t="s">
        <v>492</v>
      </c>
      <c r="B182" s="73" t="s">
        <v>484</v>
      </c>
      <c r="C182" s="78">
        <v>37477</v>
      </c>
      <c r="D182" s="79">
        <f t="shared" ca="1" si="6"/>
        <v>20</v>
      </c>
      <c r="E182" s="73" t="s">
        <v>424</v>
      </c>
      <c r="F182" s="77">
        <v>62538</v>
      </c>
      <c r="H182"/>
      <c r="I182"/>
    </row>
    <row r="183" spans="1:9" ht="15" x14ac:dyDescent="0.2">
      <c r="A183" s="73" t="s">
        <v>491</v>
      </c>
      <c r="B183" s="73" t="s">
        <v>484</v>
      </c>
      <c r="C183" s="78">
        <v>32182</v>
      </c>
      <c r="D183" s="79">
        <f t="shared" ca="1" si="6"/>
        <v>35</v>
      </c>
      <c r="E183" s="73" t="s">
        <v>424</v>
      </c>
      <c r="F183" s="77">
        <v>51162</v>
      </c>
      <c r="H183"/>
      <c r="I183"/>
    </row>
    <row r="184" spans="1:9" ht="15" x14ac:dyDescent="0.2">
      <c r="A184" s="73" t="s">
        <v>490</v>
      </c>
      <c r="B184" s="73" t="s">
        <v>484</v>
      </c>
      <c r="C184" s="78">
        <v>32632</v>
      </c>
      <c r="D184" s="79">
        <f t="shared" ca="1" si="6"/>
        <v>33</v>
      </c>
      <c r="E184" s="73" t="s">
        <v>420</v>
      </c>
      <c r="F184" s="77">
        <v>66581</v>
      </c>
      <c r="H184"/>
      <c r="I184"/>
    </row>
    <row r="185" spans="1:9" ht="15" x14ac:dyDescent="0.2">
      <c r="A185" s="73" t="s">
        <v>489</v>
      </c>
      <c r="B185" s="73" t="s">
        <v>484</v>
      </c>
      <c r="C185" s="78">
        <v>33847</v>
      </c>
      <c r="D185" s="79">
        <f t="shared" ca="1" si="6"/>
        <v>30</v>
      </c>
      <c r="E185" s="73" t="s">
        <v>435</v>
      </c>
      <c r="F185" s="77">
        <v>68863</v>
      </c>
      <c r="H185"/>
      <c r="I185"/>
    </row>
    <row r="186" spans="1:9" ht="15" x14ac:dyDescent="0.2">
      <c r="A186" s="73" t="s">
        <v>488</v>
      </c>
      <c r="B186" s="73" t="s">
        <v>484</v>
      </c>
      <c r="C186" s="78">
        <v>35190</v>
      </c>
      <c r="D186" s="79">
        <f t="shared" ca="1" si="6"/>
        <v>26</v>
      </c>
      <c r="E186" s="73" t="s">
        <v>424</v>
      </c>
      <c r="F186" s="77">
        <v>64885</v>
      </c>
      <c r="H186"/>
      <c r="I186"/>
    </row>
    <row r="187" spans="1:9" ht="15" x14ac:dyDescent="0.2">
      <c r="A187" s="73" t="s">
        <v>487</v>
      </c>
      <c r="B187" s="73" t="s">
        <v>484</v>
      </c>
      <c r="C187" s="78">
        <v>39220</v>
      </c>
      <c r="D187" s="79">
        <f t="shared" ca="1" si="6"/>
        <v>15</v>
      </c>
      <c r="E187" s="73" t="s">
        <v>435</v>
      </c>
      <c r="F187" s="77">
        <v>45852</v>
      </c>
      <c r="H187"/>
      <c r="I187"/>
    </row>
    <row r="188" spans="1:9" ht="15" x14ac:dyDescent="0.2">
      <c r="A188" s="73" t="s">
        <v>486</v>
      </c>
      <c r="B188" s="73" t="s">
        <v>484</v>
      </c>
      <c r="C188" s="78">
        <v>35727</v>
      </c>
      <c r="D188" s="79">
        <f t="shared" ca="1" si="6"/>
        <v>25</v>
      </c>
      <c r="E188" s="73" t="s">
        <v>424</v>
      </c>
      <c r="F188" s="77">
        <v>72634</v>
      </c>
      <c r="H188"/>
      <c r="I188"/>
    </row>
    <row r="189" spans="1:9" ht="15" x14ac:dyDescent="0.2">
      <c r="A189" s="73" t="s">
        <v>485</v>
      </c>
      <c r="B189" s="73" t="s">
        <v>484</v>
      </c>
      <c r="C189" s="78">
        <v>32725</v>
      </c>
      <c r="D189" s="79">
        <f t="shared" ca="1" si="6"/>
        <v>33</v>
      </c>
      <c r="E189" s="73" t="s">
        <v>435</v>
      </c>
      <c r="F189" s="77">
        <v>24663</v>
      </c>
      <c r="H189"/>
      <c r="I189"/>
    </row>
    <row r="190" spans="1:9" ht="15" x14ac:dyDescent="0.2">
      <c r="A190" s="73" t="s">
        <v>483</v>
      </c>
      <c r="B190" s="73" t="s">
        <v>459</v>
      </c>
      <c r="C190" s="78">
        <v>32739</v>
      </c>
      <c r="D190" s="79">
        <f t="shared" ca="1" si="6"/>
        <v>33</v>
      </c>
      <c r="E190" s="73" t="s">
        <v>424</v>
      </c>
      <c r="F190" s="77">
        <v>44871</v>
      </c>
      <c r="H190"/>
      <c r="I190"/>
    </row>
    <row r="191" spans="1:9" ht="15" x14ac:dyDescent="0.2">
      <c r="A191" s="73" t="s">
        <v>482</v>
      </c>
      <c r="B191" s="73" t="s">
        <v>459</v>
      </c>
      <c r="C191" s="78">
        <v>34950</v>
      </c>
      <c r="D191" s="79">
        <f t="shared" ca="1" si="6"/>
        <v>27</v>
      </c>
      <c r="E191" s="73" t="s">
        <v>424</v>
      </c>
      <c r="F191" s="77">
        <v>57988</v>
      </c>
      <c r="H191"/>
      <c r="I191"/>
    </row>
    <row r="192" spans="1:9" ht="15" x14ac:dyDescent="0.2">
      <c r="A192" s="73" t="s">
        <v>481</v>
      </c>
      <c r="B192" s="73" t="s">
        <v>459</v>
      </c>
      <c r="C192" s="78">
        <v>32602</v>
      </c>
      <c r="D192" s="79">
        <f t="shared" ca="1" si="6"/>
        <v>33</v>
      </c>
      <c r="E192" s="73" t="s">
        <v>424</v>
      </c>
      <c r="F192" s="77">
        <v>76518</v>
      </c>
      <c r="H192"/>
      <c r="I192"/>
    </row>
    <row r="193" spans="1:9" ht="15" x14ac:dyDescent="0.2">
      <c r="A193" s="73" t="s">
        <v>480</v>
      </c>
      <c r="B193" s="73" t="s">
        <v>459</v>
      </c>
      <c r="C193" s="78">
        <v>32658</v>
      </c>
      <c r="D193" s="79">
        <f t="shared" ca="1" si="6"/>
        <v>33</v>
      </c>
      <c r="E193" s="73" t="s">
        <v>424</v>
      </c>
      <c r="F193" s="77">
        <v>31753</v>
      </c>
      <c r="H193"/>
      <c r="I193"/>
    </row>
    <row r="194" spans="1:9" ht="15" x14ac:dyDescent="0.2">
      <c r="A194" s="73" t="s">
        <v>479</v>
      </c>
      <c r="B194" s="73" t="s">
        <v>459</v>
      </c>
      <c r="C194" s="78">
        <v>32944</v>
      </c>
      <c r="D194" s="79">
        <f t="shared" ref="D194:D248" ca="1" si="7">DATEDIF(C194,TODAY(),"Y")</f>
        <v>32</v>
      </c>
      <c r="E194" s="73" t="s">
        <v>435</v>
      </c>
      <c r="F194" s="77">
        <v>50213</v>
      </c>
      <c r="H194"/>
      <c r="I194"/>
    </row>
    <row r="195" spans="1:9" ht="15" x14ac:dyDescent="0.2">
      <c r="A195" s="73" t="s">
        <v>478</v>
      </c>
      <c r="B195" s="73" t="s">
        <v>459</v>
      </c>
      <c r="C195" s="78">
        <v>34860</v>
      </c>
      <c r="D195" s="79">
        <f t="shared" ca="1" si="7"/>
        <v>27</v>
      </c>
      <c r="E195" s="73" t="s">
        <v>420</v>
      </c>
      <c r="F195" s="77">
        <v>37719</v>
      </c>
      <c r="H195"/>
      <c r="I195"/>
    </row>
    <row r="196" spans="1:9" ht="15" x14ac:dyDescent="0.2">
      <c r="A196" s="73" t="s">
        <v>477</v>
      </c>
      <c r="B196" s="73" t="s">
        <v>459</v>
      </c>
      <c r="C196" s="78">
        <v>32906</v>
      </c>
      <c r="D196" s="79">
        <f t="shared" ca="1" si="7"/>
        <v>33</v>
      </c>
      <c r="E196" s="73" t="s">
        <v>424</v>
      </c>
      <c r="F196" s="77">
        <v>32127</v>
      </c>
      <c r="H196"/>
      <c r="I196"/>
    </row>
    <row r="197" spans="1:9" ht="15" x14ac:dyDescent="0.2">
      <c r="A197" s="73" t="s">
        <v>476</v>
      </c>
      <c r="B197" s="73" t="s">
        <v>459</v>
      </c>
      <c r="C197" s="78">
        <v>32323</v>
      </c>
      <c r="D197" s="79">
        <f t="shared" ca="1" si="7"/>
        <v>34</v>
      </c>
      <c r="E197" s="73" t="s">
        <v>424</v>
      </c>
      <c r="F197" s="77">
        <v>34285</v>
      </c>
      <c r="H197"/>
      <c r="I197"/>
    </row>
    <row r="198" spans="1:9" ht="15" x14ac:dyDescent="0.2">
      <c r="A198" s="73" t="s">
        <v>475</v>
      </c>
      <c r="B198" s="73" t="s">
        <v>459</v>
      </c>
      <c r="C198" s="78">
        <v>34462</v>
      </c>
      <c r="D198" s="79">
        <f t="shared" ca="1" si="7"/>
        <v>28</v>
      </c>
      <c r="E198" s="73" t="s">
        <v>424</v>
      </c>
      <c r="F198" s="77">
        <v>74287</v>
      </c>
      <c r="H198"/>
      <c r="I198"/>
    </row>
    <row r="199" spans="1:9" ht="15" x14ac:dyDescent="0.2">
      <c r="A199" s="73" t="s">
        <v>474</v>
      </c>
      <c r="B199" s="73" t="s">
        <v>459</v>
      </c>
      <c r="C199" s="78">
        <v>34923</v>
      </c>
      <c r="D199" s="79">
        <f t="shared" ca="1" si="7"/>
        <v>27</v>
      </c>
      <c r="E199" s="73" t="s">
        <v>417</v>
      </c>
      <c r="F199" s="77">
        <v>50154</v>
      </c>
      <c r="H199"/>
      <c r="I199"/>
    </row>
    <row r="200" spans="1:9" ht="15" x14ac:dyDescent="0.2">
      <c r="A200" s="73" t="s">
        <v>473</v>
      </c>
      <c r="B200" s="73" t="s">
        <v>459</v>
      </c>
      <c r="C200" s="78">
        <v>36136</v>
      </c>
      <c r="D200" s="79">
        <f t="shared" ca="1" si="7"/>
        <v>24</v>
      </c>
      <c r="E200" s="73" t="s">
        <v>420</v>
      </c>
      <c r="F200" s="77">
        <v>48958</v>
      </c>
      <c r="H200"/>
      <c r="I200"/>
    </row>
    <row r="201" spans="1:9" ht="15" x14ac:dyDescent="0.2">
      <c r="A201" s="73" t="s">
        <v>472</v>
      </c>
      <c r="B201" s="73" t="s">
        <v>459</v>
      </c>
      <c r="C201" s="78">
        <v>36847</v>
      </c>
      <c r="D201" s="79">
        <f t="shared" ca="1" si="7"/>
        <v>22</v>
      </c>
      <c r="E201" s="73" t="s">
        <v>424</v>
      </c>
      <c r="F201" s="77">
        <v>56510</v>
      </c>
      <c r="H201"/>
      <c r="I201"/>
    </row>
    <row r="202" spans="1:9" ht="15" x14ac:dyDescent="0.2">
      <c r="A202" s="73" t="s">
        <v>471</v>
      </c>
      <c r="B202" s="73" t="s">
        <v>459</v>
      </c>
      <c r="C202" s="78">
        <v>38799</v>
      </c>
      <c r="D202" s="79">
        <f t="shared" ca="1" si="7"/>
        <v>16</v>
      </c>
      <c r="E202" s="73" t="s">
        <v>424</v>
      </c>
      <c r="F202" s="77">
        <v>73454</v>
      </c>
      <c r="H202"/>
      <c r="I202"/>
    </row>
    <row r="203" spans="1:9" ht="15" x14ac:dyDescent="0.2">
      <c r="A203" s="73" t="s">
        <v>470</v>
      </c>
      <c r="B203" s="73" t="s">
        <v>459</v>
      </c>
      <c r="C203" s="78">
        <v>36829</v>
      </c>
      <c r="D203" s="79">
        <f t="shared" ca="1" si="7"/>
        <v>22</v>
      </c>
      <c r="E203" s="73" t="s">
        <v>435</v>
      </c>
      <c r="F203" s="77">
        <v>51715</v>
      </c>
      <c r="H203"/>
      <c r="I203"/>
    </row>
    <row r="204" spans="1:9" ht="15" x14ac:dyDescent="0.2">
      <c r="A204" s="73" t="s">
        <v>469</v>
      </c>
      <c r="B204" s="73" t="s">
        <v>459</v>
      </c>
      <c r="C204" s="78">
        <v>37081</v>
      </c>
      <c r="D204" s="79">
        <f t="shared" ca="1" si="7"/>
        <v>21</v>
      </c>
      <c r="E204" s="73" t="s">
        <v>420</v>
      </c>
      <c r="F204" s="77">
        <v>72804</v>
      </c>
      <c r="H204"/>
      <c r="I204"/>
    </row>
    <row r="205" spans="1:9" ht="15" x14ac:dyDescent="0.2">
      <c r="A205" s="73" t="s">
        <v>468</v>
      </c>
      <c r="B205" s="73" t="s">
        <v>459</v>
      </c>
      <c r="C205" s="78">
        <v>33854</v>
      </c>
      <c r="D205" s="79">
        <f t="shared" ca="1" si="7"/>
        <v>30</v>
      </c>
      <c r="E205" s="73" t="s">
        <v>424</v>
      </c>
      <c r="F205" s="77">
        <v>67406</v>
      </c>
      <c r="H205"/>
      <c r="I205"/>
    </row>
    <row r="206" spans="1:9" ht="15" x14ac:dyDescent="0.2">
      <c r="A206" s="73" t="s">
        <v>467</v>
      </c>
      <c r="B206" s="73" t="s">
        <v>459</v>
      </c>
      <c r="C206" s="78">
        <v>33399</v>
      </c>
      <c r="D206" s="79">
        <f t="shared" ca="1" si="7"/>
        <v>31</v>
      </c>
      <c r="E206" s="73" t="s">
        <v>417</v>
      </c>
      <c r="F206" s="77">
        <v>77066</v>
      </c>
      <c r="H206"/>
      <c r="I206"/>
    </row>
    <row r="207" spans="1:9" ht="15" x14ac:dyDescent="0.2">
      <c r="A207" s="73" t="s">
        <v>466</v>
      </c>
      <c r="B207" s="73" t="s">
        <v>459</v>
      </c>
      <c r="C207" s="78">
        <v>35250</v>
      </c>
      <c r="D207" s="79">
        <f t="shared" ca="1" si="7"/>
        <v>26</v>
      </c>
      <c r="E207" s="73" t="s">
        <v>435</v>
      </c>
      <c r="F207" s="77">
        <v>62096</v>
      </c>
      <c r="H207"/>
      <c r="I207"/>
    </row>
    <row r="208" spans="1:9" ht="15" x14ac:dyDescent="0.2">
      <c r="A208" s="73" t="s">
        <v>465</v>
      </c>
      <c r="B208" s="73" t="s">
        <v>459</v>
      </c>
      <c r="C208" s="78">
        <v>33808</v>
      </c>
      <c r="D208" s="79">
        <f t="shared" ca="1" si="7"/>
        <v>30</v>
      </c>
      <c r="E208" s="73" t="s">
        <v>424</v>
      </c>
      <c r="F208" s="77">
        <v>39213</v>
      </c>
      <c r="H208"/>
      <c r="I208"/>
    </row>
    <row r="209" spans="1:9" ht="15" x14ac:dyDescent="0.2">
      <c r="A209" s="73" t="s">
        <v>464</v>
      </c>
      <c r="B209" s="73" t="s">
        <v>459</v>
      </c>
      <c r="C209" s="78">
        <v>35124</v>
      </c>
      <c r="D209" s="79">
        <f t="shared" ca="1" si="7"/>
        <v>27</v>
      </c>
      <c r="E209" s="73" t="s">
        <v>420</v>
      </c>
      <c r="F209" s="77">
        <v>48907</v>
      </c>
      <c r="H209"/>
      <c r="I209"/>
    </row>
    <row r="210" spans="1:9" ht="15" x14ac:dyDescent="0.2">
      <c r="A210" s="73" t="s">
        <v>463</v>
      </c>
      <c r="B210" s="73" t="s">
        <v>459</v>
      </c>
      <c r="C210" s="78">
        <v>35268</v>
      </c>
      <c r="D210" s="79">
        <f t="shared" ca="1" si="7"/>
        <v>26</v>
      </c>
      <c r="E210" s="73" t="s">
        <v>420</v>
      </c>
      <c r="F210" s="77">
        <v>70660</v>
      </c>
      <c r="H210"/>
      <c r="I210"/>
    </row>
    <row r="211" spans="1:9" ht="15" x14ac:dyDescent="0.2">
      <c r="A211" s="73" t="s">
        <v>462</v>
      </c>
      <c r="B211" s="73" t="s">
        <v>459</v>
      </c>
      <c r="C211" s="78">
        <v>35414</v>
      </c>
      <c r="D211" s="79">
        <f t="shared" ca="1" si="7"/>
        <v>26</v>
      </c>
      <c r="E211" s="73" t="s">
        <v>424</v>
      </c>
      <c r="F211" s="77">
        <v>39786</v>
      </c>
      <c r="H211"/>
      <c r="I211"/>
    </row>
    <row r="212" spans="1:9" ht="15" x14ac:dyDescent="0.2">
      <c r="A212" s="73" t="s">
        <v>461</v>
      </c>
      <c r="B212" s="73" t="s">
        <v>459</v>
      </c>
      <c r="C212" s="78">
        <v>32475</v>
      </c>
      <c r="D212" s="79">
        <f t="shared" ca="1" si="7"/>
        <v>34</v>
      </c>
      <c r="E212" s="73" t="s">
        <v>420</v>
      </c>
      <c r="F212" s="77">
        <v>54231</v>
      </c>
      <c r="H212"/>
      <c r="I212"/>
    </row>
    <row r="213" spans="1:9" ht="15" x14ac:dyDescent="0.2">
      <c r="A213" s="73" t="s">
        <v>460</v>
      </c>
      <c r="B213" s="73" t="s">
        <v>459</v>
      </c>
      <c r="C213" s="78">
        <v>35344</v>
      </c>
      <c r="D213" s="79">
        <f t="shared" ca="1" si="7"/>
        <v>26</v>
      </c>
      <c r="E213" s="73" t="s">
        <v>424</v>
      </c>
      <c r="F213" s="77">
        <v>49016</v>
      </c>
      <c r="H213"/>
      <c r="I213"/>
    </row>
    <row r="214" spans="1:9" ht="15" x14ac:dyDescent="0.2">
      <c r="A214" s="73" t="s">
        <v>458</v>
      </c>
      <c r="B214" s="73" t="s">
        <v>426</v>
      </c>
      <c r="C214" s="78">
        <v>38225</v>
      </c>
      <c r="D214" s="79">
        <f t="shared" ca="1" si="7"/>
        <v>18</v>
      </c>
      <c r="E214" s="73" t="s">
        <v>424</v>
      </c>
      <c r="F214" s="77">
        <v>63018</v>
      </c>
      <c r="H214"/>
      <c r="I214"/>
    </row>
    <row r="215" spans="1:9" ht="15" x14ac:dyDescent="0.2">
      <c r="A215" s="73" t="s">
        <v>457</v>
      </c>
      <c r="B215" s="73" t="s">
        <v>426</v>
      </c>
      <c r="C215" s="78">
        <v>34361</v>
      </c>
      <c r="D215" s="79">
        <f t="shared" ca="1" si="7"/>
        <v>29</v>
      </c>
      <c r="E215" s="73" t="s">
        <v>424</v>
      </c>
      <c r="F215" s="77">
        <v>44665</v>
      </c>
      <c r="H215"/>
      <c r="I215"/>
    </row>
    <row r="216" spans="1:9" ht="15" x14ac:dyDescent="0.2">
      <c r="A216" s="73" t="s">
        <v>456</v>
      </c>
      <c r="B216" s="73" t="s">
        <v>426</v>
      </c>
      <c r="C216" s="78">
        <v>32874</v>
      </c>
      <c r="D216" s="79">
        <f t="shared" ca="1" si="7"/>
        <v>33</v>
      </c>
      <c r="E216" s="73" t="s">
        <v>420</v>
      </c>
      <c r="F216" s="77">
        <v>50301</v>
      </c>
      <c r="H216"/>
      <c r="I216"/>
    </row>
    <row r="217" spans="1:9" ht="15" x14ac:dyDescent="0.2">
      <c r="A217" s="73" t="s">
        <v>455</v>
      </c>
      <c r="B217" s="73" t="s">
        <v>426</v>
      </c>
      <c r="C217" s="78">
        <v>32560</v>
      </c>
      <c r="D217" s="79">
        <f t="shared" ca="1" si="7"/>
        <v>34</v>
      </c>
      <c r="E217" s="73" t="s">
        <v>420</v>
      </c>
      <c r="F217" s="77">
        <v>65874</v>
      </c>
      <c r="H217"/>
      <c r="I217"/>
    </row>
    <row r="218" spans="1:9" ht="15" x14ac:dyDescent="0.2">
      <c r="A218" s="73" t="s">
        <v>454</v>
      </c>
      <c r="B218" s="73" t="s">
        <v>426</v>
      </c>
      <c r="C218" s="78">
        <v>35516</v>
      </c>
      <c r="D218" s="79">
        <f t="shared" ca="1" si="7"/>
        <v>25</v>
      </c>
      <c r="E218" s="73" t="s">
        <v>435</v>
      </c>
      <c r="F218" s="77">
        <v>49388</v>
      </c>
      <c r="H218"/>
      <c r="I218"/>
    </row>
    <row r="219" spans="1:9" ht="15" x14ac:dyDescent="0.2">
      <c r="A219" s="73" t="s">
        <v>453</v>
      </c>
      <c r="B219" s="73" t="s">
        <v>426</v>
      </c>
      <c r="C219" s="78">
        <v>36119</v>
      </c>
      <c r="D219" s="79">
        <f t="shared" ca="1" si="7"/>
        <v>24</v>
      </c>
      <c r="E219" s="73" t="s">
        <v>420</v>
      </c>
      <c r="F219" s="77">
        <v>25186</v>
      </c>
      <c r="H219"/>
      <c r="I219"/>
    </row>
    <row r="220" spans="1:9" ht="15" x14ac:dyDescent="0.2">
      <c r="A220" s="73" t="s">
        <v>452</v>
      </c>
      <c r="B220" s="73" t="s">
        <v>426</v>
      </c>
      <c r="C220" s="80">
        <v>39590</v>
      </c>
      <c r="D220" s="79">
        <f t="shared" ca="1" si="7"/>
        <v>14</v>
      </c>
      <c r="E220" s="73" t="s">
        <v>424</v>
      </c>
      <c r="F220" s="77">
        <v>43142</v>
      </c>
      <c r="H220"/>
      <c r="I220"/>
    </row>
    <row r="221" spans="1:9" ht="15" x14ac:dyDescent="0.2">
      <c r="A221" s="73" t="s">
        <v>451</v>
      </c>
      <c r="B221" s="73" t="s">
        <v>426</v>
      </c>
      <c r="C221" s="78">
        <v>33011</v>
      </c>
      <c r="D221" s="79">
        <f t="shared" ca="1" si="7"/>
        <v>32</v>
      </c>
      <c r="E221" s="73" t="s">
        <v>424</v>
      </c>
      <c r="F221" s="77">
        <v>36796</v>
      </c>
      <c r="H221"/>
      <c r="I221"/>
    </row>
    <row r="222" spans="1:9" ht="15" x14ac:dyDescent="0.2">
      <c r="A222" s="73" t="s">
        <v>450</v>
      </c>
      <c r="B222" s="73" t="s">
        <v>426</v>
      </c>
      <c r="C222" s="78">
        <v>38337</v>
      </c>
      <c r="D222" s="79">
        <f t="shared" ca="1" si="7"/>
        <v>18</v>
      </c>
      <c r="E222" s="73" t="s">
        <v>424</v>
      </c>
      <c r="F222" s="77">
        <v>38146</v>
      </c>
      <c r="H222"/>
      <c r="I222"/>
    </row>
    <row r="223" spans="1:9" ht="15" x14ac:dyDescent="0.2">
      <c r="A223" s="73" t="s">
        <v>449</v>
      </c>
      <c r="B223" s="73" t="s">
        <v>426</v>
      </c>
      <c r="C223" s="78">
        <v>33879</v>
      </c>
      <c r="D223" s="79">
        <f t="shared" ca="1" si="7"/>
        <v>30</v>
      </c>
      <c r="E223" s="73" t="s">
        <v>417</v>
      </c>
      <c r="F223" s="77">
        <v>77519</v>
      </c>
      <c r="H223"/>
      <c r="I223"/>
    </row>
    <row r="224" spans="1:9" ht="15" x14ac:dyDescent="0.2">
      <c r="A224" s="73" t="s">
        <v>448</v>
      </c>
      <c r="B224" s="73" t="s">
        <v>426</v>
      </c>
      <c r="C224" s="78">
        <v>33340</v>
      </c>
      <c r="D224" s="79">
        <f t="shared" ca="1" si="7"/>
        <v>31</v>
      </c>
      <c r="E224" s="73" t="s">
        <v>424</v>
      </c>
      <c r="F224" s="77">
        <v>48884</v>
      </c>
      <c r="H224"/>
      <c r="I224"/>
    </row>
    <row r="225" spans="1:9" ht="15" x14ac:dyDescent="0.2">
      <c r="A225" s="73" t="s">
        <v>447</v>
      </c>
      <c r="B225" s="73" t="s">
        <v>426</v>
      </c>
      <c r="C225" s="78">
        <v>36010</v>
      </c>
      <c r="D225" s="79">
        <f t="shared" ca="1" si="7"/>
        <v>24</v>
      </c>
      <c r="E225" s="73" t="s">
        <v>424</v>
      </c>
      <c r="F225" s="77">
        <v>67728</v>
      </c>
      <c r="H225"/>
      <c r="I225"/>
    </row>
    <row r="226" spans="1:9" ht="15" x14ac:dyDescent="0.2">
      <c r="A226" s="73" t="s">
        <v>446</v>
      </c>
      <c r="B226" s="73" t="s">
        <v>426</v>
      </c>
      <c r="C226" s="78">
        <v>33588</v>
      </c>
      <c r="D226" s="79">
        <f t="shared" ca="1" si="7"/>
        <v>31</v>
      </c>
      <c r="E226" s="73" t="s">
        <v>420</v>
      </c>
      <c r="F226" s="77">
        <v>77934</v>
      </c>
      <c r="H226"/>
      <c r="I226"/>
    </row>
    <row r="227" spans="1:9" ht="15" x14ac:dyDescent="0.2">
      <c r="A227" s="73" t="s">
        <v>445</v>
      </c>
      <c r="B227" s="73" t="s">
        <v>426</v>
      </c>
      <c r="C227" s="78">
        <v>36063</v>
      </c>
      <c r="D227" s="79">
        <f t="shared" ca="1" si="7"/>
        <v>24</v>
      </c>
      <c r="E227" s="73" t="s">
        <v>424</v>
      </c>
      <c r="F227" s="77">
        <v>66857</v>
      </c>
      <c r="H227"/>
      <c r="I227"/>
    </row>
    <row r="228" spans="1:9" ht="15" x14ac:dyDescent="0.2">
      <c r="A228" s="73" t="s">
        <v>444</v>
      </c>
      <c r="B228" s="73" t="s">
        <v>426</v>
      </c>
      <c r="C228" s="78">
        <v>35673</v>
      </c>
      <c r="D228" s="79">
        <f t="shared" ca="1" si="7"/>
        <v>25</v>
      </c>
      <c r="E228" s="73" t="s">
        <v>424</v>
      </c>
      <c r="F228" s="77">
        <v>74826</v>
      </c>
      <c r="H228"/>
      <c r="I228"/>
    </row>
    <row r="229" spans="1:9" ht="15" x14ac:dyDescent="0.2">
      <c r="A229" s="73" t="s">
        <v>443</v>
      </c>
      <c r="B229" s="73" t="s">
        <v>426</v>
      </c>
      <c r="C229" s="78">
        <v>33194</v>
      </c>
      <c r="D229" s="79">
        <f t="shared" ca="1" si="7"/>
        <v>32</v>
      </c>
      <c r="E229" s="73" t="s">
        <v>435</v>
      </c>
      <c r="F229" s="77">
        <v>64878</v>
      </c>
      <c r="H229"/>
      <c r="I229"/>
    </row>
    <row r="230" spans="1:9" ht="15" x14ac:dyDescent="0.2">
      <c r="A230" s="73" t="s">
        <v>442</v>
      </c>
      <c r="B230" s="73" t="s">
        <v>426</v>
      </c>
      <c r="C230" s="78">
        <v>32975</v>
      </c>
      <c r="D230" s="79">
        <f t="shared" ca="1" si="7"/>
        <v>32</v>
      </c>
      <c r="E230" s="73" t="s">
        <v>424</v>
      </c>
      <c r="F230" s="77">
        <v>34596</v>
      </c>
      <c r="H230"/>
      <c r="I230"/>
    </row>
    <row r="231" spans="1:9" ht="15" x14ac:dyDescent="0.2">
      <c r="A231" s="73" t="s">
        <v>441</v>
      </c>
      <c r="B231" s="73" t="s">
        <v>426</v>
      </c>
      <c r="C231" s="78">
        <v>34330</v>
      </c>
      <c r="D231" s="79">
        <f t="shared" ca="1" si="7"/>
        <v>29</v>
      </c>
      <c r="E231" s="73" t="s">
        <v>424</v>
      </c>
      <c r="F231" s="77">
        <v>34790</v>
      </c>
      <c r="H231"/>
      <c r="I231"/>
    </row>
    <row r="232" spans="1:9" ht="15" x14ac:dyDescent="0.2">
      <c r="A232" s="73" t="s">
        <v>440</v>
      </c>
      <c r="B232" s="73" t="s">
        <v>426</v>
      </c>
      <c r="C232" s="78">
        <v>37700</v>
      </c>
      <c r="D232" s="79">
        <f t="shared" ca="1" si="7"/>
        <v>19</v>
      </c>
      <c r="E232" s="73" t="s">
        <v>417</v>
      </c>
      <c r="F232" s="77">
        <v>28919</v>
      </c>
      <c r="H232"/>
      <c r="I232"/>
    </row>
    <row r="233" spans="1:9" ht="15" x14ac:dyDescent="0.2">
      <c r="A233" s="73" t="s">
        <v>439</v>
      </c>
      <c r="B233" s="73" t="s">
        <v>426</v>
      </c>
      <c r="C233" s="78">
        <v>34630</v>
      </c>
      <c r="D233" s="79">
        <f t="shared" ca="1" si="7"/>
        <v>28</v>
      </c>
      <c r="E233" s="73" t="s">
        <v>417</v>
      </c>
      <c r="F233" s="77">
        <v>48862</v>
      </c>
      <c r="H233"/>
      <c r="I233"/>
    </row>
    <row r="234" spans="1:9" ht="15" x14ac:dyDescent="0.2">
      <c r="A234" s="73" t="s">
        <v>438</v>
      </c>
      <c r="B234" s="73" t="s">
        <v>426</v>
      </c>
      <c r="C234" s="80">
        <v>39734</v>
      </c>
      <c r="D234" s="79">
        <f t="shared" ca="1" si="7"/>
        <v>14</v>
      </c>
      <c r="E234" s="73" t="s">
        <v>424</v>
      </c>
      <c r="F234" s="77">
        <v>63541</v>
      </c>
      <c r="H234"/>
      <c r="I234"/>
    </row>
    <row r="235" spans="1:9" ht="15" x14ac:dyDescent="0.2">
      <c r="A235" s="73" t="s">
        <v>437</v>
      </c>
      <c r="B235" s="73" t="s">
        <v>426</v>
      </c>
      <c r="C235" s="78">
        <v>32333</v>
      </c>
      <c r="D235" s="79">
        <f t="shared" ca="1" si="7"/>
        <v>34</v>
      </c>
      <c r="E235" s="73" t="s">
        <v>424</v>
      </c>
      <c r="F235" s="77">
        <v>41592</v>
      </c>
      <c r="H235"/>
      <c r="I235"/>
    </row>
    <row r="236" spans="1:9" ht="15" x14ac:dyDescent="0.2">
      <c r="A236" s="73" t="s">
        <v>436</v>
      </c>
      <c r="B236" s="73" t="s">
        <v>426</v>
      </c>
      <c r="C236" s="78">
        <v>35419</v>
      </c>
      <c r="D236" s="79">
        <f t="shared" ca="1" si="7"/>
        <v>26</v>
      </c>
      <c r="E236" s="73" t="s">
        <v>435</v>
      </c>
      <c r="F236" s="77">
        <v>76560</v>
      </c>
      <c r="H236"/>
      <c r="I236"/>
    </row>
    <row r="237" spans="1:9" ht="15" x14ac:dyDescent="0.2">
      <c r="A237" s="73" t="s">
        <v>434</v>
      </c>
      <c r="B237" s="73" t="s">
        <v>426</v>
      </c>
      <c r="C237" s="78">
        <v>38495</v>
      </c>
      <c r="D237" s="79">
        <f t="shared" ca="1" si="7"/>
        <v>17</v>
      </c>
      <c r="E237" s="73" t="s">
        <v>424</v>
      </c>
      <c r="F237" s="77">
        <v>65864</v>
      </c>
      <c r="H237"/>
      <c r="I237"/>
    </row>
    <row r="238" spans="1:9" ht="15" x14ac:dyDescent="0.2">
      <c r="A238" s="73" t="s">
        <v>433</v>
      </c>
      <c r="B238" s="73" t="s">
        <v>426</v>
      </c>
      <c r="C238" s="78">
        <v>38733</v>
      </c>
      <c r="D238" s="79">
        <f t="shared" ca="1" si="7"/>
        <v>17</v>
      </c>
      <c r="E238" s="73" t="s">
        <v>424</v>
      </c>
      <c r="F238" s="77">
        <v>77605</v>
      </c>
      <c r="H238"/>
      <c r="I238"/>
    </row>
    <row r="239" spans="1:9" ht="15" x14ac:dyDescent="0.2">
      <c r="A239" s="73" t="s">
        <v>432</v>
      </c>
      <c r="B239" s="73" t="s">
        <v>426</v>
      </c>
      <c r="C239" s="78">
        <v>32467</v>
      </c>
      <c r="D239" s="79">
        <f t="shared" ca="1" si="7"/>
        <v>34</v>
      </c>
      <c r="E239" s="73" t="s">
        <v>420</v>
      </c>
      <c r="F239" s="77">
        <v>58563</v>
      </c>
      <c r="H239"/>
      <c r="I239"/>
    </row>
    <row r="240" spans="1:9" ht="15" x14ac:dyDescent="0.2">
      <c r="A240" s="73" t="s">
        <v>431</v>
      </c>
      <c r="B240" s="73" t="s">
        <v>426</v>
      </c>
      <c r="C240" s="78">
        <v>38782</v>
      </c>
      <c r="D240" s="79">
        <f t="shared" ca="1" si="7"/>
        <v>16</v>
      </c>
      <c r="E240" s="73" t="s">
        <v>420</v>
      </c>
      <c r="F240" s="77">
        <v>38849</v>
      </c>
      <c r="H240"/>
      <c r="I240"/>
    </row>
    <row r="241" spans="1:9" ht="15" x14ac:dyDescent="0.2">
      <c r="A241" s="73" t="s">
        <v>430</v>
      </c>
      <c r="B241" s="73" t="s">
        <v>426</v>
      </c>
      <c r="C241" s="78">
        <v>39691</v>
      </c>
      <c r="D241" s="79">
        <f t="shared" ca="1" si="7"/>
        <v>14</v>
      </c>
      <c r="E241" s="73" t="s">
        <v>424</v>
      </c>
      <c r="F241" s="77">
        <v>36051</v>
      </c>
      <c r="H241"/>
      <c r="I241"/>
    </row>
    <row r="242" spans="1:9" ht="15" x14ac:dyDescent="0.2">
      <c r="A242" s="73" t="s">
        <v>429</v>
      </c>
      <c r="B242" s="73" t="s">
        <v>426</v>
      </c>
      <c r="C242" s="78">
        <v>34191</v>
      </c>
      <c r="D242" s="79">
        <f t="shared" ca="1" si="7"/>
        <v>29</v>
      </c>
      <c r="E242" s="73" t="s">
        <v>424</v>
      </c>
      <c r="F242" s="77">
        <v>24326</v>
      </c>
      <c r="H242"/>
      <c r="I242"/>
    </row>
    <row r="243" spans="1:9" ht="15" x14ac:dyDescent="0.2">
      <c r="A243" s="73" t="s">
        <v>428</v>
      </c>
      <c r="B243" s="73" t="s">
        <v>426</v>
      </c>
      <c r="C243" s="78">
        <v>35247</v>
      </c>
      <c r="D243" s="79">
        <f t="shared" ca="1" si="7"/>
        <v>26</v>
      </c>
      <c r="E243" s="73" t="s">
        <v>420</v>
      </c>
      <c r="F243" s="77">
        <v>60087</v>
      </c>
      <c r="H243"/>
      <c r="I243"/>
    </row>
    <row r="244" spans="1:9" ht="15" x14ac:dyDescent="0.2">
      <c r="A244" s="73" t="s">
        <v>427</v>
      </c>
      <c r="B244" s="73" t="s">
        <v>426</v>
      </c>
      <c r="C244" s="78">
        <v>33724</v>
      </c>
      <c r="D244" s="79">
        <f t="shared" ca="1" si="7"/>
        <v>30</v>
      </c>
      <c r="E244" s="73" t="s">
        <v>424</v>
      </c>
      <c r="F244" s="77">
        <v>48748</v>
      </c>
      <c r="H244"/>
      <c r="I244"/>
    </row>
    <row r="245" spans="1:9" ht="15" x14ac:dyDescent="0.2">
      <c r="A245" s="73" t="s">
        <v>425</v>
      </c>
      <c r="B245" s="73" t="s">
        <v>422</v>
      </c>
      <c r="C245" s="78">
        <v>36045</v>
      </c>
      <c r="D245" s="79">
        <f t="shared" ca="1" si="7"/>
        <v>24</v>
      </c>
      <c r="E245" s="73" t="s">
        <v>424</v>
      </c>
      <c r="F245" s="77">
        <v>59375</v>
      </c>
      <c r="H245"/>
      <c r="I245"/>
    </row>
    <row r="246" spans="1:9" ht="15" x14ac:dyDescent="0.2">
      <c r="A246" s="73" t="s">
        <v>423</v>
      </c>
      <c r="B246" s="73" t="s">
        <v>422</v>
      </c>
      <c r="C246" s="78">
        <v>32441</v>
      </c>
      <c r="D246" s="79">
        <f t="shared" ca="1" si="7"/>
        <v>34</v>
      </c>
      <c r="E246" s="73" t="s">
        <v>420</v>
      </c>
      <c r="F246" s="77">
        <v>52421</v>
      </c>
      <c r="H246"/>
      <c r="I246"/>
    </row>
    <row r="247" spans="1:9" ht="15" x14ac:dyDescent="0.2">
      <c r="A247" s="73" t="s">
        <v>421</v>
      </c>
      <c r="B247" s="73" t="s">
        <v>418</v>
      </c>
      <c r="C247" s="78">
        <v>33057</v>
      </c>
      <c r="D247" s="79">
        <f t="shared" ca="1" si="7"/>
        <v>32</v>
      </c>
      <c r="E247" s="73" t="s">
        <v>420</v>
      </c>
      <c r="F247" s="77">
        <v>75170</v>
      </c>
      <c r="H247"/>
      <c r="I247"/>
    </row>
    <row r="248" spans="1:9" ht="15" x14ac:dyDescent="0.2">
      <c r="A248" s="73" t="s">
        <v>419</v>
      </c>
      <c r="B248" s="73" t="s">
        <v>418</v>
      </c>
      <c r="C248" s="78">
        <v>39597</v>
      </c>
      <c r="D248" s="79">
        <f t="shared" ca="1" si="7"/>
        <v>14</v>
      </c>
      <c r="E248" s="73" t="s">
        <v>417</v>
      </c>
      <c r="F248" s="77">
        <v>41263</v>
      </c>
      <c r="H248"/>
      <c r="I248"/>
    </row>
    <row r="249" spans="1:9" ht="15" x14ac:dyDescent="0.2">
      <c r="H249"/>
      <c r="I249"/>
    </row>
  </sheetData>
  <customSheetViews>
    <customSheetView guid="{BBE43EB8-AC5B-419E-90E4-72D0C525AF66}">
      <pageMargins left="0.7" right="0.7" top="0.75" bottom="0.75" header="0.3" footer="0.3"/>
    </customSheetView>
  </customSheetViews>
  <dataValidations count="2">
    <dataValidation type="list" allowBlank="1" showInputMessage="1" showErrorMessage="1" sqref="G2:G5 G1:M1" xr:uid="{00000000-0002-0000-1800-000000000000}">
      <formula1>$G$2:$G$5</formula1>
    </dataValidation>
    <dataValidation type="list" allowBlank="1" showInputMessage="1" showErrorMessage="1" sqref="I30" xr:uid="{00000000-0002-0000-1800-000001000000}">
      <formula1>$I$2:$M$2</formula1>
    </dataValidation>
  </dataValidation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Q571"/>
  <sheetViews>
    <sheetView workbookViewId="0"/>
  </sheetViews>
  <sheetFormatPr defaultRowHeight="15" x14ac:dyDescent="0.2"/>
  <cols>
    <col min="3" max="3" width="9.44140625" bestFit="1" customWidth="1"/>
    <col min="4" max="4" width="10.21875" customWidth="1"/>
    <col min="5" max="5" width="22.44140625" bestFit="1" customWidth="1"/>
    <col min="6" max="7" width="8.88671875" customWidth="1"/>
    <col min="8" max="8" width="10.33203125" customWidth="1"/>
    <col min="9" max="9" width="8.88671875" customWidth="1"/>
    <col min="13" max="13" width="27.6640625" customWidth="1"/>
  </cols>
  <sheetData>
    <row r="1" spans="1:17" ht="18" x14ac:dyDescent="0.25">
      <c r="A1" s="74"/>
      <c r="B1" s="74"/>
      <c r="C1" s="129">
        <v>2005</v>
      </c>
      <c r="D1" s="129">
        <v>2006</v>
      </c>
      <c r="E1" s="129">
        <v>2007</v>
      </c>
      <c r="G1" s="74"/>
      <c r="H1" s="74"/>
      <c r="I1" s="74"/>
    </row>
    <row r="2" spans="1:17" ht="18" x14ac:dyDescent="0.25">
      <c r="A2" s="74"/>
      <c r="B2" s="129" t="s">
        <v>848</v>
      </c>
      <c r="C2" s="134"/>
      <c r="D2" s="134"/>
      <c r="E2" s="134"/>
      <c r="F2" s="134"/>
      <c r="G2" s="74"/>
      <c r="H2" s="74"/>
      <c r="I2" s="74"/>
    </row>
    <row r="3" spans="1:17" ht="18" x14ac:dyDescent="0.25">
      <c r="A3" s="74"/>
      <c r="B3" s="129" t="s">
        <v>849</v>
      </c>
      <c r="C3" s="134"/>
      <c r="D3" s="134"/>
      <c r="E3" s="134"/>
      <c r="F3" s="134"/>
      <c r="G3" s="74"/>
      <c r="H3" s="74"/>
      <c r="I3" s="74"/>
      <c r="L3" s="136"/>
      <c r="M3" s="136"/>
      <c r="N3" s="136"/>
    </row>
    <row r="4" spans="1:17" ht="18" x14ac:dyDescent="0.25">
      <c r="A4" s="74"/>
      <c r="B4" s="129" t="s">
        <v>850</v>
      </c>
      <c r="C4" s="134"/>
      <c r="D4" s="134"/>
      <c r="E4" s="134"/>
      <c r="F4" s="134"/>
      <c r="G4" s="74"/>
      <c r="H4" s="115"/>
      <c r="I4" s="74"/>
      <c r="L4" s="136"/>
      <c r="M4" s="136"/>
      <c r="N4" s="136"/>
    </row>
    <row r="5" spans="1:17" x14ac:dyDescent="0.2">
      <c r="A5" s="74"/>
      <c r="B5" s="74"/>
      <c r="C5" s="74"/>
      <c r="D5" s="74"/>
      <c r="E5" s="74"/>
      <c r="F5" s="74"/>
      <c r="G5" s="74"/>
      <c r="H5" s="133"/>
      <c r="I5" s="74"/>
      <c r="L5" s="136"/>
      <c r="M5" s="136"/>
      <c r="N5" s="136"/>
    </row>
    <row r="6" spans="1:17" x14ac:dyDescent="0.2">
      <c r="A6" s="74"/>
      <c r="B6" s="74"/>
      <c r="C6" s="135"/>
      <c r="D6" s="135"/>
      <c r="E6" s="74"/>
      <c r="F6" s="74"/>
      <c r="G6" s="74"/>
      <c r="H6" s="74"/>
      <c r="I6" s="74"/>
    </row>
    <row r="7" spans="1:17" x14ac:dyDescent="0.2">
      <c r="A7" s="74"/>
      <c r="B7" s="74"/>
      <c r="C7" s="135"/>
      <c r="D7" s="135"/>
      <c r="E7" s="74"/>
      <c r="F7" s="74"/>
      <c r="G7" s="74"/>
      <c r="H7" s="74"/>
      <c r="I7" s="74"/>
    </row>
    <row r="8" spans="1:17" x14ac:dyDescent="0.2">
      <c r="A8" s="75" t="s">
        <v>714</v>
      </c>
      <c r="B8" s="75" t="s">
        <v>411</v>
      </c>
      <c r="C8" s="75" t="s">
        <v>851</v>
      </c>
      <c r="D8" s="75" t="s">
        <v>718</v>
      </c>
      <c r="E8" s="75" t="s">
        <v>852</v>
      </c>
      <c r="F8" s="113" t="s">
        <v>853</v>
      </c>
      <c r="G8" s="113" t="s">
        <v>716</v>
      </c>
      <c r="H8" s="113" t="s">
        <v>854</v>
      </c>
      <c r="I8" s="113" t="s">
        <v>795</v>
      </c>
      <c r="K8" s="74"/>
      <c r="N8" s="74"/>
      <c r="O8" s="74"/>
      <c r="P8" s="74"/>
      <c r="Q8" s="74"/>
    </row>
    <row r="9" spans="1:17" x14ac:dyDescent="0.2">
      <c r="A9" s="74" t="s">
        <v>722</v>
      </c>
      <c r="B9" s="74" t="s">
        <v>848</v>
      </c>
      <c r="C9" s="114">
        <v>38355</v>
      </c>
      <c r="D9" s="86">
        <f t="shared" ref="D9:D72" si="0">YEAR(C9)</f>
        <v>2005</v>
      </c>
      <c r="E9" s="115" t="s">
        <v>855</v>
      </c>
      <c r="F9" s="74">
        <v>500</v>
      </c>
      <c r="G9" s="74">
        <v>10475</v>
      </c>
      <c r="H9" s="74">
        <v>4920</v>
      </c>
      <c r="I9" s="74">
        <v>5555</v>
      </c>
      <c r="K9" s="114"/>
      <c r="M9" s="115"/>
    </row>
    <row r="10" spans="1:17" x14ac:dyDescent="0.2">
      <c r="A10" s="74" t="s">
        <v>728</v>
      </c>
      <c r="B10" s="74" t="s">
        <v>850</v>
      </c>
      <c r="C10" s="114">
        <v>38355</v>
      </c>
      <c r="D10" s="86">
        <f t="shared" si="0"/>
        <v>2005</v>
      </c>
      <c r="E10" s="115" t="s">
        <v>856</v>
      </c>
      <c r="F10" s="74">
        <v>900</v>
      </c>
      <c r="G10" s="74">
        <v>19161</v>
      </c>
      <c r="H10" s="74">
        <v>9198</v>
      </c>
      <c r="I10" s="74">
        <v>9963</v>
      </c>
      <c r="K10" s="114"/>
      <c r="M10" s="115"/>
    </row>
    <row r="11" spans="1:17" x14ac:dyDescent="0.2">
      <c r="A11" s="74" t="s">
        <v>728</v>
      </c>
      <c r="B11" s="74" t="s">
        <v>848</v>
      </c>
      <c r="C11" s="114">
        <v>38360</v>
      </c>
      <c r="D11" s="86">
        <f t="shared" si="0"/>
        <v>2005</v>
      </c>
      <c r="E11" s="115" t="s">
        <v>857</v>
      </c>
      <c r="F11" s="74">
        <v>500</v>
      </c>
      <c r="G11" s="74">
        <v>11845</v>
      </c>
      <c r="H11" s="74">
        <v>4920</v>
      </c>
      <c r="I11" s="74">
        <v>6925</v>
      </c>
      <c r="K11" s="114"/>
      <c r="M11" s="115"/>
    </row>
    <row r="12" spans="1:17" x14ac:dyDescent="0.2">
      <c r="A12" s="74" t="s">
        <v>728</v>
      </c>
      <c r="B12" s="74" t="s">
        <v>850</v>
      </c>
      <c r="C12" s="114">
        <v>38365</v>
      </c>
      <c r="D12" s="86">
        <f t="shared" si="0"/>
        <v>2005</v>
      </c>
      <c r="E12" s="115" t="s">
        <v>858</v>
      </c>
      <c r="F12" s="74">
        <v>800</v>
      </c>
      <c r="G12" s="74">
        <v>16936</v>
      </c>
      <c r="H12" s="74">
        <v>8176</v>
      </c>
      <c r="I12" s="74">
        <v>8760</v>
      </c>
      <c r="K12" s="114"/>
      <c r="M12" s="115"/>
    </row>
    <row r="13" spans="1:17" x14ac:dyDescent="0.2">
      <c r="A13" s="74" t="s">
        <v>722</v>
      </c>
      <c r="B13" s="74" t="s">
        <v>849</v>
      </c>
      <c r="C13" s="114">
        <v>38367</v>
      </c>
      <c r="D13" s="86">
        <f t="shared" si="0"/>
        <v>2005</v>
      </c>
      <c r="E13" s="115" t="s">
        <v>859</v>
      </c>
      <c r="F13" s="74">
        <v>800</v>
      </c>
      <c r="G13" s="74">
        <v>15104</v>
      </c>
      <c r="H13" s="74">
        <v>6776</v>
      </c>
      <c r="I13" s="74">
        <v>8328</v>
      </c>
      <c r="K13" s="114"/>
      <c r="M13" s="115"/>
    </row>
    <row r="14" spans="1:17" x14ac:dyDescent="0.2">
      <c r="A14" s="74" t="s">
        <v>860</v>
      </c>
      <c r="B14" s="74" t="s">
        <v>850</v>
      </c>
      <c r="C14" s="114">
        <v>38368</v>
      </c>
      <c r="D14" s="86">
        <f t="shared" si="0"/>
        <v>2005</v>
      </c>
      <c r="E14" s="115" t="s">
        <v>861</v>
      </c>
      <c r="F14" s="74">
        <v>900</v>
      </c>
      <c r="G14" s="74">
        <v>19593</v>
      </c>
      <c r="H14" s="74">
        <v>9198</v>
      </c>
      <c r="I14" s="74">
        <v>10395</v>
      </c>
      <c r="K14" s="114"/>
      <c r="M14" s="115"/>
    </row>
    <row r="15" spans="1:17" x14ac:dyDescent="0.2">
      <c r="A15" s="74" t="s">
        <v>860</v>
      </c>
      <c r="B15" s="74" t="s">
        <v>850</v>
      </c>
      <c r="C15" s="114">
        <v>38369</v>
      </c>
      <c r="D15" s="86">
        <f t="shared" si="0"/>
        <v>2005</v>
      </c>
      <c r="E15" s="115" t="s">
        <v>862</v>
      </c>
      <c r="F15" s="74">
        <v>1000</v>
      </c>
      <c r="G15" s="74">
        <v>24430</v>
      </c>
      <c r="H15" s="74">
        <v>10220</v>
      </c>
      <c r="I15" s="74">
        <v>14210</v>
      </c>
      <c r="K15" s="114"/>
      <c r="M15" s="115"/>
    </row>
    <row r="16" spans="1:17" x14ac:dyDescent="0.2">
      <c r="A16" s="74" t="s">
        <v>722</v>
      </c>
      <c r="B16" s="74" t="s">
        <v>849</v>
      </c>
      <c r="C16" s="114">
        <v>38369</v>
      </c>
      <c r="D16" s="86">
        <f t="shared" si="0"/>
        <v>2005</v>
      </c>
      <c r="E16" s="115" t="s">
        <v>861</v>
      </c>
      <c r="F16" s="74">
        <v>800</v>
      </c>
      <c r="G16" s="74">
        <v>16856</v>
      </c>
      <c r="H16" s="74">
        <v>6776</v>
      </c>
      <c r="I16" s="74">
        <v>10080</v>
      </c>
      <c r="K16" s="114"/>
      <c r="M16" s="115"/>
    </row>
    <row r="17" spans="1:13" x14ac:dyDescent="0.2">
      <c r="A17" s="74" t="s">
        <v>860</v>
      </c>
      <c r="B17" s="74" t="s">
        <v>848</v>
      </c>
      <c r="C17" s="114">
        <v>38371</v>
      </c>
      <c r="D17" s="86">
        <f t="shared" si="0"/>
        <v>2005</v>
      </c>
      <c r="E17" s="115" t="s">
        <v>863</v>
      </c>
      <c r="F17" s="74">
        <v>300</v>
      </c>
      <c r="G17" s="74">
        <v>7233</v>
      </c>
      <c r="H17" s="74">
        <v>2952</v>
      </c>
      <c r="I17" s="74">
        <v>4281</v>
      </c>
      <c r="K17" s="114"/>
      <c r="M17" s="115"/>
    </row>
    <row r="18" spans="1:13" x14ac:dyDescent="0.2">
      <c r="A18" s="74" t="s">
        <v>728</v>
      </c>
      <c r="B18" s="74" t="s">
        <v>848</v>
      </c>
      <c r="C18" s="114">
        <v>38373</v>
      </c>
      <c r="D18" s="86">
        <f t="shared" si="0"/>
        <v>2005</v>
      </c>
      <c r="E18" s="115" t="s">
        <v>862</v>
      </c>
      <c r="F18" s="74">
        <v>1000</v>
      </c>
      <c r="G18" s="74">
        <v>20540</v>
      </c>
      <c r="H18" s="74">
        <v>9840</v>
      </c>
      <c r="I18" s="74">
        <v>10700</v>
      </c>
      <c r="K18" s="114"/>
      <c r="M18" s="115"/>
    </row>
    <row r="19" spans="1:13" x14ac:dyDescent="0.2">
      <c r="A19" s="74" t="s">
        <v>860</v>
      </c>
      <c r="B19" s="74" t="s">
        <v>849</v>
      </c>
      <c r="C19" s="114">
        <v>38374</v>
      </c>
      <c r="D19" s="86">
        <f t="shared" si="0"/>
        <v>2005</v>
      </c>
      <c r="E19" s="115" t="s">
        <v>856</v>
      </c>
      <c r="F19" s="74">
        <v>900</v>
      </c>
      <c r="G19" s="74">
        <v>17136</v>
      </c>
      <c r="H19" s="74">
        <v>7623</v>
      </c>
      <c r="I19" s="74">
        <v>9513</v>
      </c>
      <c r="K19" s="114"/>
      <c r="M19" s="115"/>
    </row>
    <row r="20" spans="1:13" x14ac:dyDescent="0.2">
      <c r="A20" s="74" t="s">
        <v>728</v>
      </c>
      <c r="B20" s="74" t="s">
        <v>850</v>
      </c>
      <c r="C20" s="114">
        <v>38374</v>
      </c>
      <c r="D20" s="86">
        <f t="shared" si="0"/>
        <v>2005</v>
      </c>
      <c r="E20" s="115" t="s">
        <v>856</v>
      </c>
      <c r="F20" s="74">
        <v>1000</v>
      </c>
      <c r="G20" s="74">
        <v>20490</v>
      </c>
      <c r="H20" s="74">
        <v>10220</v>
      </c>
      <c r="I20" s="74">
        <v>10270</v>
      </c>
      <c r="K20" s="114"/>
      <c r="M20" s="115"/>
    </row>
    <row r="21" spans="1:13" x14ac:dyDescent="0.2">
      <c r="A21" s="74" t="s">
        <v>722</v>
      </c>
      <c r="B21" s="74" t="s">
        <v>850</v>
      </c>
      <c r="C21" s="114">
        <v>38375</v>
      </c>
      <c r="D21" s="86">
        <f t="shared" si="0"/>
        <v>2005</v>
      </c>
      <c r="E21" s="115" t="s">
        <v>864</v>
      </c>
      <c r="F21" s="74">
        <v>500</v>
      </c>
      <c r="G21" s="74">
        <v>10445</v>
      </c>
      <c r="H21" s="74">
        <v>5110</v>
      </c>
      <c r="I21" s="74">
        <v>5335</v>
      </c>
      <c r="K21" s="114"/>
      <c r="M21" s="115"/>
    </row>
    <row r="22" spans="1:13" x14ac:dyDescent="0.2">
      <c r="A22" s="74" t="s">
        <v>860</v>
      </c>
      <c r="B22" s="74" t="s">
        <v>850</v>
      </c>
      <c r="C22" s="114">
        <v>38377</v>
      </c>
      <c r="D22" s="86">
        <f t="shared" si="0"/>
        <v>2005</v>
      </c>
      <c r="E22" s="115" t="s">
        <v>865</v>
      </c>
      <c r="F22" s="74">
        <v>1000</v>
      </c>
      <c r="G22" s="74">
        <v>20670</v>
      </c>
      <c r="H22" s="74">
        <v>10220</v>
      </c>
      <c r="I22" s="74">
        <v>10450</v>
      </c>
      <c r="K22" s="114"/>
      <c r="M22" s="115"/>
    </row>
    <row r="23" spans="1:13" x14ac:dyDescent="0.2">
      <c r="A23" s="74" t="s">
        <v>728</v>
      </c>
      <c r="B23" s="74" t="s">
        <v>850</v>
      </c>
      <c r="C23" s="114">
        <v>38380</v>
      </c>
      <c r="D23" s="86">
        <f t="shared" si="0"/>
        <v>2005</v>
      </c>
      <c r="E23" s="115" t="s">
        <v>862</v>
      </c>
      <c r="F23" s="74">
        <v>900</v>
      </c>
      <c r="G23" s="74">
        <v>19368</v>
      </c>
      <c r="H23" s="74">
        <v>9198</v>
      </c>
      <c r="I23" s="74">
        <v>10170</v>
      </c>
      <c r="K23" s="114"/>
      <c r="M23" s="115"/>
    </row>
    <row r="24" spans="1:13" x14ac:dyDescent="0.2">
      <c r="A24" s="74" t="s">
        <v>722</v>
      </c>
      <c r="B24" s="74" t="s">
        <v>850</v>
      </c>
      <c r="C24" s="114">
        <v>38383</v>
      </c>
      <c r="D24" s="86">
        <f t="shared" si="0"/>
        <v>2005</v>
      </c>
      <c r="E24" s="115" t="s">
        <v>866</v>
      </c>
      <c r="F24" s="74">
        <v>500</v>
      </c>
      <c r="G24" s="74">
        <v>11965</v>
      </c>
      <c r="H24" s="74">
        <v>5110</v>
      </c>
      <c r="I24" s="74">
        <v>6855</v>
      </c>
      <c r="K24" s="114"/>
      <c r="M24" s="115"/>
    </row>
    <row r="25" spans="1:13" x14ac:dyDescent="0.2">
      <c r="A25" s="74" t="s">
        <v>860</v>
      </c>
      <c r="B25" s="74" t="s">
        <v>849</v>
      </c>
      <c r="C25" s="114">
        <v>38385</v>
      </c>
      <c r="D25" s="86">
        <f t="shared" si="0"/>
        <v>2005</v>
      </c>
      <c r="E25" s="115" t="s">
        <v>855</v>
      </c>
      <c r="F25" s="74">
        <v>500</v>
      </c>
      <c r="G25" s="74">
        <v>10445</v>
      </c>
      <c r="H25" s="74">
        <v>4235</v>
      </c>
      <c r="I25" s="74">
        <v>6210</v>
      </c>
      <c r="K25" s="114"/>
      <c r="M25" s="115"/>
    </row>
    <row r="26" spans="1:13" x14ac:dyDescent="0.2">
      <c r="A26" s="74" t="s">
        <v>728</v>
      </c>
      <c r="B26" s="74" t="s">
        <v>848</v>
      </c>
      <c r="C26" s="114">
        <v>38388</v>
      </c>
      <c r="D26" s="86">
        <f t="shared" si="0"/>
        <v>2005</v>
      </c>
      <c r="E26" s="115" t="s">
        <v>867</v>
      </c>
      <c r="F26" s="74">
        <v>200</v>
      </c>
      <c r="G26" s="74">
        <v>4380</v>
      </c>
      <c r="H26" s="74">
        <v>1968</v>
      </c>
      <c r="I26" s="74">
        <v>2412</v>
      </c>
      <c r="K26" s="114"/>
      <c r="M26" s="115"/>
    </row>
    <row r="27" spans="1:13" x14ac:dyDescent="0.2">
      <c r="A27" s="74" t="s">
        <v>728</v>
      </c>
      <c r="B27" s="74" t="s">
        <v>848</v>
      </c>
      <c r="C27" s="114">
        <v>38390</v>
      </c>
      <c r="D27" s="86">
        <f t="shared" si="0"/>
        <v>2005</v>
      </c>
      <c r="E27" s="115" t="s">
        <v>855</v>
      </c>
      <c r="F27" s="74">
        <v>900</v>
      </c>
      <c r="G27" s="74">
        <v>21555</v>
      </c>
      <c r="H27" s="74">
        <v>8856</v>
      </c>
      <c r="I27" s="74">
        <v>12699</v>
      </c>
      <c r="K27" s="114"/>
      <c r="M27" s="115"/>
    </row>
    <row r="28" spans="1:13" x14ac:dyDescent="0.2">
      <c r="A28" s="74" t="s">
        <v>728</v>
      </c>
      <c r="B28" s="74" t="s">
        <v>848</v>
      </c>
      <c r="C28" s="114">
        <v>38394</v>
      </c>
      <c r="D28" s="86">
        <f t="shared" si="0"/>
        <v>2005</v>
      </c>
      <c r="E28" s="115" t="s">
        <v>864</v>
      </c>
      <c r="F28" s="74">
        <v>500</v>
      </c>
      <c r="G28" s="74">
        <v>11435</v>
      </c>
      <c r="H28" s="74">
        <v>4920</v>
      </c>
      <c r="I28" s="74">
        <v>6515</v>
      </c>
      <c r="K28" s="114"/>
      <c r="M28" s="115"/>
    </row>
    <row r="29" spans="1:13" x14ac:dyDescent="0.2">
      <c r="A29" s="74" t="s">
        <v>860</v>
      </c>
      <c r="B29" s="74" t="s">
        <v>849</v>
      </c>
      <c r="C29" s="114">
        <v>38397</v>
      </c>
      <c r="D29" s="86">
        <f t="shared" si="0"/>
        <v>2005</v>
      </c>
      <c r="E29" s="115" t="s">
        <v>863</v>
      </c>
      <c r="F29" s="74">
        <v>700</v>
      </c>
      <c r="G29" s="74">
        <v>13734</v>
      </c>
      <c r="H29" s="74">
        <v>5929</v>
      </c>
      <c r="I29" s="74">
        <v>7805</v>
      </c>
      <c r="K29" s="114"/>
      <c r="M29" s="115"/>
    </row>
    <row r="30" spans="1:13" x14ac:dyDescent="0.2">
      <c r="A30" s="74" t="s">
        <v>728</v>
      </c>
      <c r="B30" s="74" t="s">
        <v>849</v>
      </c>
      <c r="C30" s="114">
        <v>38398</v>
      </c>
      <c r="D30" s="86">
        <f t="shared" si="0"/>
        <v>2005</v>
      </c>
      <c r="E30" s="115" t="s">
        <v>866</v>
      </c>
      <c r="F30" s="74">
        <v>500</v>
      </c>
      <c r="G30" s="74">
        <v>8725</v>
      </c>
      <c r="H30" s="74">
        <v>4235</v>
      </c>
      <c r="I30" s="74">
        <v>4490</v>
      </c>
      <c r="K30" s="114"/>
      <c r="M30" s="115"/>
    </row>
    <row r="31" spans="1:13" x14ac:dyDescent="0.2">
      <c r="A31" s="74" t="s">
        <v>728</v>
      </c>
      <c r="B31" s="74" t="s">
        <v>850</v>
      </c>
      <c r="C31" s="114">
        <v>38400</v>
      </c>
      <c r="D31" s="86">
        <f t="shared" si="0"/>
        <v>2005</v>
      </c>
      <c r="E31" s="115" t="s">
        <v>861</v>
      </c>
      <c r="F31" s="74">
        <v>1000</v>
      </c>
      <c r="G31" s="74">
        <v>25060</v>
      </c>
      <c r="H31" s="74">
        <v>10220</v>
      </c>
      <c r="I31" s="74">
        <v>14840</v>
      </c>
      <c r="K31" s="114"/>
      <c r="M31" s="115"/>
    </row>
    <row r="32" spans="1:13" x14ac:dyDescent="0.2">
      <c r="A32" s="74" t="s">
        <v>722</v>
      </c>
      <c r="B32" s="74" t="s">
        <v>848</v>
      </c>
      <c r="C32" s="114">
        <v>38400</v>
      </c>
      <c r="D32" s="86">
        <f t="shared" si="0"/>
        <v>2005</v>
      </c>
      <c r="E32" s="115" t="s">
        <v>868</v>
      </c>
      <c r="F32" s="74">
        <v>800</v>
      </c>
      <c r="G32" s="74">
        <v>19344</v>
      </c>
      <c r="H32" s="74">
        <v>7872</v>
      </c>
      <c r="I32" s="74">
        <v>11472</v>
      </c>
      <c r="K32" s="114"/>
      <c r="M32" s="115"/>
    </row>
    <row r="33" spans="1:16" x14ac:dyDescent="0.2">
      <c r="A33" s="74" t="s">
        <v>722</v>
      </c>
      <c r="B33" s="74" t="s">
        <v>849</v>
      </c>
      <c r="C33" s="114">
        <v>38402</v>
      </c>
      <c r="D33" s="86">
        <f t="shared" si="0"/>
        <v>2005</v>
      </c>
      <c r="E33" s="115" t="s">
        <v>864</v>
      </c>
      <c r="F33" s="74">
        <v>800</v>
      </c>
      <c r="G33" s="74">
        <v>13552</v>
      </c>
      <c r="H33" s="74">
        <v>6776</v>
      </c>
      <c r="I33" s="74">
        <v>6776</v>
      </c>
      <c r="K33" s="114"/>
      <c r="M33" s="115"/>
    </row>
    <row r="34" spans="1:16" x14ac:dyDescent="0.2">
      <c r="A34" s="74" t="s">
        <v>860</v>
      </c>
      <c r="B34" s="74" t="s">
        <v>850</v>
      </c>
      <c r="C34" s="114">
        <v>38403</v>
      </c>
      <c r="D34" s="86">
        <f t="shared" si="0"/>
        <v>2005</v>
      </c>
      <c r="E34" s="115" t="s">
        <v>862</v>
      </c>
      <c r="F34" s="74">
        <v>100</v>
      </c>
      <c r="G34" s="74">
        <v>2058</v>
      </c>
      <c r="H34" s="74">
        <v>1022</v>
      </c>
      <c r="I34" s="74">
        <v>1036</v>
      </c>
      <c r="K34" s="114"/>
      <c r="M34" s="115"/>
    </row>
    <row r="35" spans="1:16" x14ac:dyDescent="0.2">
      <c r="A35" s="74" t="s">
        <v>728</v>
      </c>
      <c r="B35" s="74" t="s">
        <v>849</v>
      </c>
      <c r="C35" s="114">
        <v>38406</v>
      </c>
      <c r="D35" s="86">
        <f t="shared" si="0"/>
        <v>2005</v>
      </c>
      <c r="E35" s="115" t="s">
        <v>861</v>
      </c>
      <c r="F35" s="74">
        <v>300</v>
      </c>
      <c r="G35" s="74">
        <v>6138</v>
      </c>
      <c r="H35" s="74">
        <v>2541</v>
      </c>
      <c r="I35" s="74">
        <v>3597</v>
      </c>
      <c r="K35" s="114"/>
      <c r="M35" s="115"/>
    </row>
    <row r="36" spans="1:16" x14ac:dyDescent="0.2">
      <c r="A36" s="74" t="s">
        <v>728</v>
      </c>
      <c r="B36" s="74" t="s">
        <v>850</v>
      </c>
      <c r="C36" s="114">
        <v>38406</v>
      </c>
      <c r="D36" s="86">
        <f t="shared" si="0"/>
        <v>2005</v>
      </c>
      <c r="E36" s="115" t="s">
        <v>855</v>
      </c>
      <c r="F36" s="74">
        <v>1000</v>
      </c>
      <c r="G36" s="74">
        <v>20940</v>
      </c>
      <c r="H36" s="74">
        <v>10220</v>
      </c>
      <c r="I36" s="74">
        <v>10720</v>
      </c>
      <c r="K36" s="114"/>
      <c r="N36">
        <f>SUM(N9:N35)</f>
        <v>0</v>
      </c>
      <c r="O36">
        <f>SUM(O9:O35)</f>
        <v>0</v>
      </c>
      <c r="P36">
        <f>SUM(P9:P35)</f>
        <v>0</v>
      </c>
    </row>
    <row r="37" spans="1:16" x14ac:dyDescent="0.2">
      <c r="A37" s="74" t="s">
        <v>728</v>
      </c>
      <c r="B37" s="74" t="s">
        <v>850</v>
      </c>
      <c r="C37" s="114">
        <v>38414</v>
      </c>
      <c r="D37" s="86">
        <f t="shared" si="0"/>
        <v>2005</v>
      </c>
      <c r="E37" s="115" t="s">
        <v>861</v>
      </c>
      <c r="F37" s="74">
        <v>1000</v>
      </c>
      <c r="G37" s="74">
        <v>22810</v>
      </c>
      <c r="H37" s="74">
        <v>10220</v>
      </c>
      <c r="I37" s="74">
        <v>12590</v>
      </c>
      <c r="K37" s="114"/>
    </row>
    <row r="38" spans="1:16" x14ac:dyDescent="0.2">
      <c r="A38" s="74" t="s">
        <v>860</v>
      </c>
      <c r="B38" s="74" t="s">
        <v>849</v>
      </c>
      <c r="C38" s="114">
        <v>38416</v>
      </c>
      <c r="D38" s="86">
        <f t="shared" si="0"/>
        <v>2005</v>
      </c>
      <c r="E38" s="115" t="s">
        <v>862</v>
      </c>
      <c r="F38" s="74">
        <v>400</v>
      </c>
      <c r="G38" s="74">
        <v>7520</v>
      </c>
      <c r="H38" s="74">
        <v>3388</v>
      </c>
      <c r="I38" s="74">
        <v>4132</v>
      </c>
      <c r="K38" s="114"/>
    </row>
    <row r="39" spans="1:16" x14ac:dyDescent="0.2">
      <c r="A39" s="74" t="s">
        <v>722</v>
      </c>
      <c r="B39" s="74" t="s">
        <v>850</v>
      </c>
      <c r="C39" s="114">
        <v>38419</v>
      </c>
      <c r="D39" s="86">
        <f t="shared" si="0"/>
        <v>2005</v>
      </c>
      <c r="E39" s="115" t="s">
        <v>869</v>
      </c>
      <c r="F39" s="74">
        <v>300</v>
      </c>
      <c r="G39" s="74">
        <v>6867</v>
      </c>
      <c r="H39" s="74">
        <v>3066</v>
      </c>
      <c r="I39" s="74">
        <v>3801</v>
      </c>
      <c r="K39" s="114"/>
    </row>
    <row r="40" spans="1:16" x14ac:dyDescent="0.2">
      <c r="A40" s="74" t="s">
        <v>728</v>
      </c>
      <c r="B40" s="74" t="s">
        <v>848</v>
      </c>
      <c r="C40" s="114">
        <v>38419</v>
      </c>
      <c r="D40" s="86">
        <f t="shared" si="0"/>
        <v>2005</v>
      </c>
      <c r="E40" s="115" t="s">
        <v>870</v>
      </c>
      <c r="F40" s="74">
        <v>900</v>
      </c>
      <c r="G40" s="74">
        <v>17757</v>
      </c>
      <c r="H40" s="74">
        <v>8856</v>
      </c>
      <c r="I40" s="74">
        <v>8901</v>
      </c>
      <c r="K40" s="114"/>
    </row>
    <row r="41" spans="1:16" x14ac:dyDescent="0.2">
      <c r="A41" s="74" t="s">
        <v>860</v>
      </c>
      <c r="B41" s="74" t="s">
        <v>850</v>
      </c>
      <c r="C41" s="114">
        <v>38421</v>
      </c>
      <c r="D41" s="86">
        <f t="shared" si="0"/>
        <v>2005</v>
      </c>
      <c r="E41" s="115" t="s">
        <v>864</v>
      </c>
      <c r="F41" s="74">
        <v>900</v>
      </c>
      <c r="G41" s="74">
        <v>21438</v>
      </c>
      <c r="H41" s="74">
        <v>9198</v>
      </c>
      <c r="I41" s="74">
        <v>12240</v>
      </c>
      <c r="K41" s="114"/>
    </row>
    <row r="42" spans="1:16" x14ac:dyDescent="0.2">
      <c r="A42" s="74" t="s">
        <v>722</v>
      </c>
      <c r="B42" s="74" t="s">
        <v>850</v>
      </c>
      <c r="C42" s="114">
        <v>38422</v>
      </c>
      <c r="D42" s="86">
        <f t="shared" si="0"/>
        <v>2005</v>
      </c>
      <c r="E42" s="115" t="s">
        <v>863</v>
      </c>
      <c r="F42" s="74">
        <v>200</v>
      </c>
      <c r="G42" s="74">
        <v>5002</v>
      </c>
      <c r="H42" s="74">
        <v>2044</v>
      </c>
      <c r="I42" s="74">
        <v>2958</v>
      </c>
      <c r="K42" s="114"/>
    </row>
    <row r="43" spans="1:16" x14ac:dyDescent="0.2">
      <c r="A43" s="74" t="s">
        <v>722</v>
      </c>
      <c r="B43" s="74" t="s">
        <v>850</v>
      </c>
      <c r="C43" s="114">
        <v>38424</v>
      </c>
      <c r="D43" s="86">
        <f t="shared" si="0"/>
        <v>2005</v>
      </c>
      <c r="E43" s="115" t="s">
        <v>856</v>
      </c>
      <c r="F43" s="74">
        <v>800</v>
      </c>
      <c r="G43" s="74">
        <v>19376</v>
      </c>
      <c r="H43" s="74">
        <v>8176</v>
      </c>
      <c r="I43" s="74">
        <v>11200</v>
      </c>
      <c r="K43" s="114"/>
    </row>
    <row r="44" spans="1:16" x14ac:dyDescent="0.2">
      <c r="A44" s="74" t="s">
        <v>722</v>
      </c>
      <c r="B44" s="74" t="s">
        <v>849</v>
      </c>
      <c r="C44" s="114">
        <v>38425</v>
      </c>
      <c r="D44" s="86">
        <f t="shared" si="0"/>
        <v>2005</v>
      </c>
      <c r="E44" s="115" t="s">
        <v>855</v>
      </c>
      <c r="F44" s="74">
        <v>300</v>
      </c>
      <c r="G44" s="74">
        <v>6069</v>
      </c>
      <c r="H44" s="74">
        <v>2541</v>
      </c>
      <c r="I44" s="74">
        <v>3528</v>
      </c>
      <c r="K44" s="114"/>
    </row>
    <row r="45" spans="1:16" x14ac:dyDescent="0.2">
      <c r="A45" s="74" t="s">
        <v>722</v>
      </c>
      <c r="B45" s="74" t="s">
        <v>850</v>
      </c>
      <c r="C45" s="114">
        <v>38429</v>
      </c>
      <c r="D45" s="86">
        <f t="shared" si="0"/>
        <v>2005</v>
      </c>
      <c r="E45" s="115" t="s">
        <v>864</v>
      </c>
      <c r="F45" s="74">
        <v>500</v>
      </c>
      <c r="G45" s="74">
        <v>12760</v>
      </c>
      <c r="H45" s="74">
        <v>5110</v>
      </c>
      <c r="I45" s="74">
        <v>7650</v>
      </c>
      <c r="K45" s="114"/>
    </row>
    <row r="46" spans="1:16" x14ac:dyDescent="0.2">
      <c r="A46" s="74" t="s">
        <v>860</v>
      </c>
      <c r="B46" s="74" t="s">
        <v>848</v>
      </c>
      <c r="C46" s="114">
        <v>38430</v>
      </c>
      <c r="D46" s="86">
        <f t="shared" si="0"/>
        <v>2005</v>
      </c>
      <c r="E46" s="115" t="s">
        <v>862</v>
      </c>
      <c r="F46" s="74">
        <v>800</v>
      </c>
      <c r="G46" s="74">
        <v>19424</v>
      </c>
      <c r="H46" s="74">
        <v>7872</v>
      </c>
      <c r="I46" s="74">
        <v>11552</v>
      </c>
      <c r="K46" s="114"/>
    </row>
    <row r="47" spans="1:16" x14ac:dyDescent="0.2">
      <c r="A47" s="74" t="s">
        <v>728</v>
      </c>
      <c r="B47" s="74" t="s">
        <v>849</v>
      </c>
      <c r="C47" s="114">
        <v>38430</v>
      </c>
      <c r="D47" s="86">
        <f t="shared" si="0"/>
        <v>2005</v>
      </c>
      <c r="E47" s="115" t="s">
        <v>871</v>
      </c>
      <c r="F47" s="74">
        <v>1000</v>
      </c>
      <c r="G47" s="74">
        <v>17840</v>
      </c>
      <c r="H47" s="74">
        <v>8470</v>
      </c>
      <c r="I47" s="74">
        <v>9370</v>
      </c>
      <c r="K47" s="114"/>
    </row>
    <row r="48" spans="1:16" x14ac:dyDescent="0.2">
      <c r="A48" s="74" t="s">
        <v>860</v>
      </c>
      <c r="B48" s="74" t="s">
        <v>850</v>
      </c>
      <c r="C48" s="114">
        <v>38430</v>
      </c>
      <c r="D48" s="86">
        <f t="shared" si="0"/>
        <v>2005</v>
      </c>
      <c r="E48" s="115" t="s">
        <v>864</v>
      </c>
      <c r="F48" s="74">
        <v>200</v>
      </c>
      <c r="G48" s="74">
        <v>4690</v>
      </c>
      <c r="H48" s="74">
        <v>2044</v>
      </c>
      <c r="I48" s="74">
        <v>2646</v>
      </c>
      <c r="K48" s="114"/>
    </row>
    <row r="49" spans="1:11" x14ac:dyDescent="0.2">
      <c r="A49" s="74" t="s">
        <v>860</v>
      </c>
      <c r="B49" s="74" t="s">
        <v>849</v>
      </c>
      <c r="C49" s="114">
        <v>38431</v>
      </c>
      <c r="D49" s="86">
        <f t="shared" si="0"/>
        <v>2005</v>
      </c>
      <c r="E49" s="115" t="s">
        <v>855</v>
      </c>
      <c r="F49" s="74">
        <v>100</v>
      </c>
      <c r="G49" s="74">
        <v>1861</v>
      </c>
      <c r="H49" s="74">
        <v>847</v>
      </c>
      <c r="I49" s="74">
        <v>1014</v>
      </c>
      <c r="K49" s="114"/>
    </row>
    <row r="50" spans="1:11" x14ac:dyDescent="0.2">
      <c r="A50" s="74" t="s">
        <v>722</v>
      </c>
      <c r="B50" s="74" t="s">
        <v>848</v>
      </c>
      <c r="C50" s="114">
        <v>38432</v>
      </c>
      <c r="D50" s="86">
        <f t="shared" si="0"/>
        <v>2005</v>
      </c>
      <c r="E50" s="115" t="s">
        <v>866</v>
      </c>
      <c r="F50" s="74">
        <v>200</v>
      </c>
      <c r="G50" s="74">
        <v>3942</v>
      </c>
      <c r="H50" s="74">
        <v>1968</v>
      </c>
      <c r="I50" s="74">
        <v>1974</v>
      </c>
      <c r="K50" s="114"/>
    </row>
    <row r="51" spans="1:11" x14ac:dyDescent="0.2">
      <c r="A51" s="74" t="s">
        <v>860</v>
      </c>
      <c r="B51" s="74" t="s">
        <v>849</v>
      </c>
      <c r="C51" s="114">
        <v>38433</v>
      </c>
      <c r="D51" s="86">
        <f t="shared" si="0"/>
        <v>2005</v>
      </c>
      <c r="E51" s="115" t="s">
        <v>855</v>
      </c>
      <c r="F51" s="74">
        <v>500</v>
      </c>
      <c r="G51" s="74">
        <v>9475</v>
      </c>
      <c r="H51" s="74">
        <v>4235</v>
      </c>
      <c r="I51" s="74">
        <v>5240</v>
      </c>
      <c r="K51" s="114"/>
    </row>
    <row r="52" spans="1:11" x14ac:dyDescent="0.2">
      <c r="A52" s="74" t="s">
        <v>728</v>
      </c>
      <c r="B52" s="74" t="s">
        <v>849</v>
      </c>
      <c r="C52" s="114">
        <v>38436</v>
      </c>
      <c r="D52" s="86">
        <f t="shared" si="0"/>
        <v>2005</v>
      </c>
      <c r="E52" s="115" t="s">
        <v>869</v>
      </c>
      <c r="F52" s="74">
        <v>700</v>
      </c>
      <c r="G52" s="74">
        <v>14686</v>
      </c>
      <c r="H52" s="74">
        <v>5929</v>
      </c>
      <c r="I52" s="74">
        <v>8757</v>
      </c>
      <c r="K52" s="114"/>
    </row>
    <row r="53" spans="1:11" x14ac:dyDescent="0.2">
      <c r="A53" s="74" t="s">
        <v>728</v>
      </c>
      <c r="B53" s="74" t="s">
        <v>850</v>
      </c>
      <c r="C53" s="114">
        <v>38436</v>
      </c>
      <c r="D53" s="86">
        <f t="shared" si="0"/>
        <v>2005</v>
      </c>
      <c r="E53" s="115" t="s">
        <v>863</v>
      </c>
      <c r="F53" s="74">
        <v>400</v>
      </c>
      <c r="G53" s="74">
        <v>9704</v>
      </c>
      <c r="H53" s="74">
        <v>4088</v>
      </c>
      <c r="I53" s="74">
        <v>5616</v>
      </c>
      <c r="K53" s="114"/>
    </row>
    <row r="54" spans="1:11" x14ac:dyDescent="0.2">
      <c r="A54" s="74" t="s">
        <v>860</v>
      </c>
      <c r="B54" s="74" t="s">
        <v>848</v>
      </c>
      <c r="C54" s="114">
        <v>38436</v>
      </c>
      <c r="D54" s="86">
        <f t="shared" si="0"/>
        <v>2005</v>
      </c>
      <c r="E54" s="115" t="s">
        <v>866</v>
      </c>
      <c r="F54" s="74">
        <v>1000</v>
      </c>
      <c r="G54" s="74">
        <v>20480</v>
      </c>
      <c r="H54" s="74">
        <v>9840</v>
      </c>
      <c r="I54" s="74">
        <v>10640</v>
      </c>
      <c r="K54" s="114"/>
    </row>
    <row r="55" spans="1:11" x14ac:dyDescent="0.2">
      <c r="A55" s="74" t="s">
        <v>860</v>
      </c>
      <c r="B55" s="74" t="s">
        <v>850</v>
      </c>
      <c r="C55" s="114">
        <v>38439</v>
      </c>
      <c r="D55" s="86">
        <f t="shared" si="0"/>
        <v>2005</v>
      </c>
      <c r="E55" s="115" t="s">
        <v>866</v>
      </c>
      <c r="F55" s="74">
        <v>700</v>
      </c>
      <c r="G55" s="74">
        <v>17367</v>
      </c>
      <c r="H55" s="74">
        <v>7154</v>
      </c>
      <c r="I55" s="74">
        <v>10213</v>
      </c>
      <c r="K55" s="114"/>
    </row>
    <row r="56" spans="1:11" x14ac:dyDescent="0.2">
      <c r="A56" s="74" t="s">
        <v>728</v>
      </c>
      <c r="B56" s="74" t="s">
        <v>850</v>
      </c>
      <c r="C56" s="114">
        <v>38441</v>
      </c>
      <c r="D56" s="86">
        <f t="shared" si="0"/>
        <v>2005</v>
      </c>
      <c r="E56" s="115" t="s">
        <v>869</v>
      </c>
      <c r="F56" s="74">
        <v>900</v>
      </c>
      <c r="G56" s="74">
        <v>18684</v>
      </c>
      <c r="H56" s="74">
        <v>9198</v>
      </c>
      <c r="I56" s="74">
        <v>9486</v>
      </c>
      <c r="K56" s="114"/>
    </row>
    <row r="57" spans="1:11" x14ac:dyDescent="0.2">
      <c r="A57" s="74" t="s">
        <v>728</v>
      </c>
      <c r="B57" s="74" t="s">
        <v>848</v>
      </c>
      <c r="C57" s="114">
        <v>38441</v>
      </c>
      <c r="D57" s="86">
        <f t="shared" si="0"/>
        <v>2005</v>
      </c>
      <c r="E57" s="115" t="s">
        <v>863</v>
      </c>
      <c r="F57" s="74">
        <v>800</v>
      </c>
      <c r="G57" s="74">
        <v>16232</v>
      </c>
      <c r="H57" s="74">
        <v>7872</v>
      </c>
      <c r="I57" s="74">
        <v>8360</v>
      </c>
      <c r="K57" s="114"/>
    </row>
    <row r="58" spans="1:11" x14ac:dyDescent="0.2">
      <c r="A58" s="74" t="s">
        <v>722</v>
      </c>
      <c r="B58" s="74" t="s">
        <v>848</v>
      </c>
      <c r="C58" s="114">
        <v>38442</v>
      </c>
      <c r="D58" s="86">
        <f t="shared" si="0"/>
        <v>2005</v>
      </c>
      <c r="E58" s="115" t="s">
        <v>856</v>
      </c>
      <c r="F58" s="74">
        <v>800</v>
      </c>
      <c r="G58" s="74">
        <v>17160</v>
      </c>
      <c r="H58" s="74">
        <v>7872</v>
      </c>
      <c r="I58" s="74">
        <v>9288</v>
      </c>
      <c r="K58" s="114"/>
    </row>
    <row r="59" spans="1:11" x14ac:dyDescent="0.2">
      <c r="A59" s="74" t="s">
        <v>722</v>
      </c>
      <c r="B59" s="74" t="s">
        <v>850</v>
      </c>
      <c r="C59" s="114">
        <v>38444</v>
      </c>
      <c r="D59" s="86">
        <f t="shared" si="0"/>
        <v>2005</v>
      </c>
      <c r="E59" s="115" t="s">
        <v>858</v>
      </c>
      <c r="F59" s="74">
        <v>1000</v>
      </c>
      <c r="G59" s="74">
        <v>24130</v>
      </c>
      <c r="H59" s="74">
        <v>10220</v>
      </c>
      <c r="I59" s="74">
        <v>13910</v>
      </c>
      <c r="K59" s="114"/>
    </row>
    <row r="60" spans="1:11" x14ac:dyDescent="0.2">
      <c r="A60" s="74" t="s">
        <v>728</v>
      </c>
      <c r="B60" s="74" t="s">
        <v>849</v>
      </c>
      <c r="C60" s="114">
        <v>38445</v>
      </c>
      <c r="D60" s="86">
        <f t="shared" si="0"/>
        <v>2005</v>
      </c>
      <c r="E60" s="115" t="s">
        <v>862</v>
      </c>
      <c r="F60" s="74">
        <v>900</v>
      </c>
      <c r="G60" s="74">
        <v>15759</v>
      </c>
      <c r="H60" s="74">
        <v>7623</v>
      </c>
      <c r="I60" s="74">
        <v>8136</v>
      </c>
      <c r="K60" s="114"/>
    </row>
    <row r="61" spans="1:11" x14ac:dyDescent="0.2">
      <c r="A61" s="74" t="s">
        <v>728</v>
      </c>
      <c r="B61" s="74" t="s">
        <v>849</v>
      </c>
      <c r="C61" s="114">
        <v>38446</v>
      </c>
      <c r="D61" s="86">
        <f t="shared" si="0"/>
        <v>2005</v>
      </c>
      <c r="E61" s="115" t="s">
        <v>864</v>
      </c>
      <c r="F61" s="74">
        <v>1000</v>
      </c>
      <c r="G61" s="74">
        <v>18660</v>
      </c>
      <c r="H61" s="74">
        <v>8470</v>
      </c>
      <c r="I61" s="74">
        <v>10190</v>
      </c>
      <c r="K61" s="114"/>
    </row>
    <row r="62" spans="1:11" x14ac:dyDescent="0.2">
      <c r="A62" s="74" t="s">
        <v>728</v>
      </c>
      <c r="B62" s="74" t="s">
        <v>850</v>
      </c>
      <c r="C62" s="114">
        <v>38448</v>
      </c>
      <c r="D62" s="86">
        <f t="shared" si="0"/>
        <v>2005</v>
      </c>
      <c r="E62" s="115" t="s">
        <v>865</v>
      </c>
      <c r="F62" s="74">
        <v>700</v>
      </c>
      <c r="G62" s="74">
        <v>15435</v>
      </c>
      <c r="H62" s="74">
        <v>7154</v>
      </c>
      <c r="I62" s="74">
        <v>8281</v>
      </c>
      <c r="K62" s="114"/>
    </row>
    <row r="63" spans="1:11" x14ac:dyDescent="0.2">
      <c r="A63" s="74" t="s">
        <v>860</v>
      </c>
      <c r="B63" s="74" t="s">
        <v>849</v>
      </c>
      <c r="C63" s="114">
        <v>38450</v>
      </c>
      <c r="D63" s="86">
        <f t="shared" si="0"/>
        <v>2005</v>
      </c>
      <c r="E63" s="115" t="s">
        <v>863</v>
      </c>
      <c r="F63" s="74">
        <v>900</v>
      </c>
      <c r="G63" s="74">
        <v>15651</v>
      </c>
      <c r="H63" s="74">
        <v>7623</v>
      </c>
      <c r="I63" s="74">
        <v>8028</v>
      </c>
      <c r="K63" s="114"/>
    </row>
    <row r="64" spans="1:11" x14ac:dyDescent="0.2">
      <c r="A64" s="74" t="s">
        <v>722</v>
      </c>
      <c r="B64" s="74" t="s">
        <v>849</v>
      </c>
      <c r="C64" s="114">
        <v>38451</v>
      </c>
      <c r="D64" s="86">
        <f t="shared" si="0"/>
        <v>2005</v>
      </c>
      <c r="E64" s="115" t="s">
        <v>861</v>
      </c>
      <c r="F64" s="74">
        <v>800</v>
      </c>
      <c r="G64" s="74">
        <v>14408</v>
      </c>
      <c r="H64" s="74">
        <v>6776</v>
      </c>
      <c r="I64" s="74">
        <v>7632</v>
      </c>
      <c r="K64" s="114"/>
    </row>
    <row r="65" spans="1:11" x14ac:dyDescent="0.2">
      <c r="A65" s="74" t="s">
        <v>728</v>
      </c>
      <c r="B65" s="74" t="s">
        <v>849</v>
      </c>
      <c r="C65" s="114">
        <v>38454</v>
      </c>
      <c r="D65" s="86">
        <f t="shared" si="0"/>
        <v>2005</v>
      </c>
      <c r="E65" s="115" t="s">
        <v>866</v>
      </c>
      <c r="F65" s="74">
        <v>300</v>
      </c>
      <c r="G65" s="74">
        <v>5967</v>
      </c>
      <c r="H65" s="74">
        <v>2541</v>
      </c>
      <c r="I65" s="74">
        <v>3426</v>
      </c>
      <c r="K65" s="114"/>
    </row>
    <row r="66" spans="1:11" x14ac:dyDescent="0.2">
      <c r="A66" s="74" t="s">
        <v>860</v>
      </c>
      <c r="B66" s="74" t="s">
        <v>848</v>
      </c>
      <c r="C66" s="114">
        <v>38457</v>
      </c>
      <c r="D66" s="86">
        <f t="shared" si="0"/>
        <v>2005</v>
      </c>
      <c r="E66" s="115" t="s">
        <v>863</v>
      </c>
      <c r="F66" s="74">
        <v>700</v>
      </c>
      <c r="G66" s="74">
        <v>16303</v>
      </c>
      <c r="H66" s="74">
        <v>6888</v>
      </c>
      <c r="I66" s="74">
        <v>9415</v>
      </c>
      <c r="K66" s="114"/>
    </row>
    <row r="67" spans="1:11" x14ac:dyDescent="0.2">
      <c r="A67" s="74" t="s">
        <v>728</v>
      </c>
      <c r="B67" s="74" t="s">
        <v>849</v>
      </c>
      <c r="C67" s="114">
        <v>38458</v>
      </c>
      <c r="D67" s="86">
        <f t="shared" si="0"/>
        <v>2005</v>
      </c>
      <c r="E67" s="115" t="s">
        <v>855</v>
      </c>
      <c r="F67" s="74">
        <v>500</v>
      </c>
      <c r="G67" s="74">
        <v>9380</v>
      </c>
      <c r="H67" s="74">
        <v>4235</v>
      </c>
      <c r="I67" s="74">
        <v>5145</v>
      </c>
      <c r="K67" s="114"/>
    </row>
    <row r="68" spans="1:11" x14ac:dyDescent="0.2">
      <c r="A68" s="74" t="s">
        <v>728</v>
      </c>
      <c r="B68" s="74" t="s">
        <v>849</v>
      </c>
      <c r="C68" s="114">
        <v>38458</v>
      </c>
      <c r="D68" s="86">
        <f t="shared" si="0"/>
        <v>2005</v>
      </c>
      <c r="E68" s="115" t="s">
        <v>864</v>
      </c>
      <c r="F68" s="74">
        <v>100</v>
      </c>
      <c r="G68" s="74">
        <v>2066</v>
      </c>
      <c r="H68" s="74">
        <v>847</v>
      </c>
      <c r="I68" s="74">
        <v>1219</v>
      </c>
      <c r="K68" s="114"/>
    </row>
    <row r="69" spans="1:11" x14ac:dyDescent="0.2">
      <c r="A69" s="74" t="s">
        <v>860</v>
      </c>
      <c r="B69" s="74" t="s">
        <v>849</v>
      </c>
      <c r="C69" s="114">
        <v>38459</v>
      </c>
      <c r="D69" s="86">
        <f t="shared" si="0"/>
        <v>2005</v>
      </c>
      <c r="E69" s="115" t="s">
        <v>861</v>
      </c>
      <c r="F69" s="74">
        <v>500</v>
      </c>
      <c r="G69" s="74">
        <v>10460</v>
      </c>
      <c r="H69" s="74">
        <v>4235</v>
      </c>
      <c r="I69" s="74">
        <v>6225</v>
      </c>
      <c r="K69" s="114"/>
    </row>
    <row r="70" spans="1:11" x14ac:dyDescent="0.2">
      <c r="A70" s="74" t="s">
        <v>722</v>
      </c>
      <c r="B70" s="74" t="s">
        <v>850</v>
      </c>
      <c r="C70" s="114">
        <v>38460</v>
      </c>
      <c r="D70" s="86">
        <f t="shared" si="0"/>
        <v>2005</v>
      </c>
      <c r="E70" s="115" t="s">
        <v>857</v>
      </c>
      <c r="F70" s="74">
        <v>800</v>
      </c>
      <c r="G70" s="74">
        <v>18304</v>
      </c>
      <c r="H70" s="74">
        <v>8176</v>
      </c>
      <c r="I70" s="74">
        <v>10128</v>
      </c>
      <c r="K70" s="114"/>
    </row>
    <row r="71" spans="1:11" x14ac:dyDescent="0.2">
      <c r="A71" s="74" t="s">
        <v>722</v>
      </c>
      <c r="B71" s="74" t="s">
        <v>849</v>
      </c>
      <c r="C71" s="114">
        <v>38460</v>
      </c>
      <c r="D71" s="86">
        <f t="shared" si="0"/>
        <v>2005</v>
      </c>
      <c r="E71" s="115" t="s">
        <v>856</v>
      </c>
      <c r="F71" s="74">
        <v>900</v>
      </c>
      <c r="G71" s="74">
        <v>18981</v>
      </c>
      <c r="H71" s="74">
        <v>7623</v>
      </c>
      <c r="I71" s="74">
        <v>11358</v>
      </c>
      <c r="K71" s="114"/>
    </row>
    <row r="72" spans="1:11" x14ac:dyDescent="0.2">
      <c r="A72" s="74" t="s">
        <v>722</v>
      </c>
      <c r="B72" s="74" t="s">
        <v>848</v>
      </c>
      <c r="C72" s="114">
        <v>38461</v>
      </c>
      <c r="D72" s="86">
        <f t="shared" si="0"/>
        <v>2005</v>
      </c>
      <c r="E72" s="115" t="s">
        <v>861</v>
      </c>
      <c r="F72" s="74">
        <v>100</v>
      </c>
      <c r="G72" s="74">
        <v>2409</v>
      </c>
      <c r="H72" s="74">
        <v>984</v>
      </c>
      <c r="I72" s="74">
        <v>1425</v>
      </c>
      <c r="K72" s="114"/>
    </row>
    <row r="73" spans="1:11" x14ac:dyDescent="0.2">
      <c r="A73" s="74" t="s">
        <v>722</v>
      </c>
      <c r="B73" s="74" t="s">
        <v>850</v>
      </c>
      <c r="C73" s="114">
        <v>38462</v>
      </c>
      <c r="D73" s="86">
        <f t="shared" ref="D73:D136" si="1">YEAR(C73)</f>
        <v>2005</v>
      </c>
      <c r="E73" s="115" t="s">
        <v>872</v>
      </c>
      <c r="F73" s="74">
        <v>600</v>
      </c>
      <c r="G73" s="74">
        <v>12612</v>
      </c>
      <c r="H73" s="74">
        <v>6132</v>
      </c>
      <c r="I73" s="74">
        <v>6480</v>
      </c>
      <c r="K73" s="114"/>
    </row>
    <row r="74" spans="1:11" x14ac:dyDescent="0.2">
      <c r="A74" s="74" t="s">
        <v>728</v>
      </c>
      <c r="B74" s="74" t="s">
        <v>849</v>
      </c>
      <c r="C74" s="114">
        <v>38463</v>
      </c>
      <c r="D74" s="86">
        <f t="shared" si="1"/>
        <v>2005</v>
      </c>
      <c r="E74" s="115" t="s">
        <v>857</v>
      </c>
      <c r="F74" s="74">
        <v>100</v>
      </c>
      <c r="G74" s="74">
        <v>1842</v>
      </c>
      <c r="H74" s="74">
        <v>847</v>
      </c>
      <c r="I74" s="74">
        <v>995</v>
      </c>
      <c r="K74" s="114"/>
    </row>
    <row r="75" spans="1:11" x14ac:dyDescent="0.2">
      <c r="A75" s="74" t="s">
        <v>728</v>
      </c>
      <c r="B75" s="74" t="s">
        <v>848</v>
      </c>
      <c r="C75" s="114">
        <v>38463</v>
      </c>
      <c r="D75" s="86">
        <f t="shared" si="1"/>
        <v>2005</v>
      </c>
      <c r="E75" s="115" t="s">
        <v>865</v>
      </c>
      <c r="F75" s="74">
        <v>600</v>
      </c>
      <c r="G75" s="74">
        <v>12672</v>
      </c>
      <c r="H75" s="74">
        <v>5904</v>
      </c>
      <c r="I75" s="74">
        <v>6768</v>
      </c>
      <c r="K75" s="114"/>
    </row>
    <row r="76" spans="1:11" x14ac:dyDescent="0.2">
      <c r="A76" s="74" t="s">
        <v>860</v>
      </c>
      <c r="B76" s="74" t="s">
        <v>849</v>
      </c>
      <c r="C76" s="114">
        <v>38463</v>
      </c>
      <c r="D76" s="86">
        <f t="shared" si="1"/>
        <v>2005</v>
      </c>
      <c r="E76" s="115" t="s">
        <v>866</v>
      </c>
      <c r="F76" s="74">
        <v>400</v>
      </c>
      <c r="G76" s="74">
        <v>6860</v>
      </c>
      <c r="H76" s="74">
        <v>3388</v>
      </c>
      <c r="I76" s="74">
        <v>3472</v>
      </c>
      <c r="K76" s="114"/>
    </row>
    <row r="77" spans="1:11" x14ac:dyDescent="0.2">
      <c r="A77" s="74" t="s">
        <v>722</v>
      </c>
      <c r="B77" s="74" t="s">
        <v>849</v>
      </c>
      <c r="C77" s="114">
        <v>38464</v>
      </c>
      <c r="D77" s="86">
        <f t="shared" si="1"/>
        <v>2005</v>
      </c>
      <c r="E77" s="115" t="s">
        <v>872</v>
      </c>
      <c r="F77" s="74">
        <v>500</v>
      </c>
      <c r="G77" s="74">
        <v>8940</v>
      </c>
      <c r="H77" s="74">
        <v>4235</v>
      </c>
      <c r="I77" s="74">
        <v>4705</v>
      </c>
      <c r="K77" s="114"/>
    </row>
    <row r="78" spans="1:11" x14ac:dyDescent="0.2">
      <c r="A78" s="74" t="s">
        <v>722</v>
      </c>
      <c r="B78" s="74" t="s">
        <v>849</v>
      </c>
      <c r="C78" s="114">
        <v>38467</v>
      </c>
      <c r="D78" s="86">
        <f t="shared" si="1"/>
        <v>2005</v>
      </c>
      <c r="E78" s="115" t="s">
        <v>863</v>
      </c>
      <c r="F78" s="74">
        <v>500</v>
      </c>
      <c r="G78" s="74">
        <v>10155</v>
      </c>
      <c r="H78" s="74">
        <v>4235</v>
      </c>
      <c r="I78" s="74">
        <v>5920</v>
      </c>
      <c r="K78" s="114"/>
    </row>
    <row r="79" spans="1:11" x14ac:dyDescent="0.2">
      <c r="A79" s="74" t="s">
        <v>728</v>
      </c>
      <c r="B79" s="74" t="s">
        <v>849</v>
      </c>
      <c r="C79" s="114">
        <v>38468</v>
      </c>
      <c r="D79" s="86">
        <f t="shared" si="1"/>
        <v>2005</v>
      </c>
      <c r="E79" s="115" t="s">
        <v>863</v>
      </c>
      <c r="F79" s="74">
        <v>600</v>
      </c>
      <c r="G79" s="74">
        <v>11430</v>
      </c>
      <c r="H79" s="74">
        <v>5082</v>
      </c>
      <c r="I79" s="74">
        <v>6348</v>
      </c>
      <c r="K79" s="114"/>
    </row>
    <row r="80" spans="1:11" x14ac:dyDescent="0.2">
      <c r="A80" s="74" t="s">
        <v>728</v>
      </c>
      <c r="B80" s="74" t="s">
        <v>848</v>
      </c>
      <c r="C80" s="114">
        <v>38468</v>
      </c>
      <c r="D80" s="86">
        <f t="shared" si="1"/>
        <v>2005</v>
      </c>
      <c r="E80" s="115" t="s">
        <v>864</v>
      </c>
      <c r="F80" s="74">
        <v>300</v>
      </c>
      <c r="G80" s="74">
        <v>6714</v>
      </c>
      <c r="H80" s="74">
        <v>2952</v>
      </c>
      <c r="I80" s="74">
        <v>3762</v>
      </c>
      <c r="K80" s="114"/>
    </row>
    <row r="81" spans="1:11" x14ac:dyDescent="0.2">
      <c r="A81" s="74" t="s">
        <v>860</v>
      </c>
      <c r="B81" s="74" t="s">
        <v>850</v>
      </c>
      <c r="C81" s="114">
        <v>38474</v>
      </c>
      <c r="D81" s="86">
        <f t="shared" si="1"/>
        <v>2005</v>
      </c>
      <c r="E81" s="115" t="s">
        <v>863</v>
      </c>
      <c r="F81" s="74">
        <v>700</v>
      </c>
      <c r="G81" s="74">
        <v>17199</v>
      </c>
      <c r="H81" s="74">
        <v>7154</v>
      </c>
      <c r="I81" s="74">
        <v>10045</v>
      </c>
      <c r="K81" s="114"/>
    </row>
    <row r="82" spans="1:11" x14ac:dyDescent="0.2">
      <c r="A82" s="74" t="s">
        <v>722</v>
      </c>
      <c r="B82" s="74" t="s">
        <v>849</v>
      </c>
      <c r="C82" s="114">
        <v>38475</v>
      </c>
      <c r="D82" s="86">
        <f t="shared" si="1"/>
        <v>2005</v>
      </c>
      <c r="E82" s="115" t="s">
        <v>863</v>
      </c>
      <c r="F82" s="74">
        <v>200</v>
      </c>
      <c r="G82" s="74">
        <v>3390</v>
      </c>
      <c r="H82" s="74">
        <v>1694</v>
      </c>
      <c r="I82" s="74">
        <v>1696</v>
      </c>
      <c r="K82" s="114"/>
    </row>
    <row r="83" spans="1:11" x14ac:dyDescent="0.2">
      <c r="A83" s="74" t="s">
        <v>722</v>
      </c>
      <c r="B83" s="74" t="s">
        <v>849</v>
      </c>
      <c r="C83" s="114">
        <v>38479</v>
      </c>
      <c r="D83" s="86">
        <f t="shared" si="1"/>
        <v>2005</v>
      </c>
      <c r="E83" s="115" t="s">
        <v>865</v>
      </c>
      <c r="F83" s="74">
        <v>800</v>
      </c>
      <c r="G83" s="74">
        <v>14592</v>
      </c>
      <c r="H83" s="74">
        <v>6776</v>
      </c>
      <c r="I83" s="74">
        <v>7816</v>
      </c>
      <c r="K83" s="114"/>
    </row>
    <row r="84" spans="1:11" x14ac:dyDescent="0.2">
      <c r="A84" s="74" t="s">
        <v>722</v>
      </c>
      <c r="B84" s="74" t="s">
        <v>849</v>
      </c>
      <c r="C84" s="114">
        <v>38479</v>
      </c>
      <c r="D84" s="86">
        <f t="shared" si="1"/>
        <v>2005</v>
      </c>
      <c r="E84" s="115" t="s">
        <v>865</v>
      </c>
      <c r="F84" s="74">
        <v>700</v>
      </c>
      <c r="G84" s="74">
        <v>12803</v>
      </c>
      <c r="H84" s="74">
        <v>5929</v>
      </c>
      <c r="I84" s="74">
        <v>6874</v>
      </c>
      <c r="K84" s="114"/>
    </row>
    <row r="85" spans="1:11" x14ac:dyDescent="0.2">
      <c r="A85" s="74" t="s">
        <v>722</v>
      </c>
      <c r="B85" s="74" t="s">
        <v>849</v>
      </c>
      <c r="C85" s="114">
        <v>38481</v>
      </c>
      <c r="D85" s="86">
        <f t="shared" si="1"/>
        <v>2005</v>
      </c>
      <c r="E85" s="115" t="s">
        <v>863</v>
      </c>
      <c r="F85" s="74">
        <v>900</v>
      </c>
      <c r="G85" s="74">
        <v>17964</v>
      </c>
      <c r="H85" s="74">
        <v>7623</v>
      </c>
      <c r="I85" s="74">
        <v>10341</v>
      </c>
      <c r="K85" s="114"/>
    </row>
    <row r="86" spans="1:11" x14ac:dyDescent="0.2">
      <c r="A86" s="74" t="s">
        <v>722</v>
      </c>
      <c r="B86" s="74" t="s">
        <v>848</v>
      </c>
      <c r="C86" s="114">
        <v>38486</v>
      </c>
      <c r="D86" s="86">
        <f t="shared" si="1"/>
        <v>2005</v>
      </c>
      <c r="E86" s="115" t="s">
        <v>864</v>
      </c>
      <c r="F86" s="74">
        <v>700</v>
      </c>
      <c r="G86" s="74">
        <v>14560</v>
      </c>
      <c r="H86" s="74">
        <v>6888</v>
      </c>
      <c r="I86" s="74">
        <v>7672</v>
      </c>
      <c r="K86" s="114"/>
    </row>
    <row r="87" spans="1:11" x14ac:dyDescent="0.2">
      <c r="A87" s="74" t="s">
        <v>728</v>
      </c>
      <c r="B87" s="74" t="s">
        <v>850</v>
      </c>
      <c r="C87" s="114">
        <v>38490</v>
      </c>
      <c r="D87" s="86">
        <f t="shared" si="1"/>
        <v>2005</v>
      </c>
      <c r="E87" s="115" t="s">
        <v>857</v>
      </c>
      <c r="F87" s="74">
        <v>100</v>
      </c>
      <c r="G87" s="74">
        <v>2401</v>
      </c>
      <c r="H87" s="74">
        <v>1022</v>
      </c>
      <c r="I87" s="74">
        <v>1379</v>
      </c>
      <c r="K87" s="114"/>
    </row>
    <row r="88" spans="1:11" x14ac:dyDescent="0.2">
      <c r="A88" s="74" t="s">
        <v>728</v>
      </c>
      <c r="B88" s="74" t="s">
        <v>848</v>
      </c>
      <c r="C88" s="114">
        <v>38490</v>
      </c>
      <c r="D88" s="86">
        <f t="shared" si="1"/>
        <v>2005</v>
      </c>
      <c r="E88" s="115" t="s">
        <v>868</v>
      </c>
      <c r="F88" s="74">
        <v>500</v>
      </c>
      <c r="G88" s="74">
        <v>10760</v>
      </c>
      <c r="H88" s="74">
        <v>4920</v>
      </c>
      <c r="I88" s="74">
        <v>5840</v>
      </c>
      <c r="K88" s="114"/>
    </row>
    <row r="89" spans="1:11" x14ac:dyDescent="0.2">
      <c r="A89" s="74" t="s">
        <v>860</v>
      </c>
      <c r="B89" s="74" t="s">
        <v>849</v>
      </c>
      <c r="C89" s="114">
        <v>38494</v>
      </c>
      <c r="D89" s="86">
        <f t="shared" si="1"/>
        <v>2005</v>
      </c>
      <c r="E89" s="115" t="s">
        <v>863</v>
      </c>
      <c r="F89" s="74">
        <v>300</v>
      </c>
      <c r="G89" s="74">
        <v>5826</v>
      </c>
      <c r="H89" s="74">
        <v>2541</v>
      </c>
      <c r="I89" s="74">
        <v>3285</v>
      </c>
      <c r="K89" s="114"/>
    </row>
    <row r="90" spans="1:11" x14ac:dyDescent="0.2">
      <c r="A90" s="74" t="s">
        <v>860</v>
      </c>
      <c r="B90" s="74" t="s">
        <v>848</v>
      </c>
      <c r="C90" s="114">
        <v>38496</v>
      </c>
      <c r="D90" s="86">
        <f t="shared" si="1"/>
        <v>2005</v>
      </c>
      <c r="E90" s="115" t="s">
        <v>855</v>
      </c>
      <c r="F90" s="74">
        <v>400</v>
      </c>
      <c r="G90" s="74">
        <v>9672</v>
      </c>
      <c r="H90" s="74">
        <v>3936</v>
      </c>
      <c r="I90" s="74">
        <v>5736</v>
      </c>
      <c r="K90" s="114"/>
    </row>
    <row r="91" spans="1:11" x14ac:dyDescent="0.2">
      <c r="A91" s="74" t="s">
        <v>860</v>
      </c>
      <c r="B91" s="74" t="s">
        <v>848</v>
      </c>
      <c r="C91" s="114">
        <v>38499</v>
      </c>
      <c r="D91" s="86">
        <f t="shared" si="1"/>
        <v>2005</v>
      </c>
      <c r="E91" s="115" t="s">
        <v>873</v>
      </c>
      <c r="F91" s="74">
        <v>200</v>
      </c>
      <c r="G91" s="74">
        <v>4754</v>
      </c>
      <c r="H91" s="74">
        <v>1968</v>
      </c>
      <c r="I91" s="74">
        <v>2786</v>
      </c>
      <c r="K91" s="114"/>
    </row>
    <row r="92" spans="1:11" x14ac:dyDescent="0.2">
      <c r="A92" s="74" t="s">
        <v>860</v>
      </c>
      <c r="B92" s="74" t="s">
        <v>849</v>
      </c>
      <c r="C92" s="114">
        <v>38500</v>
      </c>
      <c r="D92" s="86">
        <f t="shared" si="1"/>
        <v>2005</v>
      </c>
      <c r="E92" s="115" t="s">
        <v>857</v>
      </c>
      <c r="F92" s="74">
        <v>100</v>
      </c>
      <c r="G92" s="74">
        <v>1740</v>
      </c>
      <c r="H92" s="74">
        <v>847</v>
      </c>
      <c r="I92" s="74">
        <v>893</v>
      </c>
      <c r="K92" s="114"/>
    </row>
    <row r="93" spans="1:11" x14ac:dyDescent="0.2">
      <c r="A93" s="74" t="s">
        <v>860</v>
      </c>
      <c r="B93" s="74" t="s">
        <v>849</v>
      </c>
      <c r="C93" s="114">
        <v>38505</v>
      </c>
      <c r="D93" s="86">
        <f t="shared" si="1"/>
        <v>2005</v>
      </c>
      <c r="E93" s="115" t="s">
        <v>861</v>
      </c>
      <c r="F93" s="74">
        <v>200</v>
      </c>
      <c r="G93" s="74">
        <v>4010</v>
      </c>
      <c r="H93" s="74">
        <v>1694</v>
      </c>
      <c r="I93" s="74">
        <v>2316</v>
      </c>
      <c r="K93" s="114"/>
    </row>
    <row r="94" spans="1:11" x14ac:dyDescent="0.2">
      <c r="A94" s="74" t="s">
        <v>722</v>
      </c>
      <c r="B94" s="74" t="s">
        <v>850</v>
      </c>
      <c r="C94" s="114">
        <v>38506</v>
      </c>
      <c r="D94" s="86">
        <f t="shared" si="1"/>
        <v>2005</v>
      </c>
      <c r="E94" s="115" t="s">
        <v>864</v>
      </c>
      <c r="F94" s="74">
        <v>800</v>
      </c>
      <c r="G94" s="74">
        <v>18560</v>
      </c>
      <c r="H94" s="74">
        <v>8176</v>
      </c>
      <c r="I94" s="74">
        <v>10384</v>
      </c>
      <c r="K94" s="114"/>
    </row>
    <row r="95" spans="1:11" x14ac:dyDescent="0.2">
      <c r="A95" s="74" t="s">
        <v>728</v>
      </c>
      <c r="B95" s="74" t="s">
        <v>848</v>
      </c>
      <c r="C95" s="114">
        <v>38512</v>
      </c>
      <c r="D95" s="86">
        <f t="shared" si="1"/>
        <v>2005</v>
      </c>
      <c r="E95" s="115" t="s">
        <v>861</v>
      </c>
      <c r="F95" s="74">
        <v>900</v>
      </c>
      <c r="G95" s="74">
        <v>19674</v>
      </c>
      <c r="H95" s="74">
        <v>8856</v>
      </c>
      <c r="I95" s="74">
        <v>10818</v>
      </c>
      <c r="K95" s="114"/>
    </row>
    <row r="96" spans="1:11" x14ac:dyDescent="0.2">
      <c r="A96" s="74" t="s">
        <v>722</v>
      </c>
      <c r="B96" s="74" t="s">
        <v>850</v>
      </c>
      <c r="C96" s="114">
        <v>38512</v>
      </c>
      <c r="D96" s="86">
        <f t="shared" si="1"/>
        <v>2005</v>
      </c>
      <c r="E96" s="115" t="s">
        <v>874</v>
      </c>
      <c r="F96" s="74">
        <v>600</v>
      </c>
      <c r="G96" s="74">
        <v>13962</v>
      </c>
      <c r="H96" s="74">
        <v>6132</v>
      </c>
      <c r="I96" s="74">
        <v>7830</v>
      </c>
      <c r="K96" s="114"/>
    </row>
    <row r="97" spans="1:11" x14ac:dyDescent="0.2">
      <c r="A97" s="74" t="s">
        <v>728</v>
      </c>
      <c r="B97" s="74" t="s">
        <v>849</v>
      </c>
      <c r="C97" s="114">
        <v>38516</v>
      </c>
      <c r="D97" s="86">
        <f t="shared" si="1"/>
        <v>2005</v>
      </c>
      <c r="E97" s="115" t="s">
        <v>861</v>
      </c>
      <c r="F97" s="74">
        <v>100</v>
      </c>
      <c r="G97" s="74">
        <v>1913</v>
      </c>
      <c r="H97" s="74">
        <v>847</v>
      </c>
      <c r="I97" s="74">
        <v>1066</v>
      </c>
      <c r="K97" s="114"/>
    </row>
    <row r="98" spans="1:11" x14ac:dyDescent="0.2">
      <c r="A98" s="74" t="s">
        <v>722</v>
      </c>
      <c r="B98" s="74" t="s">
        <v>848</v>
      </c>
      <c r="C98" s="114">
        <v>38517</v>
      </c>
      <c r="D98" s="86">
        <f t="shared" si="1"/>
        <v>2005</v>
      </c>
      <c r="E98" s="115" t="s">
        <v>857</v>
      </c>
      <c r="F98" s="74">
        <v>300</v>
      </c>
      <c r="G98" s="74">
        <v>6522</v>
      </c>
      <c r="H98" s="74">
        <v>2952</v>
      </c>
      <c r="I98" s="74">
        <v>3570</v>
      </c>
      <c r="K98" s="114"/>
    </row>
    <row r="99" spans="1:11" x14ac:dyDescent="0.2">
      <c r="A99" s="74" t="s">
        <v>722</v>
      </c>
      <c r="B99" s="74" t="s">
        <v>850</v>
      </c>
      <c r="C99" s="114">
        <v>38521</v>
      </c>
      <c r="D99" s="86">
        <f t="shared" si="1"/>
        <v>2005</v>
      </c>
      <c r="E99" s="115" t="s">
        <v>875</v>
      </c>
      <c r="F99" s="74">
        <v>1000</v>
      </c>
      <c r="G99" s="74">
        <v>22840</v>
      </c>
      <c r="H99" s="74">
        <v>10220</v>
      </c>
      <c r="I99" s="74">
        <v>12620</v>
      </c>
      <c r="K99" s="114"/>
    </row>
    <row r="100" spans="1:11" x14ac:dyDescent="0.2">
      <c r="A100" s="74" t="s">
        <v>728</v>
      </c>
      <c r="B100" s="74" t="s">
        <v>848</v>
      </c>
      <c r="C100" s="114">
        <v>38526</v>
      </c>
      <c r="D100" s="86">
        <f t="shared" si="1"/>
        <v>2005</v>
      </c>
      <c r="E100" s="115" t="s">
        <v>863</v>
      </c>
      <c r="F100" s="74">
        <v>300</v>
      </c>
      <c r="G100" s="74">
        <v>5961</v>
      </c>
      <c r="H100" s="74">
        <v>2952</v>
      </c>
      <c r="I100" s="74">
        <v>3009</v>
      </c>
      <c r="K100" s="114"/>
    </row>
    <row r="101" spans="1:11" x14ac:dyDescent="0.2">
      <c r="A101" s="74" t="s">
        <v>722</v>
      </c>
      <c r="B101" s="74" t="s">
        <v>850</v>
      </c>
      <c r="C101" s="114">
        <v>38529</v>
      </c>
      <c r="D101" s="86">
        <f t="shared" si="1"/>
        <v>2005</v>
      </c>
      <c r="E101" s="115" t="s">
        <v>865</v>
      </c>
      <c r="F101" s="74">
        <v>300</v>
      </c>
      <c r="G101" s="74">
        <v>7593</v>
      </c>
      <c r="H101" s="74">
        <v>3066</v>
      </c>
      <c r="I101" s="74">
        <v>4527</v>
      </c>
      <c r="K101" s="114"/>
    </row>
    <row r="102" spans="1:11" x14ac:dyDescent="0.2">
      <c r="A102" s="74" t="s">
        <v>860</v>
      </c>
      <c r="B102" s="74" t="s">
        <v>850</v>
      </c>
      <c r="C102" s="114">
        <v>38530</v>
      </c>
      <c r="D102" s="86">
        <f t="shared" si="1"/>
        <v>2005</v>
      </c>
      <c r="E102" s="115" t="s">
        <v>866</v>
      </c>
      <c r="F102" s="74">
        <v>200</v>
      </c>
      <c r="G102" s="74">
        <v>4902</v>
      </c>
      <c r="H102" s="74">
        <v>2044</v>
      </c>
      <c r="I102" s="74">
        <v>2858</v>
      </c>
      <c r="K102" s="114"/>
    </row>
    <row r="103" spans="1:11" x14ac:dyDescent="0.2">
      <c r="A103" s="74" t="s">
        <v>728</v>
      </c>
      <c r="B103" s="74" t="s">
        <v>849</v>
      </c>
      <c r="C103" s="114">
        <v>38539</v>
      </c>
      <c r="D103" s="86">
        <f t="shared" si="1"/>
        <v>2005</v>
      </c>
      <c r="E103" s="115" t="s">
        <v>861</v>
      </c>
      <c r="F103" s="74">
        <v>700</v>
      </c>
      <c r="G103" s="74">
        <v>13804</v>
      </c>
      <c r="H103" s="74">
        <v>5929</v>
      </c>
      <c r="I103" s="74">
        <v>7875</v>
      </c>
      <c r="K103" s="114"/>
    </row>
    <row r="104" spans="1:11" x14ac:dyDescent="0.2">
      <c r="A104" s="74" t="s">
        <v>722</v>
      </c>
      <c r="B104" s="74" t="s">
        <v>849</v>
      </c>
      <c r="C104" s="114">
        <v>38541</v>
      </c>
      <c r="D104" s="86">
        <f t="shared" si="1"/>
        <v>2005</v>
      </c>
      <c r="E104" s="115" t="s">
        <v>866</v>
      </c>
      <c r="F104" s="74">
        <v>1000</v>
      </c>
      <c r="G104" s="74">
        <v>19890</v>
      </c>
      <c r="H104" s="74">
        <v>8470</v>
      </c>
      <c r="I104" s="74">
        <v>11420</v>
      </c>
      <c r="K104" s="114"/>
    </row>
    <row r="105" spans="1:11" x14ac:dyDescent="0.2">
      <c r="A105" s="74" t="s">
        <v>722</v>
      </c>
      <c r="B105" s="74" t="s">
        <v>850</v>
      </c>
      <c r="C105" s="114">
        <v>38542</v>
      </c>
      <c r="D105" s="86">
        <f t="shared" si="1"/>
        <v>2005</v>
      </c>
      <c r="E105" s="115" t="s">
        <v>865</v>
      </c>
      <c r="F105" s="74">
        <v>1000</v>
      </c>
      <c r="G105" s="74">
        <v>25080</v>
      </c>
      <c r="H105" s="74">
        <v>10220</v>
      </c>
      <c r="I105" s="74">
        <v>14860</v>
      </c>
      <c r="K105" s="114"/>
    </row>
    <row r="106" spans="1:11" x14ac:dyDescent="0.2">
      <c r="A106" s="74" t="s">
        <v>728</v>
      </c>
      <c r="B106" s="74" t="s">
        <v>849</v>
      </c>
      <c r="C106" s="114">
        <v>38546</v>
      </c>
      <c r="D106" s="86">
        <f t="shared" si="1"/>
        <v>2005</v>
      </c>
      <c r="E106" s="115" t="s">
        <v>865</v>
      </c>
      <c r="F106" s="74">
        <v>900</v>
      </c>
      <c r="G106" s="74">
        <v>17172</v>
      </c>
      <c r="H106" s="74">
        <v>7623</v>
      </c>
      <c r="I106" s="74">
        <v>9549</v>
      </c>
      <c r="K106" s="114"/>
    </row>
    <row r="107" spans="1:11" x14ac:dyDescent="0.2">
      <c r="A107" s="74" t="s">
        <v>728</v>
      </c>
      <c r="B107" s="74" t="s">
        <v>848</v>
      </c>
      <c r="C107" s="114">
        <v>38548</v>
      </c>
      <c r="D107" s="86">
        <f t="shared" si="1"/>
        <v>2005</v>
      </c>
      <c r="E107" s="115" t="s">
        <v>855</v>
      </c>
      <c r="F107" s="74">
        <v>600</v>
      </c>
      <c r="G107" s="74">
        <v>14466</v>
      </c>
      <c r="H107" s="74">
        <v>5904</v>
      </c>
      <c r="I107" s="74">
        <v>8562</v>
      </c>
      <c r="K107" s="114"/>
    </row>
    <row r="108" spans="1:11" x14ac:dyDescent="0.2">
      <c r="A108" s="74" t="s">
        <v>860</v>
      </c>
      <c r="B108" s="74" t="s">
        <v>850</v>
      </c>
      <c r="C108" s="114">
        <v>38554</v>
      </c>
      <c r="D108" s="86">
        <f t="shared" si="1"/>
        <v>2005</v>
      </c>
      <c r="E108" s="115" t="s">
        <v>864</v>
      </c>
      <c r="F108" s="74">
        <v>1000</v>
      </c>
      <c r="G108" s="74">
        <v>25140</v>
      </c>
      <c r="H108" s="74">
        <v>10220</v>
      </c>
      <c r="I108" s="74">
        <v>14920</v>
      </c>
      <c r="K108" s="114"/>
    </row>
    <row r="109" spans="1:11" x14ac:dyDescent="0.2">
      <c r="A109" s="74" t="s">
        <v>722</v>
      </c>
      <c r="B109" s="74" t="s">
        <v>850</v>
      </c>
      <c r="C109" s="114">
        <v>38562</v>
      </c>
      <c r="D109" s="86">
        <f t="shared" si="1"/>
        <v>2005</v>
      </c>
      <c r="E109" s="115" t="s">
        <v>855</v>
      </c>
      <c r="F109" s="74">
        <v>400</v>
      </c>
      <c r="G109" s="74">
        <v>8744</v>
      </c>
      <c r="H109" s="74">
        <v>4088</v>
      </c>
      <c r="I109" s="74">
        <v>4656</v>
      </c>
      <c r="K109" s="114"/>
    </row>
    <row r="110" spans="1:11" x14ac:dyDescent="0.2">
      <c r="A110" s="74" t="s">
        <v>728</v>
      </c>
      <c r="B110" s="74" t="s">
        <v>850</v>
      </c>
      <c r="C110" s="114">
        <v>38564</v>
      </c>
      <c r="D110" s="86">
        <f t="shared" si="1"/>
        <v>2005</v>
      </c>
      <c r="E110" s="115" t="s">
        <v>855</v>
      </c>
      <c r="F110" s="74">
        <v>900</v>
      </c>
      <c r="G110" s="74">
        <v>21465</v>
      </c>
      <c r="H110" s="74">
        <v>9198</v>
      </c>
      <c r="I110" s="74">
        <v>12267</v>
      </c>
      <c r="K110" s="114"/>
    </row>
    <row r="111" spans="1:11" x14ac:dyDescent="0.2">
      <c r="A111" s="74" t="s">
        <v>860</v>
      </c>
      <c r="B111" s="74" t="s">
        <v>849</v>
      </c>
      <c r="C111" s="114">
        <v>38564</v>
      </c>
      <c r="D111" s="86">
        <f t="shared" si="1"/>
        <v>2005</v>
      </c>
      <c r="E111" s="115" t="s">
        <v>868</v>
      </c>
      <c r="F111" s="74">
        <v>800</v>
      </c>
      <c r="G111" s="74">
        <v>15312</v>
      </c>
      <c r="H111" s="74">
        <v>6776</v>
      </c>
      <c r="I111" s="74">
        <v>8536</v>
      </c>
      <c r="K111" s="114"/>
    </row>
    <row r="112" spans="1:11" x14ac:dyDescent="0.2">
      <c r="A112" s="74" t="s">
        <v>728</v>
      </c>
      <c r="B112" s="74" t="s">
        <v>849</v>
      </c>
      <c r="C112" s="114">
        <v>38567</v>
      </c>
      <c r="D112" s="86">
        <f t="shared" si="1"/>
        <v>2005</v>
      </c>
      <c r="E112" s="115" t="s">
        <v>865</v>
      </c>
      <c r="F112" s="74">
        <v>800</v>
      </c>
      <c r="G112" s="74">
        <v>15640</v>
      </c>
      <c r="H112" s="74">
        <v>6776</v>
      </c>
      <c r="I112" s="74">
        <v>8864</v>
      </c>
      <c r="K112" s="114"/>
    </row>
    <row r="113" spans="1:11" x14ac:dyDescent="0.2">
      <c r="A113" s="74" t="s">
        <v>860</v>
      </c>
      <c r="B113" s="74" t="s">
        <v>849</v>
      </c>
      <c r="C113" s="114">
        <v>38567</v>
      </c>
      <c r="D113" s="86">
        <f t="shared" si="1"/>
        <v>2005</v>
      </c>
      <c r="E113" s="115" t="s">
        <v>864</v>
      </c>
      <c r="F113" s="74">
        <v>500</v>
      </c>
      <c r="G113" s="74">
        <v>8970</v>
      </c>
      <c r="H113" s="74">
        <v>4235</v>
      </c>
      <c r="I113" s="74">
        <v>4735</v>
      </c>
      <c r="K113" s="114"/>
    </row>
    <row r="114" spans="1:11" x14ac:dyDescent="0.2">
      <c r="A114" s="74" t="s">
        <v>860</v>
      </c>
      <c r="B114" s="74" t="s">
        <v>850</v>
      </c>
      <c r="C114" s="114">
        <v>38568</v>
      </c>
      <c r="D114" s="86">
        <f t="shared" si="1"/>
        <v>2005</v>
      </c>
      <c r="E114" s="115" t="s">
        <v>855</v>
      </c>
      <c r="F114" s="74">
        <v>900</v>
      </c>
      <c r="G114" s="74">
        <v>18918</v>
      </c>
      <c r="H114" s="74">
        <v>9198</v>
      </c>
      <c r="I114" s="74">
        <v>9720</v>
      </c>
      <c r="K114" s="114"/>
    </row>
    <row r="115" spans="1:11" x14ac:dyDescent="0.2">
      <c r="A115" s="74" t="s">
        <v>860</v>
      </c>
      <c r="B115" s="74" t="s">
        <v>848</v>
      </c>
      <c r="C115" s="114">
        <v>38573</v>
      </c>
      <c r="D115" s="86">
        <f t="shared" si="1"/>
        <v>2005</v>
      </c>
      <c r="E115" s="115" t="s">
        <v>862</v>
      </c>
      <c r="F115" s="74">
        <v>200</v>
      </c>
      <c r="G115" s="74">
        <v>4484</v>
      </c>
      <c r="H115" s="74">
        <v>1968</v>
      </c>
      <c r="I115" s="74">
        <v>2516</v>
      </c>
      <c r="K115" s="114"/>
    </row>
    <row r="116" spans="1:11" x14ac:dyDescent="0.2">
      <c r="A116" s="74" t="s">
        <v>722</v>
      </c>
      <c r="B116" s="74" t="s">
        <v>849</v>
      </c>
      <c r="C116" s="114">
        <v>38574</v>
      </c>
      <c r="D116" s="86">
        <f t="shared" si="1"/>
        <v>2005</v>
      </c>
      <c r="E116" s="115" t="s">
        <v>865</v>
      </c>
      <c r="F116" s="74">
        <v>100</v>
      </c>
      <c r="G116" s="74">
        <v>1704</v>
      </c>
      <c r="H116" s="74">
        <v>847</v>
      </c>
      <c r="I116" s="74">
        <v>857</v>
      </c>
      <c r="K116" s="114"/>
    </row>
    <row r="117" spans="1:11" x14ac:dyDescent="0.2">
      <c r="A117" s="74" t="s">
        <v>722</v>
      </c>
      <c r="B117" s="74" t="s">
        <v>850</v>
      </c>
      <c r="C117" s="114">
        <v>38574</v>
      </c>
      <c r="D117" s="86">
        <f t="shared" si="1"/>
        <v>2005</v>
      </c>
      <c r="E117" s="115" t="s">
        <v>876</v>
      </c>
      <c r="F117" s="74">
        <v>600</v>
      </c>
      <c r="G117" s="74">
        <v>13806</v>
      </c>
      <c r="H117" s="74">
        <v>6132</v>
      </c>
      <c r="I117" s="74">
        <v>7674</v>
      </c>
      <c r="K117" s="114"/>
    </row>
    <row r="118" spans="1:11" x14ac:dyDescent="0.2">
      <c r="A118" s="74" t="s">
        <v>860</v>
      </c>
      <c r="B118" s="74" t="s">
        <v>848</v>
      </c>
      <c r="C118" s="114">
        <v>38575</v>
      </c>
      <c r="D118" s="86">
        <f t="shared" si="1"/>
        <v>2005</v>
      </c>
      <c r="E118" s="115" t="s">
        <v>856</v>
      </c>
      <c r="F118" s="74">
        <v>700</v>
      </c>
      <c r="G118" s="74">
        <v>14203</v>
      </c>
      <c r="H118" s="74">
        <v>6888</v>
      </c>
      <c r="I118" s="74">
        <v>7315</v>
      </c>
      <c r="K118" s="114"/>
    </row>
    <row r="119" spans="1:11" x14ac:dyDescent="0.2">
      <c r="A119" s="74" t="s">
        <v>728</v>
      </c>
      <c r="B119" s="74" t="s">
        <v>848</v>
      </c>
      <c r="C119" s="114">
        <v>38576</v>
      </c>
      <c r="D119" s="86">
        <f t="shared" si="1"/>
        <v>2005</v>
      </c>
      <c r="E119" s="115" t="s">
        <v>856</v>
      </c>
      <c r="F119" s="74">
        <v>300</v>
      </c>
      <c r="G119" s="74">
        <v>6228</v>
      </c>
      <c r="H119" s="74">
        <v>2952</v>
      </c>
      <c r="I119" s="74">
        <v>3276</v>
      </c>
      <c r="K119" s="114"/>
    </row>
    <row r="120" spans="1:11" x14ac:dyDescent="0.2">
      <c r="A120" s="74" t="s">
        <v>860</v>
      </c>
      <c r="B120" s="74" t="s">
        <v>849</v>
      </c>
      <c r="C120" s="114">
        <v>38577</v>
      </c>
      <c r="D120" s="86">
        <f t="shared" si="1"/>
        <v>2005</v>
      </c>
      <c r="E120" s="115" t="s">
        <v>863</v>
      </c>
      <c r="F120" s="74">
        <v>500</v>
      </c>
      <c r="G120" s="74">
        <v>8785</v>
      </c>
      <c r="H120" s="74">
        <v>4235</v>
      </c>
      <c r="I120" s="74">
        <v>4550</v>
      </c>
      <c r="K120" s="114"/>
    </row>
    <row r="121" spans="1:11" x14ac:dyDescent="0.2">
      <c r="A121" s="74" t="s">
        <v>722</v>
      </c>
      <c r="B121" s="74" t="s">
        <v>848</v>
      </c>
      <c r="C121" s="114">
        <v>38577</v>
      </c>
      <c r="D121" s="86">
        <f t="shared" si="1"/>
        <v>2005</v>
      </c>
      <c r="E121" s="115" t="s">
        <v>863</v>
      </c>
      <c r="F121" s="74">
        <v>500</v>
      </c>
      <c r="G121" s="74">
        <v>10955</v>
      </c>
      <c r="H121" s="74">
        <v>4920</v>
      </c>
      <c r="I121" s="74">
        <v>6035</v>
      </c>
      <c r="K121" s="114"/>
    </row>
    <row r="122" spans="1:11" x14ac:dyDescent="0.2">
      <c r="A122" s="74" t="s">
        <v>860</v>
      </c>
      <c r="B122" s="74" t="s">
        <v>850</v>
      </c>
      <c r="C122" s="114">
        <v>38577</v>
      </c>
      <c r="D122" s="86">
        <f t="shared" si="1"/>
        <v>2005</v>
      </c>
      <c r="E122" s="115" t="s">
        <v>861</v>
      </c>
      <c r="F122" s="74">
        <v>1000</v>
      </c>
      <c r="G122" s="74">
        <v>22680</v>
      </c>
      <c r="H122" s="74">
        <v>10220</v>
      </c>
      <c r="I122" s="74">
        <v>12460</v>
      </c>
      <c r="K122" s="114"/>
    </row>
    <row r="123" spans="1:11" x14ac:dyDescent="0.2">
      <c r="A123" s="74" t="s">
        <v>728</v>
      </c>
      <c r="B123" s="74" t="s">
        <v>850</v>
      </c>
      <c r="C123" s="114">
        <v>38578</v>
      </c>
      <c r="D123" s="86">
        <f t="shared" si="1"/>
        <v>2005</v>
      </c>
      <c r="E123" s="115" t="s">
        <v>857</v>
      </c>
      <c r="F123" s="74">
        <v>600</v>
      </c>
      <c r="G123" s="74">
        <v>15006</v>
      </c>
      <c r="H123" s="74">
        <v>6132</v>
      </c>
      <c r="I123" s="74">
        <v>8874</v>
      </c>
      <c r="K123" s="114"/>
    </row>
    <row r="124" spans="1:11" x14ac:dyDescent="0.2">
      <c r="A124" s="74" t="s">
        <v>728</v>
      </c>
      <c r="B124" s="74" t="s">
        <v>850</v>
      </c>
      <c r="C124" s="114">
        <v>38585</v>
      </c>
      <c r="D124" s="86">
        <f t="shared" si="1"/>
        <v>2005</v>
      </c>
      <c r="E124" s="115" t="s">
        <v>877</v>
      </c>
      <c r="F124" s="74">
        <v>800</v>
      </c>
      <c r="G124" s="74">
        <v>18264</v>
      </c>
      <c r="H124" s="74">
        <v>8176</v>
      </c>
      <c r="I124" s="74">
        <v>10088</v>
      </c>
      <c r="K124" s="114"/>
    </row>
    <row r="125" spans="1:11" x14ac:dyDescent="0.2">
      <c r="A125" s="74" t="s">
        <v>860</v>
      </c>
      <c r="B125" s="74" t="s">
        <v>849</v>
      </c>
      <c r="C125" s="114">
        <v>38585</v>
      </c>
      <c r="D125" s="86">
        <f t="shared" si="1"/>
        <v>2005</v>
      </c>
      <c r="E125" s="115" t="s">
        <v>864</v>
      </c>
      <c r="F125" s="74">
        <v>600</v>
      </c>
      <c r="G125" s="74">
        <v>12360</v>
      </c>
      <c r="H125" s="74">
        <v>5082</v>
      </c>
      <c r="I125" s="74">
        <v>7278</v>
      </c>
      <c r="K125" s="114"/>
    </row>
    <row r="126" spans="1:11" x14ac:dyDescent="0.2">
      <c r="A126" s="74" t="s">
        <v>722</v>
      </c>
      <c r="B126" s="74" t="s">
        <v>849</v>
      </c>
      <c r="C126" s="114">
        <v>38586</v>
      </c>
      <c r="D126" s="86">
        <f t="shared" si="1"/>
        <v>2005</v>
      </c>
      <c r="E126" s="115" t="s">
        <v>878</v>
      </c>
      <c r="F126" s="74">
        <v>300</v>
      </c>
      <c r="G126" s="74">
        <v>5859</v>
      </c>
      <c r="H126" s="74">
        <v>2541</v>
      </c>
      <c r="I126" s="74">
        <v>3318</v>
      </c>
      <c r="K126" s="114"/>
    </row>
    <row r="127" spans="1:11" x14ac:dyDescent="0.2">
      <c r="A127" s="74" t="s">
        <v>860</v>
      </c>
      <c r="B127" s="74" t="s">
        <v>848</v>
      </c>
      <c r="C127" s="114">
        <v>38588</v>
      </c>
      <c r="D127" s="86">
        <f t="shared" si="1"/>
        <v>2005</v>
      </c>
      <c r="E127" s="115" t="s">
        <v>861</v>
      </c>
      <c r="F127" s="74">
        <v>900</v>
      </c>
      <c r="G127" s="74">
        <v>18990</v>
      </c>
      <c r="H127" s="74">
        <v>8856</v>
      </c>
      <c r="I127" s="74">
        <v>10134</v>
      </c>
      <c r="K127" s="114"/>
    </row>
    <row r="128" spans="1:11" x14ac:dyDescent="0.2">
      <c r="A128" s="74" t="s">
        <v>860</v>
      </c>
      <c r="B128" s="74" t="s">
        <v>850</v>
      </c>
      <c r="C128" s="114">
        <v>38590</v>
      </c>
      <c r="D128" s="86">
        <f t="shared" si="1"/>
        <v>2005</v>
      </c>
      <c r="E128" s="115" t="s">
        <v>857</v>
      </c>
      <c r="F128" s="74">
        <v>600</v>
      </c>
      <c r="G128" s="74">
        <v>14448</v>
      </c>
      <c r="H128" s="74">
        <v>6132</v>
      </c>
      <c r="I128" s="74">
        <v>8316</v>
      </c>
      <c r="K128" s="114"/>
    </row>
    <row r="129" spans="1:11" x14ac:dyDescent="0.2">
      <c r="A129" s="74" t="s">
        <v>860</v>
      </c>
      <c r="B129" s="74" t="s">
        <v>849</v>
      </c>
      <c r="C129" s="114">
        <v>38591</v>
      </c>
      <c r="D129" s="86">
        <f t="shared" si="1"/>
        <v>2005</v>
      </c>
      <c r="E129" s="115" t="s">
        <v>861</v>
      </c>
      <c r="F129" s="74">
        <v>1000</v>
      </c>
      <c r="G129" s="74">
        <v>21010</v>
      </c>
      <c r="H129" s="74">
        <v>8470</v>
      </c>
      <c r="I129" s="74">
        <v>12540</v>
      </c>
      <c r="K129" s="114"/>
    </row>
    <row r="130" spans="1:11" x14ac:dyDescent="0.2">
      <c r="A130" s="74" t="s">
        <v>722</v>
      </c>
      <c r="B130" s="74" t="s">
        <v>848</v>
      </c>
      <c r="C130" s="114">
        <v>38594</v>
      </c>
      <c r="D130" s="86">
        <f t="shared" si="1"/>
        <v>2005</v>
      </c>
      <c r="E130" s="115" t="s">
        <v>863</v>
      </c>
      <c r="F130" s="74">
        <v>300</v>
      </c>
      <c r="G130" s="74">
        <v>7032</v>
      </c>
      <c r="H130" s="74">
        <v>2952</v>
      </c>
      <c r="I130" s="74">
        <v>4080</v>
      </c>
      <c r="K130" s="114"/>
    </row>
    <row r="131" spans="1:11" x14ac:dyDescent="0.2">
      <c r="A131" s="74" t="s">
        <v>860</v>
      </c>
      <c r="B131" s="74" t="s">
        <v>850</v>
      </c>
      <c r="C131" s="114">
        <v>38595</v>
      </c>
      <c r="D131" s="86">
        <f t="shared" si="1"/>
        <v>2005</v>
      </c>
      <c r="E131" s="115" t="s">
        <v>864</v>
      </c>
      <c r="F131" s="74">
        <v>500</v>
      </c>
      <c r="G131" s="74">
        <v>11525</v>
      </c>
      <c r="H131" s="74">
        <v>5110</v>
      </c>
      <c r="I131" s="74">
        <v>6415</v>
      </c>
      <c r="K131" s="114"/>
    </row>
    <row r="132" spans="1:11" x14ac:dyDescent="0.2">
      <c r="A132" s="74" t="s">
        <v>728</v>
      </c>
      <c r="B132" s="74" t="s">
        <v>849</v>
      </c>
      <c r="C132" s="114">
        <v>38596</v>
      </c>
      <c r="D132" s="86">
        <f t="shared" si="1"/>
        <v>2005</v>
      </c>
      <c r="E132" s="115" t="s">
        <v>856</v>
      </c>
      <c r="F132" s="74">
        <v>300</v>
      </c>
      <c r="G132" s="74">
        <v>6045</v>
      </c>
      <c r="H132" s="74">
        <v>2541</v>
      </c>
      <c r="I132" s="74">
        <v>3504</v>
      </c>
      <c r="K132" s="114"/>
    </row>
    <row r="133" spans="1:11" x14ac:dyDescent="0.2">
      <c r="A133" s="74" t="s">
        <v>722</v>
      </c>
      <c r="B133" s="74" t="s">
        <v>848</v>
      </c>
      <c r="C133" s="114">
        <v>38597</v>
      </c>
      <c r="D133" s="86">
        <f t="shared" si="1"/>
        <v>2005</v>
      </c>
      <c r="E133" s="115" t="s">
        <v>855</v>
      </c>
      <c r="F133" s="74">
        <v>600</v>
      </c>
      <c r="G133" s="74">
        <v>14472</v>
      </c>
      <c r="H133" s="74">
        <v>5904</v>
      </c>
      <c r="I133" s="74">
        <v>8568</v>
      </c>
      <c r="K133" s="114"/>
    </row>
    <row r="134" spans="1:11" x14ac:dyDescent="0.2">
      <c r="A134" s="74" t="s">
        <v>728</v>
      </c>
      <c r="B134" s="74" t="s">
        <v>849</v>
      </c>
      <c r="C134" s="114">
        <v>38598</v>
      </c>
      <c r="D134" s="86">
        <f t="shared" si="1"/>
        <v>2005</v>
      </c>
      <c r="E134" s="115" t="s">
        <v>865</v>
      </c>
      <c r="F134" s="74">
        <v>200</v>
      </c>
      <c r="G134" s="74">
        <v>3632</v>
      </c>
      <c r="H134" s="74">
        <v>1694</v>
      </c>
      <c r="I134" s="74">
        <v>1938</v>
      </c>
      <c r="K134" s="114"/>
    </row>
    <row r="135" spans="1:11" x14ac:dyDescent="0.2">
      <c r="A135" s="74" t="s">
        <v>728</v>
      </c>
      <c r="B135" s="74" t="s">
        <v>850</v>
      </c>
      <c r="C135" s="114">
        <v>38600</v>
      </c>
      <c r="D135" s="86">
        <f t="shared" si="1"/>
        <v>2005</v>
      </c>
      <c r="E135" s="115" t="s">
        <v>869</v>
      </c>
      <c r="F135" s="74">
        <v>600</v>
      </c>
      <c r="G135" s="74">
        <v>12570</v>
      </c>
      <c r="H135" s="74">
        <v>6132</v>
      </c>
      <c r="I135" s="74">
        <v>6438</v>
      </c>
      <c r="K135" s="114"/>
    </row>
    <row r="136" spans="1:11" x14ac:dyDescent="0.2">
      <c r="A136" s="74" t="s">
        <v>728</v>
      </c>
      <c r="B136" s="74" t="s">
        <v>848</v>
      </c>
      <c r="C136" s="114">
        <v>38602</v>
      </c>
      <c r="D136" s="86">
        <f t="shared" si="1"/>
        <v>2005</v>
      </c>
      <c r="E136" s="115" t="s">
        <v>862</v>
      </c>
      <c r="F136" s="74">
        <v>600</v>
      </c>
      <c r="G136" s="74">
        <v>12798</v>
      </c>
      <c r="H136" s="74">
        <v>5904</v>
      </c>
      <c r="I136" s="74">
        <v>6894</v>
      </c>
      <c r="K136" s="114"/>
    </row>
    <row r="137" spans="1:11" x14ac:dyDescent="0.2">
      <c r="A137" s="74" t="s">
        <v>722</v>
      </c>
      <c r="B137" s="74" t="s">
        <v>849</v>
      </c>
      <c r="C137" s="114">
        <v>38606</v>
      </c>
      <c r="D137" s="86">
        <f t="shared" ref="D137:D200" si="2">YEAR(C137)</f>
        <v>2005</v>
      </c>
      <c r="E137" s="115" t="s">
        <v>862</v>
      </c>
      <c r="F137" s="74">
        <v>1000</v>
      </c>
      <c r="G137" s="74">
        <v>19250</v>
      </c>
      <c r="H137" s="74">
        <v>8470</v>
      </c>
      <c r="I137" s="74">
        <v>10780</v>
      </c>
      <c r="K137" s="114"/>
    </row>
    <row r="138" spans="1:11" x14ac:dyDescent="0.2">
      <c r="A138" s="74" t="s">
        <v>728</v>
      </c>
      <c r="B138" s="74" t="s">
        <v>848</v>
      </c>
      <c r="C138" s="114">
        <v>38607</v>
      </c>
      <c r="D138" s="86">
        <f t="shared" si="2"/>
        <v>2005</v>
      </c>
      <c r="E138" s="115" t="s">
        <v>863</v>
      </c>
      <c r="F138" s="74">
        <v>200</v>
      </c>
      <c r="G138" s="74">
        <v>4740</v>
      </c>
      <c r="H138" s="74">
        <v>1968</v>
      </c>
      <c r="I138" s="74">
        <v>2772</v>
      </c>
      <c r="K138" s="114"/>
    </row>
    <row r="139" spans="1:11" x14ac:dyDescent="0.2">
      <c r="A139" s="74" t="s">
        <v>860</v>
      </c>
      <c r="B139" s="74" t="s">
        <v>849</v>
      </c>
      <c r="C139" s="114">
        <v>38608</v>
      </c>
      <c r="D139" s="86">
        <f t="shared" si="2"/>
        <v>2005</v>
      </c>
      <c r="E139" s="115" t="s">
        <v>863</v>
      </c>
      <c r="F139" s="74">
        <v>800</v>
      </c>
      <c r="G139" s="74">
        <v>15976</v>
      </c>
      <c r="H139" s="74">
        <v>6776</v>
      </c>
      <c r="I139" s="74">
        <v>9200</v>
      </c>
      <c r="K139" s="114"/>
    </row>
    <row r="140" spans="1:11" x14ac:dyDescent="0.2">
      <c r="A140" s="74" t="s">
        <v>722</v>
      </c>
      <c r="B140" s="74" t="s">
        <v>850</v>
      </c>
      <c r="C140" s="114">
        <v>38608</v>
      </c>
      <c r="D140" s="86">
        <f t="shared" si="2"/>
        <v>2005</v>
      </c>
      <c r="E140" s="115" t="s">
        <v>879</v>
      </c>
      <c r="F140" s="74">
        <v>500</v>
      </c>
      <c r="G140" s="74">
        <v>11680</v>
      </c>
      <c r="H140" s="74">
        <v>5110</v>
      </c>
      <c r="I140" s="74">
        <v>6570</v>
      </c>
      <c r="K140" s="114"/>
    </row>
    <row r="141" spans="1:11" x14ac:dyDescent="0.2">
      <c r="A141" s="74" t="s">
        <v>860</v>
      </c>
      <c r="B141" s="74" t="s">
        <v>850</v>
      </c>
      <c r="C141" s="114">
        <v>38610</v>
      </c>
      <c r="D141" s="86">
        <f t="shared" si="2"/>
        <v>2005</v>
      </c>
      <c r="E141" s="115" t="s">
        <v>863</v>
      </c>
      <c r="F141" s="74">
        <v>500</v>
      </c>
      <c r="G141" s="74">
        <v>10550</v>
      </c>
      <c r="H141" s="74">
        <v>5110</v>
      </c>
      <c r="I141" s="74">
        <v>5440</v>
      </c>
      <c r="K141" s="114"/>
    </row>
    <row r="142" spans="1:11" x14ac:dyDescent="0.2">
      <c r="A142" s="74" t="s">
        <v>728</v>
      </c>
      <c r="B142" s="74" t="s">
        <v>848</v>
      </c>
      <c r="C142" s="114">
        <v>38612</v>
      </c>
      <c r="D142" s="86">
        <f t="shared" si="2"/>
        <v>2005</v>
      </c>
      <c r="E142" s="115" t="s">
        <v>865</v>
      </c>
      <c r="F142" s="74">
        <v>400</v>
      </c>
      <c r="G142" s="74">
        <v>9760</v>
      </c>
      <c r="H142" s="74">
        <v>3936</v>
      </c>
      <c r="I142" s="74">
        <v>5824</v>
      </c>
      <c r="K142" s="114"/>
    </row>
    <row r="143" spans="1:11" x14ac:dyDescent="0.2">
      <c r="A143" s="74" t="s">
        <v>728</v>
      </c>
      <c r="B143" s="74" t="s">
        <v>849</v>
      </c>
      <c r="C143" s="114">
        <v>38614</v>
      </c>
      <c r="D143" s="86">
        <f t="shared" si="2"/>
        <v>2005</v>
      </c>
      <c r="E143" s="115" t="s">
        <v>875</v>
      </c>
      <c r="F143" s="74">
        <v>100</v>
      </c>
      <c r="G143" s="74">
        <v>1819</v>
      </c>
      <c r="H143" s="74">
        <v>847</v>
      </c>
      <c r="I143" s="74">
        <v>972</v>
      </c>
      <c r="K143" s="114"/>
    </row>
    <row r="144" spans="1:11" x14ac:dyDescent="0.2">
      <c r="A144" s="74" t="s">
        <v>860</v>
      </c>
      <c r="B144" s="74" t="s">
        <v>849</v>
      </c>
      <c r="C144" s="114">
        <v>38618</v>
      </c>
      <c r="D144" s="86">
        <f t="shared" si="2"/>
        <v>2005</v>
      </c>
      <c r="E144" s="115" t="s">
        <v>857</v>
      </c>
      <c r="F144" s="74">
        <v>900</v>
      </c>
      <c r="G144" s="74">
        <v>15255</v>
      </c>
      <c r="H144" s="74">
        <v>7623</v>
      </c>
      <c r="I144" s="74">
        <v>7632</v>
      </c>
      <c r="K144" s="114"/>
    </row>
    <row r="145" spans="1:11" x14ac:dyDescent="0.2">
      <c r="A145" s="74" t="s">
        <v>728</v>
      </c>
      <c r="B145" s="74" t="s">
        <v>848</v>
      </c>
      <c r="C145" s="114">
        <v>38619</v>
      </c>
      <c r="D145" s="86">
        <f t="shared" si="2"/>
        <v>2005</v>
      </c>
      <c r="E145" s="115" t="s">
        <v>865</v>
      </c>
      <c r="F145" s="74">
        <v>900</v>
      </c>
      <c r="G145" s="74">
        <v>18486</v>
      </c>
      <c r="H145" s="74">
        <v>8856</v>
      </c>
      <c r="I145" s="74">
        <v>9630</v>
      </c>
      <c r="K145" s="114"/>
    </row>
    <row r="146" spans="1:11" x14ac:dyDescent="0.2">
      <c r="A146" s="74" t="s">
        <v>860</v>
      </c>
      <c r="B146" s="74" t="s">
        <v>850</v>
      </c>
      <c r="C146" s="114">
        <v>38619</v>
      </c>
      <c r="D146" s="86">
        <f t="shared" si="2"/>
        <v>2005</v>
      </c>
      <c r="E146" s="115" t="s">
        <v>880</v>
      </c>
      <c r="F146" s="74">
        <v>300</v>
      </c>
      <c r="G146" s="74">
        <v>7167</v>
      </c>
      <c r="H146" s="74">
        <v>3066</v>
      </c>
      <c r="I146" s="74">
        <v>4101</v>
      </c>
      <c r="K146" s="114"/>
    </row>
    <row r="147" spans="1:11" x14ac:dyDescent="0.2">
      <c r="A147" s="74" t="s">
        <v>728</v>
      </c>
      <c r="B147" s="74" t="s">
        <v>848</v>
      </c>
      <c r="C147" s="114">
        <v>38619</v>
      </c>
      <c r="D147" s="86">
        <f t="shared" si="2"/>
        <v>2005</v>
      </c>
      <c r="E147" s="115" t="s">
        <v>856</v>
      </c>
      <c r="F147" s="74">
        <v>500</v>
      </c>
      <c r="G147" s="74">
        <v>10295</v>
      </c>
      <c r="H147" s="74">
        <v>4920</v>
      </c>
      <c r="I147" s="74">
        <v>5375</v>
      </c>
      <c r="K147" s="114"/>
    </row>
    <row r="148" spans="1:11" x14ac:dyDescent="0.2">
      <c r="A148" s="74" t="s">
        <v>728</v>
      </c>
      <c r="B148" s="74" t="s">
        <v>850</v>
      </c>
      <c r="C148" s="114">
        <v>38619</v>
      </c>
      <c r="D148" s="86">
        <f t="shared" si="2"/>
        <v>2005</v>
      </c>
      <c r="E148" s="115" t="s">
        <v>864</v>
      </c>
      <c r="F148" s="74">
        <v>500</v>
      </c>
      <c r="G148" s="74">
        <v>10935</v>
      </c>
      <c r="H148" s="74">
        <v>5110</v>
      </c>
      <c r="I148" s="74">
        <v>5825</v>
      </c>
      <c r="K148" s="114"/>
    </row>
    <row r="149" spans="1:11" x14ac:dyDescent="0.2">
      <c r="A149" s="74" t="s">
        <v>860</v>
      </c>
      <c r="B149" s="74" t="s">
        <v>849</v>
      </c>
      <c r="C149" s="114">
        <v>38623</v>
      </c>
      <c r="D149" s="86">
        <f t="shared" si="2"/>
        <v>2005</v>
      </c>
      <c r="E149" s="115" t="s">
        <v>865</v>
      </c>
      <c r="F149" s="74">
        <v>600</v>
      </c>
      <c r="G149" s="74">
        <v>10290</v>
      </c>
      <c r="H149" s="74">
        <v>5082</v>
      </c>
      <c r="I149" s="74">
        <v>5208</v>
      </c>
      <c r="K149" s="114"/>
    </row>
    <row r="150" spans="1:11" x14ac:dyDescent="0.2">
      <c r="A150" s="74" t="s">
        <v>728</v>
      </c>
      <c r="B150" s="74" t="s">
        <v>848</v>
      </c>
      <c r="C150" s="114">
        <v>38623</v>
      </c>
      <c r="D150" s="86">
        <f t="shared" si="2"/>
        <v>2005</v>
      </c>
      <c r="E150" s="115" t="s">
        <v>865</v>
      </c>
      <c r="F150" s="74">
        <v>200</v>
      </c>
      <c r="G150" s="74">
        <v>4186</v>
      </c>
      <c r="H150" s="74">
        <v>1968</v>
      </c>
      <c r="I150" s="74">
        <v>2218</v>
      </c>
      <c r="K150" s="114"/>
    </row>
    <row r="151" spans="1:11" x14ac:dyDescent="0.2">
      <c r="A151" s="74" t="s">
        <v>860</v>
      </c>
      <c r="B151" s="74" t="s">
        <v>849</v>
      </c>
      <c r="C151" s="114">
        <v>38626</v>
      </c>
      <c r="D151" s="86">
        <f t="shared" si="2"/>
        <v>2005</v>
      </c>
      <c r="E151" s="115" t="s">
        <v>864</v>
      </c>
      <c r="F151" s="74">
        <v>1000</v>
      </c>
      <c r="G151" s="74">
        <v>18290</v>
      </c>
      <c r="H151" s="74">
        <v>8470</v>
      </c>
      <c r="I151" s="74">
        <v>9820</v>
      </c>
      <c r="K151" s="114"/>
    </row>
    <row r="152" spans="1:11" x14ac:dyDescent="0.2">
      <c r="A152" s="74" t="s">
        <v>860</v>
      </c>
      <c r="B152" s="74" t="s">
        <v>849</v>
      </c>
      <c r="C152" s="114">
        <v>38627</v>
      </c>
      <c r="D152" s="86">
        <f t="shared" si="2"/>
        <v>2005</v>
      </c>
      <c r="E152" s="115" t="s">
        <v>857</v>
      </c>
      <c r="F152" s="74">
        <v>500</v>
      </c>
      <c r="G152" s="74">
        <v>9460</v>
      </c>
      <c r="H152" s="74">
        <v>4235</v>
      </c>
      <c r="I152" s="74">
        <v>5225</v>
      </c>
      <c r="K152" s="114"/>
    </row>
    <row r="153" spans="1:11" x14ac:dyDescent="0.2">
      <c r="A153" s="74" t="s">
        <v>728</v>
      </c>
      <c r="B153" s="74" t="s">
        <v>848</v>
      </c>
      <c r="C153" s="114">
        <v>38627</v>
      </c>
      <c r="D153" s="86">
        <f t="shared" si="2"/>
        <v>2005</v>
      </c>
      <c r="E153" s="115" t="s">
        <v>869</v>
      </c>
      <c r="F153" s="74">
        <v>600</v>
      </c>
      <c r="G153" s="74">
        <v>14580</v>
      </c>
      <c r="H153" s="74">
        <v>5904</v>
      </c>
      <c r="I153" s="74">
        <v>8676</v>
      </c>
      <c r="K153" s="114"/>
    </row>
    <row r="154" spans="1:11" x14ac:dyDescent="0.2">
      <c r="A154" s="74" t="s">
        <v>860</v>
      </c>
      <c r="B154" s="74" t="s">
        <v>848</v>
      </c>
      <c r="C154" s="114">
        <v>38629</v>
      </c>
      <c r="D154" s="86">
        <f t="shared" si="2"/>
        <v>2005</v>
      </c>
      <c r="E154" s="115" t="s">
        <v>856</v>
      </c>
      <c r="F154" s="74">
        <v>300</v>
      </c>
      <c r="G154" s="74">
        <v>6159</v>
      </c>
      <c r="H154" s="74">
        <v>2952</v>
      </c>
      <c r="I154" s="74">
        <v>3207</v>
      </c>
      <c r="K154" s="114"/>
    </row>
    <row r="155" spans="1:11" x14ac:dyDescent="0.2">
      <c r="A155" s="74" t="s">
        <v>722</v>
      </c>
      <c r="B155" s="74" t="s">
        <v>850</v>
      </c>
      <c r="C155" s="114">
        <v>38633</v>
      </c>
      <c r="D155" s="86">
        <f t="shared" si="2"/>
        <v>2005</v>
      </c>
      <c r="E155" s="115" t="s">
        <v>864</v>
      </c>
      <c r="F155" s="74">
        <v>1000</v>
      </c>
      <c r="G155" s="74">
        <v>24070</v>
      </c>
      <c r="H155" s="74">
        <v>10220</v>
      </c>
      <c r="I155" s="74">
        <v>13850</v>
      </c>
      <c r="K155" s="114"/>
    </row>
    <row r="156" spans="1:11" x14ac:dyDescent="0.2">
      <c r="A156" s="74" t="s">
        <v>860</v>
      </c>
      <c r="B156" s="74" t="s">
        <v>848</v>
      </c>
      <c r="C156" s="114">
        <v>38637</v>
      </c>
      <c r="D156" s="86">
        <f t="shared" si="2"/>
        <v>2005</v>
      </c>
      <c r="E156" s="115" t="s">
        <v>869</v>
      </c>
      <c r="F156" s="74">
        <v>300</v>
      </c>
      <c r="G156" s="74">
        <v>7245</v>
      </c>
      <c r="H156" s="74">
        <v>2952</v>
      </c>
      <c r="I156" s="74">
        <v>4293</v>
      </c>
      <c r="K156" s="114"/>
    </row>
    <row r="157" spans="1:11" x14ac:dyDescent="0.2">
      <c r="A157" s="74" t="s">
        <v>722</v>
      </c>
      <c r="B157" s="74" t="s">
        <v>848</v>
      </c>
      <c r="C157" s="114">
        <v>38638</v>
      </c>
      <c r="D157" s="86">
        <f t="shared" si="2"/>
        <v>2005</v>
      </c>
      <c r="E157" s="115" t="s">
        <v>866</v>
      </c>
      <c r="F157" s="74">
        <v>300</v>
      </c>
      <c r="G157" s="74">
        <v>6582</v>
      </c>
      <c r="H157" s="74">
        <v>2952</v>
      </c>
      <c r="I157" s="74">
        <v>3630</v>
      </c>
      <c r="K157" s="114"/>
    </row>
    <row r="158" spans="1:11" x14ac:dyDescent="0.2">
      <c r="A158" s="74" t="s">
        <v>860</v>
      </c>
      <c r="B158" s="74" t="s">
        <v>849</v>
      </c>
      <c r="C158" s="114">
        <v>38638</v>
      </c>
      <c r="D158" s="86">
        <f t="shared" si="2"/>
        <v>2005</v>
      </c>
      <c r="E158" s="115" t="s">
        <v>856</v>
      </c>
      <c r="F158" s="74">
        <v>600</v>
      </c>
      <c r="G158" s="74">
        <v>11922</v>
      </c>
      <c r="H158" s="74">
        <v>5082</v>
      </c>
      <c r="I158" s="74">
        <v>6840</v>
      </c>
      <c r="K158" s="114"/>
    </row>
    <row r="159" spans="1:11" x14ac:dyDescent="0.2">
      <c r="A159" s="74" t="s">
        <v>860</v>
      </c>
      <c r="B159" s="74" t="s">
        <v>850</v>
      </c>
      <c r="C159" s="114">
        <v>38639</v>
      </c>
      <c r="D159" s="86">
        <f t="shared" si="2"/>
        <v>2005</v>
      </c>
      <c r="E159" s="115" t="s">
        <v>863</v>
      </c>
      <c r="F159" s="74">
        <v>400</v>
      </c>
      <c r="G159" s="74">
        <v>8804</v>
      </c>
      <c r="H159" s="74">
        <v>4088</v>
      </c>
      <c r="I159" s="74">
        <v>4716</v>
      </c>
      <c r="K159" s="114"/>
    </row>
    <row r="160" spans="1:11" x14ac:dyDescent="0.2">
      <c r="A160" s="74" t="s">
        <v>728</v>
      </c>
      <c r="B160" s="74" t="s">
        <v>849</v>
      </c>
      <c r="C160" s="114">
        <v>38642</v>
      </c>
      <c r="D160" s="86">
        <f t="shared" si="2"/>
        <v>2005</v>
      </c>
      <c r="E160" s="115" t="s">
        <v>857</v>
      </c>
      <c r="F160" s="74">
        <v>600</v>
      </c>
      <c r="G160" s="74">
        <v>12318</v>
      </c>
      <c r="H160" s="74">
        <v>5082</v>
      </c>
      <c r="I160" s="74">
        <v>7236</v>
      </c>
      <c r="K160" s="114"/>
    </row>
    <row r="161" spans="1:11" x14ac:dyDescent="0.2">
      <c r="A161" s="74" t="s">
        <v>860</v>
      </c>
      <c r="B161" s="74" t="s">
        <v>849</v>
      </c>
      <c r="C161" s="114">
        <v>38644</v>
      </c>
      <c r="D161" s="86">
        <f t="shared" si="2"/>
        <v>2005</v>
      </c>
      <c r="E161" s="115" t="s">
        <v>863</v>
      </c>
      <c r="F161" s="74">
        <v>700</v>
      </c>
      <c r="G161" s="74">
        <v>13433</v>
      </c>
      <c r="H161" s="74">
        <v>5929</v>
      </c>
      <c r="I161" s="74">
        <v>7504</v>
      </c>
      <c r="K161" s="114"/>
    </row>
    <row r="162" spans="1:11" x14ac:dyDescent="0.2">
      <c r="A162" s="74" t="s">
        <v>860</v>
      </c>
      <c r="B162" s="74" t="s">
        <v>850</v>
      </c>
      <c r="C162" s="114">
        <v>38646</v>
      </c>
      <c r="D162" s="86">
        <f t="shared" si="2"/>
        <v>2005</v>
      </c>
      <c r="E162" s="115" t="s">
        <v>865</v>
      </c>
      <c r="F162" s="74">
        <v>600</v>
      </c>
      <c r="G162" s="74">
        <v>12480</v>
      </c>
      <c r="H162" s="74">
        <v>6132</v>
      </c>
      <c r="I162" s="74">
        <v>6348</v>
      </c>
      <c r="K162" s="114"/>
    </row>
    <row r="163" spans="1:11" x14ac:dyDescent="0.2">
      <c r="A163" s="74" t="s">
        <v>722</v>
      </c>
      <c r="B163" s="74" t="s">
        <v>848</v>
      </c>
      <c r="C163" s="114">
        <v>38647</v>
      </c>
      <c r="D163" s="86">
        <f t="shared" si="2"/>
        <v>2005</v>
      </c>
      <c r="E163" s="115" t="s">
        <v>864</v>
      </c>
      <c r="F163" s="74">
        <v>800</v>
      </c>
      <c r="G163" s="74">
        <v>17544</v>
      </c>
      <c r="H163" s="74">
        <v>7872</v>
      </c>
      <c r="I163" s="74">
        <v>9672</v>
      </c>
      <c r="K163" s="114"/>
    </row>
    <row r="164" spans="1:11" x14ac:dyDescent="0.2">
      <c r="A164" s="74" t="s">
        <v>728</v>
      </c>
      <c r="B164" s="74" t="s">
        <v>848</v>
      </c>
      <c r="C164" s="114">
        <v>38650</v>
      </c>
      <c r="D164" s="86">
        <f t="shared" si="2"/>
        <v>2005</v>
      </c>
      <c r="E164" s="115" t="s">
        <v>863</v>
      </c>
      <c r="F164" s="74">
        <v>100</v>
      </c>
      <c r="G164" s="74">
        <v>2272</v>
      </c>
      <c r="H164" s="74">
        <v>984</v>
      </c>
      <c r="I164" s="74">
        <v>1288</v>
      </c>
      <c r="K164" s="114"/>
    </row>
    <row r="165" spans="1:11" x14ac:dyDescent="0.2">
      <c r="A165" s="74" t="s">
        <v>722</v>
      </c>
      <c r="B165" s="74" t="s">
        <v>848</v>
      </c>
      <c r="C165" s="114">
        <v>38650</v>
      </c>
      <c r="D165" s="86">
        <f t="shared" si="2"/>
        <v>2005</v>
      </c>
      <c r="E165" s="115" t="s">
        <v>864</v>
      </c>
      <c r="F165" s="74">
        <v>900</v>
      </c>
      <c r="G165" s="74">
        <v>18099</v>
      </c>
      <c r="H165" s="74">
        <v>8856</v>
      </c>
      <c r="I165" s="74">
        <v>9243</v>
      </c>
      <c r="K165" s="114"/>
    </row>
    <row r="166" spans="1:11" x14ac:dyDescent="0.2">
      <c r="A166" s="74" t="s">
        <v>860</v>
      </c>
      <c r="B166" s="74" t="s">
        <v>849</v>
      </c>
      <c r="C166" s="114">
        <v>38655</v>
      </c>
      <c r="D166" s="86">
        <f t="shared" si="2"/>
        <v>2005</v>
      </c>
      <c r="E166" s="115" t="s">
        <v>863</v>
      </c>
      <c r="F166" s="74">
        <v>300</v>
      </c>
      <c r="G166" s="74">
        <v>5847</v>
      </c>
      <c r="H166" s="74">
        <v>2541</v>
      </c>
      <c r="I166" s="74">
        <v>3306</v>
      </c>
      <c r="K166" s="114"/>
    </row>
    <row r="167" spans="1:11" x14ac:dyDescent="0.2">
      <c r="A167" s="74" t="s">
        <v>860</v>
      </c>
      <c r="B167" s="74" t="s">
        <v>848</v>
      </c>
      <c r="C167" s="114">
        <v>38656</v>
      </c>
      <c r="D167" s="86">
        <f t="shared" si="2"/>
        <v>2005</v>
      </c>
      <c r="E167" s="115" t="s">
        <v>869</v>
      </c>
      <c r="F167" s="74">
        <v>700</v>
      </c>
      <c r="G167" s="74">
        <v>17213</v>
      </c>
      <c r="H167" s="74">
        <v>6888</v>
      </c>
      <c r="I167" s="74">
        <v>10325</v>
      </c>
      <c r="K167" s="114"/>
    </row>
    <row r="168" spans="1:11" x14ac:dyDescent="0.2">
      <c r="A168" s="74" t="s">
        <v>728</v>
      </c>
      <c r="B168" s="74" t="s">
        <v>850</v>
      </c>
      <c r="C168" s="114">
        <v>38656</v>
      </c>
      <c r="D168" s="86">
        <f t="shared" si="2"/>
        <v>2005</v>
      </c>
      <c r="E168" s="115" t="s">
        <v>865</v>
      </c>
      <c r="F168" s="74">
        <v>100</v>
      </c>
      <c r="G168" s="74">
        <v>2095</v>
      </c>
      <c r="H168" s="74">
        <v>1022</v>
      </c>
      <c r="I168" s="74">
        <v>1073</v>
      </c>
      <c r="K168" s="114"/>
    </row>
    <row r="169" spans="1:11" x14ac:dyDescent="0.2">
      <c r="A169" s="74" t="s">
        <v>728</v>
      </c>
      <c r="B169" s="74" t="s">
        <v>849</v>
      </c>
      <c r="C169" s="114">
        <v>38658</v>
      </c>
      <c r="D169" s="86">
        <f t="shared" si="2"/>
        <v>2005</v>
      </c>
      <c r="E169" s="115" t="s">
        <v>855</v>
      </c>
      <c r="F169" s="74">
        <v>600</v>
      </c>
      <c r="G169" s="74">
        <v>11598</v>
      </c>
      <c r="H169" s="74">
        <v>5082</v>
      </c>
      <c r="I169" s="74">
        <v>6516</v>
      </c>
      <c r="K169" s="114"/>
    </row>
    <row r="170" spans="1:11" x14ac:dyDescent="0.2">
      <c r="A170" s="74" t="s">
        <v>860</v>
      </c>
      <c r="B170" s="74" t="s">
        <v>848</v>
      </c>
      <c r="C170" s="114">
        <v>38658</v>
      </c>
      <c r="D170" s="86">
        <f t="shared" si="2"/>
        <v>2005</v>
      </c>
      <c r="E170" s="115" t="s">
        <v>866</v>
      </c>
      <c r="F170" s="74">
        <v>200</v>
      </c>
      <c r="G170" s="74">
        <v>4286</v>
      </c>
      <c r="H170" s="74">
        <v>1968</v>
      </c>
      <c r="I170" s="74">
        <v>2318</v>
      </c>
      <c r="K170" s="114"/>
    </row>
    <row r="171" spans="1:11" x14ac:dyDescent="0.2">
      <c r="A171" s="74" t="s">
        <v>860</v>
      </c>
      <c r="B171" s="74" t="s">
        <v>850</v>
      </c>
      <c r="C171" s="114">
        <v>38659</v>
      </c>
      <c r="D171" s="86">
        <f t="shared" si="2"/>
        <v>2005</v>
      </c>
      <c r="E171" s="115" t="s">
        <v>855</v>
      </c>
      <c r="F171" s="74">
        <v>100</v>
      </c>
      <c r="G171" s="74">
        <v>2320</v>
      </c>
      <c r="H171" s="74">
        <v>1022</v>
      </c>
      <c r="I171" s="74">
        <v>1298</v>
      </c>
      <c r="K171" s="114"/>
    </row>
    <row r="172" spans="1:11" x14ac:dyDescent="0.2">
      <c r="A172" s="74" t="s">
        <v>728</v>
      </c>
      <c r="B172" s="74" t="s">
        <v>848</v>
      </c>
      <c r="C172" s="114">
        <v>38660</v>
      </c>
      <c r="D172" s="86">
        <f t="shared" si="2"/>
        <v>2005</v>
      </c>
      <c r="E172" s="115" t="s">
        <v>863</v>
      </c>
      <c r="F172" s="74">
        <v>300</v>
      </c>
      <c r="G172" s="74">
        <v>6588</v>
      </c>
      <c r="H172" s="74">
        <v>2952</v>
      </c>
      <c r="I172" s="74">
        <v>3636</v>
      </c>
      <c r="K172" s="114"/>
    </row>
    <row r="173" spans="1:11" x14ac:dyDescent="0.2">
      <c r="A173" s="74" t="s">
        <v>728</v>
      </c>
      <c r="B173" s="74" t="s">
        <v>849</v>
      </c>
      <c r="C173" s="114">
        <v>38662</v>
      </c>
      <c r="D173" s="86">
        <f t="shared" si="2"/>
        <v>2005</v>
      </c>
      <c r="E173" s="115" t="s">
        <v>856</v>
      </c>
      <c r="F173" s="74">
        <v>700</v>
      </c>
      <c r="G173" s="74">
        <v>13195</v>
      </c>
      <c r="H173" s="74">
        <v>5929</v>
      </c>
      <c r="I173" s="74">
        <v>7266</v>
      </c>
      <c r="K173" s="114"/>
    </row>
    <row r="174" spans="1:11" x14ac:dyDescent="0.2">
      <c r="A174" s="74" t="s">
        <v>860</v>
      </c>
      <c r="B174" s="74" t="s">
        <v>849</v>
      </c>
      <c r="C174" s="114">
        <v>38664</v>
      </c>
      <c r="D174" s="86">
        <f t="shared" si="2"/>
        <v>2005</v>
      </c>
      <c r="E174" s="115" t="s">
        <v>857</v>
      </c>
      <c r="F174" s="74">
        <v>100</v>
      </c>
      <c r="G174" s="74">
        <v>1795</v>
      </c>
      <c r="H174" s="74">
        <v>847</v>
      </c>
      <c r="I174" s="74">
        <v>948</v>
      </c>
      <c r="K174" s="114"/>
    </row>
    <row r="175" spans="1:11" x14ac:dyDescent="0.2">
      <c r="A175" s="74" t="s">
        <v>728</v>
      </c>
      <c r="B175" s="74" t="s">
        <v>849</v>
      </c>
      <c r="C175" s="114">
        <v>38664</v>
      </c>
      <c r="D175" s="86">
        <f t="shared" si="2"/>
        <v>2005</v>
      </c>
      <c r="E175" s="115" t="s">
        <v>857</v>
      </c>
      <c r="F175" s="74">
        <v>300</v>
      </c>
      <c r="G175" s="74">
        <v>5370</v>
      </c>
      <c r="H175" s="74">
        <v>2541</v>
      </c>
      <c r="I175" s="74">
        <v>2829</v>
      </c>
      <c r="K175" s="114"/>
    </row>
    <row r="176" spans="1:11" x14ac:dyDescent="0.2">
      <c r="A176" s="74" t="s">
        <v>860</v>
      </c>
      <c r="B176" s="74" t="s">
        <v>849</v>
      </c>
      <c r="C176" s="114">
        <v>38667</v>
      </c>
      <c r="D176" s="86">
        <f t="shared" si="2"/>
        <v>2005</v>
      </c>
      <c r="E176" s="115" t="s">
        <v>864</v>
      </c>
      <c r="F176" s="74">
        <v>200</v>
      </c>
      <c r="G176" s="74">
        <v>3756</v>
      </c>
      <c r="H176" s="74">
        <v>1694</v>
      </c>
      <c r="I176" s="74">
        <v>2062</v>
      </c>
      <c r="K176" s="114"/>
    </row>
    <row r="177" spans="1:11" x14ac:dyDescent="0.2">
      <c r="A177" s="74" t="s">
        <v>728</v>
      </c>
      <c r="B177" s="74" t="s">
        <v>849</v>
      </c>
      <c r="C177" s="114">
        <v>38668</v>
      </c>
      <c r="D177" s="86">
        <f t="shared" si="2"/>
        <v>2005</v>
      </c>
      <c r="E177" s="115" t="s">
        <v>862</v>
      </c>
      <c r="F177" s="74">
        <v>900</v>
      </c>
      <c r="G177" s="74">
        <v>18072</v>
      </c>
      <c r="H177" s="74">
        <v>7623</v>
      </c>
      <c r="I177" s="74">
        <v>10449</v>
      </c>
      <c r="K177" s="114"/>
    </row>
    <row r="178" spans="1:11" x14ac:dyDescent="0.2">
      <c r="A178" s="74" t="s">
        <v>860</v>
      </c>
      <c r="B178" s="74" t="s">
        <v>850</v>
      </c>
      <c r="C178" s="114">
        <v>38671</v>
      </c>
      <c r="D178" s="86">
        <f t="shared" si="2"/>
        <v>2005</v>
      </c>
      <c r="E178" s="115" t="s">
        <v>864</v>
      </c>
      <c r="F178" s="74">
        <v>1000</v>
      </c>
      <c r="G178" s="74">
        <v>23810</v>
      </c>
      <c r="H178" s="74">
        <v>10220</v>
      </c>
      <c r="I178" s="74">
        <v>13590</v>
      </c>
      <c r="K178" s="114"/>
    </row>
    <row r="179" spans="1:11" x14ac:dyDescent="0.2">
      <c r="A179" s="74" t="s">
        <v>860</v>
      </c>
      <c r="B179" s="74" t="s">
        <v>849</v>
      </c>
      <c r="C179" s="114">
        <v>38674</v>
      </c>
      <c r="D179" s="86">
        <f t="shared" si="2"/>
        <v>2005</v>
      </c>
      <c r="E179" s="115" t="s">
        <v>864</v>
      </c>
      <c r="F179" s="74">
        <v>900</v>
      </c>
      <c r="G179" s="74">
        <v>17883</v>
      </c>
      <c r="H179" s="74">
        <v>7623</v>
      </c>
      <c r="I179" s="74">
        <v>10260</v>
      </c>
      <c r="K179" s="114"/>
    </row>
    <row r="180" spans="1:11" x14ac:dyDescent="0.2">
      <c r="A180" s="74" t="s">
        <v>728</v>
      </c>
      <c r="B180" s="74" t="s">
        <v>849</v>
      </c>
      <c r="C180" s="114">
        <v>38675</v>
      </c>
      <c r="D180" s="86">
        <f t="shared" si="2"/>
        <v>2005</v>
      </c>
      <c r="E180" s="115" t="s">
        <v>861</v>
      </c>
      <c r="F180" s="74">
        <v>100</v>
      </c>
      <c r="G180" s="74">
        <v>1877</v>
      </c>
      <c r="H180" s="74">
        <v>847</v>
      </c>
      <c r="I180" s="74">
        <v>1030</v>
      </c>
      <c r="K180" s="114"/>
    </row>
    <row r="181" spans="1:11" x14ac:dyDescent="0.2">
      <c r="A181" s="74" t="s">
        <v>728</v>
      </c>
      <c r="B181" s="74" t="s">
        <v>849</v>
      </c>
      <c r="C181" s="114">
        <v>38675</v>
      </c>
      <c r="D181" s="86">
        <f t="shared" si="2"/>
        <v>2005</v>
      </c>
      <c r="E181" s="115" t="s">
        <v>861</v>
      </c>
      <c r="F181" s="74">
        <v>100</v>
      </c>
      <c r="G181" s="74">
        <v>1836</v>
      </c>
      <c r="H181" s="74">
        <v>847</v>
      </c>
      <c r="I181" s="74">
        <v>989</v>
      </c>
      <c r="K181" s="114"/>
    </row>
    <row r="182" spans="1:11" x14ac:dyDescent="0.2">
      <c r="A182" s="74" t="s">
        <v>860</v>
      </c>
      <c r="B182" s="74" t="s">
        <v>848</v>
      </c>
      <c r="C182" s="114">
        <v>38677</v>
      </c>
      <c r="D182" s="86">
        <f t="shared" si="2"/>
        <v>2005</v>
      </c>
      <c r="E182" s="115" t="s">
        <v>863</v>
      </c>
      <c r="F182" s="74">
        <v>500</v>
      </c>
      <c r="G182" s="74">
        <v>11250</v>
      </c>
      <c r="H182" s="74">
        <v>4920</v>
      </c>
      <c r="I182" s="74">
        <v>6330</v>
      </c>
      <c r="K182" s="114"/>
    </row>
    <row r="183" spans="1:11" x14ac:dyDescent="0.2">
      <c r="A183" s="74" t="s">
        <v>728</v>
      </c>
      <c r="B183" s="74" t="s">
        <v>850</v>
      </c>
      <c r="C183" s="114">
        <v>38682</v>
      </c>
      <c r="D183" s="86">
        <f t="shared" si="2"/>
        <v>2005</v>
      </c>
      <c r="E183" s="115" t="s">
        <v>855</v>
      </c>
      <c r="F183" s="74">
        <v>600</v>
      </c>
      <c r="G183" s="74">
        <v>12984</v>
      </c>
      <c r="H183" s="74">
        <v>6132</v>
      </c>
      <c r="I183" s="74">
        <v>6852</v>
      </c>
      <c r="K183" s="114"/>
    </row>
    <row r="184" spans="1:11" x14ac:dyDescent="0.2">
      <c r="A184" s="74" t="s">
        <v>728</v>
      </c>
      <c r="B184" s="74" t="s">
        <v>850</v>
      </c>
      <c r="C184" s="114">
        <v>38684</v>
      </c>
      <c r="D184" s="86">
        <f t="shared" si="2"/>
        <v>2005</v>
      </c>
      <c r="E184" s="115" t="s">
        <v>862</v>
      </c>
      <c r="F184" s="74">
        <v>800</v>
      </c>
      <c r="G184" s="74">
        <v>18208</v>
      </c>
      <c r="H184" s="74">
        <v>8176</v>
      </c>
      <c r="I184" s="74">
        <v>10032</v>
      </c>
      <c r="K184" s="114"/>
    </row>
    <row r="185" spans="1:11" x14ac:dyDescent="0.2">
      <c r="A185" s="74" t="s">
        <v>860</v>
      </c>
      <c r="B185" s="74" t="s">
        <v>848</v>
      </c>
      <c r="C185" s="114">
        <v>38687</v>
      </c>
      <c r="D185" s="86">
        <f t="shared" si="2"/>
        <v>2005</v>
      </c>
      <c r="E185" s="115" t="s">
        <v>861</v>
      </c>
      <c r="F185" s="74">
        <v>100</v>
      </c>
      <c r="G185" s="74">
        <v>2221</v>
      </c>
      <c r="H185" s="74">
        <v>984</v>
      </c>
      <c r="I185" s="74">
        <v>1237</v>
      </c>
      <c r="K185" s="114"/>
    </row>
    <row r="186" spans="1:11" x14ac:dyDescent="0.2">
      <c r="A186" s="74" t="s">
        <v>728</v>
      </c>
      <c r="B186" s="74" t="s">
        <v>849</v>
      </c>
      <c r="C186" s="114">
        <v>38688</v>
      </c>
      <c r="D186" s="86">
        <f t="shared" si="2"/>
        <v>2005</v>
      </c>
      <c r="E186" s="115" t="s">
        <v>863</v>
      </c>
      <c r="F186" s="74">
        <v>600</v>
      </c>
      <c r="G186" s="74">
        <v>12330</v>
      </c>
      <c r="H186" s="74">
        <v>5082</v>
      </c>
      <c r="I186" s="74">
        <v>7248</v>
      </c>
      <c r="K186" s="114"/>
    </row>
    <row r="187" spans="1:11" x14ac:dyDescent="0.2">
      <c r="A187" s="74" t="s">
        <v>860</v>
      </c>
      <c r="B187" s="74" t="s">
        <v>850</v>
      </c>
      <c r="C187" s="114">
        <v>38688</v>
      </c>
      <c r="D187" s="86">
        <f t="shared" si="2"/>
        <v>2005</v>
      </c>
      <c r="E187" s="115" t="s">
        <v>855</v>
      </c>
      <c r="F187" s="74">
        <v>900</v>
      </c>
      <c r="G187" s="74">
        <v>21960</v>
      </c>
      <c r="H187" s="74">
        <v>9198</v>
      </c>
      <c r="I187" s="74">
        <v>12762</v>
      </c>
      <c r="K187" s="114"/>
    </row>
    <row r="188" spans="1:11" x14ac:dyDescent="0.2">
      <c r="A188" s="74" t="s">
        <v>728</v>
      </c>
      <c r="B188" s="74" t="s">
        <v>848</v>
      </c>
      <c r="C188" s="114">
        <v>38690</v>
      </c>
      <c r="D188" s="86">
        <f t="shared" si="2"/>
        <v>2005</v>
      </c>
      <c r="E188" s="115" t="s">
        <v>861</v>
      </c>
      <c r="F188" s="74">
        <v>600</v>
      </c>
      <c r="G188" s="74">
        <v>13566</v>
      </c>
      <c r="H188" s="74">
        <v>5904</v>
      </c>
      <c r="I188" s="74">
        <v>7662</v>
      </c>
      <c r="K188" s="114"/>
    </row>
    <row r="189" spans="1:11" x14ac:dyDescent="0.2">
      <c r="A189" s="74" t="s">
        <v>860</v>
      </c>
      <c r="B189" s="74" t="s">
        <v>849</v>
      </c>
      <c r="C189" s="114">
        <v>38690</v>
      </c>
      <c r="D189" s="86">
        <f t="shared" si="2"/>
        <v>2005</v>
      </c>
      <c r="E189" s="115" t="s">
        <v>865</v>
      </c>
      <c r="F189" s="74">
        <v>900</v>
      </c>
      <c r="G189" s="74">
        <v>15363</v>
      </c>
      <c r="H189" s="74">
        <v>7623</v>
      </c>
      <c r="I189" s="74">
        <v>7740</v>
      </c>
      <c r="K189" s="114"/>
    </row>
    <row r="190" spans="1:11" x14ac:dyDescent="0.2">
      <c r="A190" s="74" t="s">
        <v>860</v>
      </c>
      <c r="B190" s="74" t="s">
        <v>850</v>
      </c>
      <c r="C190" s="114">
        <v>38690</v>
      </c>
      <c r="D190" s="86">
        <f t="shared" si="2"/>
        <v>2005</v>
      </c>
      <c r="E190" s="115" t="s">
        <v>864</v>
      </c>
      <c r="F190" s="74">
        <v>500</v>
      </c>
      <c r="G190" s="74">
        <v>12625</v>
      </c>
      <c r="H190" s="74">
        <v>5110</v>
      </c>
      <c r="I190" s="74">
        <v>7515</v>
      </c>
      <c r="K190" s="114"/>
    </row>
    <row r="191" spans="1:11" x14ac:dyDescent="0.2">
      <c r="A191" s="74" t="s">
        <v>860</v>
      </c>
      <c r="B191" s="74" t="s">
        <v>850</v>
      </c>
      <c r="C191" s="114">
        <v>38692</v>
      </c>
      <c r="D191" s="86">
        <f t="shared" si="2"/>
        <v>2005</v>
      </c>
      <c r="E191" s="115" t="s">
        <v>864</v>
      </c>
      <c r="F191" s="74">
        <v>900</v>
      </c>
      <c r="G191" s="74">
        <v>21888</v>
      </c>
      <c r="H191" s="74">
        <v>9198</v>
      </c>
      <c r="I191" s="74">
        <v>12690</v>
      </c>
      <c r="K191" s="114"/>
    </row>
    <row r="192" spans="1:11" x14ac:dyDescent="0.2">
      <c r="A192" s="74" t="s">
        <v>728</v>
      </c>
      <c r="B192" s="74" t="s">
        <v>850</v>
      </c>
      <c r="C192" s="114">
        <v>38692</v>
      </c>
      <c r="D192" s="86">
        <f t="shared" si="2"/>
        <v>2005</v>
      </c>
      <c r="E192" s="115" t="s">
        <v>864</v>
      </c>
      <c r="F192" s="74">
        <v>800</v>
      </c>
      <c r="G192" s="74">
        <v>19152</v>
      </c>
      <c r="H192" s="74">
        <v>8176</v>
      </c>
      <c r="I192" s="74">
        <v>10976</v>
      </c>
      <c r="K192" s="114"/>
    </row>
    <row r="193" spans="1:11" x14ac:dyDescent="0.2">
      <c r="A193" s="74" t="s">
        <v>860</v>
      </c>
      <c r="B193" s="74" t="s">
        <v>849</v>
      </c>
      <c r="C193" s="114">
        <v>38697</v>
      </c>
      <c r="D193" s="86">
        <f t="shared" si="2"/>
        <v>2005</v>
      </c>
      <c r="E193" s="115" t="s">
        <v>865</v>
      </c>
      <c r="F193" s="74">
        <v>1000</v>
      </c>
      <c r="G193" s="74">
        <v>17410</v>
      </c>
      <c r="H193" s="74">
        <v>8470</v>
      </c>
      <c r="I193" s="74">
        <v>8940</v>
      </c>
      <c r="K193" s="114"/>
    </row>
    <row r="194" spans="1:11" x14ac:dyDescent="0.2">
      <c r="A194" s="74" t="s">
        <v>860</v>
      </c>
      <c r="B194" s="74" t="s">
        <v>850</v>
      </c>
      <c r="C194" s="114">
        <v>38698</v>
      </c>
      <c r="D194" s="86">
        <f t="shared" si="2"/>
        <v>2005</v>
      </c>
      <c r="E194" s="115" t="s">
        <v>861</v>
      </c>
      <c r="F194" s="74">
        <v>1000</v>
      </c>
      <c r="G194" s="74">
        <v>23090</v>
      </c>
      <c r="H194" s="74">
        <v>10220</v>
      </c>
      <c r="I194" s="74">
        <v>12870</v>
      </c>
      <c r="K194" s="114"/>
    </row>
    <row r="195" spans="1:11" x14ac:dyDescent="0.2">
      <c r="A195" s="74" t="s">
        <v>722</v>
      </c>
      <c r="B195" s="74" t="s">
        <v>850</v>
      </c>
      <c r="C195" s="114">
        <v>38700</v>
      </c>
      <c r="D195" s="86">
        <f t="shared" si="2"/>
        <v>2005</v>
      </c>
      <c r="E195" s="115" t="s">
        <v>871</v>
      </c>
      <c r="F195" s="74">
        <v>200</v>
      </c>
      <c r="G195" s="74">
        <v>4846</v>
      </c>
      <c r="H195" s="74">
        <v>2044</v>
      </c>
      <c r="I195" s="74">
        <v>2802</v>
      </c>
      <c r="K195" s="114"/>
    </row>
    <row r="196" spans="1:11" x14ac:dyDescent="0.2">
      <c r="A196" s="74" t="s">
        <v>728</v>
      </c>
      <c r="B196" s="74" t="s">
        <v>850</v>
      </c>
      <c r="C196" s="114">
        <v>38705</v>
      </c>
      <c r="D196" s="86">
        <f t="shared" si="2"/>
        <v>2005</v>
      </c>
      <c r="E196" s="115" t="s">
        <v>861</v>
      </c>
      <c r="F196" s="74">
        <v>100</v>
      </c>
      <c r="G196" s="74">
        <v>2487</v>
      </c>
      <c r="H196" s="74">
        <v>1022</v>
      </c>
      <c r="I196" s="74">
        <v>1465</v>
      </c>
      <c r="K196" s="114"/>
    </row>
    <row r="197" spans="1:11" x14ac:dyDescent="0.2">
      <c r="A197" s="74" t="s">
        <v>860</v>
      </c>
      <c r="B197" s="74" t="s">
        <v>849</v>
      </c>
      <c r="C197" s="114">
        <v>38707</v>
      </c>
      <c r="D197" s="86">
        <f t="shared" si="2"/>
        <v>2005</v>
      </c>
      <c r="E197" s="115" t="s">
        <v>862</v>
      </c>
      <c r="F197" s="74">
        <v>800</v>
      </c>
      <c r="G197" s="74">
        <v>14136</v>
      </c>
      <c r="H197" s="74">
        <v>6776</v>
      </c>
      <c r="I197" s="74">
        <v>7360</v>
      </c>
      <c r="K197" s="114"/>
    </row>
    <row r="198" spans="1:11" x14ac:dyDescent="0.2">
      <c r="A198" s="74" t="s">
        <v>722</v>
      </c>
      <c r="B198" s="74" t="s">
        <v>849</v>
      </c>
      <c r="C198" s="114">
        <v>38707</v>
      </c>
      <c r="D198" s="86">
        <f t="shared" si="2"/>
        <v>2005</v>
      </c>
      <c r="E198" s="115" t="s">
        <v>874</v>
      </c>
      <c r="F198" s="74">
        <v>200</v>
      </c>
      <c r="G198" s="74">
        <v>4158</v>
      </c>
      <c r="H198" s="74">
        <v>1694</v>
      </c>
      <c r="I198" s="74">
        <v>2464</v>
      </c>
      <c r="K198" s="114"/>
    </row>
    <row r="199" spans="1:11" x14ac:dyDescent="0.2">
      <c r="A199" s="74" t="s">
        <v>728</v>
      </c>
      <c r="B199" s="74" t="s">
        <v>848</v>
      </c>
      <c r="C199" s="114">
        <v>38708</v>
      </c>
      <c r="D199" s="86">
        <f t="shared" si="2"/>
        <v>2005</v>
      </c>
      <c r="E199" s="115" t="s">
        <v>880</v>
      </c>
      <c r="F199" s="74">
        <v>700</v>
      </c>
      <c r="G199" s="74">
        <v>14497</v>
      </c>
      <c r="H199" s="74">
        <v>6888</v>
      </c>
      <c r="I199" s="74">
        <v>7609</v>
      </c>
      <c r="K199" s="114"/>
    </row>
    <row r="200" spans="1:11" x14ac:dyDescent="0.2">
      <c r="A200" s="74" t="s">
        <v>728</v>
      </c>
      <c r="B200" s="74" t="s">
        <v>848</v>
      </c>
      <c r="C200" s="114">
        <v>38712</v>
      </c>
      <c r="D200" s="86">
        <f t="shared" si="2"/>
        <v>2005</v>
      </c>
      <c r="E200" s="115" t="s">
        <v>861</v>
      </c>
      <c r="F200" s="74">
        <v>100</v>
      </c>
      <c r="G200" s="74">
        <v>2457</v>
      </c>
      <c r="H200" s="74">
        <v>984</v>
      </c>
      <c r="I200" s="74">
        <v>1473</v>
      </c>
      <c r="K200" s="114"/>
    </row>
    <row r="201" spans="1:11" x14ac:dyDescent="0.2">
      <c r="A201" s="74" t="s">
        <v>722</v>
      </c>
      <c r="B201" s="74" t="s">
        <v>849</v>
      </c>
      <c r="C201" s="114">
        <v>38712</v>
      </c>
      <c r="D201" s="86">
        <f t="shared" ref="D201:D264" si="3">YEAR(C201)</f>
        <v>2005</v>
      </c>
      <c r="E201" s="115" t="s">
        <v>861</v>
      </c>
      <c r="F201" s="74">
        <v>300</v>
      </c>
      <c r="G201" s="74">
        <v>5700</v>
      </c>
      <c r="H201" s="74">
        <v>2541</v>
      </c>
      <c r="I201" s="74">
        <v>3159</v>
      </c>
      <c r="K201" s="114"/>
    </row>
    <row r="202" spans="1:11" x14ac:dyDescent="0.2">
      <c r="A202" s="74" t="s">
        <v>722</v>
      </c>
      <c r="B202" s="74" t="s">
        <v>849</v>
      </c>
      <c r="C202" s="114">
        <v>38712</v>
      </c>
      <c r="D202" s="86">
        <f t="shared" si="3"/>
        <v>2005</v>
      </c>
      <c r="E202" s="115" t="s">
        <v>864</v>
      </c>
      <c r="F202" s="74">
        <v>400</v>
      </c>
      <c r="G202" s="74">
        <v>7376</v>
      </c>
      <c r="H202" s="74">
        <v>3388</v>
      </c>
      <c r="I202" s="74">
        <v>3988</v>
      </c>
      <c r="K202" s="114"/>
    </row>
    <row r="203" spans="1:11" x14ac:dyDescent="0.2">
      <c r="A203" s="74" t="s">
        <v>722</v>
      </c>
      <c r="B203" s="74" t="s">
        <v>848</v>
      </c>
      <c r="C203" s="114">
        <v>38714</v>
      </c>
      <c r="D203" s="86">
        <f t="shared" si="3"/>
        <v>2005</v>
      </c>
      <c r="E203" s="115" t="s">
        <v>866</v>
      </c>
      <c r="F203" s="74">
        <v>600</v>
      </c>
      <c r="G203" s="74">
        <v>12030</v>
      </c>
      <c r="H203" s="74">
        <v>5904</v>
      </c>
      <c r="I203" s="74">
        <v>6126</v>
      </c>
      <c r="K203" s="114"/>
    </row>
    <row r="204" spans="1:11" x14ac:dyDescent="0.2">
      <c r="A204" s="74" t="s">
        <v>728</v>
      </c>
      <c r="B204" s="74" t="s">
        <v>848</v>
      </c>
      <c r="C204" s="114">
        <v>38715</v>
      </c>
      <c r="D204" s="86">
        <f t="shared" si="3"/>
        <v>2005</v>
      </c>
      <c r="E204" s="115" t="s">
        <v>878</v>
      </c>
      <c r="F204" s="74">
        <v>100</v>
      </c>
      <c r="G204" s="74">
        <v>2358</v>
      </c>
      <c r="H204" s="74">
        <v>984</v>
      </c>
      <c r="I204" s="74">
        <v>1374</v>
      </c>
      <c r="K204" s="114"/>
    </row>
    <row r="205" spans="1:11" x14ac:dyDescent="0.2">
      <c r="A205" s="74" t="s">
        <v>728</v>
      </c>
      <c r="B205" s="74" t="s">
        <v>850</v>
      </c>
      <c r="C205" s="114">
        <v>38716</v>
      </c>
      <c r="D205" s="86">
        <f t="shared" si="3"/>
        <v>2005</v>
      </c>
      <c r="E205" s="115" t="s">
        <v>866</v>
      </c>
      <c r="F205" s="74">
        <v>700</v>
      </c>
      <c r="G205" s="74">
        <v>14469</v>
      </c>
      <c r="H205" s="74">
        <v>7154</v>
      </c>
      <c r="I205" s="74">
        <v>7315</v>
      </c>
      <c r="K205" s="114"/>
    </row>
    <row r="206" spans="1:11" x14ac:dyDescent="0.2">
      <c r="A206" s="74" t="s">
        <v>728</v>
      </c>
      <c r="B206" s="74" t="s">
        <v>849</v>
      </c>
      <c r="C206" s="114">
        <v>38721</v>
      </c>
      <c r="D206" s="86">
        <f t="shared" si="3"/>
        <v>2006</v>
      </c>
      <c r="E206" s="115" t="s">
        <v>863</v>
      </c>
      <c r="F206" s="74">
        <v>300</v>
      </c>
      <c r="G206" s="74">
        <v>5439</v>
      </c>
      <c r="H206" s="74">
        <v>2541</v>
      </c>
      <c r="I206" s="74">
        <v>2898</v>
      </c>
      <c r="K206" s="114"/>
    </row>
    <row r="207" spans="1:11" x14ac:dyDescent="0.2">
      <c r="A207" s="74" t="s">
        <v>728</v>
      </c>
      <c r="B207" s="74" t="s">
        <v>850</v>
      </c>
      <c r="C207" s="114">
        <v>38721</v>
      </c>
      <c r="D207" s="86">
        <f t="shared" si="3"/>
        <v>2006</v>
      </c>
      <c r="E207" s="115" t="s">
        <v>866</v>
      </c>
      <c r="F207" s="74">
        <v>400</v>
      </c>
      <c r="G207" s="74">
        <v>8560</v>
      </c>
      <c r="H207" s="74">
        <v>4088</v>
      </c>
      <c r="I207" s="74">
        <v>4472</v>
      </c>
      <c r="K207" s="114"/>
    </row>
    <row r="208" spans="1:11" x14ac:dyDescent="0.2">
      <c r="A208" s="74" t="s">
        <v>860</v>
      </c>
      <c r="B208" s="74" t="s">
        <v>849</v>
      </c>
      <c r="C208" s="114">
        <v>38725</v>
      </c>
      <c r="D208" s="86">
        <f t="shared" si="3"/>
        <v>2006</v>
      </c>
      <c r="E208" s="115" t="s">
        <v>862</v>
      </c>
      <c r="F208" s="74">
        <v>600</v>
      </c>
      <c r="G208" s="74">
        <v>10602</v>
      </c>
      <c r="H208" s="74">
        <v>5082</v>
      </c>
      <c r="I208" s="74">
        <v>5520</v>
      </c>
      <c r="K208" s="114"/>
    </row>
    <row r="209" spans="1:11" x14ac:dyDescent="0.2">
      <c r="A209" s="74" t="s">
        <v>860</v>
      </c>
      <c r="B209" s="74" t="s">
        <v>850</v>
      </c>
      <c r="C209" s="114">
        <v>38725</v>
      </c>
      <c r="D209" s="86">
        <f t="shared" si="3"/>
        <v>2006</v>
      </c>
      <c r="E209" s="115" t="s">
        <v>862</v>
      </c>
      <c r="F209" s="74">
        <v>300</v>
      </c>
      <c r="G209" s="74">
        <v>6789</v>
      </c>
      <c r="H209" s="74">
        <v>3066</v>
      </c>
      <c r="I209" s="74">
        <v>3723</v>
      </c>
      <c r="K209" s="114"/>
    </row>
    <row r="210" spans="1:11" x14ac:dyDescent="0.2">
      <c r="A210" s="74" t="s">
        <v>722</v>
      </c>
      <c r="B210" s="74" t="s">
        <v>850</v>
      </c>
      <c r="C210" s="114">
        <v>38729</v>
      </c>
      <c r="D210" s="86">
        <f t="shared" si="3"/>
        <v>2006</v>
      </c>
      <c r="E210" s="115" t="s">
        <v>873</v>
      </c>
      <c r="F210" s="74">
        <v>800</v>
      </c>
      <c r="G210" s="74">
        <v>19544</v>
      </c>
      <c r="H210" s="74">
        <v>8176</v>
      </c>
      <c r="I210" s="74">
        <v>11368</v>
      </c>
      <c r="K210" s="114"/>
    </row>
    <row r="211" spans="1:11" x14ac:dyDescent="0.2">
      <c r="A211" s="74" t="s">
        <v>722</v>
      </c>
      <c r="B211" s="74" t="s">
        <v>849</v>
      </c>
      <c r="C211" s="114">
        <v>38737</v>
      </c>
      <c r="D211" s="86">
        <f t="shared" si="3"/>
        <v>2006</v>
      </c>
      <c r="E211" s="115" t="s">
        <v>861</v>
      </c>
      <c r="F211" s="74">
        <v>200</v>
      </c>
      <c r="G211" s="74">
        <v>3856</v>
      </c>
      <c r="H211" s="74">
        <v>1694</v>
      </c>
      <c r="I211" s="74">
        <v>2162</v>
      </c>
      <c r="K211" s="114"/>
    </row>
    <row r="212" spans="1:11" x14ac:dyDescent="0.2">
      <c r="A212" s="74" t="s">
        <v>728</v>
      </c>
      <c r="B212" s="74" t="s">
        <v>850</v>
      </c>
      <c r="C212" s="114">
        <v>38738</v>
      </c>
      <c r="D212" s="86">
        <f t="shared" si="3"/>
        <v>2006</v>
      </c>
      <c r="E212" s="115" t="s">
        <v>855</v>
      </c>
      <c r="F212" s="74">
        <v>400</v>
      </c>
      <c r="G212" s="74">
        <v>8620</v>
      </c>
      <c r="H212" s="74">
        <v>4088</v>
      </c>
      <c r="I212" s="74">
        <v>4532</v>
      </c>
      <c r="K212" s="114"/>
    </row>
    <row r="213" spans="1:11" x14ac:dyDescent="0.2">
      <c r="A213" s="74" t="s">
        <v>722</v>
      </c>
      <c r="B213" s="74" t="s">
        <v>848</v>
      </c>
      <c r="C213" s="114">
        <v>38739</v>
      </c>
      <c r="D213" s="86">
        <f t="shared" si="3"/>
        <v>2006</v>
      </c>
      <c r="E213" s="115" t="s">
        <v>856</v>
      </c>
      <c r="F213" s="74">
        <v>600</v>
      </c>
      <c r="G213" s="74">
        <v>13866</v>
      </c>
      <c r="H213" s="74">
        <v>5904</v>
      </c>
      <c r="I213" s="74">
        <v>7962</v>
      </c>
      <c r="K213" s="114"/>
    </row>
    <row r="214" spans="1:11" x14ac:dyDescent="0.2">
      <c r="A214" s="74" t="s">
        <v>722</v>
      </c>
      <c r="B214" s="74" t="s">
        <v>848</v>
      </c>
      <c r="C214" s="114">
        <v>38739</v>
      </c>
      <c r="D214" s="86">
        <f t="shared" si="3"/>
        <v>2006</v>
      </c>
      <c r="E214" s="115" t="s">
        <v>856</v>
      </c>
      <c r="F214" s="74">
        <v>200</v>
      </c>
      <c r="G214" s="74">
        <v>4378</v>
      </c>
      <c r="H214" s="74">
        <v>1968</v>
      </c>
      <c r="I214" s="74">
        <v>2410</v>
      </c>
      <c r="K214" s="114"/>
    </row>
    <row r="215" spans="1:11" x14ac:dyDescent="0.2">
      <c r="A215" s="74" t="s">
        <v>728</v>
      </c>
      <c r="B215" s="74" t="s">
        <v>850</v>
      </c>
      <c r="C215" s="114">
        <v>38742</v>
      </c>
      <c r="D215" s="86">
        <f t="shared" si="3"/>
        <v>2006</v>
      </c>
      <c r="E215" s="115" t="s">
        <v>862</v>
      </c>
      <c r="F215" s="74">
        <v>800</v>
      </c>
      <c r="G215" s="74">
        <v>20008</v>
      </c>
      <c r="H215" s="74">
        <v>8176</v>
      </c>
      <c r="I215" s="74">
        <v>11832</v>
      </c>
      <c r="K215" s="114"/>
    </row>
    <row r="216" spans="1:11" x14ac:dyDescent="0.2">
      <c r="A216" s="74" t="s">
        <v>728</v>
      </c>
      <c r="B216" s="74" t="s">
        <v>848</v>
      </c>
      <c r="C216" s="114">
        <v>38743</v>
      </c>
      <c r="D216" s="86">
        <f t="shared" si="3"/>
        <v>2006</v>
      </c>
      <c r="E216" s="115" t="s">
        <v>861</v>
      </c>
      <c r="F216" s="74">
        <v>200</v>
      </c>
      <c r="G216" s="74">
        <v>4526</v>
      </c>
      <c r="H216" s="74">
        <v>1968</v>
      </c>
      <c r="I216" s="74">
        <v>2558</v>
      </c>
      <c r="K216" s="114"/>
    </row>
    <row r="217" spans="1:11" x14ac:dyDescent="0.2">
      <c r="A217" s="74" t="s">
        <v>860</v>
      </c>
      <c r="B217" s="74" t="s">
        <v>850</v>
      </c>
      <c r="C217" s="114">
        <v>38745</v>
      </c>
      <c r="D217" s="86">
        <f t="shared" si="3"/>
        <v>2006</v>
      </c>
      <c r="E217" s="115" t="s">
        <v>863</v>
      </c>
      <c r="F217" s="74">
        <v>900</v>
      </c>
      <c r="G217" s="74">
        <v>21762</v>
      </c>
      <c r="H217" s="74">
        <v>9198</v>
      </c>
      <c r="I217" s="74">
        <v>12564</v>
      </c>
      <c r="K217" s="114"/>
    </row>
    <row r="218" spans="1:11" x14ac:dyDescent="0.2">
      <c r="A218" s="74" t="s">
        <v>728</v>
      </c>
      <c r="B218" s="74" t="s">
        <v>848</v>
      </c>
      <c r="C218" s="114">
        <v>38746</v>
      </c>
      <c r="D218" s="86">
        <f t="shared" si="3"/>
        <v>2006</v>
      </c>
      <c r="E218" s="115" t="s">
        <v>864</v>
      </c>
      <c r="F218" s="74">
        <v>800</v>
      </c>
      <c r="G218" s="74">
        <v>19280</v>
      </c>
      <c r="H218" s="74">
        <v>7872</v>
      </c>
      <c r="I218" s="74">
        <v>11408</v>
      </c>
      <c r="K218" s="114"/>
    </row>
    <row r="219" spans="1:11" x14ac:dyDescent="0.2">
      <c r="A219" s="74" t="s">
        <v>860</v>
      </c>
      <c r="B219" s="74" t="s">
        <v>848</v>
      </c>
      <c r="C219" s="114">
        <v>38748</v>
      </c>
      <c r="D219" s="86">
        <f t="shared" si="3"/>
        <v>2006</v>
      </c>
      <c r="E219" s="115" t="s">
        <v>866</v>
      </c>
      <c r="F219" s="74">
        <v>500</v>
      </c>
      <c r="G219" s="74">
        <v>11545</v>
      </c>
      <c r="H219" s="74">
        <v>4920</v>
      </c>
      <c r="I219" s="74">
        <v>6625</v>
      </c>
      <c r="K219" s="114"/>
    </row>
    <row r="220" spans="1:11" x14ac:dyDescent="0.2">
      <c r="A220" s="74" t="s">
        <v>722</v>
      </c>
      <c r="B220" s="74" t="s">
        <v>850</v>
      </c>
      <c r="C220" s="114">
        <v>38750</v>
      </c>
      <c r="D220" s="86">
        <f t="shared" si="3"/>
        <v>2006</v>
      </c>
      <c r="E220" s="115" t="s">
        <v>869</v>
      </c>
      <c r="F220" s="74">
        <v>400</v>
      </c>
      <c r="G220" s="74">
        <v>9240</v>
      </c>
      <c r="H220" s="74">
        <v>4088</v>
      </c>
      <c r="I220" s="74">
        <v>5152</v>
      </c>
      <c r="K220" s="114"/>
    </row>
    <row r="221" spans="1:11" x14ac:dyDescent="0.2">
      <c r="A221" s="74" t="s">
        <v>860</v>
      </c>
      <c r="B221" s="74" t="s">
        <v>850</v>
      </c>
      <c r="C221" s="114">
        <v>38751</v>
      </c>
      <c r="D221" s="86">
        <f t="shared" si="3"/>
        <v>2006</v>
      </c>
      <c r="E221" s="115" t="s">
        <v>863</v>
      </c>
      <c r="F221" s="74">
        <v>100</v>
      </c>
      <c r="G221" s="74">
        <v>2149</v>
      </c>
      <c r="H221" s="74">
        <v>1022</v>
      </c>
      <c r="I221" s="74">
        <v>1127</v>
      </c>
      <c r="K221" s="114"/>
    </row>
    <row r="222" spans="1:11" x14ac:dyDescent="0.2">
      <c r="A222" s="74" t="s">
        <v>728</v>
      </c>
      <c r="B222" s="74" t="s">
        <v>848</v>
      </c>
      <c r="C222" s="114">
        <v>38751</v>
      </c>
      <c r="D222" s="86">
        <f t="shared" si="3"/>
        <v>2006</v>
      </c>
      <c r="E222" s="115" t="s">
        <v>863</v>
      </c>
      <c r="F222" s="74">
        <v>500</v>
      </c>
      <c r="G222" s="74">
        <v>12095</v>
      </c>
      <c r="H222" s="74">
        <v>4920</v>
      </c>
      <c r="I222" s="74">
        <v>7175</v>
      </c>
      <c r="K222" s="114"/>
    </row>
    <row r="223" spans="1:11" x14ac:dyDescent="0.2">
      <c r="A223" s="74" t="s">
        <v>860</v>
      </c>
      <c r="B223" s="74" t="s">
        <v>849</v>
      </c>
      <c r="C223" s="114">
        <v>38751</v>
      </c>
      <c r="D223" s="86">
        <f t="shared" si="3"/>
        <v>2006</v>
      </c>
      <c r="E223" s="115" t="s">
        <v>861</v>
      </c>
      <c r="F223" s="74">
        <v>900</v>
      </c>
      <c r="G223" s="74">
        <v>16209</v>
      </c>
      <c r="H223" s="74">
        <v>7623</v>
      </c>
      <c r="I223" s="74">
        <v>8586</v>
      </c>
      <c r="K223" s="114"/>
    </row>
    <row r="224" spans="1:11" x14ac:dyDescent="0.2">
      <c r="A224" s="74" t="s">
        <v>722</v>
      </c>
      <c r="B224" s="74" t="s">
        <v>850</v>
      </c>
      <c r="C224" s="114">
        <v>38751</v>
      </c>
      <c r="D224" s="86">
        <f t="shared" si="3"/>
        <v>2006</v>
      </c>
      <c r="E224" s="115" t="s">
        <v>878</v>
      </c>
      <c r="F224" s="74">
        <v>800</v>
      </c>
      <c r="G224" s="74">
        <v>17856</v>
      </c>
      <c r="H224" s="74">
        <v>8176</v>
      </c>
      <c r="I224" s="74">
        <v>9680</v>
      </c>
      <c r="K224" s="114"/>
    </row>
    <row r="225" spans="1:11" x14ac:dyDescent="0.2">
      <c r="A225" s="74" t="s">
        <v>860</v>
      </c>
      <c r="B225" s="74" t="s">
        <v>850</v>
      </c>
      <c r="C225" s="114">
        <v>38753</v>
      </c>
      <c r="D225" s="86">
        <f t="shared" si="3"/>
        <v>2006</v>
      </c>
      <c r="E225" s="115" t="s">
        <v>865</v>
      </c>
      <c r="F225" s="74">
        <v>900</v>
      </c>
      <c r="G225" s="74">
        <v>19584</v>
      </c>
      <c r="H225" s="74">
        <v>9198</v>
      </c>
      <c r="I225" s="74">
        <v>10386</v>
      </c>
      <c r="K225" s="114"/>
    </row>
    <row r="226" spans="1:11" x14ac:dyDescent="0.2">
      <c r="A226" s="74" t="s">
        <v>722</v>
      </c>
      <c r="B226" s="74" t="s">
        <v>848</v>
      </c>
      <c r="C226" s="114">
        <v>38757</v>
      </c>
      <c r="D226" s="86">
        <f t="shared" si="3"/>
        <v>2006</v>
      </c>
      <c r="E226" s="115" t="s">
        <v>865</v>
      </c>
      <c r="F226" s="74">
        <v>600</v>
      </c>
      <c r="G226" s="74">
        <v>13728</v>
      </c>
      <c r="H226" s="74">
        <v>5904</v>
      </c>
      <c r="I226" s="74">
        <v>7824</v>
      </c>
      <c r="K226" s="114"/>
    </row>
    <row r="227" spans="1:11" x14ac:dyDescent="0.2">
      <c r="A227" s="74" t="s">
        <v>728</v>
      </c>
      <c r="B227" s="74" t="s">
        <v>849</v>
      </c>
      <c r="C227" s="114">
        <v>38759</v>
      </c>
      <c r="D227" s="86">
        <f t="shared" si="3"/>
        <v>2006</v>
      </c>
      <c r="E227" s="115" t="s">
        <v>866</v>
      </c>
      <c r="F227" s="74">
        <v>100</v>
      </c>
      <c r="G227" s="74">
        <v>2028</v>
      </c>
      <c r="H227" s="74">
        <v>847</v>
      </c>
      <c r="I227" s="74">
        <v>1181</v>
      </c>
      <c r="K227" s="114"/>
    </row>
    <row r="228" spans="1:11" x14ac:dyDescent="0.2">
      <c r="A228" s="74" t="s">
        <v>860</v>
      </c>
      <c r="B228" s="74" t="s">
        <v>848</v>
      </c>
      <c r="C228" s="114">
        <v>38760</v>
      </c>
      <c r="D228" s="86">
        <f t="shared" si="3"/>
        <v>2006</v>
      </c>
      <c r="E228" s="115" t="s">
        <v>858</v>
      </c>
      <c r="F228" s="74">
        <v>1000</v>
      </c>
      <c r="G228" s="74">
        <v>20950</v>
      </c>
      <c r="H228" s="74">
        <v>9840</v>
      </c>
      <c r="I228" s="74">
        <v>11110</v>
      </c>
      <c r="K228" s="114"/>
    </row>
    <row r="229" spans="1:11" x14ac:dyDescent="0.2">
      <c r="A229" s="74" t="s">
        <v>860</v>
      </c>
      <c r="B229" s="74" t="s">
        <v>850</v>
      </c>
      <c r="C229" s="114">
        <v>38761</v>
      </c>
      <c r="D229" s="86">
        <f t="shared" si="3"/>
        <v>2006</v>
      </c>
      <c r="E229" s="115" t="s">
        <v>865</v>
      </c>
      <c r="F229" s="74">
        <v>1000</v>
      </c>
      <c r="G229" s="74">
        <v>22530</v>
      </c>
      <c r="H229" s="74">
        <v>10220</v>
      </c>
      <c r="I229" s="74">
        <v>12310</v>
      </c>
      <c r="K229" s="114"/>
    </row>
    <row r="230" spans="1:11" x14ac:dyDescent="0.2">
      <c r="A230" s="74" t="s">
        <v>728</v>
      </c>
      <c r="B230" s="74" t="s">
        <v>849</v>
      </c>
      <c r="C230" s="114">
        <v>38767</v>
      </c>
      <c r="D230" s="86">
        <f t="shared" si="3"/>
        <v>2006</v>
      </c>
      <c r="E230" s="115" t="s">
        <v>881</v>
      </c>
      <c r="F230" s="74">
        <v>400</v>
      </c>
      <c r="G230" s="74">
        <v>8116</v>
      </c>
      <c r="H230" s="74">
        <v>3388</v>
      </c>
      <c r="I230" s="74">
        <v>4728</v>
      </c>
      <c r="K230" s="114"/>
    </row>
    <row r="231" spans="1:11" x14ac:dyDescent="0.2">
      <c r="A231" s="74" t="s">
        <v>722</v>
      </c>
      <c r="B231" s="74" t="s">
        <v>849</v>
      </c>
      <c r="C231" s="114">
        <v>38767</v>
      </c>
      <c r="D231" s="86">
        <f t="shared" si="3"/>
        <v>2006</v>
      </c>
      <c r="E231" s="115" t="s">
        <v>865</v>
      </c>
      <c r="F231" s="74">
        <v>600</v>
      </c>
      <c r="G231" s="74">
        <v>12684</v>
      </c>
      <c r="H231" s="74">
        <v>5082</v>
      </c>
      <c r="I231" s="74">
        <v>7602</v>
      </c>
      <c r="K231" s="114"/>
    </row>
    <row r="232" spans="1:11" x14ac:dyDescent="0.2">
      <c r="A232" s="74" t="s">
        <v>860</v>
      </c>
      <c r="B232" s="74" t="s">
        <v>849</v>
      </c>
      <c r="C232" s="114">
        <v>38768</v>
      </c>
      <c r="D232" s="86">
        <f t="shared" si="3"/>
        <v>2006</v>
      </c>
      <c r="E232" s="115" t="s">
        <v>862</v>
      </c>
      <c r="F232" s="74">
        <v>900</v>
      </c>
      <c r="G232" s="74">
        <v>17505</v>
      </c>
      <c r="H232" s="74">
        <v>7623</v>
      </c>
      <c r="I232" s="74">
        <v>9882</v>
      </c>
      <c r="K232" s="114"/>
    </row>
    <row r="233" spans="1:11" x14ac:dyDescent="0.2">
      <c r="A233" s="74" t="s">
        <v>860</v>
      </c>
      <c r="B233" s="74" t="s">
        <v>849</v>
      </c>
      <c r="C233" s="114">
        <v>38770</v>
      </c>
      <c r="D233" s="86">
        <f t="shared" si="3"/>
        <v>2006</v>
      </c>
      <c r="E233" s="115" t="s">
        <v>863</v>
      </c>
      <c r="F233" s="74">
        <v>1000</v>
      </c>
      <c r="G233" s="74">
        <v>21120</v>
      </c>
      <c r="H233" s="74">
        <v>8470</v>
      </c>
      <c r="I233" s="74">
        <v>12650</v>
      </c>
      <c r="K233" s="114"/>
    </row>
    <row r="234" spans="1:11" x14ac:dyDescent="0.2">
      <c r="A234" s="74" t="s">
        <v>722</v>
      </c>
      <c r="B234" s="74" t="s">
        <v>848</v>
      </c>
      <c r="C234" s="114">
        <v>38773</v>
      </c>
      <c r="D234" s="86">
        <f t="shared" si="3"/>
        <v>2006</v>
      </c>
      <c r="E234" s="115" t="s">
        <v>863</v>
      </c>
      <c r="F234" s="74">
        <v>300</v>
      </c>
      <c r="G234" s="74">
        <v>6735</v>
      </c>
      <c r="H234" s="74">
        <v>2952</v>
      </c>
      <c r="I234" s="74">
        <v>3783</v>
      </c>
      <c r="K234" s="114"/>
    </row>
    <row r="235" spans="1:11" x14ac:dyDescent="0.2">
      <c r="A235" s="74" t="s">
        <v>860</v>
      </c>
      <c r="B235" s="74" t="s">
        <v>850</v>
      </c>
      <c r="C235" s="114">
        <v>38774</v>
      </c>
      <c r="D235" s="86">
        <f t="shared" si="3"/>
        <v>2006</v>
      </c>
      <c r="E235" s="115" t="s">
        <v>855</v>
      </c>
      <c r="F235" s="74">
        <v>400</v>
      </c>
      <c r="G235" s="74">
        <v>9204</v>
      </c>
      <c r="H235" s="74">
        <v>4088</v>
      </c>
      <c r="I235" s="74">
        <v>5116</v>
      </c>
      <c r="K235" s="114"/>
    </row>
    <row r="236" spans="1:11" x14ac:dyDescent="0.2">
      <c r="A236" s="74" t="s">
        <v>860</v>
      </c>
      <c r="B236" s="74" t="s">
        <v>848</v>
      </c>
      <c r="C236" s="114">
        <v>38777</v>
      </c>
      <c r="D236" s="86">
        <f t="shared" si="3"/>
        <v>2006</v>
      </c>
      <c r="E236" s="115" t="s">
        <v>865</v>
      </c>
      <c r="F236" s="74">
        <v>500</v>
      </c>
      <c r="G236" s="74">
        <v>12270</v>
      </c>
      <c r="H236" s="74">
        <v>4920</v>
      </c>
      <c r="I236" s="74">
        <v>7350</v>
      </c>
      <c r="K236" s="114"/>
    </row>
    <row r="237" spans="1:11" x14ac:dyDescent="0.2">
      <c r="A237" s="74" t="s">
        <v>860</v>
      </c>
      <c r="B237" s="74" t="s">
        <v>850</v>
      </c>
      <c r="C237" s="114">
        <v>38781</v>
      </c>
      <c r="D237" s="86">
        <f t="shared" si="3"/>
        <v>2006</v>
      </c>
      <c r="E237" s="115" t="s">
        <v>857</v>
      </c>
      <c r="F237" s="74">
        <v>200</v>
      </c>
      <c r="G237" s="74">
        <v>4440</v>
      </c>
      <c r="H237" s="74">
        <v>2044</v>
      </c>
      <c r="I237" s="74">
        <v>2396</v>
      </c>
      <c r="K237" s="114"/>
    </row>
    <row r="238" spans="1:11" x14ac:dyDescent="0.2">
      <c r="A238" s="74" t="s">
        <v>722</v>
      </c>
      <c r="B238" s="74" t="s">
        <v>848</v>
      </c>
      <c r="C238" s="114">
        <v>38784</v>
      </c>
      <c r="D238" s="86">
        <f t="shared" si="3"/>
        <v>2006</v>
      </c>
      <c r="E238" s="115" t="s">
        <v>865</v>
      </c>
      <c r="F238" s="74">
        <v>1000</v>
      </c>
      <c r="G238" s="74">
        <v>23690</v>
      </c>
      <c r="H238" s="74">
        <v>9840</v>
      </c>
      <c r="I238" s="74">
        <v>13850</v>
      </c>
      <c r="K238" s="114"/>
    </row>
    <row r="239" spans="1:11" x14ac:dyDescent="0.2">
      <c r="A239" s="74" t="s">
        <v>860</v>
      </c>
      <c r="B239" s="74" t="s">
        <v>849</v>
      </c>
      <c r="C239" s="114">
        <v>38787</v>
      </c>
      <c r="D239" s="86">
        <f t="shared" si="3"/>
        <v>2006</v>
      </c>
      <c r="E239" s="115" t="s">
        <v>864</v>
      </c>
      <c r="F239" s="74">
        <v>800</v>
      </c>
      <c r="G239" s="74">
        <v>16696</v>
      </c>
      <c r="H239" s="74">
        <v>6776</v>
      </c>
      <c r="I239" s="74">
        <v>9920</v>
      </c>
      <c r="K239" s="114"/>
    </row>
    <row r="240" spans="1:11" x14ac:dyDescent="0.2">
      <c r="A240" s="74" t="s">
        <v>860</v>
      </c>
      <c r="B240" s="74" t="s">
        <v>848</v>
      </c>
      <c r="C240" s="114">
        <v>38792</v>
      </c>
      <c r="D240" s="86">
        <f t="shared" si="3"/>
        <v>2006</v>
      </c>
      <c r="E240" s="115" t="s">
        <v>865</v>
      </c>
      <c r="F240" s="74">
        <v>100</v>
      </c>
      <c r="G240" s="74">
        <v>2004</v>
      </c>
      <c r="H240" s="74">
        <v>984</v>
      </c>
      <c r="I240" s="74">
        <v>1020</v>
      </c>
      <c r="K240" s="114"/>
    </row>
    <row r="241" spans="1:11" x14ac:dyDescent="0.2">
      <c r="A241" s="74" t="s">
        <v>728</v>
      </c>
      <c r="B241" s="74" t="s">
        <v>849</v>
      </c>
      <c r="C241" s="114">
        <v>38794</v>
      </c>
      <c r="D241" s="86">
        <f t="shared" si="3"/>
        <v>2006</v>
      </c>
      <c r="E241" s="115" t="s">
        <v>863</v>
      </c>
      <c r="F241" s="74">
        <v>300</v>
      </c>
      <c r="G241" s="74">
        <v>5904</v>
      </c>
      <c r="H241" s="74">
        <v>2541</v>
      </c>
      <c r="I241" s="74">
        <v>3363</v>
      </c>
      <c r="K241" s="114"/>
    </row>
    <row r="242" spans="1:11" x14ac:dyDescent="0.2">
      <c r="A242" s="74" t="s">
        <v>722</v>
      </c>
      <c r="B242" s="74" t="s">
        <v>849</v>
      </c>
      <c r="C242" s="114">
        <v>38795</v>
      </c>
      <c r="D242" s="86">
        <f t="shared" si="3"/>
        <v>2006</v>
      </c>
      <c r="E242" s="115" t="s">
        <v>881</v>
      </c>
      <c r="F242" s="74">
        <v>1000</v>
      </c>
      <c r="G242" s="74">
        <v>18290</v>
      </c>
      <c r="H242" s="74">
        <v>8470</v>
      </c>
      <c r="I242" s="74">
        <v>9820</v>
      </c>
      <c r="K242" s="114"/>
    </row>
    <row r="243" spans="1:11" x14ac:dyDescent="0.2">
      <c r="A243" s="74" t="s">
        <v>728</v>
      </c>
      <c r="B243" s="74" t="s">
        <v>850</v>
      </c>
      <c r="C243" s="114">
        <v>38798</v>
      </c>
      <c r="D243" s="86">
        <f t="shared" si="3"/>
        <v>2006</v>
      </c>
      <c r="E243" s="115" t="s">
        <v>869</v>
      </c>
      <c r="F243" s="74">
        <v>1000</v>
      </c>
      <c r="G243" s="74">
        <v>25350</v>
      </c>
      <c r="H243" s="74">
        <v>10220</v>
      </c>
      <c r="I243" s="74">
        <v>15130</v>
      </c>
      <c r="K243" s="114"/>
    </row>
    <row r="244" spans="1:11" x14ac:dyDescent="0.2">
      <c r="A244" s="74" t="s">
        <v>722</v>
      </c>
      <c r="B244" s="74" t="s">
        <v>850</v>
      </c>
      <c r="C244" s="114">
        <v>38802</v>
      </c>
      <c r="D244" s="86">
        <f t="shared" si="3"/>
        <v>2006</v>
      </c>
      <c r="E244" s="115" t="s">
        <v>855</v>
      </c>
      <c r="F244" s="74">
        <v>300</v>
      </c>
      <c r="G244" s="74">
        <v>7569</v>
      </c>
      <c r="H244" s="74">
        <v>3066</v>
      </c>
      <c r="I244" s="74">
        <v>4503</v>
      </c>
      <c r="K244" s="114"/>
    </row>
    <row r="245" spans="1:11" x14ac:dyDescent="0.2">
      <c r="A245" s="74" t="s">
        <v>728</v>
      </c>
      <c r="B245" s="74" t="s">
        <v>850</v>
      </c>
      <c r="C245" s="114">
        <v>38804</v>
      </c>
      <c r="D245" s="86">
        <f t="shared" si="3"/>
        <v>2006</v>
      </c>
      <c r="E245" s="115" t="s">
        <v>861</v>
      </c>
      <c r="F245" s="74">
        <v>500</v>
      </c>
      <c r="G245" s="74">
        <v>10380</v>
      </c>
      <c r="H245" s="74">
        <v>5110</v>
      </c>
      <c r="I245" s="74">
        <v>5270</v>
      </c>
      <c r="K245" s="114"/>
    </row>
    <row r="246" spans="1:11" x14ac:dyDescent="0.2">
      <c r="A246" s="74" t="s">
        <v>728</v>
      </c>
      <c r="B246" s="74" t="s">
        <v>848</v>
      </c>
      <c r="C246" s="114">
        <v>38805</v>
      </c>
      <c r="D246" s="86">
        <f t="shared" si="3"/>
        <v>2006</v>
      </c>
      <c r="E246" s="115" t="s">
        <v>855</v>
      </c>
      <c r="F246" s="74">
        <v>700</v>
      </c>
      <c r="G246" s="74">
        <v>13797</v>
      </c>
      <c r="H246" s="74">
        <v>6888</v>
      </c>
      <c r="I246" s="74">
        <v>6909</v>
      </c>
      <c r="K246" s="114"/>
    </row>
    <row r="247" spans="1:11" x14ac:dyDescent="0.2">
      <c r="A247" s="74" t="s">
        <v>722</v>
      </c>
      <c r="B247" s="74" t="s">
        <v>850</v>
      </c>
      <c r="C247" s="114">
        <v>38807</v>
      </c>
      <c r="D247" s="86">
        <f t="shared" si="3"/>
        <v>2006</v>
      </c>
      <c r="E247" s="115" t="s">
        <v>866</v>
      </c>
      <c r="F247" s="74">
        <v>300</v>
      </c>
      <c r="G247" s="74">
        <v>7305</v>
      </c>
      <c r="H247" s="74">
        <v>3066</v>
      </c>
      <c r="I247" s="74">
        <v>4239</v>
      </c>
      <c r="K247" s="114"/>
    </row>
    <row r="248" spans="1:11" x14ac:dyDescent="0.2">
      <c r="A248" s="74" t="s">
        <v>728</v>
      </c>
      <c r="B248" s="74" t="s">
        <v>849</v>
      </c>
      <c r="C248" s="114">
        <v>38808</v>
      </c>
      <c r="D248" s="86">
        <f t="shared" si="3"/>
        <v>2006</v>
      </c>
      <c r="E248" s="115" t="s">
        <v>858</v>
      </c>
      <c r="F248" s="74">
        <v>500</v>
      </c>
      <c r="G248" s="74">
        <v>9635</v>
      </c>
      <c r="H248" s="74">
        <v>4235</v>
      </c>
      <c r="I248" s="74">
        <v>5400</v>
      </c>
      <c r="K248" s="114"/>
    </row>
    <row r="249" spans="1:11" x14ac:dyDescent="0.2">
      <c r="A249" s="74" t="s">
        <v>722</v>
      </c>
      <c r="B249" s="74" t="s">
        <v>850</v>
      </c>
      <c r="C249" s="114">
        <v>38810</v>
      </c>
      <c r="D249" s="86">
        <f t="shared" si="3"/>
        <v>2006</v>
      </c>
      <c r="E249" s="115" t="s">
        <v>861</v>
      </c>
      <c r="F249" s="74">
        <v>500</v>
      </c>
      <c r="G249" s="74">
        <v>12755</v>
      </c>
      <c r="H249" s="74">
        <v>5110</v>
      </c>
      <c r="I249" s="74">
        <v>7645</v>
      </c>
      <c r="K249" s="114"/>
    </row>
    <row r="250" spans="1:11" x14ac:dyDescent="0.2">
      <c r="A250" s="74" t="s">
        <v>722</v>
      </c>
      <c r="B250" s="74" t="s">
        <v>849</v>
      </c>
      <c r="C250" s="114">
        <v>38810</v>
      </c>
      <c r="D250" s="86">
        <f t="shared" si="3"/>
        <v>2006</v>
      </c>
      <c r="E250" s="115" t="s">
        <v>865</v>
      </c>
      <c r="F250" s="74">
        <v>500</v>
      </c>
      <c r="G250" s="74">
        <v>9855</v>
      </c>
      <c r="H250" s="74">
        <v>4235</v>
      </c>
      <c r="I250" s="74">
        <v>5620</v>
      </c>
      <c r="K250" s="114"/>
    </row>
    <row r="251" spans="1:11" x14ac:dyDescent="0.2">
      <c r="A251" s="74" t="s">
        <v>722</v>
      </c>
      <c r="B251" s="74" t="s">
        <v>849</v>
      </c>
      <c r="C251" s="114">
        <v>38814</v>
      </c>
      <c r="D251" s="86">
        <f t="shared" si="3"/>
        <v>2006</v>
      </c>
      <c r="E251" s="115" t="s">
        <v>864</v>
      </c>
      <c r="F251" s="74">
        <v>400</v>
      </c>
      <c r="G251" s="74">
        <v>6880</v>
      </c>
      <c r="H251" s="74">
        <v>3388</v>
      </c>
      <c r="I251" s="74">
        <v>3492</v>
      </c>
      <c r="K251" s="114"/>
    </row>
    <row r="252" spans="1:11" x14ac:dyDescent="0.2">
      <c r="A252" s="74" t="s">
        <v>860</v>
      </c>
      <c r="B252" s="74" t="s">
        <v>850</v>
      </c>
      <c r="C252" s="114">
        <v>38815</v>
      </c>
      <c r="D252" s="86">
        <f t="shared" si="3"/>
        <v>2006</v>
      </c>
      <c r="E252" s="115" t="s">
        <v>862</v>
      </c>
      <c r="F252" s="74">
        <v>900</v>
      </c>
      <c r="G252" s="74">
        <v>18783</v>
      </c>
      <c r="H252" s="74">
        <v>9198</v>
      </c>
      <c r="I252" s="74">
        <v>9585</v>
      </c>
      <c r="K252" s="114"/>
    </row>
    <row r="253" spans="1:11" x14ac:dyDescent="0.2">
      <c r="A253" s="74" t="s">
        <v>860</v>
      </c>
      <c r="B253" s="74" t="s">
        <v>850</v>
      </c>
      <c r="C253" s="114">
        <v>38815</v>
      </c>
      <c r="D253" s="86">
        <f t="shared" si="3"/>
        <v>2006</v>
      </c>
      <c r="E253" s="115" t="s">
        <v>861</v>
      </c>
      <c r="F253" s="74">
        <v>200</v>
      </c>
      <c r="G253" s="74">
        <v>4550</v>
      </c>
      <c r="H253" s="74">
        <v>2044</v>
      </c>
      <c r="I253" s="74">
        <v>2506</v>
      </c>
      <c r="K253" s="114"/>
    </row>
    <row r="254" spans="1:11" x14ac:dyDescent="0.2">
      <c r="A254" s="74" t="s">
        <v>728</v>
      </c>
      <c r="B254" s="74" t="s">
        <v>848</v>
      </c>
      <c r="C254" s="114">
        <v>38816</v>
      </c>
      <c r="D254" s="86">
        <f t="shared" si="3"/>
        <v>2006</v>
      </c>
      <c r="E254" s="115" t="s">
        <v>866</v>
      </c>
      <c r="F254" s="74">
        <v>500</v>
      </c>
      <c r="G254" s="74">
        <v>11695</v>
      </c>
      <c r="H254" s="74">
        <v>4920</v>
      </c>
      <c r="I254" s="74">
        <v>6775</v>
      </c>
      <c r="K254" s="114"/>
    </row>
    <row r="255" spans="1:11" x14ac:dyDescent="0.2">
      <c r="A255" s="74" t="s">
        <v>728</v>
      </c>
      <c r="B255" s="74" t="s">
        <v>848</v>
      </c>
      <c r="C255" s="114">
        <v>38817</v>
      </c>
      <c r="D255" s="86">
        <f t="shared" si="3"/>
        <v>2006</v>
      </c>
      <c r="E255" s="115" t="s">
        <v>864</v>
      </c>
      <c r="F255" s="74">
        <v>700</v>
      </c>
      <c r="G255" s="74">
        <v>14784</v>
      </c>
      <c r="H255" s="74">
        <v>6888</v>
      </c>
      <c r="I255" s="74">
        <v>7896</v>
      </c>
      <c r="K255" s="114"/>
    </row>
    <row r="256" spans="1:11" x14ac:dyDescent="0.2">
      <c r="A256" s="74" t="s">
        <v>860</v>
      </c>
      <c r="B256" s="74" t="s">
        <v>848</v>
      </c>
      <c r="C256" s="114">
        <v>38820</v>
      </c>
      <c r="D256" s="86">
        <f t="shared" si="3"/>
        <v>2006</v>
      </c>
      <c r="E256" s="115" t="s">
        <v>861</v>
      </c>
      <c r="F256" s="74">
        <v>800</v>
      </c>
      <c r="G256" s="74">
        <v>16264</v>
      </c>
      <c r="H256" s="74">
        <v>7872</v>
      </c>
      <c r="I256" s="74">
        <v>8392</v>
      </c>
      <c r="K256" s="114"/>
    </row>
    <row r="257" spans="1:11" x14ac:dyDescent="0.2">
      <c r="A257" s="74" t="s">
        <v>722</v>
      </c>
      <c r="B257" s="74" t="s">
        <v>848</v>
      </c>
      <c r="C257" s="114">
        <v>38827</v>
      </c>
      <c r="D257" s="86">
        <f t="shared" si="3"/>
        <v>2006</v>
      </c>
      <c r="E257" s="115" t="s">
        <v>864</v>
      </c>
      <c r="F257" s="74">
        <v>1000</v>
      </c>
      <c r="G257" s="74">
        <v>23820</v>
      </c>
      <c r="H257" s="74">
        <v>9840</v>
      </c>
      <c r="I257" s="74">
        <v>13980</v>
      </c>
      <c r="K257" s="114"/>
    </row>
    <row r="258" spans="1:11" x14ac:dyDescent="0.2">
      <c r="A258" s="74" t="s">
        <v>728</v>
      </c>
      <c r="B258" s="74" t="s">
        <v>848</v>
      </c>
      <c r="C258" s="114">
        <v>38830</v>
      </c>
      <c r="D258" s="86">
        <f t="shared" si="3"/>
        <v>2006</v>
      </c>
      <c r="E258" s="115" t="s">
        <v>859</v>
      </c>
      <c r="F258" s="74">
        <v>600</v>
      </c>
      <c r="G258" s="74">
        <v>14004</v>
      </c>
      <c r="H258" s="74">
        <v>5904</v>
      </c>
      <c r="I258" s="74">
        <v>8100</v>
      </c>
      <c r="K258" s="114"/>
    </row>
    <row r="259" spans="1:11" x14ac:dyDescent="0.2">
      <c r="A259" s="74" t="s">
        <v>860</v>
      </c>
      <c r="B259" s="74" t="s">
        <v>850</v>
      </c>
      <c r="C259" s="114">
        <v>38830</v>
      </c>
      <c r="D259" s="86">
        <f t="shared" si="3"/>
        <v>2006</v>
      </c>
      <c r="E259" s="115" t="s">
        <v>867</v>
      </c>
      <c r="F259" s="74">
        <v>400</v>
      </c>
      <c r="G259" s="74">
        <v>9064</v>
      </c>
      <c r="H259" s="74">
        <v>4088</v>
      </c>
      <c r="I259" s="74">
        <v>4976</v>
      </c>
      <c r="K259" s="114"/>
    </row>
    <row r="260" spans="1:11" x14ac:dyDescent="0.2">
      <c r="A260" s="74" t="s">
        <v>860</v>
      </c>
      <c r="B260" s="74" t="s">
        <v>850</v>
      </c>
      <c r="C260" s="114">
        <v>38830</v>
      </c>
      <c r="D260" s="86">
        <f t="shared" si="3"/>
        <v>2006</v>
      </c>
      <c r="E260" s="115" t="s">
        <v>866</v>
      </c>
      <c r="F260" s="74">
        <v>500</v>
      </c>
      <c r="G260" s="74">
        <v>12135</v>
      </c>
      <c r="H260" s="74">
        <v>5110</v>
      </c>
      <c r="I260" s="74">
        <v>7025</v>
      </c>
      <c r="K260" s="114"/>
    </row>
    <row r="261" spans="1:11" x14ac:dyDescent="0.2">
      <c r="A261" s="74" t="s">
        <v>728</v>
      </c>
      <c r="B261" s="74" t="s">
        <v>850</v>
      </c>
      <c r="C261" s="114">
        <v>38832</v>
      </c>
      <c r="D261" s="86">
        <f t="shared" si="3"/>
        <v>2006</v>
      </c>
      <c r="E261" s="115" t="s">
        <v>869</v>
      </c>
      <c r="F261" s="74">
        <v>900</v>
      </c>
      <c r="G261" s="74">
        <v>18756</v>
      </c>
      <c r="H261" s="74">
        <v>9198</v>
      </c>
      <c r="I261" s="74">
        <v>9558</v>
      </c>
      <c r="K261" s="114"/>
    </row>
    <row r="262" spans="1:11" x14ac:dyDescent="0.2">
      <c r="A262" s="74" t="s">
        <v>722</v>
      </c>
      <c r="B262" s="74" t="s">
        <v>850</v>
      </c>
      <c r="C262" s="114">
        <v>38833</v>
      </c>
      <c r="D262" s="86">
        <f t="shared" si="3"/>
        <v>2006</v>
      </c>
      <c r="E262" s="115" t="s">
        <v>863</v>
      </c>
      <c r="F262" s="74">
        <v>200</v>
      </c>
      <c r="G262" s="74">
        <v>5002</v>
      </c>
      <c r="H262" s="74">
        <v>2044</v>
      </c>
      <c r="I262" s="74">
        <v>2958</v>
      </c>
      <c r="K262" s="114"/>
    </row>
    <row r="263" spans="1:11" x14ac:dyDescent="0.2">
      <c r="A263" s="74" t="s">
        <v>722</v>
      </c>
      <c r="B263" s="74" t="s">
        <v>848</v>
      </c>
      <c r="C263" s="114">
        <v>38834</v>
      </c>
      <c r="D263" s="86">
        <f t="shared" si="3"/>
        <v>2006</v>
      </c>
      <c r="E263" s="115" t="s">
        <v>862</v>
      </c>
      <c r="F263" s="74">
        <v>800</v>
      </c>
      <c r="G263" s="74">
        <v>15856</v>
      </c>
      <c r="H263" s="74">
        <v>7872</v>
      </c>
      <c r="I263" s="74">
        <v>7984</v>
      </c>
      <c r="K263" s="114"/>
    </row>
    <row r="264" spans="1:11" x14ac:dyDescent="0.2">
      <c r="A264" s="74" t="s">
        <v>728</v>
      </c>
      <c r="B264" s="74" t="s">
        <v>849</v>
      </c>
      <c r="C264" s="114">
        <v>38834</v>
      </c>
      <c r="D264" s="86">
        <f t="shared" si="3"/>
        <v>2006</v>
      </c>
      <c r="E264" s="115" t="s">
        <v>876</v>
      </c>
      <c r="F264" s="74">
        <v>400</v>
      </c>
      <c r="G264" s="74">
        <v>7136</v>
      </c>
      <c r="H264" s="74">
        <v>3388</v>
      </c>
      <c r="I264" s="74">
        <v>3748</v>
      </c>
      <c r="K264" s="114"/>
    </row>
    <row r="265" spans="1:11" x14ac:dyDescent="0.2">
      <c r="A265" s="74" t="s">
        <v>728</v>
      </c>
      <c r="B265" s="74" t="s">
        <v>848</v>
      </c>
      <c r="C265" s="114">
        <v>38835</v>
      </c>
      <c r="D265" s="86">
        <f t="shared" ref="D265:D328" si="4">YEAR(C265)</f>
        <v>2006</v>
      </c>
      <c r="E265" s="115" t="s">
        <v>857</v>
      </c>
      <c r="F265" s="74">
        <v>600</v>
      </c>
      <c r="G265" s="74">
        <v>14154</v>
      </c>
      <c r="H265" s="74">
        <v>5904</v>
      </c>
      <c r="I265" s="74">
        <v>8250</v>
      </c>
      <c r="K265" s="114"/>
    </row>
    <row r="266" spans="1:11" x14ac:dyDescent="0.2">
      <c r="A266" s="74" t="s">
        <v>860</v>
      </c>
      <c r="B266" s="74" t="s">
        <v>849</v>
      </c>
      <c r="C266" s="114">
        <v>38837</v>
      </c>
      <c r="D266" s="86">
        <f t="shared" si="4"/>
        <v>2006</v>
      </c>
      <c r="E266" s="115" t="s">
        <v>862</v>
      </c>
      <c r="F266" s="74">
        <v>1000</v>
      </c>
      <c r="G266" s="74">
        <v>20770</v>
      </c>
      <c r="H266" s="74">
        <v>8470</v>
      </c>
      <c r="I266" s="74">
        <v>12300</v>
      </c>
      <c r="K266" s="114"/>
    </row>
    <row r="267" spans="1:11" x14ac:dyDescent="0.2">
      <c r="A267" s="74" t="s">
        <v>728</v>
      </c>
      <c r="B267" s="74" t="s">
        <v>850</v>
      </c>
      <c r="C267" s="114">
        <v>38842</v>
      </c>
      <c r="D267" s="86">
        <f t="shared" si="4"/>
        <v>2006</v>
      </c>
      <c r="E267" s="115" t="s">
        <v>857</v>
      </c>
      <c r="F267" s="74">
        <v>900</v>
      </c>
      <c r="G267" s="74">
        <v>21042</v>
      </c>
      <c r="H267" s="74">
        <v>9198</v>
      </c>
      <c r="I267" s="74">
        <v>11844</v>
      </c>
      <c r="K267" s="114"/>
    </row>
    <row r="268" spans="1:11" x14ac:dyDescent="0.2">
      <c r="A268" s="74" t="s">
        <v>722</v>
      </c>
      <c r="B268" s="74" t="s">
        <v>848</v>
      </c>
      <c r="C268" s="114">
        <v>38844</v>
      </c>
      <c r="D268" s="86">
        <f t="shared" si="4"/>
        <v>2006</v>
      </c>
      <c r="E268" s="115" t="s">
        <v>856</v>
      </c>
      <c r="F268" s="74">
        <v>100</v>
      </c>
      <c r="G268" s="74">
        <v>2042</v>
      </c>
      <c r="H268" s="74">
        <v>984</v>
      </c>
      <c r="I268" s="74">
        <v>1058</v>
      </c>
      <c r="K268" s="114"/>
    </row>
    <row r="269" spans="1:11" x14ac:dyDescent="0.2">
      <c r="A269" s="74" t="s">
        <v>728</v>
      </c>
      <c r="B269" s="74" t="s">
        <v>850</v>
      </c>
      <c r="C269" s="114">
        <v>38848</v>
      </c>
      <c r="D269" s="86">
        <f t="shared" si="4"/>
        <v>2006</v>
      </c>
      <c r="E269" s="115" t="s">
        <v>857</v>
      </c>
      <c r="F269" s="74">
        <v>900</v>
      </c>
      <c r="G269" s="74">
        <v>19062</v>
      </c>
      <c r="H269" s="74">
        <v>9198</v>
      </c>
      <c r="I269" s="74">
        <v>9864</v>
      </c>
      <c r="K269" s="114"/>
    </row>
    <row r="270" spans="1:11" x14ac:dyDescent="0.2">
      <c r="A270" s="74" t="s">
        <v>728</v>
      </c>
      <c r="B270" s="74" t="s">
        <v>850</v>
      </c>
      <c r="C270" s="114">
        <v>38853</v>
      </c>
      <c r="D270" s="86">
        <f t="shared" si="4"/>
        <v>2006</v>
      </c>
      <c r="E270" s="115" t="s">
        <v>866</v>
      </c>
      <c r="F270" s="74">
        <v>400</v>
      </c>
      <c r="G270" s="74">
        <v>9816</v>
      </c>
      <c r="H270" s="74">
        <v>4088</v>
      </c>
      <c r="I270" s="74">
        <v>5728</v>
      </c>
      <c r="K270" s="114"/>
    </row>
    <row r="271" spans="1:11" x14ac:dyDescent="0.2">
      <c r="A271" s="74" t="s">
        <v>860</v>
      </c>
      <c r="B271" s="74" t="s">
        <v>848</v>
      </c>
      <c r="C271" s="114">
        <v>38856</v>
      </c>
      <c r="D271" s="86">
        <f t="shared" si="4"/>
        <v>2006</v>
      </c>
      <c r="E271" s="115" t="s">
        <v>869</v>
      </c>
      <c r="F271" s="74">
        <v>900</v>
      </c>
      <c r="G271" s="74">
        <v>21033</v>
      </c>
      <c r="H271" s="74">
        <v>8856</v>
      </c>
      <c r="I271" s="74">
        <v>12177</v>
      </c>
      <c r="K271" s="114"/>
    </row>
    <row r="272" spans="1:11" x14ac:dyDescent="0.2">
      <c r="A272" s="74" t="s">
        <v>728</v>
      </c>
      <c r="B272" s="74" t="s">
        <v>850</v>
      </c>
      <c r="C272" s="114">
        <v>38858</v>
      </c>
      <c r="D272" s="86">
        <f t="shared" si="4"/>
        <v>2006</v>
      </c>
      <c r="E272" s="115" t="s">
        <v>861</v>
      </c>
      <c r="F272" s="74">
        <v>400</v>
      </c>
      <c r="G272" s="74">
        <v>9156</v>
      </c>
      <c r="H272" s="74">
        <v>4088</v>
      </c>
      <c r="I272" s="74">
        <v>5068</v>
      </c>
      <c r="K272" s="114"/>
    </row>
    <row r="273" spans="1:11" x14ac:dyDescent="0.2">
      <c r="A273" s="74" t="s">
        <v>728</v>
      </c>
      <c r="B273" s="74" t="s">
        <v>849</v>
      </c>
      <c r="C273" s="114">
        <v>38858</v>
      </c>
      <c r="D273" s="86">
        <f t="shared" si="4"/>
        <v>2006</v>
      </c>
      <c r="E273" s="115" t="s">
        <v>855</v>
      </c>
      <c r="F273" s="74">
        <v>700</v>
      </c>
      <c r="G273" s="74">
        <v>13874</v>
      </c>
      <c r="H273" s="74">
        <v>5929</v>
      </c>
      <c r="I273" s="74">
        <v>7945</v>
      </c>
      <c r="K273" s="114"/>
    </row>
    <row r="274" spans="1:11" x14ac:dyDescent="0.2">
      <c r="A274" s="74" t="s">
        <v>728</v>
      </c>
      <c r="B274" s="74" t="s">
        <v>848</v>
      </c>
      <c r="C274" s="114">
        <v>38860</v>
      </c>
      <c r="D274" s="86">
        <f t="shared" si="4"/>
        <v>2006</v>
      </c>
      <c r="E274" s="115" t="s">
        <v>861</v>
      </c>
      <c r="F274" s="74">
        <v>200</v>
      </c>
      <c r="G274" s="74">
        <v>4474</v>
      </c>
      <c r="H274" s="74">
        <v>1968</v>
      </c>
      <c r="I274" s="74">
        <v>2506</v>
      </c>
      <c r="K274" s="114"/>
    </row>
    <row r="275" spans="1:11" x14ac:dyDescent="0.2">
      <c r="A275" s="74" t="s">
        <v>728</v>
      </c>
      <c r="B275" s="74" t="s">
        <v>849</v>
      </c>
      <c r="C275" s="114">
        <v>38861</v>
      </c>
      <c r="D275" s="86">
        <f t="shared" si="4"/>
        <v>2006</v>
      </c>
      <c r="E275" s="115" t="s">
        <v>869</v>
      </c>
      <c r="F275" s="74">
        <v>400</v>
      </c>
      <c r="G275" s="74">
        <v>7152</v>
      </c>
      <c r="H275" s="74">
        <v>3388</v>
      </c>
      <c r="I275" s="74">
        <v>3764</v>
      </c>
      <c r="K275" s="114"/>
    </row>
    <row r="276" spans="1:11" x14ac:dyDescent="0.2">
      <c r="A276" s="74" t="s">
        <v>860</v>
      </c>
      <c r="B276" s="74" t="s">
        <v>849</v>
      </c>
      <c r="C276" s="114">
        <v>38861</v>
      </c>
      <c r="D276" s="86">
        <f t="shared" si="4"/>
        <v>2006</v>
      </c>
      <c r="E276" s="115" t="s">
        <v>863</v>
      </c>
      <c r="F276" s="74">
        <v>600</v>
      </c>
      <c r="G276" s="74">
        <v>11964</v>
      </c>
      <c r="H276" s="74">
        <v>5082</v>
      </c>
      <c r="I276" s="74">
        <v>6882</v>
      </c>
      <c r="K276" s="114"/>
    </row>
    <row r="277" spans="1:11" x14ac:dyDescent="0.2">
      <c r="A277" s="74" t="s">
        <v>722</v>
      </c>
      <c r="B277" s="74" t="s">
        <v>849</v>
      </c>
      <c r="C277" s="114">
        <v>38862</v>
      </c>
      <c r="D277" s="86">
        <f t="shared" si="4"/>
        <v>2006</v>
      </c>
      <c r="E277" s="115" t="s">
        <v>863</v>
      </c>
      <c r="F277" s="74">
        <v>1000</v>
      </c>
      <c r="G277" s="74">
        <v>18530</v>
      </c>
      <c r="H277" s="74">
        <v>8470</v>
      </c>
      <c r="I277" s="74">
        <v>10060</v>
      </c>
      <c r="K277" s="114"/>
    </row>
    <row r="278" spans="1:11" x14ac:dyDescent="0.2">
      <c r="A278" s="74" t="s">
        <v>728</v>
      </c>
      <c r="B278" s="74" t="s">
        <v>850</v>
      </c>
      <c r="C278" s="114">
        <v>38865</v>
      </c>
      <c r="D278" s="86">
        <f t="shared" si="4"/>
        <v>2006</v>
      </c>
      <c r="E278" s="115" t="s">
        <v>856</v>
      </c>
      <c r="F278" s="74">
        <v>600</v>
      </c>
      <c r="G278" s="74">
        <v>13290</v>
      </c>
      <c r="H278" s="74">
        <v>6132</v>
      </c>
      <c r="I278" s="74">
        <v>7158</v>
      </c>
      <c r="K278" s="114"/>
    </row>
    <row r="279" spans="1:11" x14ac:dyDescent="0.2">
      <c r="A279" s="74" t="s">
        <v>728</v>
      </c>
      <c r="B279" s="74" t="s">
        <v>848</v>
      </c>
      <c r="C279" s="114">
        <v>38868</v>
      </c>
      <c r="D279" s="86">
        <f t="shared" si="4"/>
        <v>2006</v>
      </c>
      <c r="E279" s="115" t="s">
        <v>862</v>
      </c>
      <c r="F279" s="74">
        <v>800</v>
      </c>
      <c r="G279" s="74">
        <v>17136</v>
      </c>
      <c r="H279" s="74">
        <v>7872</v>
      </c>
      <c r="I279" s="74">
        <v>9264</v>
      </c>
      <c r="K279" s="114"/>
    </row>
    <row r="280" spans="1:11" x14ac:dyDescent="0.2">
      <c r="A280" s="74" t="s">
        <v>860</v>
      </c>
      <c r="B280" s="74" t="s">
        <v>848</v>
      </c>
      <c r="C280" s="114">
        <v>38870</v>
      </c>
      <c r="D280" s="86">
        <f t="shared" si="4"/>
        <v>2006</v>
      </c>
      <c r="E280" s="115" t="s">
        <v>865</v>
      </c>
      <c r="F280" s="74">
        <v>200</v>
      </c>
      <c r="G280" s="74">
        <v>4492</v>
      </c>
      <c r="H280" s="74">
        <v>1968</v>
      </c>
      <c r="I280" s="74">
        <v>2524</v>
      </c>
      <c r="K280" s="114"/>
    </row>
    <row r="281" spans="1:11" x14ac:dyDescent="0.2">
      <c r="A281" s="74" t="s">
        <v>728</v>
      </c>
      <c r="B281" s="74" t="s">
        <v>849</v>
      </c>
      <c r="C281" s="114">
        <v>38872</v>
      </c>
      <c r="D281" s="86">
        <f t="shared" si="4"/>
        <v>2006</v>
      </c>
      <c r="E281" s="115" t="s">
        <v>869</v>
      </c>
      <c r="F281" s="74">
        <v>800</v>
      </c>
      <c r="G281" s="74">
        <v>14984</v>
      </c>
      <c r="H281" s="74">
        <v>6776</v>
      </c>
      <c r="I281" s="74">
        <v>8208</v>
      </c>
      <c r="K281" s="114"/>
    </row>
    <row r="282" spans="1:11" x14ac:dyDescent="0.2">
      <c r="A282" s="74" t="s">
        <v>728</v>
      </c>
      <c r="B282" s="74" t="s">
        <v>849</v>
      </c>
      <c r="C282" s="114">
        <v>38873</v>
      </c>
      <c r="D282" s="86">
        <f t="shared" si="4"/>
        <v>2006</v>
      </c>
      <c r="E282" s="115" t="s">
        <v>869</v>
      </c>
      <c r="F282" s="74">
        <v>900</v>
      </c>
      <c r="G282" s="74">
        <v>18576</v>
      </c>
      <c r="H282" s="74">
        <v>7623</v>
      </c>
      <c r="I282" s="74">
        <v>10953</v>
      </c>
      <c r="K282" s="114"/>
    </row>
    <row r="283" spans="1:11" x14ac:dyDescent="0.2">
      <c r="A283" s="74" t="s">
        <v>860</v>
      </c>
      <c r="B283" s="74" t="s">
        <v>848</v>
      </c>
      <c r="C283" s="114">
        <v>38873</v>
      </c>
      <c r="D283" s="86">
        <f t="shared" si="4"/>
        <v>2006</v>
      </c>
      <c r="E283" s="115" t="s">
        <v>874</v>
      </c>
      <c r="F283" s="74">
        <v>500</v>
      </c>
      <c r="G283" s="74">
        <v>11220</v>
      </c>
      <c r="H283" s="74">
        <v>4920</v>
      </c>
      <c r="I283" s="74">
        <v>6300</v>
      </c>
      <c r="K283" s="114"/>
    </row>
    <row r="284" spans="1:11" x14ac:dyDescent="0.2">
      <c r="A284" s="74" t="s">
        <v>728</v>
      </c>
      <c r="B284" s="74" t="s">
        <v>850</v>
      </c>
      <c r="C284" s="114">
        <v>38873</v>
      </c>
      <c r="D284" s="86">
        <f t="shared" si="4"/>
        <v>2006</v>
      </c>
      <c r="E284" s="115" t="s">
        <v>864</v>
      </c>
      <c r="F284" s="74">
        <v>900</v>
      </c>
      <c r="G284" s="74">
        <v>22716</v>
      </c>
      <c r="H284" s="74">
        <v>9198</v>
      </c>
      <c r="I284" s="74">
        <v>13518</v>
      </c>
      <c r="K284" s="114"/>
    </row>
    <row r="285" spans="1:11" x14ac:dyDescent="0.2">
      <c r="A285" s="74" t="s">
        <v>728</v>
      </c>
      <c r="B285" s="74" t="s">
        <v>849</v>
      </c>
      <c r="C285" s="114">
        <v>38877</v>
      </c>
      <c r="D285" s="86">
        <f t="shared" si="4"/>
        <v>2006</v>
      </c>
      <c r="E285" s="115" t="s">
        <v>856</v>
      </c>
      <c r="F285" s="74">
        <v>500</v>
      </c>
      <c r="G285" s="74">
        <v>9345</v>
      </c>
      <c r="H285" s="74">
        <v>4235</v>
      </c>
      <c r="I285" s="74">
        <v>5110</v>
      </c>
      <c r="K285" s="114"/>
    </row>
    <row r="286" spans="1:11" x14ac:dyDescent="0.2">
      <c r="A286" s="74" t="s">
        <v>860</v>
      </c>
      <c r="B286" s="74" t="s">
        <v>850</v>
      </c>
      <c r="C286" s="114">
        <v>38887</v>
      </c>
      <c r="D286" s="86">
        <f t="shared" si="4"/>
        <v>2006</v>
      </c>
      <c r="E286" s="115" t="s">
        <v>863</v>
      </c>
      <c r="F286" s="74">
        <v>300</v>
      </c>
      <c r="G286" s="74">
        <v>6495</v>
      </c>
      <c r="H286" s="74">
        <v>3066</v>
      </c>
      <c r="I286" s="74">
        <v>3429</v>
      </c>
      <c r="K286" s="114"/>
    </row>
    <row r="287" spans="1:11" x14ac:dyDescent="0.2">
      <c r="A287" s="74" t="s">
        <v>722</v>
      </c>
      <c r="B287" s="74" t="s">
        <v>849</v>
      </c>
      <c r="C287" s="114">
        <v>38887</v>
      </c>
      <c r="D287" s="86">
        <f t="shared" si="4"/>
        <v>2006</v>
      </c>
      <c r="E287" s="115" t="s">
        <v>855</v>
      </c>
      <c r="F287" s="74">
        <v>300</v>
      </c>
      <c r="G287" s="74">
        <v>5094</v>
      </c>
      <c r="H287" s="74">
        <v>2541</v>
      </c>
      <c r="I287" s="74">
        <v>2553</v>
      </c>
      <c r="K287" s="114"/>
    </row>
    <row r="288" spans="1:11" x14ac:dyDescent="0.2">
      <c r="A288" s="74" t="s">
        <v>728</v>
      </c>
      <c r="B288" s="74" t="s">
        <v>850</v>
      </c>
      <c r="C288" s="114">
        <v>38887</v>
      </c>
      <c r="D288" s="86">
        <f t="shared" si="4"/>
        <v>2006</v>
      </c>
      <c r="E288" s="115" t="s">
        <v>856</v>
      </c>
      <c r="F288" s="74">
        <v>1000</v>
      </c>
      <c r="G288" s="74">
        <v>21880</v>
      </c>
      <c r="H288" s="74">
        <v>10220</v>
      </c>
      <c r="I288" s="74">
        <v>11660</v>
      </c>
      <c r="K288" s="114"/>
    </row>
    <row r="289" spans="1:11" x14ac:dyDescent="0.2">
      <c r="A289" s="74" t="s">
        <v>722</v>
      </c>
      <c r="B289" s="74" t="s">
        <v>850</v>
      </c>
      <c r="C289" s="114">
        <v>38889</v>
      </c>
      <c r="D289" s="86">
        <f t="shared" si="4"/>
        <v>2006</v>
      </c>
      <c r="E289" s="115" t="s">
        <v>859</v>
      </c>
      <c r="F289" s="74">
        <v>800</v>
      </c>
      <c r="G289" s="74">
        <v>18072</v>
      </c>
      <c r="H289" s="74">
        <v>8176</v>
      </c>
      <c r="I289" s="74">
        <v>9896</v>
      </c>
      <c r="K289" s="114"/>
    </row>
    <row r="290" spans="1:11" x14ac:dyDescent="0.2">
      <c r="A290" s="74" t="s">
        <v>860</v>
      </c>
      <c r="B290" s="74" t="s">
        <v>850</v>
      </c>
      <c r="C290" s="114">
        <v>38890</v>
      </c>
      <c r="D290" s="86">
        <f t="shared" si="4"/>
        <v>2006</v>
      </c>
      <c r="E290" s="115" t="s">
        <v>862</v>
      </c>
      <c r="F290" s="74">
        <v>100</v>
      </c>
      <c r="G290" s="74">
        <v>2309</v>
      </c>
      <c r="H290" s="74">
        <v>1022</v>
      </c>
      <c r="I290" s="74">
        <v>1287</v>
      </c>
      <c r="K290" s="114"/>
    </row>
    <row r="291" spans="1:11" x14ac:dyDescent="0.2">
      <c r="A291" s="74" t="s">
        <v>860</v>
      </c>
      <c r="B291" s="74" t="s">
        <v>850</v>
      </c>
      <c r="C291" s="114">
        <v>38890</v>
      </c>
      <c r="D291" s="86">
        <f t="shared" si="4"/>
        <v>2006</v>
      </c>
      <c r="E291" s="115" t="s">
        <v>865</v>
      </c>
      <c r="F291" s="74">
        <v>500</v>
      </c>
      <c r="G291" s="74">
        <v>11470</v>
      </c>
      <c r="H291" s="74">
        <v>5110</v>
      </c>
      <c r="I291" s="74">
        <v>6360</v>
      </c>
      <c r="K291" s="114"/>
    </row>
    <row r="292" spans="1:11" x14ac:dyDescent="0.2">
      <c r="A292" s="74" t="s">
        <v>728</v>
      </c>
      <c r="B292" s="74" t="s">
        <v>848</v>
      </c>
      <c r="C292" s="114">
        <v>38895</v>
      </c>
      <c r="D292" s="86">
        <f t="shared" si="4"/>
        <v>2006</v>
      </c>
      <c r="E292" s="115" t="s">
        <v>863</v>
      </c>
      <c r="F292" s="74">
        <v>900</v>
      </c>
      <c r="G292" s="74">
        <v>21168</v>
      </c>
      <c r="H292" s="74">
        <v>8856</v>
      </c>
      <c r="I292" s="74">
        <v>12312</v>
      </c>
      <c r="K292" s="114"/>
    </row>
    <row r="293" spans="1:11" x14ac:dyDescent="0.2">
      <c r="A293" s="74" t="s">
        <v>860</v>
      </c>
      <c r="B293" s="74" t="s">
        <v>848</v>
      </c>
      <c r="C293" s="114">
        <v>38896</v>
      </c>
      <c r="D293" s="86">
        <f t="shared" si="4"/>
        <v>2006</v>
      </c>
      <c r="E293" s="115" t="s">
        <v>856</v>
      </c>
      <c r="F293" s="74">
        <v>100</v>
      </c>
      <c r="G293" s="74">
        <v>2257</v>
      </c>
      <c r="H293" s="74">
        <v>984</v>
      </c>
      <c r="I293" s="74">
        <v>1273</v>
      </c>
      <c r="K293" s="114"/>
    </row>
    <row r="294" spans="1:11" x14ac:dyDescent="0.2">
      <c r="A294" s="74" t="s">
        <v>722</v>
      </c>
      <c r="B294" s="74" t="s">
        <v>849</v>
      </c>
      <c r="C294" s="114">
        <v>38900</v>
      </c>
      <c r="D294" s="86">
        <f t="shared" si="4"/>
        <v>2006</v>
      </c>
      <c r="E294" s="115" t="s">
        <v>864</v>
      </c>
      <c r="F294" s="74">
        <v>200</v>
      </c>
      <c r="G294" s="74">
        <v>3418</v>
      </c>
      <c r="H294" s="74">
        <v>1694</v>
      </c>
      <c r="I294" s="74">
        <v>1724</v>
      </c>
      <c r="K294" s="114"/>
    </row>
    <row r="295" spans="1:11" x14ac:dyDescent="0.2">
      <c r="A295" s="74" t="s">
        <v>860</v>
      </c>
      <c r="B295" s="74" t="s">
        <v>848</v>
      </c>
      <c r="C295" s="114">
        <v>38904</v>
      </c>
      <c r="D295" s="86">
        <f t="shared" si="4"/>
        <v>2006</v>
      </c>
      <c r="E295" s="115" t="s">
        <v>863</v>
      </c>
      <c r="F295" s="74">
        <v>1000</v>
      </c>
      <c r="G295" s="74">
        <v>20840</v>
      </c>
      <c r="H295" s="74">
        <v>9840</v>
      </c>
      <c r="I295" s="74">
        <v>11000</v>
      </c>
      <c r="K295" s="114"/>
    </row>
    <row r="296" spans="1:11" x14ac:dyDescent="0.2">
      <c r="A296" s="74" t="s">
        <v>722</v>
      </c>
      <c r="B296" s="74" t="s">
        <v>849</v>
      </c>
      <c r="C296" s="114">
        <v>38906</v>
      </c>
      <c r="D296" s="86">
        <f t="shared" si="4"/>
        <v>2006</v>
      </c>
      <c r="E296" s="115" t="s">
        <v>864</v>
      </c>
      <c r="F296" s="74">
        <v>1000</v>
      </c>
      <c r="G296" s="74">
        <v>19110</v>
      </c>
      <c r="H296" s="74">
        <v>8470</v>
      </c>
      <c r="I296" s="74">
        <v>10640</v>
      </c>
      <c r="K296" s="114"/>
    </row>
    <row r="297" spans="1:11" x14ac:dyDescent="0.2">
      <c r="A297" s="74" t="s">
        <v>860</v>
      </c>
      <c r="B297" s="74" t="s">
        <v>849</v>
      </c>
      <c r="C297" s="114">
        <v>38908</v>
      </c>
      <c r="D297" s="86">
        <f t="shared" si="4"/>
        <v>2006</v>
      </c>
      <c r="E297" s="115" t="s">
        <v>866</v>
      </c>
      <c r="F297" s="74">
        <v>100</v>
      </c>
      <c r="G297" s="74">
        <v>2108</v>
      </c>
      <c r="H297" s="74">
        <v>847</v>
      </c>
      <c r="I297" s="74">
        <v>1261</v>
      </c>
      <c r="K297" s="114"/>
    </row>
    <row r="298" spans="1:11" x14ac:dyDescent="0.2">
      <c r="A298" s="74" t="s">
        <v>722</v>
      </c>
      <c r="B298" s="74" t="s">
        <v>849</v>
      </c>
      <c r="C298" s="114">
        <v>38909</v>
      </c>
      <c r="D298" s="86">
        <f t="shared" si="4"/>
        <v>2006</v>
      </c>
      <c r="E298" s="115" t="s">
        <v>863</v>
      </c>
      <c r="F298" s="74">
        <v>1000</v>
      </c>
      <c r="G298" s="74">
        <v>18500</v>
      </c>
      <c r="H298" s="74">
        <v>8470</v>
      </c>
      <c r="I298" s="74">
        <v>10030</v>
      </c>
      <c r="K298" s="114"/>
    </row>
    <row r="299" spans="1:11" x14ac:dyDescent="0.2">
      <c r="A299" s="74" t="s">
        <v>722</v>
      </c>
      <c r="B299" s="74" t="s">
        <v>850</v>
      </c>
      <c r="C299" s="114">
        <v>38910</v>
      </c>
      <c r="D299" s="86">
        <f t="shared" si="4"/>
        <v>2006</v>
      </c>
      <c r="E299" s="115" t="s">
        <v>866</v>
      </c>
      <c r="F299" s="74">
        <v>100</v>
      </c>
      <c r="G299" s="74">
        <v>2213</v>
      </c>
      <c r="H299" s="74">
        <v>1022</v>
      </c>
      <c r="I299" s="74">
        <v>1191</v>
      </c>
      <c r="K299" s="114"/>
    </row>
    <row r="300" spans="1:11" x14ac:dyDescent="0.2">
      <c r="A300" s="74" t="s">
        <v>722</v>
      </c>
      <c r="B300" s="74" t="s">
        <v>848</v>
      </c>
      <c r="C300" s="114">
        <v>38911</v>
      </c>
      <c r="D300" s="86">
        <f t="shared" si="4"/>
        <v>2006</v>
      </c>
      <c r="E300" s="115" t="s">
        <v>861</v>
      </c>
      <c r="F300" s="74">
        <v>1000</v>
      </c>
      <c r="G300" s="74">
        <v>21740</v>
      </c>
      <c r="H300" s="74">
        <v>9840</v>
      </c>
      <c r="I300" s="74">
        <v>11900</v>
      </c>
      <c r="K300" s="114"/>
    </row>
    <row r="301" spans="1:11" x14ac:dyDescent="0.2">
      <c r="A301" s="74" t="s">
        <v>728</v>
      </c>
      <c r="B301" s="74" t="s">
        <v>849</v>
      </c>
      <c r="C301" s="114">
        <v>38914</v>
      </c>
      <c r="D301" s="86">
        <f t="shared" si="4"/>
        <v>2006</v>
      </c>
      <c r="E301" s="115" t="s">
        <v>865</v>
      </c>
      <c r="F301" s="74">
        <v>800</v>
      </c>
      <c r="G301" s="74">
        <v>16008</v>
      </c>
      <c r="H301" s="74">
        <v>6776</v>
      </c>
      <c r="I301" s="74">
        <v>9232</v>
      </c>
      <c r="K301" s="114"/>
    </row>
    <row r="302" spans="1:11" x14ac:dyDescent="0.2">
      <c r="A302" s="74" t="s">
        <v>860</v>
      </c>
      <c r="B302" s="74" t="s">
        <v>849</v>
      </c>
      <c r="C302" s="114">
        <v>38915</v>
      </c>
      <c r="D302" s="86">
        <f t="shared" si="4"/>
        <v>2006</v>
      </c>
      <c r="E302" s="115" t="s">
        <v>862</v>
      </c>
      <c r="F302" s="74">
        <v>100</v>
      </c>
      <c r="G302" s="74">
        <v>1817</v>
      </c>
      <c r="H302" s="74">
        <v>847</v>
      </c>
      <c r="I302" s="74">
        <v>970</v>
      </c>
      <c r="K302" s="114"/>
    </row>
    <row r="303" spans="1:11" x14ac:dyDescent="0.2">
      <c r="A303" s="74" t="s">
        <v>860</v>
      </c>
      <c r="B303" s="74" t="s">
        <v>849</v>
      </c>
      <c r="C303" s="114">
        <v>38915</v>
      </c>
      <c r="D303" s="86">
        <f t="shared" si="4"/>
        <v>2006</v>
      </c>
      <c r="E303" s="115" t="s">
        <v>866</v>
      </c>
      <c r="F303" s="74">
        <v>300</v>
      </c>
      <c r="G303" s="74">
        <v>6267</v>
      </c>
      <c r="H303" s="74">
        <v>2541</v>
      </c>
      <c r="I303" s="74">
        <v>3726</v>
      </c>
      <c r="K303" s="114"/>
    </row>
    <row r="304" spans="1:11" x14ac:dyDescent="0.2">
      <c r="A304" s="74" t="s">
        <v>722</v>
      </c>
      <c r="B304" s="74" t="s">
        <v>850</v>
      </c>
      <c r="C304" s="114">
        <v>38916</v>
      </c>
      <c r="D304" s="86">
        <f t="shared" si="4"/>
        <v>2006</v>
      </c>
      <c r="E304" s="115" t="s">
        <v>857</v>
      </c>
      <c r="F304" s="74">
        <v>1000</v>
      </c>
      <c r="G304" s="74">
        <v>25310</v>
      </c>
      <c r="H304" s="74">
        <v>10220</v>
      </c>
      <c r="I304" s="74">
        <v>15090</v>
      </c>
      <c r="K304" s="114"/>
    </row>
    <row r="305" spans="1:11" x14ac:dyDescent="0.2">
      <c r="A305" s="74" t="s">
        <v>728</v>
      </c>
      <c r="B305" s="74" t="s">
        <v>849</v>
      </c>
      <c r="C305" s="114">
        <v>38919</v>
      </c>
      <c r="D305" s="86">
        <f t="shared" si="4"/>
        <v>2006</v>
      </c>
      <c r="E305" s="115" t="s">
        <v>862</v>
      </c>
      <c r="F305" s="74">
        <v>700</v>
      </c>
      <c r="G305" s="74">
        <v>12131</v>
      </c>
      <c r="H305" s="74">
        <v>5929</v>
      </c>
      <c r="I305" s="74">
        <v>6202</v>
      </c>
      <c r="K305" s="114"/>
    </row>
    <row r="306" spans="1:11" x14ac:dyDescent="0.2">
      <c r="A306" s="74" t="s">
        <v>722</v>
      </c>
      <c r="B306" s="74" t="s">
        <v>848</v>
      </c>
      <c r="C306" s="114">
        <v>38919</v>
      </c>
      <c r="D306" s="86">
        <f t="shared" si="4"/>
        <v>2006</v>
      </c>
      <c r="E306" s="115" t="s">
        <v>865</v>
      </c>
      <c r="F306" s="74">
        <v>200</v>
      </c>
      <c r="G306" s="74">
        <v>4470</v>
      </c>
      <c r="H306" s="74">
        <v>1968</v>
      </c>
      <c r="I306" s="74">
        <v>2502</v>
      </c>
      <c r="K306" s="114"/>
    </row>
    <row r="307" spans="1:11" x14ac:dyDescent="0.2">
      <c r="A307" s="74" t="s">
        <v>728</v>
      </c>
      <c r="B307" s="74" t="s">
        <v>849</v>
      </c>
      <c r="C307" s="114">
        <v>38919</v>
      </c>
      <c r="D307" s="86">
        <f t="shared" si="4"/>
        <v>2006</v>
      </c>
      <c r="E307" s="115" t="s">
        <v>864</v>
      </c>
      <c r="F307" s="74">
        <v>800</v>
      </c>
      <c r="G307" s="74">
        <v>14224</v>
      </c>
      <c r="H307" s="74">
        <v>6776</v>
      </c>
      <c r="I307" s="74">
        <v>7448</v>
      </c>
      <c r="K307" s="114"/>
    </row>
    <row r="308" spans="1:11" x14ac:dyDescent="0.2">
      <c r="A308" s="74" t="s">
        <v>722</v>
      </c>
      <c r="B308" s="74" t="s">
        <v>850</v>
      </c>
      <c r="C308" s="114">
        <v>38921</v>
      </c>
      <c r="D308" s="86">
        <f t="shared" si="4"/>
        <v>2006</v>
      </c>
      <c r="E308" s="115" t="s">
        <v>855</v>
      </c>
      <c r="F308" s="74">
        <v>400</v>
      </c>
      <c r="G308" s="74">
        <v>9144</v>
      </c>
      <c r="H308" s="74">
        <v>4088</v>
      </c>
      <c r="I308" s="74">
        <v>5056</v>
      </c>
      <c r="K308" s="114"/>
    </row>
    <row r="309" spans="1:11" x14ac:dyDescent="0.2">
      <c r="A309" s="74" t="s">
        <v>722</v>
      </c>
      <c r="B309" s="74" t="s">
        <v>849</v>
      </c>
      <c r="C309" s="114">
        <v>38921</v>
      </c>
      <c r="D309" s="86">
        <f t="shared" si="4"/>
        <v>2006</v>
      </c>
      <c r="E309" s="115" t="s">
        <v>873</v>
      </c>
      <c r="F309" s="74">
        <v>700</v>
      </c>
      <c r="G309" s="74">
        <v>13853</v>
      </c>
      <c r="H309" s="74">
        <v>5929</v>
      </c>
      <c r="I309" s="74">
        <v>7924</v>
      </c>
      <c r="K309" s="114"/>
    </row>
    <row r="310" spans="1:11" x14ac:dyDescent="0.2">
      <c r="A310" s="74" t="s">
        <v>722</v>
      </c>
      <c r="B310" s="74" t="s">
        <v>850</v>
      </c>
      <c r="C310" s="114">
        <v>38927</v>
      </c>
      <c r="D310" s="86">
        <f t="shared" si="4"/>
        <v>2006</v>
      </c>
      <c r="E310" s="115" t="s">
        <v>867</v>
      </c>
      <c r="F310" s="74">
        <v>400</v>
      </c>
      <c r="G310" s="74">
        <v>8556</v>
      </c>
      <c r="H310" s="74">
        <v>4088</v>
      </c>
      <c r="I310" s="74">
        <v>4468</v>
      </c>
      <c r="K310" s="114"/>
    </row>
    <row r="311" spans="1:11" x14ac:dyDescent="0.2">
      <c r="A311" s="74" t="s">
        <v>860</v>
      </c>
      <c r="B311" s="74" t="s">
        <v>848</v>
      </c>
      <c r="C311" s="114">
        <v>38932</v>
      </c>
      <c r="D311" s="86">
        <f t="shared" si="4"/>
        <v>2006</v>
      </c>
      <c r="E311" s="115" t="s">
        <v>863</v>
      </c>
      <c r="F311" s="74">
        <v>100</v>
      </c>
      <c r="G311" s="74">
        <v>2231</v>
      </c>
      <c r="H311" s="74">
        <v>984</v>
      </c>
      <c r="I311" s="74">
        <v>1247</v>
      </c>
      <c r="K311" s="114"/>
    </row>
    <row r="312" spans="1:11" x14ac:dyDescent="0.2">
      <c r="A312" s="74" t="s">
        <v>860</v>
      </c>
      <c r="B312" s="74" t="s">
        <v>848</v>
      </c>
      <c r="C312" s="114">
        <v>38935</v>
      </c>
      <c r="D312" s="86">
        <f t="shared" si="4"/>
        <v>2006</v>
      </c>
      <c r="E312" s="115" t="s">
        <v>865</v>
      </c>
      <c r="F312" s="74">
        <v>700</v>
      </c>
      <c r="G312" s="74">
        <v>15407</v>
      </c>
      <c r="H312" s="74">
        <v>6888</v>
      </c>
      <c r="I312" s="74">
        <v>8519</v>
      </c>
      <c r="K312" s="114"/>
    </row>
    <row r="313" spans="1:11" x14ac:dyDescent="0.2">
      <c r="A313" s="74" t="s">
        <v>728</v>
      </c>
      <c r="B313" s="74" t="s">
        <v>848</v>
      </c>
      <c r="C313" s="114">
        <v>38935</v>
      </c>
      <c r="D313" s="86">
        <f t="shared" si="4"/>
        <v>2006</v>
      </c>
      <c r="E313" s="115" t="s">
        <v>864</v>
      </c>
      <c r="F313" s="74">
        <v>500</v>
      </c>
      <c r="G313" s="74">
        <v>11235</v>
      </c>
      <c r="H313" s="74">
        <v>4920</v>
      </c>
      <c r="I313" s="74">
        <v>6315</v>
      </c>
      <c r="K313" s="114"/>
    </row>
    <row r="314" spans="1:11" x14ac:dyDescent="0.2">
      <c r="A314" s="74" t="s">
        <v>860</v>
      </c>
      <c r="B314" s="74" t="s">
        <v>848</v>
      </c>
      <c r="C314" s="114">
        <v>38936</v>
      </c>
      <c r="D314" s="86">
        <f t="shared" si="4"/>
        <v>2006</v>
      </c>
      <c r="E314" s="115" t="s">
        <v>864</v>
      </c>
      <c r="F314" s="74">
        <v>1000</v>
      </c>
      <c r="G314" s="74">
        <v>23080</v>
      </c>
      <c r="H314" s="74">
        <v>9840</v>
      </c>
      <c r="I314" s="74">
        <v>13240</v>
      </c>
      <c r="K314" s="114"/>
    </row>
    <row r="315" spans="1:11" x14ac:dyDescent="0.2">
      <c r="A315" s="74" t="s">
        <v>860</v>
      </c>
      <c r="B315" s="74" t="s">
        <v>848</v>
      </c>
      <c r="C315" s="114">
        <v>38942</v>
      </c>
      <c r="D315" s="86">
        <f t="shared" si="4"/>
        <v>2006</v>
      </c>
      <c r="E315" s="115" t="s">
        <v>871</v>
      </c>
      <c r="F315" s="74">
        <v>500</v>
      </c>
      <c r="G315" s="74">
        <v>11550</v>
      </c>
      <c r="H315" s="74">
        <v>4920</v>
      </c>
      <c r="I315" s="74">
        <v>6630</v>
      </c>
      <c r="K315" s="114"/>
    </row>
    <row r="316" spans="1:11" x14ac:dyDescent="0.2">
      <c r="A316" s="74" t="s">
        <v>860</v>
      </c>
      <c r="B316" s="74" t="s">
        <v>849</v>
      </c>
      <c r="C316" s="114">
        <v>38945</v>
      </c>
      <c r="D316" s="86">
        <f t="shared" si="4"/>
        <v>2006</v>
      </c>
      <c r="E316" s="115" t="s">
        <v>866</v>
      </c>
      <c r="F316" s="74">
        <v>500</v>
      </c>
      <c r="G316" s="74">
        <v>10330</v>
      </c>
      <c r="H316" s="74">
        <v>4235</v>
      </c>
      <c r="I316" s="74">
        <v>6095</v>
      </c>
      <c r="K316" s="114"/>
    </row>
    <row r="317" spans="1:11" x14ac:dyDescent="0.2">
      <c r="A317" s="74" t="s">
        <v>860</v>
      </c>
      <c r="B317" s="74" t="s">
        <v>849</v>
      </c>
      <c r="C317" s="114">
        <v>38952</v>
      </c>
      <c r="D317" s="86">
        <f t="shared" si="4"/>
        <v>2006</v>
      </c>
      <c r="E317" s="115" t="s">
        <v>862</v>
      </c>
      <c r="F317" s="74">
        <v>400</v>
      </c>
      <c r="G317" s="74">
        <v>8016</v>
      </c>
      <c r="H317" s="74">
        <v>3388</v>
      </c>
      <c r="I317" s="74">
        <v>4628</v>
      </c>
      <c r="K317" s="114"/>
    </row>
    <row r="318" spans="1:11" x14ac:dyDescent="0.2">
      <c r="A318" s="74" t="s">
        <v>722</v>
      </c>
      <c r="B318" s="74" t="s">
        <v>850</v>
      </c>
      <c r="C318" s="114">
        <v>38952</v>
      </c>
      <c r="D318" s="86">
        <f t="shared" si="4"/>
        <v>2006</v>
      </c>
      <c r="E318" s="115" t="s">
        <v>863</v>
      </c>
      <c r="F318" s="74">
        <v>200</v>
      </c>
      <c r="G318" s="74">
        <v>4388</v>
      </c>
      <c r="H318" s="74">
        <v>2044</v>
      </c>
      <c r="I318" s="74">
        <v>2344</v>
      </c>
      <c r="K318" s="114"/>
    </row>
    <row r="319" spans="1:11" x14ac:dyDescent="0.2">
      <c r="A319" s="74" t="s">
        <v>728</v>
      </c>
      <c r="B319" s="74" t="s">
        <v>848</v>
      </c>
      <c r="C319" s="114">
        <v>38952</v>
      </c>
      <c r="D319" s="86">
        <f t="shared" si="4"/>
        <v>2006</v>
      </c>
      <c r="E319" s="115" t="s">
        <v>861</v>
      </c>
      <c r="F319" s="74">
        <v>200</v>
      </c>
      <c r="G319" s="74">
        <v>4742</v>
      </c>
      <c r="H319" s="74">
        <v>1968</v>
      </c>
      <c r="I319" s="74">
        <v>2774</v>
      </c>
      <c r="K319" s="114"/>
    </row>
    <row r="320" spans="1:11" x14ac:dyDescent="0.2">
      <c r="A320" s="74" t="s">
        <v>728</v>
      </c>
      <c r="B320" s="74" t="s">
        <v>849</v>
      </c>
      <c r="C320" s="114">
        <v>38958</v>
      </c>
      <c r="D320" s="86">
        <f t="shared" si="4"/>
        <v>2006</v>
      </c>
      <c r="E320" s="115" t="s">
        <v>856</v>
      </c>
      <c r="F320" s="74">
        <v>1000</v>
      </c>
      <c r="G320" s="74">
        <v>19630</v>
      </c>
      <c r="H320" s="74">
        <v>8470</v>
      </c>
      <c r="I320" s="74">
        <v>11160</v>
      </c>
      <c r="K320" s="114"/>
    </row>
    <row r="321" spans="1:11" x14ac:dyDescent="0.2">
      <c r="A321" s="74" t="s">
        <v>722</v>
      </c>
      <c r="B321" s="74" t="s">
        <v>850</v>
      </c>
      <c r="C321" s="114">
        <v>38959</v>
      </c>
      <c r="D321" s="86">
        <f t="shared" si="4"/>
        <v>2006</v>
      </c>
      <c r="E321" s="115" t="s">
        <v>881</v>
      </c>
      <c r="F321" s="74">
        <v>300</v>
      </c>
      <c r="G321" s="74">
        <v>7032</v>
      </c>
      <c r="H321" s="74">
        <v>3066</v>
      </c>
      <c r="I321" s="74">
        <v>3966</v>
      </c>
      <c r="K321" s="114"/>
    </row>
    <row r="322" spans="1:11" x14ac:dyDescent="0.2">
      <c r="A322" s="74" t="s">
        <v>860</v>
      </c>
      <c r="B322" s="74" t="s">
        <v>848</v>
      </c>
      <c r="C322" s="114">
        <v>38963</v>
      </c>
      <c r="D322" s="86">
        <f t="shared" si="4"/>
        <v>2006</v>
      </c>
      <c r="E322" s="115" t="s">
        <v>862</v>
      </c>
      <c r="F322" s="74">
        <v>1000</v>
      </c>
      <c r="G322" s="74">
        <v>21800</v>
      </c>
      <c r="H322" s="74">
        <v>9840</v>
      </c>
      <c r="I322" s="74">
        <v>11960</v>
      </c>
      <c r="K322" s="114"/>
    </row>
    <row r="323" spans="1:11" x14ac:dyDescent="0.2">
      <c r="A323" s="74" t="s">
        <v>722</v>
      </c>
      <c r="B323" s="74" t="s">
        <v>848</v>
      </c>
      <c r="C323" s="114">
        <v>38964</v>
      </c>
      <c r="D323" s="86">
        <f t="shared" si="4"/>
        <v>2006</v>
      </c>
      <c r="E323" s="115" t="s">
        <v>869</v>
      </c>
      <c r="F323" s="74">
        <v>300</v>
      </c>
      <c r="G323" s="74">
        <v>6156</v>
      </c>
      <c r="H323" s="74">
        <v>2952</v>
      </c>
      <c r="I323" s="74">
        <v>3204</v>
      </c>
      <c r="K323" s="114"/>
    </row>
    <row r="324" spans="1:11" x14ac:dyDescent="0.2">
      <c r="A324" s="74" t="s">
        <v>728</v>
      </c>
      <c r="B324" s="74" t="s">
        <v>848</v>
      </c>
      <c r="C324" s="114">
        <v>38964</v>
      </c>
      <c r="D324" s="86">
        <f t="shared" si="4"/>
        <v>2006</v>
      </c>
      <c r="E324" s="115" t="s">
        <v>872</v>
      </c>
      <c r="F324" s="74">
        <v>200</v>
      </c>
      <c r="G324" s="74">
        <v>4282</v>
      </c>
      <c r="H324" s="74">
        <v>1968</v>
      </c>
      <c r="I324" s="74">
        <v>2314</v>
      </c>
      <c r="K324" s="114"/>
    </row>
    <row r="325" spans="1:11" x14ac:dyDescent="0.2">
      <c r="A325" s="74" t="s">
        <v>860</v>
      </c>
      <c r="B325" s="74" t="s">
        <v>848</v>
      </c>
      <c r="C325" s="114">
        <v>38965</v>
      </c>
      <c r="D325" s="86">
        <f t="shared" si="4"/>
        <v>2006</v>
      </c>
      <c r="E325" s="115" t="s">
        <v>875</v>
      </c>
      <c r="F325" s="74">
        <v>800</v>
      </c>
      <c r="G325" s="74">
        <v>19520</v>
      </c>
      <c r="H325" s="74">
        <v>7872</v>
      </c>
      <c r="I325" s="74">
        <v>11648</v>
      </c>
      <c r="K325" s="114"/>
    </row>
    <row r="326" spans="1:11" x14ac:dyDescent="0.2">
      <c r="A326" s="74" t="s">
        <v>860</v>
      </c>
      <c r="B326" s="74" t="s">
        <v>850</v>
      </c>
      <c r="C326" s="114">
        <v>38965</v>
      </c>
      <c r="D326" s="86">
        <f t="shared" si="4"/>
        <v>2006</v>
      </c>
      <c r="E326" s="115" t="s">
        <v>864</v>
      </c>
      <c r="F326" s="74">
        <v>700</v>
      </c>
      <c r="G326" s="74">
        <v>15834</v>
      </c>
      <c r="H326" s="74">
        <v>7154</v>
      </c>
      <c r="I326" s="74">
        <v>8680</v>
      </c>
      <c r="K326" s="114"/>
    </row>
    <row r="327" spans="1:11" x14ac:dyDescent="0.2">
      <c r="A327" s="74" t="s">
        <v>860</v>
      </c>
      <c r="B327" s="74" t="s">
        <v>848</v>
      </c>
      <c r="C327" s="114">
        <v>38966</v>
      </c>
      <c r="D327" s="86">
        <f t="shared" si="4"/>
        <v>2006</v>
      </c>
      <c r="E327" s="115" t="s">
        <v>864</v>
      </c>
      <c r="F327" s="74">
        <v>900</v>
      </c>
      <c r="G327" s="74">
        <v>19503</v>
      </c>
      <c r="H327" s="74">
        <v>8856</v>
      </c>
      <c r="I327" s="74">
        <v>10647</v>
      </c>
      <c r="K327" s="114"/>
    </row>
    <row r="328" spans="1:11" x14ac:dyDescent="0.2">
      <c r="A328" s="74" t="s">
        <v>860</v>
      </c>
      <c r="B328" s="74" t="s">
        <v>850</v>
      </c>
      <c r="C328" s="114">
        <v>38969</v>
      </c>
      <c r="D328" s="86">
        <f t="shared" si="4"/>
        <v>2006</v>
      </c>
      <c r="E328" s="115" t="s">
        <v>872</v>
      </c>
      <c r="F328" s="74">
        <v>400</v>
      </c>
      <c r="G328" s="74">
        <v>8876</v>
      </c>
      <c r="H328" s="74">
        <v>4088</v>
      </c>
      <c r="I328" s="74">
        <v>4788</v>
      </c>
      <c r="K328" s="114"/>
    </row>
    <row r="329" spans="1:11" x14ac:dyDescent="0.2">
      <c r="A329" s="74" t="s">
        <v>860</v>
      </c>
      <c r="B329" s="74" t="s">
        <v>848</v>
      </c>
      <c r="C329" s="114">
        <v>38976</v>
      </c>
      <c r="D329" s="86">
        <f t="shared" ref="D329:D392" si="5">YEAR(C329)</f>
        <v>2006</v>
      </c>
      <c r="E329" s="115" t="s">
        <v>859</v>
      </c>
      <c r="F329" s="74">
        <v>200</v>
      </c>
      <c r="G329" s="74">
        <v>4060</v>
      </c>
      <c r="H329" s="74">
        <v>1968</v>
      </c>
      <c r="I329" s="74">
        <v>2092</v>
      </c>
      <c r="K329" s="114"/>
    </row>
    <row r="330" spans="1:11" x14ac:dyDescent="0.2">
      <c r="A330" s="74" t="s">
        <v>860</v>
      </c>
      <c r="B330" s="74" t="s">
        <v>850</v>
      </c>
      <c r="C330" s="114">
        <v>38976</v>
      </c>
      <c r="D330" s="86">
        <f t="shared" si="5"/>
        <v>2006</v>
      </c>
      <c r="E330" s="115" t="s">
        <v>878</v>
      </c>
      <c r="F330" s="74">
        <v>200</v>
      </c>
      <c r="G330" s="74">
        <v>4948</v>
      </c>
      <c r="H330" s="74">
        <v>2044</v>
      </c>
      <c r="I330" s="74">
        <v>2904</v>
      </c>
      <c r="K330" s="114"/>
    </row>
    <row r="331" spans="1:11" x14ac:dyDescent="0.2">
      <c r="A331" s="74" t="s">
        <v>860</v>
      </c>
      <c r="B331" s="74" t="s">
        <v>849</v>
      </c>
      <c r="C331" s="114">
        <v>38976</v>
      </c>
      <c r="D331" s="86">
        <f t="shared" si="5"/>
        <v>2006</v>
      </c>
      <c r="E331" s="115" t="s">
        <v>864</v>
      </c>
      <c r="F331" s="74">
        <v>300</v>
      </c>
      <c r="G331" s="74">
        <v>5355</v>
      </c>
      <c r="H331" s="74">
        <v>2541</v>
      </c>
      <c r="I331" s="74">
        <v>2814</v>
      </c>
      <c r="K331" s="114"/>
    </row>
    <row r="332" spans="1:11" x14ac:dyDescent="0.2">
      <c r="A332" s="74" t="s">
        <v>728</v>
      </c>
      <c r="B332" s="74" t="s">
        <v>848</v>
      </c>
      <c r="C332" s="114">
        <v>38979</v>
      </c>
      <c r="D332" s="86">
        <f t="shared" si="5"/>
        <v>2006</v>
      </c>
      <c r="E332" s="115" t="s">
        <v>855</v>
      </c>
      <c r="F332" s="74">
        <v>200</v>
      </c>
      <c r="G332" s="74">
        <v>4866</v>
      </c>
      <c r="H332" s="74">
        <v>1968</v>
      </c>
      <c r="I332" s="74">
        <v>2898</v>
      </c>
      <c r="K332" s="114"/>
    </row>
    <row r="333" spans="1:11" x14ac:dyDescent="0.2">
      <c r="A333" s="74" t="s">
        <v>728</v>
      </c>
      <c r="B333" s="74" t="s">
        <v>849</v>
      </c>
      <c r="C333" s="114">
        <v>38982</v>
      </c>
      <c r="D333" s="86">
        <f t="shared" si="5"/>
        <v>2006</v>
      </c>
      <c r="E333" s="115" t="s">
        <v>869</v>
      </c>
      <c r="F333" s="74">
        <v>500</v>
      </c>
      <c r="G333" s="74">
        <v>9155</v>
      </c>
      <c r="H333" s="74">
        <v>4235</v>
      </c>
      <c r="I333" s="74">
        <v>4920</v>
      </c>
      <c r="K333" s="114"/>
    </row>
    <row r="334" spans="1:11" x14ac:dyDescent="0.2">
      <c r="A334" s="74" t="s">
        <v>860</v>
      </c>
      <c r="B334" s="74" t="s">
        <v>849</v>
      </c>
      <c r="C334" s="114">
        <v>38984</v>
      </c>
      <c r="D334" s="86">
        <f t="shared" si="5"/>
        <v>2006</v>
      </c>
      <c r="E334" s="115" t="s">
        <v>857</v>
      </c>
      <c r="F334" s="74">
        <v>500</v>
      </c>
      <c r="G334" s="74">
        <v>9350</v>
      </c>
      <c r="H334" s="74">
        <v>4235</v>
      </c>
      <c r="I334" s="74">
        <v>5115</v>
      </c>
      <c r="K334" s="114"/>
    </row>
    <row r="335" spans="1:11" x14ac:dyDescent="0.2">
      <c r="A335" s="74" t="s">
        <v>860</v>
      </c>
      <c r="B335" s="74" t="s">
        <v>849</v>
      </c>
      <c r="C335" s="114">
        <v>38986</v>
      </c>
      <c r="D335" s="86">
        <f t="shared" si="5"/>
        <v>2006</v>
      </c>
      <c r="E335" s="115" t="s">
        <v>865</v>
      </c>
      <c r="F335" s="74">
        <v>700</v>
      </c>
      <c r="G335" s="74">
        <v>13986</v>
      </c>
      <c r="H335" s="74">
        <v>5929</v>
      </c>
      <c r="I335" s="74">
        <v>8057</v>
      </c>
      <c r="K335" s="114"/>
    </row>
    <row r="336" spans="1:11" x14ac:dyDescent="0.2">
      <c r="A336" s="74" t="s">
        <v>728</v>
      </c>
      <c r="B336" s="74" t="s">
        <v>849</v>
      </c>
      <c r="C336" s="114">
        <v>38986</v>
      </c>
      <c r="D336" s="86">
        <f t="shared" si="5"/>
        <v>2006</v>
      </c>
      <c r="E336" s="115" t="s">
        <v>866</v>
      </c>
      <c r="F336" s="74">
        <v>400</v>
      </c>
      <c r="G336" s="74">
        <v>8128</v>
      </c>
      <c r="H336" s="74">
        <v>3388</v>
      </c>
      <c r="I336" s="74">
        <v>4740</v>
      </c>
      <c r="K336" s="114"/>
    </row>
    <row r="337" spans="1:11" x14ac:dyDescent="0.2">
      <c r="A337" s="74" t="s">
        <v>728</v>
      </c>
      <c r="B337" s="74" t="s">
        <v>850</v>
      </c>
      <c r="C337" s="114">
        <v>38987</v>
      </c>
      <c r="D337" s="86">
        <f t="shared" si="5"/>
        <v>2006</v>
      </c>
      <c r="E337" s="115" t="s">
        <v>879</v>
      </c>
      <c r="F337" s="74">
        <v>1000</v>
      </c>
      <c r="G337" s="74">
        <v>24420</v>
      </c>
      <c r="H337" s="74">
        <v>10220</v>
      </c>
      <c r="I337" s="74">
        <v>14200</v>
      </c>
      <c r="K337" s="114"/>
    </row>
    <row r="338" spans="1:11" x14ac:dyDescent="0.2">
      <c r="A338" s="74" t="s">
        <v>728</v>
      </c>
      <c r="B338" s="74" t="s">
        <v>848</v>
      </c>
      <c r="C338" s="114">
        <v>38989</v>
      </c>
      <c r="D338" s="86">
        <f t="shared" si="5"/>
        <v>2006</v>
      </c>
      <c r="E338" s="115" t="s">
        <v>862</v>
      </c>
      <c r="F338" s="74">
        <v>400</v>
      </c>
      <c r="G338" s="74">
        <v>8204</v>
      </c>
      <c r="H338" s="74">
        <v>3936</v>
      </c>
      <c r="I338" s="74">
        <v>4268</v>
      </c>
      <c r="K338" s="114"/>
    </row>
    <row r="339" spans="1:11" x14ac:dyDescent="0.2">
      <c r="A339" s="74" t="s">
        <v>860</v>
      </c>
      <c r="B339" s="74" t="s">
        <v>849</v>
      </c>
      <c r="C339" s="114">
        <v>38990</v>
      </c>
      <c r="D339" s="86">
        <f t="shared" si="5"/>
        <v>2006</v>
      </c>
      <c r="E339" s="115" t="s">
        <v>864</v>
      </c>
      <c r="F339" s="74">
        <v>400</v>
      </c>
      <c r="G339" s="74">
        <v>7180</v>
      </c>
      <c r="H339" s="74">
        <v>3388</v>
      </c>
      <c r="I339" s="74">
        <v>3792</v>
      </c>
      <c r="K339" s="114"/>
    </row>
    <row r="340" spans="1:11" x14ac:dyDescent="0.2">
      <c r="A340" s="74" t="s">
        <v>722</v>
      </c>
      <c r="B340" s="74" t="s">
        <v>850</v>
      </c>
      <c r="C340" s="114">
        <v>38991</v>
      </c>
      <c r="D340" s="86">
        <f t="shared" si="5"/>
        <v>2006</v>
      </c>
      <c r="E340" s="115" t="s">
        <v>865</v>
      </c>
      <c r="F340" s="74">
        <v>900</v>
      </c>
      <c r="G340" s="74">
        <v>22887</v>
      </c>
      <c r="H340" s="74">
        <v>9198</v>
      </c>
      <c r="I340" s="74">
        <v>13689</v>
      </c>
      <c r="K340" s="114"/>
    </row>
    <row r="341" spans="1:11" x14ac:dyDescent="0.2">
      <c r="A341" s="74" t="s">
        <v>860</v>
      </c>
      <c r="B341" s="74" t="s">
        <v>849</v>
      </c>
      <c r="C341" s="114">
        <v>38992</v>
      </c>
      <c r="D341" s="86">
        <f t="shared" si="5"/>
        <v>2006</v>
      </c>
      <c r="E341" s="115" t="s">
        <v>869</v>
      </c>
      <c r="F341" s="74">
        <v>500</v>
      </c>
      <c r="G341" s="74">
        <v>8715</v>
      </c>
      <c r="H341" s="74">
        <v>4235</v>
      </c>
      <c r="I341" s="74">
        <v>4480</v>
      </c>
      <c r="K341" s="114"/>
    </row>
    <row r="342" spans="1:11" x14ac:dyDescent="0.2">
      <c r="A342" s="74" t="s">
        <v>860</v>
      </c>
      <c r="B342" s="74" t="s">
        <v>849</v>
      </c>
      <c r="C342" s="114">
        <v>38994</v>
      </c>
      <c r="D342" s="86">
        <f t="shared" si="5"/>
        <v>2006</v>
      </c>
      <c r="E342" s="115" t="s">
        <v>865</v>
      </c>
      <c r="F342" s="74">
        <v>300</v>
      </c>
      <c r="G342" s="74">
        <v>5157</v>
      </c>
      <c r="H342" s="74">
        <v>2541</v>
      </c>
      <c r="I342" s="74">
        <v>2616</v>
      </c>
      <c r="K342" s="114"/>
    </row>
    <row r="343" spans="1:11" x14ac:dyDescent="0.2">
      <c r="A343" s="74" t="s">
        <v>728</v>
      </c>
      <c r="B343" s="74" t="s">
        <v>850</v>
      </c>
      <c r="C343" s="114">
        <v>38994</v>
      </c>
      <c r="D343" s="86">
        <f t="shared" si="5"/>
        <v>2006</v>
      </c>
      <c r="E343" s="115" t="s">
        <v>864</v>
      </c>
      <c r="F343" s="74">
        <v>400</v>
      </c>
      <c r="G343" s="74">
        <v>8580</v>
      </c>
      <c r="H343" s="74">
        <v>4088</v>
      </c>
      <c r="I343" s="74">
        <v>4492</v>
      </c>
      <c r="K343" s="114"/>
    </row>
    <row r="344" spans="1:11" x14ac:dyDescent="0.2">
      <c r="A344" s="74" t="s">
        <v>722</v>
      </c>
      <c r="B344" s="74" t="s">
        <v>848</v>
      </c>
      <c r="C344" s="114">
        <v>38997</v>
      </c>
      <c r="D344" s="86">
        <f t="shared" si="5"/>
        <v>2006</v>
      </c>
      <c r="E344" s="115" t="s">
        <v>869</v>
      </c>
      <c r="F344" s="74">
        <v>400</v>
      </c>
      <c r="G344" s="74">
        <v>8052</v>
      </c>
      <c r="H344" s="74">
        <v>3936</v>
      </c>
      <c r="I344" s="74">
        <v>4116</v>
      </c>
      <c r="K344" s="114"/>
    </row>
    <row r="345" spans="1:11" x14ac:dyDescent="0.2">
      <c r="A345" s="74" t="s">
        <v>728</v>
      </c>
      <c r="B345" s="74" t="s">
        <v>850</v>
      </c>
      <c r="C345" s="114">
        <v>38999</v>
      </c>
      <c r="D345" s="86">
        <f t="shared" si="5"/>
        <v>2006</v>
      </c>
      <c r="E345" s="115" t="s">
        <v>866</v>
      </c>
      <c r="F345" s="74">
        <v>300</v>
      </c>
      <c r="G345" s="74">
        <v>6744</v>
      </c>
      <c r="H345" s="74">
        <v>3066</v>
      </c>
      <c r="I345" s="74">
        <v>3678</v>
      </c>
      <c r="K345" s="114"/>
    </row>
    <row r="346" spans="1:11" x14ac:dyDescent="0.2">
      <c r="A346" s="74" t="s">
        <v>860</v>
      </c>
      <c r="B346" s="74" t="s">
        <v>849</v>
      </c>
      <c r="C346" s="114">
        <v>39000</v>
      </c>
      <c r="D346" s="86">
        <f t="shared" si="5"/>
        <v>2006</v>
      </c>
      <c r="E346" s="115" t="s">
        <v>865</v>
      </c>
      <c r="F346" s="74">
        <v>300</v>
      </c>
      <c r="G346" s="74">
        <v>5358</v>
      </c>
      <c r="H346" s="74">
        <v>2541</v>
      </c>
      <c r="I346" s="74">
        <v>2817</v>
      </c>
      <c r="K346" s="114"/>
    </row>
    <row r="347" spans="1:11" x14ac:dyDescent="0.2">
      <c r="A347" s="74" t="s">
        <v>728</v>
      </c>
      <c r="B347" s="74" t="s">
        <v>848</v>
      </c>
      <c r="C347" s="114">
        <v>39004</v>
      </c>
      <c r="D347" s="86">
        <f t="shared" si="5"/>
        <v>2006</v>
      </c>
      <c r="E347" s="115" t="s">
        <v>882</v>
      </c>
      <c r="F347" s="74">
        <v>800</v>
      </c>
      <c r="G347" s="74">
        <v>18552</v>
      </c>
      <c r="H347" s="74">
        <v>7872</v>
      </c>
      <c r="I347" s="74">
        <v>10680</v>
      </c>
      <c r="K347" s="114"/>
    </row>
    <row r="348" spans="1:11" x14ac:dyDescent="0.2">
      <c r="A348" s="74" t="s">
        <v>860</v>
      </c>
      <c r="B348" s="74" t="s">
        <v>848</v>
      </c>
      <c r="C348" s="114">
        <v>39006</v>
      </c>
      <c r="D348" s="86">
        <f t="shared" si="5"/>
        <v>2006</v>
      </c>
      <c r="E348" s="115" t="s">
        <v>879</v>
      </c>
      <c r="F348" s="74">
        <v>1000</v>
      </c>
      <c r="G348" s="74">
        <v>22140</v>
      </c>
      <c r="H348" s="74">
        <v>9840</v>
      </c>
      <c r="I348" s="74">
        <v>12300</v>
      </c>
      <c r="K348" s="114"/>
    </row>
    <row r="349" spans="1:11" x14ac:dyDescent="0.2">
      <c r="A349" s="74" t="s">
        <v>728</v>
      </c>
      <c r="B349" s="74" t="s">
        <v>849</v>
      </c>
      <c r="C349" s="114">
        <v>39007</v>
      </c>
      <c r="D349" s="86">
        <f t="shared" si="5"/>
        <v>2006</v>
      </c>
      <c r="E349" s="115" t="s">
        <v>857</v>
      </c>
      <c r="F349" s="74">
        <v>800</v>
      </c>
      <c r="G349" s="74">
        <v>15592</v>
      </c>
      <c r="H349" s="74">
        <v>6776</v>
      </c>
      <c r="I349" s="74">
        <v>8816</v>
      </c>
      <c r="K349" s="114"/>
    </row>
    <row r="350" spans="1:11" x14ac:dyDescent="0.2">
      <c r="A350" s="74" t="s">
        <v>728</v>
      </c>
      <c r="B350" s="74" t="s">
        <v>849</v>
      </c>
      <c r="C350" s="114">
        <v>39008</v>
      </c>
      <c r="D350" s="86">
        <f t="shared" si="5"/>
        <v>2006</v>
      </c>
      <c r="E350" s="115" t="s">
        <v>861</v>
      </c>
      <c r="F350" s="74">
        <v>100</v>
      </c>
      <c r="G350" s="74">
        <v>1982</v>
      </c>
      <c r="H350" s="74">
        <v>847</v>
      </c>
      <c r="I350" s="74">
        <v>1135</v>
      </c>
      <c r="K350" s="114"/>
    </row>
    <row r="351" spans="1:11" x14ac:dyDescent="0.2">
      <c r="A351" s="74" t="s">
        <v>722</v>
      </c>
      <c r="B351" s="74" t="s">
        <v>849</v>
      </c>
      <c r="C351" s="114">
        <v>39010</v>
      </c>
      <c r="D351" s="86">
        <f t="shared" si="5"/>
        <v>2006</v>
      </c>
      <c r="E351" s="115" t="s">
        <v>855</v>
      </c>
      <c r="F351" s="74">
        <v>300</v>
      </c>
      <c r="G351" s="74">
        <v>6063</v>
      </c>
      <c r="H351" s="74">
        <v>2541</v>
      </c>
      <c r="I351" s="74">
        <v>3522</v>
      </c>
      <c r="K351" s="114"/>
    </row>
    <row r="352" spans="1:11" x14ac:dyDescent="0.2">
      <c r="A352" s="74" t="s">
        <v>860</v>
      </c>
      <c r="B352" s="74" t="s">
        <v>850</v>
      </c>
      <c r="C352" s="114">
        <v>39011</v>
      </c>
      <c r="D352" s="86">
        <f t="shared" si="5"/>
        <v>2006</v>
      </c>
      <c r="E352" s="115" t="s">
        <v>865</v>
      </c>
      <c r="F352" s="74">
        <v>300</v>
      </c>
      <c r="G352" s="74">
        <v>6660</v>
      </c>
      <c r="H352" s="74">
        <v>3066</v>
      </c>
      <c r="I352" s="74">
        <v>3594</v>
      </c>
      <c r="K352" s="114"/>
    </row>
    <row r="353" spans="1:11" x14ac:dyDescent="0.2">
      <c r="A353" s="74" t="s">
        <v>860</v>
      </c>
      <c r="B353" s="74" t="s">
        <v>849</v>
      </c>
      <c r="C353" s="114">
        <v>39015</v>
      </c>
      <c r="D353" s="86">
        <f t="shared" si="5"/>
        <v>2006</v>
      </c>
      <c r="E353" s="115" t="s">
        <v>865</v>
      </c>
      <c r="F353" s="74">
        <v>600</v>
      </c>
      <c r="G353" s="74">
        <v>11700</v>
      </c>
      <c r="H353" s="74">
        <v>5082</v>
      </c>
      <c r="I353" s="74">
        <v>6618</v>
      </c>
      <c r="K353" s="114"/>
    </row>
    <row r="354" spans="1:11" x14ac:dyDescent="0.2">
      <c r="A354" s="74" t="s">
        <v>728</v>
      </c>
      <c r="B354" s="74" t="s">
        <v>850</v>
      </c>
      <c r="C354" s="114">
        <v>39017</v>
      </c>
      <c r="D354" s="86">
        <f t="shared" si="5"/>
        <v>2006</v>
      </c>
      <c r="E354" s="115" t="s">
        <v>863</v>
      </c>
      <c r="F354" s="74">
        <v>500</v>
      </c>
      <c r="G354" s="74">
        <v>12425</v>
      </c>
      <c r="H354" s="74">
        <v>5110</v>
      </c>
      <c r="I354" s="74">
        <v>7315</v>
      </c>
      <c r="K354" s="114"/>
    </row>
    <row r="355" spans="1:11" x14ac:dyDescent="0.2">
      <c r="A355" s="74" t="s">
        <v>860</v>
      </c>
      <c r="B355" s="74" t="s">
        <v>848</v>
      </c>
      <c r="C355" s="114">
        <v>39024</v>
      </c>
      <c r="D355" s="86">
        <f t="shared" si="5"/>
        <v>2006</v>
      </c>
      <c r="E355" s="115" t="s">
        <v>861</v>
      </c>
      <c r="F355" s="74">
        <v>600</v>
      </c>
      <c r="G355" s="74">
        <v>12282</v>
      </c>
      <c r="H355" s="74">
        <v>5904</v>
      </c>
      <c r="I355" s="74">
        <v>6378</v>
      </c>
      <c r="K355" s="114"/>
    </row>
    <row r="356" spans="1:11" x14ac:dyDescent="0.2">
      <c r="A356" s="74" t="s">
        <v>728</v>
      </c>
      <c r="B356" s="74" t="s">
        <v>850</v>
      </c>
      <c r="C356" s="114">
        <v>39024</v>
      </c>
      <c r="D356" s="86">
        <f t="shared" si="5"/>
        <v>2006</v>
      </c>
      <c r="E356" s="115" t="s">
        <v>876</v>
      </c>
      <c r="F356" s="74">
        <v>400</v>
      </c>
      <c r="G356" s="74">
        <v>9152</v>
      </c>
      <c r="H356" s="74">
        <v>4088</v>
      </c>
      <c r="I356" s="74">
        <v>5064</v>
      </c>
      <c r="K356" s="114"/>
    </row>
    <row r="357" spans="1:11" x14ac:dyDescent="0.2">
      <c r="A357" s="74" t="s">
        <v>728</v>
      </c>
      <c r="B357" s="74" t="s">
        <v>848</v>
      </c>
      <c r="C357" s="114">
        <v>39025</v>
      </c>
      <c r="D357" s="86">
        <f t="shared" si="5"/>
        <v>2006</v>
      </c>
      <c r="E357" s="115" t="s">
        <v>866</v>
      </c>
      <c r="F357" s="74">
        <v>500</v>
      </c>
      <c r="G357" s="74">
        <v>11725</v>
      </c>
      <c r="H357" s="74">
        <v>4920</v>
      </c>
      <c r="I357" s="74">
        <v>6805</v>
      </c>
      <c r="K357" s="114"/>
    </row>
    <row r="358" spans="1:11" x14ac:dyDescent="0.2">
      <c r="A358" s="74" t="s">
        <v>860</v>
      </c>
      <c r="B358" s="74" t="s">
        <v>849</v>
      </c>
      <c r="C358" s="114">
        <v>39027</v>
      </c>
      <c r="D358" s="86">
        <f t="shared" si="5"/>
        <v>2006</v>
      </c>
      <c r="E358" s="115" t="s">
        <v>866</v>
      </c>
      <c r="F358" s="74">
        <v>100</v>
      </c>
      <c r="G358" s="74">
        <v>2111</v>
      </c>
      <c r="H358" s="74">
        <v>847</v>
      </c>
      <c r="I358" s="74">
        <v>1264</v>
      </c>
      <c r="K358" s="114"/>
    </row>
    <row r="359" spans="1:11" x14ac:dyDescent="0.2">
      <c r="A359" s="74" t="s">
        <v>722</v>
      </c>
      <c r="B359" s="74" t="s">
        <v>849</v>
      </c>
      <c r="C359" s="114">
        <v>39028</v>
      </c>
      <c r="D359" s="86">
        <f t="shared" si="5"/>
        <v>2006</v>
      </c>
      <c r="E359" s="115" t="s">
        <v>865</v>
      </c>
      <c r="F359" s="74">
        <v>200</v>
      </c>
      <c r="G359" s="74">
        <v>3876</v>
      </c>
      <c r="H359" s="74">
        <v>1694</v>
      </c>
      <c r="I359" s="74">
        <v>2182</v>
      </c>
      <c r="K359" s="114"/>
    </row>
    <row r="360" spans="1:11" x14ac:dyDescent="0.2">
      <c r="A360" s="74" t="s">
        <v>722</v>
      </c>
      <c r="B360" s="74" t="s">
        <v>848</v>
      </c>
      <c r="C360" s="114">
        <v>39029</v>
      </c>
      <c r="D360" s="86">
        <f t="shared" si="5"/>
        <v>2006</v>
      </c>
      <c r="E360" s="115" t="s">
        <v>862</v>
      </c>
      <c r="F360" s="74">
        <v>100</v>
      </c>
      <c r="G360" s="74">
        <v>2410</v>
      </c>
      <c r="H360" s="74">
        <v>984</v>
      </c>
      <c r="I360" s="74">
        <v>1426</v>
      </c>
      <c r="K360" s="114"/>
    </row>
    <row r="361" spans="1:11" x14ac:dyDescent="0.2">
      <c r="A361" s="74" t="s">
        <v>722</v>
      </c>
      <c r="B361" s="74" t="s">
        <v>849</v>
      </c>
      <c r="C361" s="114">
        <v>39030</v>
      </c>
      <c r="D361" s="86">
        <f t="shared" si="5"/>
        <v>2006</v>
      </c>
      <c r="E361" s="115" t="s">
        <v>863</v>
      </c>
      <c r="F361" s="74">
        <v>100</v>
      </c>
      <c r="G361" s="74">
        <v>1878</v>
      </c>
      <c r="H361" s="74">
        <v>847</v>
      </c>
      <c r="I361" s="74">
        <v>1031</v>
      </c>
      <c r="K361" s="114"/>
    </row>
    <row r="362" spans="1:11" x14ac:dyDescent="0.2">
      <c r="A362" s="74" t="s">
        <v>722</v>
      </c>
      <c r="B362" s="74" t="s">
        <v>850</v>
      </c>
      <c r="C362" s="114">
        <v>39033</v>
      </c>
      <c r="D362" s="86">
        <f t="shared" si="5"/>
        <v>2006</v>
      </c>
      <c r="E362" s="115" t="s">
        <v>856</v>
      </c>
      <c r="F362" s="74">
        <v>400</v>
      </c>
      <c r="G362" s="74">
        <v>8732</v>
      </c>
      <c r="H362" s="74">
        <v>4088</v>
      </c>
      <c r="I362" s="74">
        <v>4644</v>
      </c>
      <c r="K362" s="114"/>
    </row>
    <row r="363" spans="1:11" x14ac:dyDescent="0.2">
      <c r="A363" s="74" t="s">
        <v>722</v>
      </c>
      <c r="B363" s="74" t="s">
        <v>850</v>
      </c>
      <c r="C363" s="114">
        <v>39034</v>
      </c>
      <c r="D363" s="86">
        <f t="shared" si="5"/>
        <v>2006</v>
      </c>
      <c r="E363" s="115" t="s">
        <v>882</v>
      </c>
      <c r="F363" s="74">
        <v>800</v>
      </c>
      <c r="G363" s="74">
        <v>17728</v>
      </c>
      <c r="H363" s="74">
        <v>8176</v>
      </c>
      <c r="I363" s="74">
        <v>9552</v>
      </c>
      <c r="K363" s="114"/>
    </row>
    <row r="364" spans="1:11" x14ac:dyDescent="0.2">
      <c r="A364" s="74" t="s">
        <v>722</v>
      </c>
      <c r="B364" s="74" t="s">
        <v>850</v>
      </c>
      <c r="C364" s="114">
        <v>39034</v>
      </c>
      <c r="D364" s="86">
        <f t="shared" si="5"/>
        <v>2006</v>
      </c>
      <c r="E364" s="115" t="s">
        <v>856</v>
      </c>
      <c r="F364" s="74">
        <v>900</v>
      </c>
      <c r="G364" s="74">
        <v>18666</v>
      </c>
      <c r="H364" s="74">
        <v>9198</v>
      </c>
      <c r="I364" s="74">
        <v>9468</v>
      </c>
      <c r="K364" s="114"/>
    </row>
    <row r="365" spans="1:11" x14ac:dyDescent="0.2">
      <c r="A365" s="74" t="s">
        <v>722</v>
      </c>
      <c r="B365" s="74" t="s">
        <v>848</v>
      </c>
      <c r="C365" s="114">
        <v>39036</v>
      </c>
      <c r="D365" s="86">
        <f t="shared" si="5"/>
        <v>2006</v>
      </c>
      <c r="E365" s="115" t="s">
        <v>855</v>
      </c>
      <c r="F365" s="74">
        <v>400</v>
      </c>
      <c r="G365" s="74">
        <v>8776</v>
      </c>
      <c r="H365" s="74">
        <v>3936</v>
      </c>
      <c r="I365" s="74">
        <v>4840</v>
      </c>
      <c r="K365" s="114"/>
    </row>
    <row r="366" spans="1:11" x14ac:dyDescent="0.2">
      <c r="A366" s="74" t="s">
        <v>860</v>
      </c>
      <c r="B366" s="74" t="s">
        <v>848</v>
      </c>
      <c r="C366" s="114">
        <v>39038</v>
      </c>
      <c r="D366" s="86">
        <f t="shared" si="5"/>
        <v>2006</v>
      </c>
      <c r="E366" s="115" t="s">
        <v>857</v>
      </c>
      <c r="F366" s="74">
        <v>500</v>
      </c>
      <c r="G366" s="74">
        <v>11660</v>
      </c>
      <c r="H366" s="74">
        <v>4920</v>
      </c>
      <c r="I366" s="74">
        <v>6740</v>
      </c>
      <c r="K366" s="114"/>
    </row>
    <row r="367" spans="1:11" x14ac:dyDescent="0.2">
      <c r="A367" s="74" t="s">
        <v>722</v>
      </c>
      <c r="B367" s="74" t="s">
        <v>848</v>
      </c>
      <c r="C367" s="114">
        <v>39038</v>
      </c>
      <c r="D367" s="86">
        <f t="shared" si="5"/>
        <v>2006</v>
      </c>
      <c r="E367" s="115" t="s">
        <v>869</v>
      </c>
      <c r="F367" s="74">
        <v>800</v>
      </c>
      <c r="G367" s="74">
        <v>18904</v>
      </c>
      <c r="H367" s="74">
        <v>7872</v>
      </c>
      <c r="I367" s="74">
        <v>11032</v>
      </c>
      <c r="K367" s="114"/>
    </row>
    <row r="368" spans="1:11" x14ac:dyDescent="0.2">
      <c r="A368" s="74" t="s">
        <v>728</v>
      </c>
      <c r="B368" s="74" t="s">
        <v>848</v>
      </c>
      <c r="C368" s="114">
        <v>39038</v>
      </c>
      <c r="D368" s="86">
        <f t="shared" si="5"/>
        <v>2006</v>
      </c>
      <c r="E368" s="115" t="s">
        <v>865</v>
      </c>
      <c r="F368" s="74">
        <v>700</v>
      </c>
      <c r="G368" s="74">
        <v>16170</v>
      </c>
      <c r="H368" s="74">
        <v>6888</v>
      </c>
      <c r="I368" s="74">
        <v>9282</v>
      </c>
      <c r="K368" s="114"/>
    </row>
    <row r="369" spans="1:11" x14ac:dyDescent="0.2">
      <c r="A369" s="74" t="s">
        <v>728</v>
      </c>
      <c r="B369" s="74" t="s">
        <v>849</v>
      </c>
      <c r="C369" s="114">
        <v>39039</v>
      </c>
      <c r="D369" s="86">
        <f t="shared" si="5"/>
        <v>2006</v>
      </c>
      <c r="E369" s="115" t="s">
        <v>865</v>
      </c>
      <c r="F369" s="74">
        <v>400</v>
      </c>
      <c r="G369" s="74">
        <v>8132</v>
      </c>
      <c r="H369" s="74">
        <v>3388</v>
      </c>
      <c r="I369" s="74">
        <v>4744</v>
      </c>
      <c r="K369" s="114"/>
    </row>
    <row r="370" spans="1:11" x14ac:dyDescent="0.2">
      <c r="A370" s="74" t="s">
        <v>860</v>
      </c>
      <c r="B370" s="74" t="s">
        <v>849</v>
      </c>
      <c r="C370" s="114">
        <v>39039</v>
      </c>
      <c r="D370" s="86">
        <f t="shared" si="5"/>
        <v>2006</v>
      </c>
      <c r="E370" s="115" t="s">
        <v>864</v>
      </c>
      <c r="F370" s="74">
        <v>300</v>
      </c>
      <c r="G370" s="74">
        <v>5508</v>
      </c>
      <c r="H370" s="74">
        <v>2541</v>
      </c>
      <c r="I370" s="74">
        <v>2967</v>
      </c>
      <c r="K370" s="114"/>
    </row>
    <row r="371" spans="1:11" x14ac:dyDescent="0.2">
      <c r="A371" s="74" t="s">
        <v>728</v>
      </c>
      <c r="B371" s="74" t="s">
        <v>849</v>
      </c>
      <c r="C371" s="114">
        <v>39040</v>
      </c>
      <c r="D371" s="86">
        <f t="shared" si="5"/>
        <v>2006</v>
      </c>
      <c r="E371" s="115" t="s">
        <v>856</v>
      </c>
      <c r="F371" s="74">
        <v>200</v>
      </c>
      <c r="G371" s="74">
        <v>4012</v>
      </c>
      <c r="H371" s="74">
        <v>1694</v>
      </c>
      <c r="I371" s="74">
        <v>2318</v>
      </c>
      <c r="K371" s="114"/>
    </row>
    <row r="372" spans="1:11" x14ac:dyDescent="0.2">
      <c r="A372" s="74" t="s">
        <v>728</v>
      </c>
      <c r="B372" s="74" t="s">
        <v>848</v>
      </c>
      <c r="C372" s="114">
        <v>39042</v>
      </c>
      <c r="D372" s="86">
        <f t="shared" si="5"/>
        <v>2006</v>
      </c>
      <c r="E372" s="115" t="s">
        <v>866</v>
      </c>
      <c r="F372" s="74">
        <v>700</v>
      </c>
      <c r="G372" s="74">
        <v>16765</v>
      </c>
      <c r="H372" s="74">
        <v>6888</v>
      </c>
      <c r="I372" s="74">
        <v>9877</v>
      </c>
      <c r="K372" s="114"/>
    </row>
    <row r="373" spans="1:11" x14ac:dyDescent="0.2">
      <c r="A373" s="74" t="s">
        <v>728</v>
      </c>
      <c r="B373" s="74" t="s">
        <v>849</v>
      </c>
      <c r="C373" s="114">
        <v>39043</v>
      </c>
      <c r="D373" s="86">
        <f t="shared" si="5"/>
        <v>2006</v>
      </c>
      <c r="E373" s="115" t="s">
        <v>869</v>
      </c>
      <c r="F373" s="74">
        <v>600</v>
      </c>
      <c r="G373" s="74">
        <v>11274</v>
      </c>
      <c r="H373" s="74">
        <v>5082</v>
      </c>
      <c r="I373" s="74">
        <v>6192</v>
      </c>
      <c r="K373" s="114"/>
    </row>
    <row r="374" spans="1:11" x14ac:dyDescent="0.2">
      <c r="A374" s="74" t="s">
        <v>860</v>
      </c>
      <c r="B374" s="74" t="s">
        <v>850</v>
      </c>
      <c r="C374" s="114">
        <v>39046</v>
      </c>
      <c r="D374" s="86">
        <f t="shared" si="5"/>
        <v>2006</v>
      </c>
      <c r="E374" s="115" t="s">
        <v>861</v>
      </c>
      <c r="F374" s="74">
        <v>600</v>
      </c>
      <c r="G374" s="74">
        <v>13542</v>
      </c>
      <c r="H374" s="74">
        <v>6132</v>
      </c>
      <c r="I374" s="74">
        <v>7410</v>
      </c>
      <c r="K374" s="114"/>
    </row>
    <row r="375" spans="1:11" x14ac:dyDescent="0.2">
      <c r="A375" s="74" t="s">
        <v>860</v>
      </c>
      <c r="B375" s="74" t="s">
        <v>849</v>
      </c>
      <c r="C375" s="114">
        <v>39047</v>
      </c>
      <c r="D375" s="86">
        <f t="shared" si="5"/>
        <v>2006</v>
      </c>
      <c r="E375" s="115" t="s">
        <v>861</v>
      </c>
      <c r="F375" s="74">
        <v>400</v>
      </c>
      <c r="G375" s="74">
        <v>7852</v>
      </c>
      <c r="H375" s="74">
        <v>3388</v>
      </c>
      <c r="I375" s="74">
        <v>4464</v>
      </c>
      <c r="K375" s="114"/>
    </row>
    <row r="376" spans="1:11" x14ac:dyDescent="0.2">
      <c r="A376" s="74" t="s">
        <v>860</v>
      </c>
      <c r="B376" s="74" t="s">
        <v>850</v>
      </c>
      <c r="C376" s="114">
        <v>39048</v>
      </c>
      <c r="D376" s="86">
        <f t="shared" si="5"/>
        <v>2006</v>
      </c>
      <c r="E376" s="115" t="s">
        <v>862</v>
      </c>
      <c r="F376" s="74">
        <v>500</v>
      </c>
      <c r="G376" s="74">
        <v>10400</v>
      </c>
      <c r="H376" s="74">
        <v>5110</v>
      </c>
      <c r="I376" s="74">
        <v>5290</v>
      </c>
      <c r="K376" s="114"/>
    </row>
    <row r="377" spans="1:11" x14ac:dyDescent="0.2">
      <c r="A377" s="74" t="s">
        <v>722</v>
      </c>
      <c r="B377" s="74" t="s">
        <v>849</v>
      </c>
      <c r="C377" s="114">
        <v>39048</v>
      </c>
      <c r="D377" s="86">
        <f t="shared" si="5"/>
        <v>2006</v>
      </c>
      <c r="E377" s="115" t="s">
        <v>867</v>
      </c>
      <c r="F377" s="74">
        <v>1000</v>
      </c>
      <c r="G377" s="74">
        <v>17250</v>
      </c>
      <c r="H377" s="74">
        <v>8470</v>
      </c>
      <c r="I377" s="74">
        <v>8780</v>
      </c>
      <c r="K377" s="114"/>
    </row>
    <row r="378" spans="1:11" x14ac:dyDescent="0.2">
      <c r="A378" s="74" t="s">
        <v>860</v>
      </c>
      <c r="B378" s="74" t="s">
        <v>848</v>
      </c>
      <c r="C378" s="114">
        <v>39055</v>
      </c>
      <c r="D378" s="86">
        <f t="shared" si="5"/>
        <v>2006</v>
      </c>
      <c r="E378" s="115" t="s">
        <v>862</v>
      </c>
      <c r="F378" s="74">
        <v>500</v>
      </c>
      <c r="G378" s="74">
        <v>11430</v>
      </c>
      <c r="H378" s="74">
        <v>4920</v>
      </c>
      <c r="I378" s="74">
        <v>6510</v>
      </c>
      <c r="K378" s="114"/>
    </row>
    <row r="379" spans="1:11" x14ac:dyDescent="0.2">
      <c r="A379" s="74" t="s">
        <v>860</v>
      </c>
      <c r="B379" s="74" t="s">
        <v>850</v>
      </c>
      <c r="C379" s="114">
        <v>39062</v>
      </c>
      <c r="D379" s="86">
        <f t="shared" si="5"/>
        <v>2006</v>
      </c>
      <c r="E379" s="115" t="s">
        <v>863</v>
      </c>
      <c r="F379" s="74">
        <v>200</v>
      </c>
      <c r="G379" s="74">
        <v>4722</v>
      </c>
      <c r="H379" s="74">
        <v>2044</v>
      </c>
      <c r="I379" s="74">
        <v>2678</v>
      </c>
      <c r="K379" s="114"/>
    </row>
    <row r="380" spans="1:11" x14ac:dyDescent="0.2">
      <c r="A380" s="74" t="s">
        <v>860</v>
      </c>
      <c r="B380" s="74" t="s">
        <v>848</v>
      </c>
      <c r="C380" s="114">
        <v>39066</v>
      </c>
      <c r="D380" s="86">
        <f t="shared" si="5"/>
        <v>2006</v>
      </c>
      <c r="E380" s="115" t="s">
        <v>857</v>
      </c>
      <c r="F380" s="74">
        <v>900</v>
      </c>
      <c r="G380" s="74">
        <v>21546</v>
      </c>
      <c r="H380" s="74">
        <v>8856</v>
      </c>
      <c r="I380" s="74">
        <v>12690</v>
      </c>
      <c r="K380" s="114"/>
    </row>
    <row r="381" spans="1:11" x14ac:dyDescent="0.2">
      <c r="A381" s="74" t="s">
        <v>722</v>
      </c>
      <c r="B381" s="74" t="s">
        <v>849</v>
      </c>
      <c r="C381" s="114">
        <v>39067</v>
      </c>
      <c r="D381" s="86">
        <f t="shared" si="5"/>
        <v>2006</v>
      </c>
      <c r="E381" s="115" t="s">
        <v>855</v>
      </c>
      <c r="F381" s="74">
        <v>800</v>
      </c>
      <c r="G381" s="74">
        <v>15400</v>
      </c>
      <c r="H381" s="74">
        <v>6776</v>
      </c>
      <c r="I381" s="74">
        <v>8624</v>
      </c>
      <c r="K381" s="114"/>
    </row>
    <row r="382" spans="1:11" x14ac:dyDescent="0.2">
      <c r="A382" s="74" t="s">
        <v>728</v>
      </c>
      <c r="B382" s="74" t="s">
        <v>848</v>
      </c>
      <c r="C382" s="114">
        <v>39069</v>
      </c>
      <c r="D382" s="86">
        <f t="shared" si="5"/>
        <v>2006</v>
      </c>
      <c r="E382" s="115" t="s">
        <v>863</v>
      </c>
      <c r="F382" s="74">
        <v>100</v>
      </c>
      <c r="G382" s="74">
        <v>2319</v>
      </c>
      <c r="H382" s="74">
        <v>984</v>
      </c>
      <c r="I382" s="74">
        <v>1335</v>
      </c>
      <c r="K382" s="114"/>
    </row>
    <row r="383" spans="1:11" x14ac:dyDescent="0.2">
      <c r="A383" s="74" t="s">
        <v>728</v>
      </c>
      <c r="B383" s="74" t="s">
        <v>848</v>
      </c>
      <c r="C383" s="114">
        <v>39071</v>
      </c>
      <c r="D383" s="86">
        <f t="shared" si="5"/>
        <v>2006</v>
      </c>
      <c r="E383" s="115" t="s">
        <v>862</v>
      </c>
      <c r="F383" s="74">
        <v>700</v>
      </c>
      <c r="G383" s="74">
        <v>13867</v>
      </c>
      <c r="H383" s="74">
        <v>6888</v>
      </c>
      <c r="I383" s="74">
        <v>6979</v>
      </c>
      <c r="K383" s="114"/>
    </row>
    <row r="384" spans="1:11" x14ac:dyDescent="0.2">
      <c r="A384" s="74" t="s">
        <v>722</v>
      </c>
      <c r="B384" s="74" t="s">
        <v>849</v>
      </c>
      <c r="C384" s="114">
        <v>39072</v>
      </c>
      <c r="D384" s="86">
        <f t="shared" si="5"/>
        <v>2006</v>
      </c>
      <c r="E384" s="115" t="s">
        <v>865</v>
      </c>
      <c r="F384" s="74">
        <v>1000</v>
      </c>
      <c r="G384" s="74">
        <v>19530</v>
      </c>
      <c r="H384" s="74">
        <v>8470</v>
      </c>
      <c r="I384" s="74">
        <v>11060</v>
      </c>
      <c r="K384" s="114"/>
    </row>
    <row r="385" spans="1:11" x14ac:dyDescent="0.2">
      <c r="A385" s="74" t="s">
        <v>728</v>
      </c>
      <c r="B385" s="74" t="s">
        <v>849</v>
      </c>
      <c r="C385" s="114">
        <v>39076</v>
      </c>
      <c r="D385" s="86">
        <f t="shared" si="5"/>
        <v>2006</v>
      </c>
      <c r="E385" s="115" t="s">
        <v>857</v>
      </c>
      <c r="F385" s="74">
        <v>200</v>
      </c>
      <c r="G385" s="74">
        <v>4192</v>
      </c>
      <c r="H385" s="74">
        <v>1694</v>
      </c>
      <c r="I385" s="74">
        <v>2498</v>
      </c>
      <c r="K385" s="114"/>
    </row>
    <row r="386" spans="1:11" x14ac:dyDescent="0.2">
      <c r="A386" s="74" t="s">
        <v>728</v>
      </c>
      <c r="B386" s="74" t="s">
        <v>850</v>
      </c>
      <c r="C386" s="114">
        <v>39077</v>
      </c>
      <c r="D386" s="86">
        <f t="shared" si="5"/>
        <v>2006</v>
      </c>
      <c r="E386" s="115" t="s">
        <v>866</v>
      </c>
      <c r="F386" s="74">
        <v>900</v>
      </c>
      <c r="G386" s="74">
        <v>19539</v>
      </c>
      <c r="H386" s="74">
        <v>9198</v>
      </c>
      <c r="I386" s="74">
        <v>10341</v>
      </c>
      <c r="K386" s="114"/>
    </row>
    <row r="387" spans="1:11" x14ac:dyDescent="0.2">
      <c r="A387" s="74" t="s">
        <v>728</v>
      </c>
      <c r="B387" s="74" t="s">
        <v>849</v>
      </c>
      <c r="C387" s="114">
        <v>39080</v>
      </c>
      <c r="D387" s="86">
        <f t="shared" si="5"/>
        <v>2006</v>
      </c>
      <c r="E387" s="115" t="s">
        <v>863</v>
      </c>
      <c r="F387" s="74">
        <v>900</v>
      </c>
      <c r="G387" s="74">
        <v>17289</v>
      </c>
      <c r="H387" s="74">
        <v>7623</v>
      </c>
      <c r="I387" s="74">
        <v>9666</v>
      </c>
      <c r="K387" s="114"/>
    </row>
    <row r="388" spans="1:11" x14ac:dyDescent="0.2">
      <c r="A388" s="74" t="s">
        <v>728</v>
      </c>
      <c r="B388" s="74" t="s">
        <v>850</v>
      </c>
      <c r="C388" s="114">
        <v>39081</v>
      </c>
      <c r="D388" s="86">
        <f t="shared" si="5"/>
        <v>2006</v>
      </c>
      <c r="E388" s="115" t="s">
        <v>856</v>
      </c>
      <c r="F388" s="74">
        <v>500</v>
      </c>
      <c r="G388" s="74">
        <v>10650</v>
      </c>
      <c r="H388" s="74">
        <v>5110</v>
      </c>
      <c r="I388" s="74">
        <v>5540</v>
      </c>
      <c r="K388" s="114"/>
    </row>
    <row r="389" spans="1:11" x14ac:dyDescent="0.2">
      <c r="A389" s="74" t="s">
        <v>860</v>
      </c>
      <c r="B389" s="74" t="s">
        <v>848</v>
      </c>
      <c r="C389" s="114">
        <v>39082</v>
      </c>
      <c r="D389" s="86">
        <f t="shared" si="5"/>
        <v>2006</v>
      </c>
      <c r="E389" s="115" t="s">
        <v>864</v>
      </c>
      <c r="F389" s="74">
        <v>200</v>
      </c>
      <c r="G389" s="74">
        <v>4132</v>
      </c>
      <c r="H389" s="74">
        <v>1968</v>
      </c>
      <c r="I389" s="74">
        <v>2164</v>
      </c>
      <c r="K389" s="114"/>
    </row>
    <row r="390" spans="1:11" x14ac:dyDescent="0.2">
      <c r="A390" s="74" t="s">
        <v>860</v>
      </c>
      <c r="B390" s="74" t="s">
        <v>848</v>
      </c>
      <c r="C390" s="114">
        <v>39083</v>
      </c>
      <c r="D390" s="86">
        <f t="shared" si="5"/>
        <v>2007</v>
      </c>
      <c r="E390" s="115" t="s">
        <v>877</v>
      </c>
      <c r="F390" s="74">
        <v>800</v>
      </c>
      <c r="G390" s="74">
        <v>16784</v>
      </c>
      <c r="H390" s="74">
        <v>7872</v>
      </c>
      <c r="I390" s="74">
        <v>8912</v>
      </c>
      <c r="K390" s="114"/>
    </row>
    <row r="391" spans="1:11" x14ac:dyDescent="0.2">
      <c r="A391" s="74" t="s">
        <v>860</v>
      </c>
      <c r="B391" s="74" t="s">
        <v>849</v>
      </c>
      <c r="C391" s="114">
        <v>39083</v>
      </c>
      <c r="D391" s="86">
        <f t="shared" si="5"/>
        <v>2007</v>
      </c>
      <c r="E391" s="115" t="s">
        <v>855</v>
      </c>
      <c r="F391" s="74">
        <v>300</v>
      </c>
      <c r="G391" s="74">
        <v>5886</v>
      </c>
      <c r="H391" s="74">
        <v>2541</v>
      </c>
      <c r="I391" s="74">
        <v>3345</v>
      </c>
      <c r="K391" s="114"/>
    </row>
    <row r="392" spans="1:11" x14ac:dyDescent="0.2">
      <c r="A392" s="74" t="s">
        <v>860</v>
      </c>
      <c r="B392" s="74" t="s">
        <v>850</v>
      </c>
      <c r="C392" s="114">
        <v>39084</v>
      </c>
      <c r="D392" s="86">
        <f t="shared" si="5"/>
        <v>2007</v>
      </c>
      <c r="E392" s="115" t="s">
        <v>865</v>
      </c>
      <c r="F392" s="74">
        <v>600</v>
      </c>
      <c r="G392" s="74">
        <v>13680</v>
      </c>
      <c r="H392" s="74">
        <v>6132</v>
      </c>
      <c r="I392" s="74">
        <v>7548</v>
      </c>
      <c r="K392" s="114"/>
    </row>
    <row r="393" spans="1:11" x14ac:dyDescent="0.2">
      <c r="A393" s="74" t="s">
        <v>860</v>
      </c>
      <c r="B393" s="74" t="s">
        <v>850</v>
      </c>
      <c r="C393" s="114">
        <v>39085</v>
      </c>
      <c r="D393" s="86">
        <f t="shared" ref="D393:D456" si="6">YEAR(C393)</f>
        <v>2007</v>
      </c>
      <c r="E393" s="115" t="s">
        <v>856</v>
      </c>
      <c r="F393" s="74">
        <v>100</v>
      </c>
      <c r="G393" s="74">
        <v>2092</v>
      </c>
      <c r="H393" s="74">
        <v>1022</v>
      </c>
      <c r="I393" s="74">
        <v>1070</v>
      </c>
      <c r="K393" s="114"/>
    </row>
    <row r="394" spans="1:11" x14ac:dyDescent="0.2">
      <c r="A394" s="74" t="s">
        <v>728</v>
      </c>
      <c r="B394" s="74" t="s">
        <v>848</v>
      </c>
      <c r="C394" s="114">
        <v>39085</v>
      </c>
      <c r="D394" s="86">
        <f t="shared" si="6"/>
        <v>2007</v>
      </c>
      <c r="E394" s="115" t="s">
        <v>864</v>
      </c>
      <c r="F394" s="74">
        <v>1000</v>
      </c>
      <c r="G394" s="74">
        <v>23040</v>
      </c>
      <c r="H394" s="74">
        <v>9840</v>
      </c>
      <c r="I394" s="74">
        <v>13200</v>
      </c>
      <c r="K394" s="114"/>
    </row>
    <row r="395" spans="1:11" x14ac:dyDescent="0.2">
      <c r="A395" s="74" t="s">
        <v>860</v>
      </c>
      <c r="B395" s="74" t="s">
        <v>849</v>
      </c>
      <c r="C395" s="114">
        <v>39086</v>
      </c>
      <c r="D395" s="86">
        <f t="shared" si="6"/>
        <v>2007</v>
      </c>
      <c r="E395" s="115" t="s">
        <v>855</v>
      </c>
      <c r="F395" s="74">
        <v>800</v>
      </c>
      <c r="G395" s="74">
        <v>15544</v>
      </c>
      <c r="H395" s="74">
        <v>6776</v>
      </c>
      <c r="I395" s="74">
        <v>8768</v>
      </c>
      <c r="K395" s="114"/>
    </row>
    <row r="396" spans="1:11" x14ac:dyDescent="0.2">
      <c r="A396" s="74" t="s">
        <v>722</v>
      </c>
      <c r="B396" s="74" t="s">
        <v>850</v>
      </c>
      <c r="C396" s="114">
        <v>39087</v>
      </c>
      <c r="D396" s="86">
        <f t="shared" si="6"/>
        <v>2007</v>
      </c>
      <c r="E396" s="115" t="s">
        <v>862</v>
      </c>
      <c r="F396" s="74">
        <v>400</v>
      </c>
      <c r="G396" s="74">
        <v>8284</v>
      </c>
      <c r="H396" s="74">
        <v>4088</v>
      </c>
      <c r="I396" s="74">
        <v>4196</v>
      </c>
      <c r="K396" s="114"/>
    </row>
    <row r="397" spans="1:11" x14ac:dyDescent="0.2">
      <c r="A397" s="74" t="s">
        <v>722</v>
      </c>
      <c r="B397" s="74" t="s">
        <v>849</v>
      </c>
      <c r="C397" s="114">
        <v>39097</v>
      </c>
      <c r="D397" s="86">
        <f t="shared" si="6"/>
        <v>2007</v>
      </c>
      <c r="E397" s="115" t="s">
        <v>865</v>
      </c>
      <c r="F397" s="74">
        <v>700</v>
      </c>
      <c r="G397" s="74">
        <v>12145</v>
      </c>
      <c r="H397" s="74">
        <v>5929</v>
      </c>
      <c r="I397" s="74">
        <v>6216</v>
      </c>
      <c r="K397" s="114"/>
    </row>
    <row r="398" spans="1:11" x14ac:dyDescent="0.2">
      <c r="A398" s="74" t="s">
        <v>728</v>
      </c>
      <c r="B398" s="74" t="s">
        <v>850</v>
      </c>
      <c r="C398" s="114">
        <v>39098</v>
      </c>
      <c r="D398" s="86">
        <f t="shared" si="6"/>
        <v>2007</v>
      </c>
      <c r="E398" s="115" t="s">
        <v>865</v>
      </c>
      <c r="F398" s="74">
        <v>900</v>
      </c>
      <c r="G398" s="74">
        <v>21456</v>
      </c>
      <c r="H398" s="74">
        <v>9198</v>
      </c>
      <c r="I398" s="74">
        <v>12258</v>
      </c>
      <c r="K398" s="114"/>
    </row>
    <row r="399" spans="1:11" x14ac:dyDescent="0.2">
      <c r="A399" s="74" t="s">
        <v>860</v>
      </c>
      <c r="B399" s="74" t="s">
        <v>848</v>
      </c>
      <c r="C399" s="114">
        <v>39099</v>
      </c>
      <c r="D399" s="86">
        <f t="shared" si="6"/>
        <v>2007</v>
      </c>
      <c r="E399" s="115" t="s">
        <v>861</v>
      </c>
      <c r="F399" s="74">
        <v>800</v>
      </c>
      <c r="G399" s="74">
        <v>17416</v>
      </c>
      <c r="H399" s="74">
        <v>7872</v>
      </c>
      <c r="I399" s="74">
        <v>9544</v>
      </c>
      <c r="K399" s="114"/>
    </row>
    <row r="400" spans="1:11" x14ac:dyDescent="0.2">
      <c r="A400" s="74" t="s">
        <v>722</v>
      </c>
      <c r="B400" s="74" t="s">
        <v>849</v>
      </c>
      <c r="C400" s="114">
        <v>39101</v>
      </c>
      <c r="D400" s="86">
        <f t="shared" si="6"/>
        <v>2007</v>
      </c>
      <c r="E400" s="115" t="s">
        <v>855</v>
      </c>
      <c r="F400" s="74">
        <v>100</v>
      </c>
      <c r="G400" s="74">
        <v>1741</v>
      </c>
      <c r="H400" s="74">
        <v>847</v>
      </c>
      <c r="I400" s="74">
        <v>894</v>
      </c>
      <c r="K400" s="114"/>
    </row>
    <row r="401" spans="1:11" x14ac:dyDescent="0.2">
      <c r="A401" s="74" t="s">
        <v>728</v>
      </c>
      <c r="B401" s="74" t="s">
        <v>850</v>
      </c>
      <c r="C401" s="114">
        <v>39103</v>
      </c>
      <c r="D401" s="86">
        <f t="shared" si="6"/>
        <v>2007</v>
      </c>
      <c r="E401" s="115" t="s">
        <v>865</v>
      </c>
      <c r="F401" s="74">
        <v>100</v>
      </c>
      <c r="G401" s="74">
        <v>2234</v>
      </c>
      <c r="H401" s="74">
        <v>1022</v>
      </c>
      <c r="I401" s="74">
        <v>1212</v>
      </c>
      <c r="K401" s="114"/>
    </row>
    <row r="402" spans="1:11" x14ac:dyDescent="0.2">
      <c r="A402" s="74" t="s">
        <v>722</v>
      </c>
      <c r="B402" s="74" t="s">
        <v>849</v>
      </c>
      <c r="C402" s="114">
        <v>39104</v>
      </c>
      <c r="D402" s="86">
        <f t="shared" si="6"/>
        <v>2007</v>
      </c>
      <c r="E402" s="115" t="s">
        <v>857</v>
      </c>
      <c r="F402" s="74">
        <v>800</v>
      </c>
      <c r="G402" s="74">
        <v>15488</v>
      </c>
      <c r="H402" s="74">
        <v>6776</v>
      </c>
      <c r="I402" s="74">
        <v>8712</v>
      </c>
      <c r="K402" s="114"/>
    </row>
    <row r="403" spans="1:11" x14ac:dyDescent="0.2">
      <c r="A403" s="74" t="s">
        <v>722</v>
      </c>
      <c r="B403" s="74" t="s">
        <v>850</v>
      </c>
      <c r="C403" s="114">
        <v>39104</v>
      </c>
      <c r="D403" s="86">
        <f t="shared" si="6"/>
        <v>2007</v>
      </c>
      <c r="E403" s="115" t="s">
        <v>863</v>
      </c>
      <c r="F403" s="74">
        <v>100</v>
      </c>
      <c r="G403" s="74">
        <v>2178</v>
      </c>
      <c r="H403" s="74">
        <v>1022</v>
      </c>
      <c r="I403" s="74">
        <v>1156</v>
      </c>
      <c r="K403" s="114"/>
    </row>
    <row r="404" spans="1:11" x14ac:dyDescent="0.2">
      <c r="A404" s="74" t="s">
        <v>728</v>
      </c>
      <c r="B404" s="74" t="s">
        <v>848</v>
      </c>
      <c r="C404" s="114">
        <v>39107</v>
      </c>
      <c r="D404" s="86">
        <f t="shared" si="6"/>
        <v>2007</v>
      </c>
      <c r="E404" s="115" t="s">
        <v>865</v>
      </c>
      <c r="F404" s="74">
        <v>700</v>
      </c>
      <c r="G404" s="74">
        <v>17150</v>
      </c>
      <c r="H404" s="74">
        <v>6888</v>
      </c>
      <c r="I404" s="74">
        <v>10262</v>
      </c>
      <c r="K404" s="114"/>
    </row>
    <row r="405" spans="1:11" x14ac:dyDescent="0.2">
      <c r="A405" s="74" t="s">
        <v>722</v>
      </c>
      <c r="B405" s="74" t="s">
        <v>848</v>
      </c>
      <c r="C405" s="114">
        <v>39108</v>
      </c>
      <c r="D405" s="86">
        <f t="shared" si="6"/>
        <v>2007</v>
      </c>
      <c r="E405" s="115" t="s">
        <v>857</v>
      </c>
      <c r="F405" s="74">
        <v>800</v>
      </c>
      <c r="G405" s="74">
        <v>16936</v>
      </c>
      <c r="H405" s="74">
        <v>7872</v>
      </c>
      <c r="I405" s="74">
        <v>9064</v>
      </c>
      <c r="K405" s="114"/>
    </row>
    <row r="406" spans="1:11" x14ac:dyDescent="0.2">
      <c r="A406" s="74" t="s">
        <v>728</v>
      </c>
      <c r="B406" s="74" t="s">
        <v>848</v>
      </c>
      <c r="C406" s="114">
        <v>39109</v>
      </c>
      <c r="D406" s="86">
        <f t="shared" si="6"/>
        <v>2007</v>
      </c>
      <c r="E406" s="115" t="s">
        <v>855</v>
      </c>
      <c r="F406" s="74">
        <v>900</v>
      </c>
      <c r="G406" s="74">
        <v>21708</v>
      </c>
      <c r="H406" s="74">
        <v>8856</v>
      </c>
      <c r="I406" s="74">
        <v>12852</v>
      </c>
      <c r="K406" s="114"/>
    </row>
    <row r="407" spans="1:11" x14ac:dyDescent="0.2">
      <c r="A407" s="74" t="s">
        <v>722</v>
      </c>
      <c r="B407" s="74" t="s">
        <v>849</v>
      </c>
      <c r="C407" s="114">
        <v>39110</v>
      </c>
      <c r="D407" s="86">
        <f t="shared" si="6"/>
        <v>2007</v>
      </c>
      <c r="E407" s="115" t="s">
        <v>864</v>
      </c>
      <c r="F407" s="74">
        <v>300</v>
      </c>
      <c r="G407" s="74">
        <v>5532</v>
      </c>
      <c r="H407" s="74">
        <v>2541</v>
      </c>
      <c r="I407" s="74">
        <v>2991</v>
      </c>
      <c r="K407" s="114"/>
    </row>
    <row r="408" spans="1:11" x14ac:dyDescent="0.2">
      <c r="A408" s="74" t="s">
        <v>728</v>
      </c>
      <c r="B408" s="74" t="s">
        <v>848</v>
      </c>
      <c r="C408" s="114">
        <v>39114</v>
      </c>
      <c r="D408" s="86">
        <f t="shared" si="6"/>
        <v>2007</v>
      </c>
      <c r="E408" s="115" t="s">
        <v>856</v>
      </c>
      <c r="F408" s="74">
        <v>100</v>
      </c>
      <c r="G408" s="74">
        <v>2054</v>
      </c>
      <c r="H408" s="74">
        <v>984</v>
      </c>
      <c r="I408" s="74">
        <v>1070</v>
      </c>
      <c r="K408" s="114"/>
    </row>
    <row r="409" spans="1:11" x14ac:dyDescent="0.2">
      <c r="A409" s="74" t="s">
        <v>860</v>
      </c>
      <c r="B409" s="74" t="s">
        <v>850</v>
      </c>
      <c r="C409" s="114">
        <v>39116</v>
      </c>
      <c r="D409" s="86">
        <f t="shared" si="6"/>
        <v>2007</v>
      </c>
      <c r="E409" s="115" t="s">
        <v>857</v>
      </c>
      <c r="F409" s="74">
        <v>400</v>
      </c>
      <c r="G409" s="74">
        <v>10044</v>
      </c>
      <c r="H409" s="74">
        <v>4088</v>
      </c>
      <c r="I409" s="74">
        <v>5956</v>
      </c>
      <c r="K409" s="114"/>
    </row>
    <row r="410" spans="1:11" x14ac:dyDescent="0.2">
      <c r="A410" s="74" t="s">
        <v>728</v>
      </c>
      <c r="B410" s="74" t="s">
        <v>850</v>
      </c>
      <c r="C410" s="114">
        <v>39121</v>
      </c>
      <c r="D410" s="86">
        <f t="shared" si="6"/>
        <v>2007</v>
      </c>
      <c r="E410" s="115" t="s">
        <v>855</v>
      </c>
      <c r="F410" s="74">
        <v>200</v>
      </c>
      <c r="G410" s="74">
        <v>4784</v>
      </c>
      <c r="H410" s="74">
        <v>2044</v>
      </c>
      <c r="I410" s="74">
        <v>2740</v>
      </c>
      <c r="K410" s="114"/>
    </row>
    <row r="411" spans="1:11" x14ac:dyDescent="0.2">
      <c r="A411" s="74" t="s">
        <v>860</v>
      </c>
      <c r="B411" s="74" t="s">
        <v>850</v>
      </c>
      <c r="C411" s="114">
        <v>39122</v>
      </c>
      <c r="D411" s="86">
        <f t="shared" si="6"/>
        <v>2007</v>
      </c>
      <c r="E411" s="115" t="s">
        <v>868</v>
      </c>
      <c r="F411" s="74">
        <v>200</v>
      </c>
      <c r="G411" s="74">
        <v>4614</v>
      </c>
      <c r="H411" s="74">
        <v>2044</v>
      </c>
      <c r="I411" s="74">
        <v>2570</v>
      </c>
      <c r="K411" s="114"/>
    </row>
    <row r="412" spans="1:11" x14ac:dyDescent="0.2">
      <c r="A412" s="74" t="s">
        <v>722</v>
      </c>
      <c r="B412" s="74" t="s">
        <v>850</v>
      </c>
      <c r="C412" s="114">
        <v>39123</v>
      </c>
      <c r="D412" s="86">
        <f t="shared" si="6"/>
        <v>2007</v>
      </c>
      <c r="E412" s="115" t="s">
        <v>857</v>
      </c>
      <c r="F412" s="74">
        <v>300</v>
      </c>
      <c r="G412" s="74">
        <v>6765</v>
      </c>
      <c r="H412" s="74">
        <v>3066</v>
      </c>
      <c r="I412" s="74">
        <v>3699</v>
      </c>
      <c r="K412" s="114"/>
    </row>
    <row r="413" spans="1:11" x14ac:dyDescent="0.2">
      <c r="A413" s="74" t="s">
        <v>722</v>
      </c>
      <c r="B413" s="74" t="s">
        <v>849</v>
      </c>
      <c r="C413" s="114">
        <v>39125</v>
      </c>
      <c r="D413" s="86">
        <f t="shared" si="6"/>
        <v>2007</v>
      </c>
      <c r="E413" s="115" t="s">
        <v>857</v>
      </c>
      <c r="F413" s="74">
        <v>700</v>
      </c>
      <c r="G413" s="74">
        <v>13412</v>
      </c>
      <c r="H413" s="74">
        <v>5929</v>
      </c>
      <c r="I413" s="74">
        <v>7483</v>
      </c>
      <c r="K413" s="114"/>
    </row>
    <row r="414" spans="1:11" x14ac:dyDescent="0.2">
      <c r="A414" s="74" t="s">
        <v>860</v>
      </c>
      <c r="B414" s="74" t="s">
        <v>848</v>
      </c>
      <c r="C414" s="114">
        <v>39125</v>
      </c>
      <c r="D414" s="86">
        <f t="shared" si="6"/>
        <v>2007</v>
      </c>
      <c r="E414" s="115" t="s">
        <v>855</v>
      </c>
      <c r="F414" s="74">
        <v>600</v>
      </c>
      <c r="G414" s="74">
        <v>12888</v>
      </c>
      <c r="H414" s="74">
        <v>5904</v>
      </c>
      <c r="I414" s="74">
        <v>6984</v>
      </c>
      <c r="K414" s="114"/>
    </row>
    <row r="415" spans="1:11" x14ac:dyDescent="0.2">
      <c r="A415" s="74" t="s">
        <v>728</v>
      </c>
      <c r="B415" s="74" t="s">
        <v>850</v>
      </c>
      <c r="C415" s="114">
        <v>39126</v>
      </c>
      <c r="D415" s="86">
        <f t="shared" si="6"/>
        <v>2007</v>
      </c>
      <c r="E415" s="115" t="s">
        <v>862</v>
      </c>
      <c r="F415" s="74">
        <v>1000</v>
      </c>
      <c r="G415" s="74">
        <v>22020</v>
      </c>
      <c r="H415" s="74">
        <v>10220</v>
      </c>
      <c r="I415" s="74">
        <v>11800</v>
      </c>
      <c r="K415" s="114"/>
    </row>
    <row r="416" spans="1:11" x14ac:dyDescent="0.2">
      <c r="A416" s="74" t="s">
        <v>860</v>
      </c>
      <c r="B416" s="74" t="s">
        <v>849</v>
      </c>
      <c r="C416" s="114">
        <v>39127</v>
      </c>
      <c r="D416" s="86">
        <f t="shared" si="6"/>
        <v>2007</v>
      </c>
      <c r="E416" s="115" t="s">
        <v>861</v>
      </c>
      <c r="F416" s="74">
        <v>700</v>
      </c>
      <c r="G416" s="74">
        <v>13552</v>
      </c>
      <c r="H416" s="74">
        <v>5929</v>
      </c>
      <c r="I416" s="74">
        <v>7623</v>
      </c>
      <c r="K416" s="114"/>
    </row>
    <row r="417" spans="1:11" x14ac:dyDescent="0.2">
      <c r="A417" s="74" t="s">
        <v>728</v>
      </c>
      <c r="B417" s="74" t="s">
        <v>848</v>
      </c>
      <c r="C417" s="114">
        <v>39131</v>
      </c>
      <c r="D417" s="86">
        <f t="shared" si="6"/>
        <v>2007</v>
      </c>
      <c r="E417" s="115" t="s">
        <v>866</v>
      </c>
      <c r="F417" s="74">
        <v>500</v>
      </c>
      <c r="G417" s="74">
        <v>11860</v>
      </c>
      <c r="H417" s="74">
        <v>4920</v>
      </c>
      <c r="I417" s="74">
        <v>6940</v>
      </c>
      <c r="K417" s="114"/>
    </row>
    <row r="418" spans="1:11" x14ac:dyDescent="0.2">
      <c r="A418" s="74" t="s">
        <v>728</v>
      </c>
      <c r="B418" s="74" t="s">
        <v>850</v>
      </c>
      <c r="C418" s="114">
        <v>39135</v>
      </c>
      <c r="D418" s="86">
        <f t="shared" si="6"/>
        <v>2007</v>
      </c>
      <c r="E418" s="115" t="s">
        <v>857</v>
      </c>
      <c r="F418" s="74">
        <v>200</v>
      </c>
      <c r="G418" s="74">
        <v>4124</v>
      </c>
      <c r="H418" s="74">
        <v>2044</v>
      </c>
      <c r="I418" s="74">
        <v>2080</v>
      </c>
      <c r="K418" s="114"/>
    </row>
    <row r="419" spans="1:11" x14ac:dyDescent="0.2">
      <c r="A419" s="74" t="s">
        <v>728</v>
      </c>
      <c r="B419" s="74" t="s">
        <v>848</v>
      </c>
      <c r="C419" s="114">
        <v>39135</v>
      </c>
      <c r="D419" s="86">
        <f t="shared" si="6"/>
        <v>2007</v>
      </c>
      <c r="E419" s="115" t="s">
        <v>865</v>
      </c>
      <c r="F419" s="74">
        <v>100</v>
      </c>
      <c r="G419" s="74">
        <v>2106</v>
      </c>
      <c r="H419" s="74">
        <v>984</v>
      </c>
      <c r="I419" s="74">
        <v>1122</v>
      </c>
      <c r="K419" s="114"/>
    </row>
    <row r="420" spans="1:11" x14ac:dyDescent="0.2">
      <c r="A420" s="74" t="s">
        <v>860</v>
      </c>
      <c r="B420" s="74" t="s">
        <v>850</v>
      </c>
      <c r="C420" s="114">
        <v>39141</v>
      </c>
      <c r="D420" s="86">
        <f t="shared" si="6"/>
        <v>2007</v>
      </c>
      <c r="E420" s="115" t="s">
        <v>882</v>
      </c>
      <c r="F420" s="74">
        <v>100</v>
      </c>
      <c r="G420" s="74">
        <v>2484</v>
      </c>
      <c r="H420" s="74">
        <v>1022</v>
      </c>
      <c r="I420" s="74">
        <v>1462</v>
      </c>
      <c r="K420" s="114"/>
    </row>
    <row r="421" spans="1:11" x14ac:dyDescent="0.2">
      <c r="A421" s="74" t="s">
        <v>728</v>
      </c>
      <c r="B421" s="74" t="s">
        <v>850</v>
      </c>
      <c r="C421" s="114">
        <v>39143</v>
      </c>
      <c r="D421" s="86">
        <f t="shared" si="6"/>
        <v>2007</v>
      </c>
      <c r="E421" s="115" t="s">
        <v>866</v>
      </c>
      <c r="F421" s="74">
        <v>300</v>
      </c>
      <c r="G421" s="74">
        <v>6732</v>
      </c>
      <c r="H421" s="74">
        <v>3066</v>
      </c>
      <c r="I421" s="74">
        <v>3666</v>
      </c>
      <c r="K421" s="114"/>
    </row>
    <row r="422" spans="1:11" x14ac:dyDescent="0.2">
      <c r="A422" s="74" t="s">
        <v>728</v>
      </c>
      <c r="B422" s="74" t="s">
        <v>850</v>
      </c>
      <c r="C422" s="114">
        <v>39150</v>
      </c>
      <c r="D422" s="86">
        <f t="shared" si="6"/>
        <v>2007</v>
      </c>
      <c r="E422" s="115" t="s">
        <v>864</v>
      </c>
      <c r="F422" s="74">
        <v>700</v>
      </c>
      <c r="G422" s="74">
        <v>15715</v>
      </c>
      <c r="H422" s="74">
        <v>7154</v>
      </c>
      <c r="I422" s="74">
        <v>8561</v>
      </c>
      <c r="K422" s="114"/>
    </row>
    <row r="423" spans="1:11" x14ac:dyDescent="0.2">
      <c r="A423" s="74" t="s">
        <v>728</v>
      </c>
      <c r="B423" s="74" t="s">
        <v>849</v>
      </c>
      <c r="C423" s="114">
        <v>39152</v>
      </c>
      <c r="D423" s="86">
        <f t="shared" si="6"/>
        <v>2007</v>
      </c>
      <c r="E423" s="115" t="s">
        <v>869</v>
      </c>
      <c r="F423" s="74">
        <v>700</v>
      </c>
      <c r="G423" s="74">
        <v>14133</v>
      </c>
      <c r="H423" s="74">
        <v>5929</v>
      </c>
      <c r="I423" s="74">
        <v>8204</v>
      </c>
      <c r="K423" s="114"/>
    </row>
    <row r="424" spans="1:11" x14ac:dyDescent="0.2">
      <c r="A424" s="74" t="s">
        <v>728</v>
      </c>
      <c r="B424" s="74" t="s">
        <v>848</v>
      </c>
      <c r="C424" s="114">
        <v>39153</v>
      </c>
      <c r="D424" s="86">
        <f t="shared" si="6"/>
        <v>2007</v>
      </c>
      <c r="E424" s="115" t="s">
        <v>857</v>
      </c>
      <c r="F424" s="74">
        <v>600</v>
      </c>
      <c r="G424" s="74">
        <v>12690</v>
      </c>
      <c r="H424" s="74">
        <v>5904</v>
      </c>
      <c r="I424" s="74">
        <v>6786</v>
      </c>
      <c r="K424" s="114"/>
    </row>
    <row r="425" spans="1:11" x14ac:dyDescent="0.2">
      <c r="A425" s="74" t="s">
        <v>860</v>
      </c>
      <c r="B425" s="74" t="s">
        <v>850</v>
      </c>
      <c r="C425" s="114">
        <v>39153</v>
      </c>
      <c r="D425" s="86">
        <f t="shared" si="6"/>
        <v>2007</v>
      </c>
      <c r="E425" s="115" t="s">
        <v>863</v>
      </c>
      <c r="F425" s="74">
        <v>900</v>
      </c>
      <c r="G425" s="74">
        <v>21159</v>
      </c>
      <c r="H425" s="74">
        <v>9198</v>
      </c>
      <c r="I425" s="74">
        <v>11961</v>
      </c>
      <c r="K425" s="114"/>
    </row>
    <row r="426" spans="1:11" x14ac:dyDescent="0.2">
      <c r="A426" s="74" t="s">
        <v>722</v>
      </c>
      <c r="B426" s="74" t="s">
        <v>848</v>
      </c>
      <c r="C426" s="114">
        <v>39153</v>
      </c>
      <c r="D426" s="86">
        <f t="shared" si="6"/>
        <v>2007</v>
      </c>
      <c r="E426" s="115" t="s">
        <v>866</v>
      </c>
      <c r="F426" s="74">
        <v>1000</v>
      </c>
      <c r="G426" s="74">
        <v>20190</v>
      </c>
      <c r="H426" s="74">
        <v>9840</v>
      </c>
      <c r="I426" s="74">
        <v>10350</v>
      </c>
      <c r="K426" s="114"/>
    </row>
    <row r="427" spans="1:11" x14ac:dyDescent="0.2">
      <c r="A427" s="74" t="s">
        <v>722</v>
      </c>
      <c r="B427" s="74" t="s">
        <v>848</v>
      </c>
      <c r="C427" s="114">
        <v>39154</v>
      </c>
      <c r="D427" s="86">
        <f t="shared" si="6"/>
        <v>2007</v>
      </c>
      <c r="E427" s="115" t="s">
        <v>863</v>
      </c>
      <c r="F427" s="74">
        <v>200</v>
      </c>
      <c r="G427" s="74">
        <v>4412</v>
      </c>
      <c r="H427" s="74">
        <v>1968</v>
      </c>
      <c r="I427" s="74">
        <v>2444</v>
      </c>
      <c r="K427" s="114"/>
    </row>
    <row r="428" spans="1:11" x14ac:dyDescent="0.2">
      <c r="A428" s="74" t="s">
        <v>728</v>
      </c>
      <c r="B428" s="74" t="s">
        <v>850</v>
      </c>
      <c r="C428" s="114">
        <v>39155</v>
      </c>
      <c r="D428" s="86">
        <f t="shared" si="6"/>
        <v>2007</v>
      </c>
      <c r="E428" s="115" t="s">
        <v>865</v>
      </c>
      <c r="F428" s="74">
        <v>700</v>
      </c>
      <c r="G428" s="74">
        <v>17059</v>
      </c>
      <c r="H428" s="74">
        <v>7154</v>
      </c>
      <c r="I428" s="74">
        <v>9905</v>
      </c>
      <c r="K428" s="114"/>
    </row>
    <row r="429" spans="1:11" x14ac:dyDescent="0.2">
      <c r="A429" s="74" t="s">
        <v>728</v>
      </c>
      <c r="B429" s="74" t="s">
        <v>850</v>
      </c>
      <c r="C429" s="114">
        <v>39156</v>
      </c>
      <c r="D429" s="86">
        <f t="shared" si="6"/>
        <v>2007</v>
      </c>
      <c r="E429" s="115" t="s">
        <v>857</v>
      </c>
      <c r="F429" s="74">
        <v>500</v>
      </c>
      <c r="G429" s="74">
        <v>10990</v>
      </c>
      <c r="H429" s="74">
        <v>5110</v>
      </c>
      <c r="I429" s="74">
        <v>5880</v>
      </c>
      <c r="K429" s="114"/>
    </row>
    <row r="430" spans="1:11" x14ac:dyDescent="0.2">
      <c r="A430" s="74" t="s">
        <v>860</v>
      </c>
      <c r="B430" s="74" t="s">
        <v>849</v>
      </c>
      <c r="C430" s="114">
        <v>39156</v>
      </c>
      <c r="D430" s="86">
        <f t="shared" si="6"/>
        <v>2007</v>
      </c>
      <c r="E430" s="115" t="s">
        <v>865</v>
      </c>
      <c r="F430" s="74">
        <v>1000</v>
      </c>
      <c r="G430" s="74">
        <v>17200</v>
      </c>
      <c r="H430" s="74">
        <v>8470</v>
      </c>
      <c r="I430" s="74">
        <v>8730</v>
      </c>
      <c r="K430" s="114"/>
    </row>
    <row r="431" spans="1:11" x14ac:dyDescent="0.2">
      <c r="A431" s="74" t="s">
        <v>728</v>
      </c>
      <c r="B431" s="74" t="s">
        <v>849</v>
      </c>
      <c r="C431" s="114">
        <v>39156</v>
      </c>
      <c r="D431" s="86">
        <f t="shared" si="6"/>
        <v>2007</v>
      </c>
      <c r="E431" s="115" t="s">
        <v>864</v>
      </c>
      <c r="F431" s="74">
        <v>700</v>
      </c>
      <c r="G431" s="74">
        <v>13139</v>
      </c>
      <c r="H431" s="74">
        <v>5929</v>
      </c>
      <c r="I431" s="74">
        <v>7210</v>
      </c>
      <c r="K431" s="114"/>
    </row>
    <row r="432" spans="1:11" x14ac:dyDescent="0.2">
      <c r="A432" s="74" t="s">
        <v>722</v>
      </c>
      <c r="B432" s="74" t="s">
        <v>849</v>
      </c>
      <c r="C432" s="114">
        <v>39157</v>
      </c>
      <c r="D432" s="86">
        <f t="shared" si="6"/>
        <v>2007</v>
      </c>
      <c r="E432" s="115" t="s">
        <v>864</v>
      </c>
      <c r="F432" s="74">
        <v>300</v>
      </c>
      <c r="G432" s="74">
        <v>6207</v>
      </c>
      <c r="H432" s="74">
        <v>2541</v>
      </c>
      <c r="I432" s="74">
        <v>3666</v>
      </c>
      <c r="K432" s="114"/>
    </row>
    <row r="433" spans="1:11" x14ac:dyDescent="0.2">
      <c r="A433" s="74" t="s">
        <v>860</v>
      </c>
      <c r="B433" s="74" t="s">
        <v>848</v>
      </c>
      <c r="C433" s="114">
        <v>39159</v>
      </c>
      <c r="D433" s="86">
        <f t="shared" si="6"/>
        <v>2007</v>
      </c>
      <c r="E433" s="115" t="s">
        <v>876</v>
      </c>
      <c r="F433" s="74">
        <v>200</v>
      </c>
      <c r="G433" s="74">
        <v>4270</v>
      </c>
      <c r="H433" s="74">
        <v>1968</v>
      </c>
      <c r="I433" s="74">
        <v>2302</v>
      </c>
      <c r="K433" s="114"/>
    </row>
    <row r="434" spans="1:11" x14ac:dyDescent="0.2">
      <c r="A434" s="74" t="s">
        <v>860</v>
      </c>
      <c r="B434" s="74" t="s">
        <v>848</v>
      </c>
      <c r="C434" s="114">
        <v>39161</v>
      </c>
      <c r="D434" s="86">
        <f t="shared" si="6"/>
        <v>2007</v>
      </c>
      <c r="E434" s="115" t="s">
        <v>864</v>
      </c>
      <c r="F434" s="74">
        <v>600</v>
      </c>
      <c r="G434" s="74">
        <v>14004</v>
      </c>
      <c r="H434" s="74">
        <v>5904</v>
      </c>
      <c r="I434" s="74">
        <v>8100</v>
      </c>
      <c r="K434" s="114"/>
    </row>
    <row r="435" spans="1:11" x14ac:dyDescent="0.2">
      <c r="A435" s="74" t="s">
        <v>728</v>
      </c>
      <c r="B435" s="74" t="s">
        <v>848</v>
      </c>
      <c r="C435" s="114">
        <v>39161</v>
      </c>
      <c r="D435" s="86">
        <f t="shared" si="6"/>
        <v>2007</v>
      </c>
      <c r="E435" s="115" t="s">
        <v>864</v>
      </c>
      <c r="F435" s="74">
        <v>900</v>
      </c>
      <c r="G435" s="74">
        <v>20403</v>
      </c>
      <c r="H435" s="74">
        <v>8856</v>
      </c>
      <c r="I435" s="74">
        <v>11547</v>
      </c>
      <c r="K435" s="114"/>
    </row>
    <row r="436" spans="1:11" x14ac:dyDescent="0.2">
      <c r="A436" s="74" t="s">
        <v>860</v>
      </c>
      <c r="B436" s="74" t="s">
        <v>848</v>
      </c>
      <c r="C436" s="114">
        <v>39167</v>
      </c>
      <c r="D436" s="86">
        <f t="shared" si="6"/>
        <v>2007</v>
      </c>
      <c r="E436" s="115" t="s">
        <v>857</v>
      </c>
      <c r="F436" s="74">
        <v>1000</v>
      </c>
      <c r="G436" s="74">
        <v>20020</v>
      </c>
      <c r="H436" s="74">
        <v>9840</v>
      </c>
      <c r="I436" s="74">
        <v>10180</v>
      </c>
      <c r="K436" s="114"/>
    </row>
    <row r="437" spans="1:11" x14ac:dyDescent="0.2">
      <c r="A437" s="74" t="s">
        <v>722</v>
      </c>
      <c r="B437" s="74" t="s">
        <v>849</v>
      </c>
      <c r="C437" s="114">
        <v>39170</v>
      </c>
      <c r="D437" s="86">
        <f t="shared" si="6"/>
        <v>2007</v>
      </c>
      <c r="E437" s="115" t="s">
        <v>861</v>
      </c>
      <c r="F437" s="74">
        <v>800</v>
      </c>
      <c r="G437" s="74">
        <v>14216</v>
      </c>
      <c r="H437" s="74">
        <v>6776</v>
      </c>
      <c r="I437" s="74">
        <v>7440</v>
      </c>
      <c r="K437" s="114"/>
    </row>
    <row r="438" spans="1:11" x14ac:dyDescent="0.2">
      <c r="A438" s="74" t="s">
        <v>728</v>
      </c>
      <c r="B438" s="74" t="s">
        <v>848</v>
      </c>
      <c r="C438" s="114">
        <v>39172</v>
      </c>
      <c r="D438" s="86">
        <f t="shared" si="6"/>
        <v>2007</v>
      </c>
      <c r="E438" s="115" t="s">
        <v>864</v>
      </c>
      <c r="F438" s="74">
        <v>700</v>
      </c>
      <c r="G438" s="74">
        <v>16772</v>
      </c>
      <c r="H438" s="74">
        <v>6888</v>
      </c>
      <c r="I438" s="74">
        <v>9884</v>
      </c>
      <c r="K438" s="114"/>
    </row>
    <row r="439" spans="1:11" x14ac:dyDescent="0.2">
      <c r="A439" s="74" t="s">
        <v>728</v>
      </c>
      <c r="B439" s="74" t="s">
        <v>850</v>
      </c>
      <c r="C439" s="114">
        <v>39173</v>
      </c>
      <c r="D439" s="86">
        <f t="shared" si="6"/>
        <v>2007</v>
      </c>
      <c r="E439" s="115" t="s">
        <v>871</v>
      </c>
      <c r="F439" s="74">
        <v>900</v>
      </c>
      <c r="G439" s="74">
        <v>21015</v>
      </c>
      <c r="H439" s="74">
        <v>9198</v>
      </c>
      <c r="I439" s="74">
        <v>11817</v>
      </c>
      <c r="K439" s="114"/>
    </row>
    <row r="440" spans="1:11" x14ac:dyDescent="0.2">
      <c r="A440" s="74" t="s">
        <v>722</v>
      </c>
      <c r="B440" s="74" t="s">
        <v>849</v>
      </c>
      <c r="C440" s="114">
        <v>39174</v>
      </c>
      <c r="D440" s="86">
        <f t="shared" si="6"/>
        <v>2007</v>
      </c>
      <c r="E440" s="115" t="s">
        <v>882</v>
      </c>
      <c r="F440" s="74">
        <v>200</v>
      </c>
      <c r="G440" s="74">
        <v>3552</v>
      </c>
      <c r="H440" s="74">
        <v>1694</v>
      </c>
      <c r="I440" s="74">
        <v>1858</v>
      </c>
      <c r="K440" s="114"/>
    </row>
    <row r="441" spans="1:11" x14ac:dyDescent="0.2">
      <c r="A441" s="74" t="s">
        <v>722</v>
      </c>
      <c r="B441" s="74" t="s">
        <v>850</v>
      </c>
      <c r="C441" s="114">
        <v>39177</v>
      </c>
      <c r="D441" s="86">
        <f t="shared" si="6"/>
        <v>2007</v>
      </c>
      <c r="E441" s="115" t="s">
        <v>862</v>
      </c>
      <c r="F441" s="74">
        <v>1000</v>
      </c>
      <c r="G441" s="74">
        <v>25010</v>
      </c>
      <c r="H441" s="74">
        <v>10220</v>
      </c>
      <c r="I441" s="74">
        <v>14790</v>
      </c>
      <c r="K441" s="114"/>
    </row>
    <row r="442" spans="1:11" x14ac:dyDescent="0.2">
      <c r="A442" s="74" t="s">
        <v>728</v>
      </c>
      <c r="B442" s="74" t="s">
        <v>850</v>
      </c>
      <c r="C442" s="114">
        <v>39178</v>
      </c>
      <c r="D442" s="86">
        <f t="shared" si="6"/>
        <v>2007</v>
      </c>
      <c r="E442" s="115" t="s">
        <v>863</v>
      </c>
      <c r="F442" s="74">
        <v>600</v>
      </c>
      <c r="G442" s="74">
        <v>14178</v>
      </c>
      <c r="H442" s="74">
        <v>6132</v>
      </c>
      <c r="I442" s="74">
        <v>8046</v>
      </c>
      <c r="K442" s="114"/>
    </row>
    <row r="443" spans="1:11" x14ac:dyDescent="0.2">
      <c r="A443" s="74" t="s">
        <v>860</v>
      </c>
      <c r="B443" s="74" t="s">
        <v>848</v>
      </c>
      <c r="C443" s="114">
        <v>39179</v>
      </c>
      <c r="D443" s="86">
        <f t="shared" si="6"/>
        <v>2007</v>
      </c>
      <c r="E443" s="115" t="s">
        <v>855</v>
      </c>
      <c r="F443" s="74">
        <v>200</v>
      </c>
      <c r="G443" s="74">
        <v>4280</v>
      </c>
      <c r="H443" s="74">
        <v>1968</v>
      </c>
      <c r="I443" s="74">
        <v>2312</v>
      </c>
      <c r="K443" s="114"/>
    </row>
    <row r="444" spans="1:11" x14ac:dyDescent="0.2">
      <c r="A444" s="74" t="s">
        <v>860</v>
      </c>
      <c r="B444" s="74" t="s">
        <v>850</v>
      </c>
      <c r="C444" s="114">
        <v>39179</v>
      </c>
      <c r="D444" s="86">
        <f t="shared" si="6"/>
        <v>2007</v>
      </c>
      <c r="E444" s="115" t="s">
        <v>866</v>
      </c>
      <c r="F444" s="74">
        <v>900</v>
      </c>
      <c r="G444" s="74">
        <v>21366</v>
      </c>
      <c r="H444" s="74">
        <v>9198</v>
      </c>
      <c r="I444" s="74">
        <v>12168</v>
      </c>
      <c r="K444" s="114"/>
    </row>
    <row r="445" spans="1:11" x14ac:dyDescent="0.2">
      <c r="A445" s="74" t="s">
        <v>722</v>
      </c>
      <c r="B445" s="74" t="s">
        <v>849</v>
      </c>
      <c r="C445" s="114">
        <v>39179</v>
      </c>
      <c r="D445" s="86">
        <f t="shared" si="6"/>
        <v>2007</v>
      </c>
      <c r="E445" s="115" t="s">
        <v>880</v>
      </c>
      <c r="F445" s="74">
        <v>1000</v>
      </c>
      <c r="G445" s="74">
        <v>17190</v>
      </c>
      <c r="H445" s="74">
        <v>8470</v>
      </c>
      <c r="I445" s="74">
        <v>8720</v>
      </c>
      <c r="K445" s="114"/>
    </row>
    <row r="446" spans="1:11" x14ac:dyDescent="0.2">
      <c r="A446" s="74" t="s">
        <v>860</v>
      </c>
      <c r="B446" s="74" t="s">
        <v>849</v>
      </c>
      <c r="C446" s="114">
        <v>39182</v>
      </c>
      <c r="D446" s="86">
        <f t="shared" si="6"/>
        <v>2007</v>
      </c>
      <c r="E446" s="115" t="s">
        <v>856</v>
      </c>
      <c r="F446" s="74">
        <v>300</v>
      </c>
      <c r="G446" s="74">
        <v>6309</v>
      </c>
      <c r="H446" s="74">
        <v>2541</v>
      </c>
      <c r="I446" s="74">
        <v>3768</v>
      </c>
      <c r="K446" s="114"/>
    </row>
    <row r="447" spans="1:11" x14ac:dyDescent="0.2">
      <c r="A447" s="74" t="s">
        <v>728</v>
      </c>
      <c r="B447" s="74" t="s">
        <v>848</v>
      </c>
      <c r="C447" s="114">
        <v>39182</v>
      </c>
      <c r="D447" s="86">
        <f t="shared" si="6"/>
        <v>2007</v>
      </c>
      <c r="E447" s="115" t="s">
        <v>864</v>
      </c>
      <c r="F447" s="74">
        <v>300</v>
      </c>
      <c r="G447" s="74">
        <v>6477</v>
      </c>
      <c r="H447" s="74">
        <v>2952</v>
      </c>
      <c r="I447" s="74">
        <v>3525</v>
      </c>
      <c r="K447" s="114"/>
    </row>
    <row r="448" spans="1:11" x14ac:dyDescent="0.2">
      <c r="A448" s="74" t="s">
        <v>860</v>
      </c>
      <c r="B448" s="74" t="s">
        <v>849</v>
      </c>
      <c r="C448" s="114">
        <v>39183</v>
      </c>
      <c r="D448" s="86">
        <f t="shared" si="6"/>
        <v>2007</v>
      </c>
      <c r="E448" s="115" t="s">
        <v>864</v>
      </c>
      <c r="F448" s="74">
        <v>100</v>
      </c>
      <c r="G448" s="74">
        <v>2012</v>
      </c>
      <c r="H448" s="74">
        <v>847</v>
      </c>
      <c r="I448" s="74">
        <v>1165</v>
      </c>
      <c r="K448" s="114"/>
    </row>
    <row r="449" spans="1:11" x14ac:dyDescent="0.2">
      <c r="A449" s="74" t="s">
        <v>728</v>
      </c>
      <c r="B449" s="74" t="s">
        <v>848</v>
      </c>
      <c r="C449" s="114">
        <v>39186</v>
      </c>
      <c r="D449" s="86">
        <f t="shared" si="6"/>
        <v>2007</v>
      </c>
      <c r="E449" s="115" t="s">
        <v>863</v>
      </c>
      <c r="F449" s="74">
        <v>400</v>
      </c>
      <c r="G449" s="74">
        <v>8632</v>
      </c>
      <c r="H449" s="74">
        <v>3936</v>
      </c>
      <c r="I449" s="74">
        <v>4696</v>
      </c>
      <c r="K449" s="114"/>
    </row>
    <row r="450" spans="1:11" x14ac:dyDescent="0.2">
      <c r="A450" s="74" t="s">
        <v>728</v>
      </c>
      <c r="B450" s="74" t="s">
        <v>848</v>
      </c>
      <c r="C450" s="114">
        <v>39187</v>
      </c>
      <c r="D450" s="86">
        <f t="shared" si="6"/>
        <v>2007</v>
      </c>
      <c r="E450" s="115" t="s">
        <v>857</v>
      </c>
      <c r="F450" s="74">
        <v>600</v>
      </c>
      <c r="G450" s="74">
        <v>12756</v>
      </c>
      <c r="H450" s="74">
        <v>5904</v>
      </c>
      <c r="I450" s="74">
        <v>6852</v>
      </c>
      <c r="K450" s="114"/>
    </row>
    <row r="451" spans="1:11" x14ac:dyDescent="0.2">
      <c r="A451" s="74" t="s">
        <v>728</v>
      </c>
      <c r="B451" s="74" t="s">
        <v>850</v>
      </c>
      <c r="C451" s="114">
        <v>39198</v>
      </c>
      <c r="D451" s="86">
        <f t="shared" si="6"/>
        <v>2007</v>
      </c>
      <c r="E451" s="115" t="s">
        <v>869</v>
      </c>
      <c r="F451" s="74">
        <v>700</v>
      </c>
      <c r="G451" s="74">
        <v>15225</v>
      </c>
      <c r="H451" s="74">
        <v>7154</v>
      </c>
      <c r="I451" s="74">
        <v>8071</v>
      </c>
      <c r="K451" s="114"/>
    </row>
    <row r="452" spans="1:11" x14ac:dyDescent="0.2">
      <c r="A452" s="74" t="s">
        <v>722</v>
      </c>
      <c r="B452" s="74" t="s">
        <v>850</v>
      </c>
      <c r="C452" s="114">
        <v>39198</v>
      </c>
      <c r="D452" s="86">
        <f t="shared" si="6"/>
        <v>2007</v>
      </c>
      <c r="E452" s="115" t="s">
        <v>869</v>
      </c>
      <c r="F452" s="74">
        <v>800</v>
      </c>
      <c r="G452" s="74">
        <v>19288</v>
      </c>
      <c r="H452" s="74">
        <v>8176</v>
      </c>
      <c r="I452" s="74">
        <v>11112</v>
      </c>
      <c r="K452" s="114"/>
    </row>
    <row r="453" spans="1:11" x14ac:dyDescent="0.2">
      <c r="A453" s="74" t="s">
        <v>722</v>
      </c>
      <c r="B453" s="74" t="s">
        <v>850</v>
      </c>
      <c r="C453" s="114">
        <v>39200</v>
      </c>
      <c r="D453" s="86">
        <f t="shared" si="6"/>
        <v>2007</v>
      </c>
      <c r="E453" s="115" t="s">
        <v>870</v>
      </c>
      <c r="F453" s="74">
        <v>800</v>
      </c>
      <c r="G453" s="74">
        <v>20408</v>
      </c>
      <c r="H453" s="74">
        <v>8176</v>
      </c>
      <c r="I453" s="74">
        <v>12232</v>
      </c>
      <c r="K453" s="114"/>
    </row>
    <row r="454" spans="1:11" x14ac:dyDescent="0.2">
      <c r="A454" s="74" t="s">
        <v>728</v>
      </c>
      <c r="B454" s="74" t="s">
        <v>849</v>
      </c>
      <c r="C454" s="114">
        <v>39201</v>
      </c>
      <c r="D454" s="86">
        <f t="shared" si="6"/>
        <v>2007</v>
      </c>
      <c r="E454" s="115" t="s">
        <v>863</v>
      </c>
      <c r="F454" s="74">
        <v>400</v>
      </c>
      <c r="G454" s="74">
        <v>8164</v>
      </c>
      <c r="H454" s="74">
        <v>3388</v>
      </c>
      <c r="I454" s="74">
        <v>4776</v>
      </c>
      <c r="K454" s="114"/>
    </row>
    <row r="455" spans="1:11" x14ac:dyDescent="0.2">
      <c r="A455" s="74" t="s">
        <v>860</v>
      </c>
      <c r="B455" s="74" t="s">
        <v>848</v>
      </c>
      <c r="C455" s="114">
        <v>39203</v>
      </c>
      <c r="D455" s="86">
        <f t="shared" si="6"/>
        <v>2007</v>
      </c>
      <c r="E455" s="115" t="s">
        <v>866</v>
      </c>
      <c r="F455" s="74">
        <v>800</v>
      </c>
      <c r="G455" s="74">
        <v>17944</v>
      </c>
      <c r="H455" s="74">
        <v>7872</v>
      </c>
      <c r="I455" s="74">
        <v>10072</v>
      </c>
      <c r="K455" s="114"/>
    </row>
    <row r="456" spans="1:11" x14ac:dyDescent="0.2">
      <c r="A456" s="74" t="s">
        <v>728</v>
      </c>
      <c r="B456" s="74" t="s">
        <v>850</v>
      </c>
      <c r="C456" s="114">
        <v>39206</v>
      </c>
      <c r="D456" s="86">
        <f t="shared" si="6"/>
        <v>2007</v>
      </c>
      <c r="E456" s="115" t="s">
        <v>862</v>
      </c>
      <c r="F456" s="74">
        <v>500</v>
      </c>
      <c r="G456" s="74">
        <v>10940</v>
      </c>
      <c r="H456" s="74">
        <v>5110</v>
      </c>
      <c r="I456" s="74">
        <v>5830</v>
      </c>
      <c r="K456" s="114"/>
    </row>
    <row r="457" spans="1:11" x14ac:dyDescent="0.2">
      <c r="A457" s="74" t="s">
        <v>860</v>
      </c>
      <c r="B457" s="74" t="s">
        <v>848</v>
      </c>
      <c r="C457" s="114">
        <v>39208</v>
      </c>
      <c r="D457" s="86">
        <f t="shared" ref="D457:D520" si="7">YEAR(C457)</f>
        <v>2007</v>
      </c>
      <c r="E457" s="115" t="s">
        <v>869</v>
      </c>
      <c r="F457" s="74">
        <v>1000</v>
      </c>
      <c r="G457" s="74">
        <v>23970</v>
      </c>
      <c r="H457" s="74">
        <v>9840</v>
      </c>
      <c r="I457" s="74">
        <v>14130</v>
      </c>
      <c r="K457" s="114"/>
    </row>
    <row r="458" spans="1:11" x14ac:dyDescent="0.2">
      <c r="A458" s="74" t="s">
        <v>722</v>
      </c>
      <c r="B458" s="74" t="s">
        <v>849</v>
      </c>
      <c r="C458" s="114">
        <v>39210</v>
      </c>
      <c r="D458" s="86">
        <f t="shared" si="7"/>
        <v>2007</v>
      </c>
      <c r="E458" s="115" t="s">
        <v>863</v>
      </c>
      <c r="F458" s="74">
        <v>700</v>
      </c>
      <c r="G458" s="74">
        <v>14105</v>
      </c>
      <c r="H458" s="74">
        <v>5929</v>
      </c>
      <c r="I458" s="74">
        <v>8176</v>
      </c>
      <c r="K458" s="114"/>
    </row>
    <row r="459" spans="1:11" x14ac:dyDescent="0.2">
      <c r="A459" s="74" t="s">
        <v>860</v>
      </c>
      <c r="B459" s="74" t="s">
        <v>850</v>
      </c>
      <c r="C459" s="114">
        <v>39211</v>
      </c>
      <c r="D459" s="86">
        <f t="shared" si="7"/>
        <v>2007</v>
      </c>
      <c r="E459" s="115" t="s">
        <v>861</v>
      </c>
      <c r="F459" s="74">
        <v>800</v>
      </c>
      <c r="G459" s="74">
        <v>18344</v>
      </c>
      <c r="H459" s="74">
        <v>8176</v>
      </c>
      <c r="I459" s="74">
        <v>10168</v>
      </c>
      <c r="K459" s="114"/>
    </row>
    <row r="460" spans="1:11" x14ac:dyDescent="0.2">
      <c r="A460" s="74" t="s">
        <v>722</v>
      </c>
      <c r="B460" s="74" t="s">
        <v>850</v>
      </c>
      <c r="C460" s="114">
        <v>39211</v>
      </c>
      <c r="D460" s="86">
        <f t="shared" si="7"/>
        <v>2007</v>
      </c>
      <c r="E460" s="115" t="s">
        <v>880</v>
      </c>
      <c r="F460" s="74">
        <v>1000</v>
      </c>
      <c r="G460" s="74">
        <v>23890</v>
      </c>
      <c r="H460" s="74">
        <v>10220</v>
      </c>
      <c r="I460" s="74">
        <v>13670</v>
      </c>
      <c r="K460" s="114"/>
    </row>
    <row r="461" spans="1:11" x14ac:dyDescent="0.2">
      <c r="A461" s="74" t="s">
        <v>728</v>
      </c>
      <c r="B461" s="74" t="s">
        <v>849</v>
      </c>
      <c r="C461" s="114">
        <v>39214</v>
      </c>
      <c r="D461" s="86">
        <f t="shared" si="7"/>
        <v>2007</v>
      </c>
      <c r="E461" s="115" t="s">
        <v>857</v>
      </c>
      <c r="F461" s="74">
        <v>1000</v>
      </c>
      <c r="G461" s="74">
        <v>20310</v>
      </c>
      <c r="H461" s="74">
        <v>8470</v>
      </c>
      <c r="I461" s="74">
        <v>11840</v>
      </c>
      <c r="K461" s="114"/>
    </row>
    <row r="462" spans="1:11" x14ac:dyDescent="0.2">
      <c r="A462" s="74" t="s">
        <v>722</v>
      </c>
      <c r="B462" s="74" t="s">
        <v>850</v>
      </c>
      <c r="C462" s="114">
        <v>39215</v>
      </c>
      <c r="D462" s="86">
        <f t="shared" si="7"/>
        <v>2007</v>
      </c>
      <c r="E462" s="115" t="s">
        <v>869</v>
      </c>
      <c r="F462" s="74">
        <v>400</v>
      </c>
      <c r="G462" s="74">
        <v>9384</v>
      </c>
      <c r="H462" s="74">
        <v>4088</v>
      </c>
      <c r="I462" s="74">
        <v>5296</v>
      </c>
      <c r="K462" s="114"/>
    </row>
    <row r="463" spans="1:11" x14ac:dyDescent="0.2">
      <c r="A463" s="74" t="s">
        <v>860</v>
      </c>
      <c r="B463" s="74" t="s">
        <v>849</v>
      </c>
      <c r="C463" s="114">
        <v>39217</v>
      </c>
      <c r="D463" s="86">
        <f t="shared" si="7"/>
        <v>2007</v>
      </c>
      <c r="E463" s="115" t="s">
        <v>864</v>
      </c>
      <c r="F463" s="74">
        <v>500</v>
      </c>
      <c r="G463" s="74">
        <v>10385</v>
      </c>
      <c r="H463" s="74">
        <v>4235</v>
      </c>
      <c r="I463" s="74">
        <v>6150</v>
      </c>
      <c r="K463" s="114"/>
    </row>
    <row r="464" spans="1:11" x14ac:dyDescent="0.2">
      <c r="A464" s="74" t="s">
        <v>860</v>
      </c>
      <c r="B464" s="74" t="s">
        <v>848</v>
      </c>
      <c r="C464" s="114">
        <v>39218</v>
      </c>
      <c r="D464" s="86">
        <f t="shared" si="7"/>
        <v>2007</v>
      </c>
      <c r="E464" s="115" t="s">
        <v>862</v>
      </c>
      <c r="F464" s="74">
        <v>300</v>
      </c>
      <c r="G464" s="74">
        <v>7053</v>
      </c>
      <c r="H464" s="74">
        <v>2952</v>
      </c>
      <c r="I464" s="74">
        <v>4101</v>
      </c>
      <c r="K464" s="114"/>
    </row>
    <row r="465" spans="1:11" x14ac:dyDescent="0.2">
      <c r="A465" s="74" t="s">
        <v>722</v>
      </c>
      <c r="B465" s="74" t="s">
        <v>849</v>
      </c>
      <c r="C465" s="114">
        <v>39218</v>
      </c>
      <c r="D465" s="86">
        <f t="shared" si="7"/>
        <v>2007</v>
      </c>
      <c r="E465" s="115" t="s">
        <v>862</v>
      </c>
      <c r="F465" s="74">
        <v>400</v>
      </c>
      <c r="G465" s="74">
        <v>8196</v>
      </c>
      <c r="H465" s="74">
        <v>3388</v>
      </c>
      <c r="I465" s="74">
        <v>4808</v>
      </c>
      <c r="K465" s="114"/>
    </row>
    <row r="466" spans="1:11" x14ac:dyDescent="0.2">
      <c r="A466" s="74" t="s">
        <v>722</v>
      </c>
      <c r="B466" s="74" t="s">
        <v>850</v>
      </c>
      <c r="C466" s="114">
        <v>39222</v>
      </c>
      <c r="D466" s="86">
        <f t="shared" si="7"/>
        <v>2007</v>
      </c>
      <c r="E466" s="115" t="s">
        <v>877</v>
      </c>
      <c r="F466" s="74">
        <v>800</v>
      </c>
      <c r="G466" s="74">
        <v>16936</v>
      </c>
      <c r="H466" s="74">
        <v>8176</v>
      </c>
      <c r="I466" s="74">
        <v>8760</v>
      </c>
      <c r="K466" s="114"/>
    </row>
    <row r="467" spans="1:11" x14ac:dyDescent="0.2">
      <c r="A467" s="74" t="s">
        <v>728</v>
      </c>
      <c r="B467" s="74" t="s">
        <v>850</v>
      </c>
      <c r="C467" s="114">
        <v>39222</v>
      </c>
      <c r="D467" s="86">
        <f t="shared" si="7"/>
        <v>2007</v>
      </c>
      <c r="E467" s="115" t="s">
        <v>863</v>
      </c>
      <c r="F467" s="74">
        <v>600</v>
      </c>
      <c r="G467" s="74">
        <v>13818</v>
      </c>
      <c r="H467" s="74">
        <v>6132</v>
      </c>
      <c r="I467" s="74">
        <v>7686</v>
      </c>
      <c r="K467" s="114"/>
    </row>
    <row r="468" spans="1:11" x14ac:dyDescent="0.2">
      <c r="A468" s="74" t="s">
        <v>728</v>
      </c>
      <c r="B468" s="74" t="s">
        <v>848</v>
      </c>
      <c r="C468" s="114">
        <v>39224</v>
      </c>
      <c r="D468" s="86">
        <f t="shared" si="7"/>
        <v>2007</v>
      </c>
      <c r="E468" s="115" t="s">
        <v>861</v>
      </c>
      <c r="F468" s="74">
        <v>600</v>
      </c>
      <c r="G468" s="74">
        <v>13206</v>
      </c>
      <c r="H468" s="74">
        <v>5904</v>
      </c>
      <c r="I468" s="74">
        <v>7302</v>
      </c>
      <c r="K468" s="114"/>
    </row>
    <row r="469" spans="1:11" x14ac:dyDescent="0.2">
      <c r="A469" s="74" t="s">
        <v>728</v>
      </c>
      <c r="B469" s="74" t="s">
        <v>848</v>
      </c>
      <c r="C469" s="114">
        <v>39224</v>
      </c>
      <c r="D469" s="86">
        <f t="shared" si="7"/>
        <v>2007</v>
      </c>
      <c r="E469" s="115" t="s">
        <v>864</v>
      </c>
      <c r="F469" s="74">
        <v>800</v>
      </c>
      <c r="G469" s="74">
        <v>17240</v>
      </c>
      <c r="H469" s="74">
        <v>7872</v>
      </c>
      <c r="I469" s="74">
        <v>9368</v>
      </c>
      <c r="K469" s="114"/>
    </row>
    <row r="470" spans="1:11" x14ac:dyDescent="0.2">
      <c r="A470" s="74" t="s">
        <v>728</v>
      </c>
      <c r="B470" s="74" t="s">
        <v>848</v>
      </c>
      <c r="C470" s="114">
        <v>39225</v>
      </c>
      <c r="D470" s="86">
        <f t="shared" si="7"/>
        <v>2007</v>
      </c>
      <c r="E470" s="115" t="s">
        <v>864</v>
      </c>
      <c r="F470" s="74">
        <v>400</v>
      </c>
      <c r="G470" s="74">
        <v>8708</v>
      </c>
      <c r="H470" s="74">
        <v>3936</v>
      </c>
      <c r="I470" s="74">
        <v>4772</v>
      </c>
      <c r="K470" s="114"/>
    </row>
    <row r="471" spans="1:11" x14ac:dyDescent="0.2">
      <c r="A471" s="74" t="s">
        <v>860</v>
      </c>
      <c r="B471" s="74" t="s">
        <v>849</v>
      </c>
      <c r="C471" s="114">
        <v>39227</v>
      </c>
      <c r="D471" s="86">
        <f t="shared" si="7"/>
        <v>2007</v>
      </c>
      <c r="E471" s="115" t="s">
        <v>855</v>
      </c>
      <c r="F471" s="74">
        <v>700</v>
      </c>
      <c r="G471" s="74">
        <v>12838</v>
      </c>
      <c r="H471" s="74">
        <v>5929</v>
      </c>
      <c r="I471" s="74">
        <v>6909</v>
      </c>
      <c r="K471" s="114"/>
    </row>
    <row r="472" spans="1:11" x14ac:dyDescent="0.2">
      <c r="A472" s="74" t="s">
        <v>722</v>
      </c>
      <c r="B472" s="74" t="s">
        <v>849</v>
      </c>
      <c r="C472" s="114">
        <v>39231</v>
      </c>
      <c r="D472" s="86">
        <f t="shared" si="7"/>
        <v>2007</v>
      </c>
      <c r="E472" s="115" t="s">
        <v>864</v>
      </c>
      <c r="F472" s="74">
        <v>1000</v>
      </c>
      <c r="G472" s="74">
        <v>20250</v>
      </c>
      <c r="H472" s="74">
        <v>8470</v>
      </c>
      <c r="I472" s="74">
        <v>11780</v>
      </c>
      <c r="K472" s="114"/>
    </row>
    <row r="473" spans="1:11" x14ac:dyDescent="0.2">
      <c r="A473" s="74" t="s">
        <v>722</v>
      </c>
      <c r="B473" s="74" t="s">
        <v>850</v>
      </c>
      <c r="C473" s="114">
        <v>39232</v>
      </c>
      <c r="D473" s="86">
        <f t="shared" si="7"/>
        <v>2007</v>
      </c>
      <c r="E473" s="115" t="s">
        <v>862</v>
      </c>
      <c r="F473" s="74">
        <v>600</v>
      </c>
      <c r="G473" s="74">
        <v>14634</v>
      </c>
      <c r="H473" s="74">
        <v>6132</v>
      </c>
      <c r="I473" s="74">
        <v>8502</v>
      </c>
      <c r="K473" s="114"/>
    </row>
    <row r="474" spans="1:11" x14ac:dyDescent="0.2">
      <c r="A474" s="74" t="s">
        <v>860</v>
      </c>
      <c r="B474" s="74" t="s">
        <v>849</v>
      </c>
      <c r="C474" s="114">
        <v>39233</v>
      </c>
      <c r="D474" s="86">
        <f t="shared" si="7"/>
        <v>2007</v>
      </c>
      <c r="E474" s="115" t="s">
        <v>869</v>
      </c>
      <c r="F474" s="74">
        <v>800</v>
      </c>
      <c r="G474" s="74">
        <v>15288</v>
      </c>
      <c r="H474" s="74">
        <v>6776</v>
      </c>
      <c r="I474" s="74">
        <v>8512</v>
      </c>
      <c r="K474" s="114"/>
    </row>
    <row r="475" spans="1:11" x14ac:dyDescent="0.2">
      <c r="A475" s="74" t="s">
        <v>728</v>
      </c>
      <c r="B475" s="74" t="s">
        <v>848</v>
      </c>
      <c r="C475" s="114">
        <v>39233</v>
      </c>
      <c r="D475" s="86">
        <f t="shared" si="7"/>
        <v>2007</v>
      </c>
      <c r="E475" s="115" t="s">
        <v>862</v>
      </c>
      <c r="F475" s="74">
        <v>400</v>
      </c>
      <c r="G475" s="74">
        <v>9484</v>
      </c>
      <c r="H475" s="74">
        <v>3936</v>
      </c>
      <c r="I475" s="74">
        <v>5548</v>
      </c>
      <c r="K475" s="114"/>
    </row>
    <row r="476" spans="1:11" x14ac:dyDescent="0.2">
      <c r="A476" s="74" t="s">
        <v>722</v>
      </c>
      <c r="B476" s="74" t="s">
        <v>848</v>
      </c>
      <c r="C476" s="114">
        <v>39233</v>
      </c>
      <c r="D476" s="86">
        <f t="shared" si="7"/>
        <v>2007</v>
      </c>
      <c r="E476" s="115" t="s">
        <v>862</v>
      </c>
      <c r="F476" s="74">
        <v>400</v>
      </c>
      <c r="G476" s="74">
        <v>8464</v>
      </c>
      <c r="H476" s="74">
        <v>3936</v>
      </c>
      <c r="I476" s="74">
        <v>4528</v>
      </c>
      <c r="K476" s="114"/>
    </row>
    <row r="477" spans="1:11" x14ac:dyDescent="0.2">
      <c r="A477" s="74" t="s">
        <v>728</v>
      </c>
      <c r="B477" s="74" t="s">
        <v>850</v>
      </c>
      <c r="C477" s="114">
        <v>39234</v>
      </c>
      <c r="D477" s="86">
        <f t="shared" si="7"/>
        <v>2007</v>
      </c>
      <c r="E477" s="115" t="s">
        <v>862</v>
      </c>
      <c r="F477" s="74">
        <v>100</v>
      </c>
      <c r="G477" s="74">
        <v>2517</v>
      </c>
      <c r="H477" s="74">
        <v>1022</v>
      </c>
      <c r="I477" s="74">
        <v>1495</v>
      </c>
      <c r="K477" s="114"/>
    </row>
    <row r="478" spans="1:11" x14ac:dyDescent="0.2">
      <c r="A478" s="74" t="s">
        <v>860</v>
      </c>
      <c r="B478" s="74" t="s">
        <v>850</v>
      </c>
      <c r="C478" s="114">
        <v>39235</v>
      </c>
      <c r="D478" s="86">
        <f t="shared" si="7"/>
        <v>2007</v>
      </c>
      <c r="E478" s="115" t="s">
        <v>861</v>
      </c>
      <c r="F478" s="74">
        <v>700</v>
      </c>
      <c r="G478" s="74">
        <v>15876</v>
      </c>
      <c r="H478" s="74">
        <v>7154</v>
      </c>
      <c r="I478" s="74">
        <v>8722</v>
      </c>
      <c r="K478" s="114"/>
    </row>
    <row r="479" spans="1:11" x14ac:dyDescent="0.2">
      <c r="A479" s="74" t="s">
        <v>728</v>
      </c>
      <c r="B479" s="74" t="s">
        <v>848</v>
      </c>
      <c r="C479" s="114">
        <v>39237</v>
      </c>
      <c r="D479" s="86">
        <f t="shared" si="7"/>
        <v>2007</v>
      </c>
      <c r="E479" s="115" t="s">
        <v>865</v>
      </c>
      <c r="F479" s="74">
        <v>800</v>
      </c>
      <c r="G479" s="74">
        <v>15816</v>
      </c>
      <c r="H479" s="74">
        <v>7872</v>
      </c>
      <c r="I479" s="74">
        <v>7944</v>
      </c>
      <c r="K479" s="114"/>
    </row>
    <row r="480" spans="1:11" x14ac:dyDescent="0.2">
      <c r="A480" s="74" t="s">
        <v>722</v>
      </c>
      <c r="B480" s="74" t="s">
        <v>849</v>
      </c>
      <c r="C480" s="114">
        <v>39239</v>
      </c>
      <c r="D480" s="86">
        <f t="shared" si="7"/>
        <v>2007</v>
      </c>
      <c r="E480" s="115" t="s">
        <v>864</v>
      </c>
      <c r="F480" s="74">
        <v>300</v>
      </c>
      <c r="G480" s="74">
        <v>5859</v>
      </c>
      <c r="H480" s="74">
        <v>2541</v>
      </c>
      <c r="I480" s="74">
        <v>3318</v>
      </c>
      <c r="K480" s="114"/>
    </row>
    <row r="481" spans="1:11" x14ac:dyDescent="0.2">
      <c r="A481" s="74" t="s">
        <v>722</v>
      </c>
      <c r="B481" s="74" t="s">
        <v>849</v>
      </c>
      <c r="C481" s="114">
        <v>39244</v>
      </c>
      <c r="D481" s="86">
        <f t="shared" si="7"/>
        <v>2007</v>
      </c>
      <c r="E481" s="115" t="s">
        <v>861</v>
      </c>
      <c r="F481" s="74">
        <v>500</v>
      </c>
      <c r="G481" s="74">
        <v>10295</v>
      </c>
      <c r="H481" s="74">
        <v>4235</v>
      </c>
      <c r="I481" s="74">
        <v>6060</v>
      </c>
      <c r="K481" s="114"/>
    </row>
    <row r="482" spans="1:11" x14ac:dyDescent="0.2">
      <c r="A482" s="74" t="s">
        <v>722</v>
      </c>
      <c r="B482" s="74" t="s">
        <v>848</v>
      </c>
      <c r="C482" s="114">
        <v>39247</v>
      </c>
      <c r="D482" s="86">
        <f t="shared" si="7"/>
        <v>2007</v>
      </c>
      <c r="E482" s="115" t="s">
        <v>866</v>
      </c>
      <c r="F482" s="74">
        <v>400</v>
      </c>
      <c r="G482" s="74">
        <v>9088</v>
      </c>
      <c r="H482" s="74">
        <v>3936</v>
      </c>
      <c r="I482" s="74">
        <v>5152</v>
      </c>
      <c r="K482" s="114"/>
    </row>
    <row r="483" spans="1:11" x14ac:dyDescent="0.2">
      <c r="A483" s="74" t="s">
        <v>860</v>
      </c>
      <c r="B483" s="74" t="s">
        <v>848</v>
      </c>
      <c r="C483" s="114">
        <v>39248</v>
      </c>
      <c r="D483" s="86">
        <f t="shared" si="7"/>
        <v>2007</v>
      </c>
      <c r="E483" s="115" t="s">
        <v>855</v>
      </c>
      <c r="F483" s="74">
        <v>200</v>
      </c>
      <c r="G483" s="74">
        <v>4472</v>
      </c>
      <c r="H483" s="74">
        <v>1968</v>
      </c>
      <c r="I483" s="74">
        <v>2504</v>
      </c>
      <c r="K483" s="114"/>
    </row>
    <row r="484" spans="1:11" x14ac:dyDescent="0.2">
      <c r="A484" s="74" t="s">
        <v>728</v>
      </c>
      <c r="B484" s="74" t="s">
        <v>849</v>
      </c>
      <c r="C484" s="114">
        <v>39250</v>
      </c>
      <c r="D484" s="86">
        <f t="shared" si="7"/>
        <v>2007</v>
      </c>
      <c r="E484" s="115" t="s">
        <v>855</v>
      </c>
      <c r="F484" s="74">
        <v>400</v>
      </c>
      <c r="G484" s="74">
        <v>8468</v>
      </c>
      <c r="H484" s="74">
        <v>3388</v>
      </c>
      <c r="I484" s="74">
        <v>5080</v>
      </c>
      <c r="K484" s="114"/>
    </row>
    <row r="485" spans="1:11" x14ac:dyDescent="0.2">
      <c r="A485" s="74" t="s">
        <v>728</v>
      </c>
      <c r="B485" s="74" t="s">
        <v>849</v>
      </c>
      <c r="C485" s="114">
        <v>39251</v>
      </c>
      <c r="D485" s="86">
        <f t="shared" si="7"/>
        <v>2007</v>
      </c>
      <c r="E485" s="115" t="s">
        <v>855</v>
      </c>
      <c r="F485" s="74">
        <v>400</v>
      </c>
      <c r="G485" s="74">
        <v>7132</v>
      </c>
      <c r="H485" s="74">
        <v>3388</v>
      </c>
      <c r="I485" s="74">
        <v>3744</v>
      </c>
      <c r="K485" s="114"/>
    </row>
    <row r="486" spans="1:11" x14ac:dyDescent="0.2">
      <c r="A486" s="74" t="s">
        <v>860</v>
      </c>
      <c r="B486" s="74" t="s">
        <v>849</v>
      </c>
      <c r="C486" s="114">
        <v>39256</v>
      </c>
      <c r="D486" s="86">
        <f t="shared" si="7"/>
        <v>2007</v>
      </c>
      <c r="E486" s="115" t="s">
        <v>865</v>
      </c>
      <c r="F486" s="74">
        <v>800</v>
      </c>
      <c r="G486" s="74">
        <v>16416</v>
      </c>
      <c r="H486" s="74">
        <v>6776</v>
      </c>
      <c r="I486" s="74">
        <v>9640</v>
      </c>
      <c r="K486" s="114"/>
    </row>
    <row r="487" spans="1:11" x14ac:dyDescent="0.2">
      <c r="A487" s="74" t="s">
        <v>728</v>
      </c>
      <c r="B487" s="74" t="s">
        <v>848</v>
      </c>
      <c r="C487" s="114">
        <v>39256</v>
      </c>
      <c r="D487" s="86">
        <f t="shared" si="7"/>
        <v>2007</v>
      </c>
      <c r="E487" s="115" t="s">
        <v>873</v>
      </c>
      <c r="F487" s="74">
        <v>1000</v>
      </c>
      <c r="G487" s="74">
        <v>21730</v>
      </c>
      <c r="H487" s="74">
        <v>9840</v>
      </c>
      <c r="I487" s="74">
        <v>11890</v>
      </c>
      <c r="K487" s="114"/>
    </row>
    <row r="488" spans="1:11" x14ac:dyDescent="0.2">
      <c r="A488" s="74" t="s">
        <v>722</v>
      </c>
      <c r="B488" s="74" t="s">
        <v>848</v>
      </c>
      <c r="C488" s="114">
        <v>39257</v>
      </c>
      <c r="D488" s="86">
        <f t="shared" si="7"/>
        <v>2007</v>
      </c>
      <c r="E488" s="115" t="s">
        <v>857</v>
      </c>
      <c r="F488" s="74">
        <v>800</v>
      </c>
      <c r="G488" s="74">
        <v>17056</v>
      </c>
      <c r="H488" s="74">
        <v>7872</v>
      </c>
      <c r="I488" s="74">
        <v>9184</v>
      </c>
      <c r="K488" s="114"/>
    </row>
    <row r="489" spans="1:11" x14ac:dyDescent="0.2">
      <c r="A489" s="74" t="s">
        <v>860</v>
      </c>
      <c r="B489" s="74" t="s">
        <v>850</v>
      </c>
      <c r="C489" s="114">
        <v>39259</v>
      </c>
      <c r="D489" s="86">
        <f t="shared" si="7"/>
        <v>2007</v>
      </c>
      <c r="E489" s="115" t="s">
        <v>856</v>
      </c>
      <c r="F489" s="74">
        <v>600</v>
      </c>
      <c r="G489" s="74">
        <v>12936</v>
      </c>
      <c r="H489" s="74">
        <v>6132</v>
      </c>
      <c r="I489" s="74">
        <v>6804</v>
      </c>
      <c r="K489" s="114"/>
    </row>
    <row r="490" spans="1:11" x14ac:dyDescent="0.2">
      <c r="A490" s="74" t="s">
        <v>860</v>
      </c>
      <c r="B490" s="74" t="s">
        <v>850</v>
      </c>
      <c r="C490" s="114">
        <v>39260</v>
      </c>
      <c r="D490" s="86">
        <f t="shared" si="7"/>
        <v>2007</v>
      </c>
      <c r="E490" s="115" t="s">
        <v>855</v>
      </c>
      <c r="F490" s="74">
        <v>500</v>
      </c>
      <c r="G490" s="74">
        <v>10385</v>
      </c>
      <c r="H490" s="74">
        <v>5110</v>
      </c>
      <c r="I490" s="74">
        <v>5275</v>
      </c>
      <c r="K490" s="114"/>
    </row>
    <row r="491" spans="1:11" x14ac:dyDescent="0.2">
      <c r="A491" s="74" t="s">
        <v>728</v>
      </c>
      <c r="B491" s="74" t="s">
        <v>849</v>
      </c>
      <c r="C491" s="114">
        <v>39266</v>
      </c>
      <c r="D491" s="86">
        <f t="shared" si="7"/>
        <v>2007</v>
      </c>
      <c r="E491" s="115" t="s">
        <v>862</v>
      </c>
      <c r="F491" s="74">
        <v>300</v>
      </c>
      <c r="G491" s="74">
        <v>5457</v>
      </c>
      <c r="H491" s="74">
        <v>2541</v>
      </c>
      <c r="I491" s="74">
        <v>2916</v>
      </c>
      <c r="K491" s="114"/>
    </row>
    <row r="492" spans="1:11" x14ac:dyDescent="0.2">
      <c r="A492" s="74" t="s">
        <v>860</v>
      </c>
      <c r="B492" s="74" t="s">
        <v>848</v>
      </c>
      <c r="C492" s="114">
        <v>39272</v>
      </c>
      <c r="D492" s="86">
        <f t="shared" si="7"/>
        <v>2007</v>
      </c>
      <c r="E492" s="115" t="s">
        <v>869</v>
      </c>
      <c r="F492" s="74">
        <v>800</v>
      </c>
      <c r="G492" s="74">
        <v>15856</v>
      </c>
      <c r="H492" s="74">
        <v>7872</v>
      </c>
      <c r="I492" s="74">
        <v>7984</v>
      </c>
      <c r="K492" s="114"/>
    </row>
    <row r="493" spans="1:11" x14ac:dyDescent="0.2">
      <c r="A493" s="74" t="s">
        <v>860</v>
      </c>
      <c r="B493" s="74" t="s">
        <v>849</v>
      </c>
      <c r="C493" s="114">
        <v>39274</v>
      </c>
      <c r="D493" s="86">
        <f t="shared" si="7"/>
        <v>2007</v>
      </c>
      <c r="E493" s="115" t="s">
        <v>855</v>
      </c>
      <c r="F493" s="74">
        <v>200</v>
      </c>
      <c r="G493" s="74">
        <v>3922</v>
      </c>
      <c r="H493" s="74">
        <v>1694</v>
      </c>
      <c r="I493" s="74">
        <v>2228</v>
      </c>
      <c r="K493" s="114"/>
    </row>
    <row r="494" spans="1:11" x14ac:dyDescent="0.2">
      <c r="A494" s="74" t="s">
        <v>728</v>
      </c>
      <c r="B494" s="74" t="s">
        <v>849</v>
      </c>
      <c r="C494" s="114">
        <v>39274</v>
      </c>
      <c r="D494" s="86">
        <f t="shared" si="7"/>
        <v>2007</v>
      </c>
      <c r="E494" s="115" t="s">
        <v>856</v>
      </c>
      <c r="F494" s="74">
        <v>100</v>
      </c>
      <c r="G494" s="74">
        <v>2055</v>
      </c>
      <c r="H494" s="74">
        <v>847</v>
      </c>
      <c r="I494" s="74">
        <v>1208</v>
      </c>
      <c r="K494" s="114"/>
    </row>
    <row r="495" spans="1:11" x14ac:dyDescent="0.2">
      <c r="A495" s="74" t="s">
        <v>722</v>
      </c>
      <c r="B495" s="74" t="s">
        <v>849</v>
      </c>
      <c r="C495" s="114">
        <v>39278</v>
      </c>
      <c r="D495" s="86">
        <f t="shared" si="7"/>
        <v>2007</v>
      </c>
      <c r="E495" s="115" t="s">
        <v>870</v>
      </c>
      <c r="F495" s="74">
        <v>700</v>
      </c>
      <c r="G495" s="74">
        <v>12474</v>
      </c>
      <c r="H495" s="74">
        <v>5929</v>
      </c>
      <c r="I495" s="74">
        <v>6545</v>
      </c>
      <c r="K495" s="114"/>
    </row>
    <row r="496" spans="1:11" x14ac:dyDescent="0.2">
      <c r="A496" s="74" t="s">
        <v>860</v>
      </c>
      <c r="B496" s="74" t="s">
        <v>849</v>
      </c>
      <c r="C496" s="114">
        <v>39280</v>
      </c>
      <c r="D496" s="86">
        <f t="shared" si="7"/>
        <v>2007</v>
      </c>
      <c r="E496" s="115" t="s">
        <v>866</v>
      </c>
      <c r="F496" s="74">
        <v>100</v>
      </c>
      <c r="G496" s="74">
        <v>1968</v>
      </c>
      <c r="H496" s="74">
        <v>847</v>
      </c>
      <c r="I496" s="74">
        <v>1121</v>
      </c>
      <c r="K496" s="114"/>
    </row>
    <row r="497" spans="1:11" x14ac:dyDescent="0.2">
      <c r="A497" s="74" t="s">
        <v>728</v>
      </c>
      <c r="B497" s="74" t="s">
        <v>850</v>
      </c>
      <c r="C497" s="114">
        <v>39280</v>
      </c>
      <c r="D497" s="86">
        <f t="shared" si="7"/>
        <v>2007</v>
      </c>
      <c r="E497" s="115" t="s">
        <v>856</v>
      </c>
      <c r="F497" s="74">
        <v>700</v>
      </c>
      <c r="G497" s="74">
        <v>15988</v>
      </c>
      <c r="H497" s="74">
        <v>7154</v>
      </c>
      <c r="I497" s="74">
        <v>8834</v>
      </c>
      <c r="K497" s="114"/>
    </row>
    <row r="498" spans="1:11" x14ac:dyDescent="0.2">
      <c r="A498" s="74" t="s">
        <v>722</v>
      </c>
      <c r="B498" s="74" t="s">
        <v>849</v>
      </c>
      <c r="C498" s="114">
        <v>39281</v>
      </c>
      <c r="D498" s="86">
        <f t="shared" si="7"/>
        <v>2007</v>
      </c>
      <c r="E498" s="115" t="s">
        <v>855</v>
      </c>
      <c r="F498" s="74">
        <v>200</v>
      </c>
      <c r="G498" s="74">
        <v>3672</v>
      </c>
      <c r="H498" s="74">
        <v>1694</v>
      </c>
      <c r="I498" s="74">
        <v>1978</v>
      </c>
      <c r="K498" s="114"/>
    </row>
    <row r="499" spans="1:11" x14ac:dyDescent="0.2">
      <c r="A499" s="74" t="s">
        <v>728</v>
      </c>
      <c r="B499" s="74" t="s">
        <v>849</v>
      </c>
      <c r="C499" s="114">
        <v>39288</v>
      </c>
      <c r="D499" s="86">
        <f t="shared" si="7"/>
        <v>2007</v>
      </c>
      <c r="E499" s="115" t="s">
        <v>862</v>
      </c>
      <c r="F499" s="74">
        <v>400</v>
      </c>
      <c r="G499" s="74">
        <v>6944</v>
      </c>
      <c r="H499" s="74">
        <v>3388</v>
      </c>
      <c r="I499" s="74">
        <v>3556</v>
      </c>
      <c r="K499" s="114"/>
    </row>
    <row r="500" spans="1:11" x14ac:dyDescent="0.2">
      <c r="A500" s="74" t="s">
        <v>860</v>
      </c>
      <c r="B500" s="74" t="s">
        <v>848</v>
      </c>
      <c r="C500" s="114">
        <v>39288</v>
      </c>
      <c r="D500" s="86">
        <f t="shared" si="7"/>
        <v>2007</v>
      </c>
      <c r="E500" s="115" t="s">
        <v>864</v>
      </c>
      <c r="F500" s="74">
        <v>600</v>
      </c>
      <c r="G500" s="74">
        <v>13368</v>
      </c>
      <c r="H500" s="74">
        <v>5904</v>
      </c>
      <c r="I500" s="74">
        <v>7464</v>
      </c>
      <c r="K500" s="114"/>
    </row>
    <row r="501" spans="1:11" x14ac:dyDescent="0.2">
      <c r="A501" s="74" t="s">
        <v>722</v>
      </c>
      <c r="B501" s="74" t="s">
        <v>848</v>
      </c>
      <c r="C501" s="114">
        <v>39290</v>
      </c>
      <c r="D501" s="86">
        <f t="shared" si="7"/>
        <v>2007</v>
      </c>
      <c r="E501" s="115" t="s">
        <v>857</v>
      </c>
      <c r="F501" s="74">
        <v>300</v>
      </c>
      <c r="G501" s="74">
        <v>6018</v>
      </c>
      <c r="H501" s="74">
        <v>2952</v>
      </c>
      <c r="I501" s="74">
        <v>3066</v>
      </c>
      <c r="K501" s="114"/>
    </row>
    <row r="502" spans="1:11" x14ac:dyDescent="0.2">
      <c r="A502" s="74" t="s">
        <v>860</v>
      </c>
      <c r="B502" s="74" t="s">
        <v>850</v>
      </c>
      <c r="C502" s="114">
        <v>39291</v>
      </c>
      <c r="D502" s="86">
        <f t="shared" si="7"/>
        <v>2007</v>
      </c>
      <c r="E502" s="115" t="s">
        <v>865</v>
      </c>
      <c r="F502" s="74">
        <v>100</v>
      </c>
      <c r="G502" s="74">
        <v>2343</v>
      </c>
      <c r="H502" s="74">
        <v>1022</v>
      </c>
      <c r="I502" s="74">
        <v>1321</v>
      </c>
      <c r="K502" s="114"/>
    </row>
    <row r="503" spans="1:11" x14ac:dyDescent="0.2">
      <c r="A503" s="74" t="s">
        <v>722</v>
      </c>
      <c r="B503" s="74" t="s">
        <v>849</v>
      </c>
      <c r="C503" s="114">
        <v>39295</v>
      </c>
      <c r="D503" s="86">
        <f t="shared" si="7"/>
        <v>2007</v>
      </c>
      <c r="E503" s="115" t="s">
        <v>861</v>
      </c>
      <c r="F503" s="74">
        <v>400</v>
      </c>
      <c r="G503" s="74">
        <v>7752</v>
      </c>
      <c r="H503" s="74">
        <v>3388</v>
      </c>
      <c r="I503" s="74">
        <v>4364</v>
      </c>
      <c r="K503" s="114"/>
    </row>
    <row r="504" spans="1:11" x14ac:dyDescent="0.2">
      <c r="A504" s="74" t="s">
        <v>722</v>
      </c>
      <c r="B504" s="74" t="s">
        <v>848</v>
      </c>
      <c r="C504" s="114">
        <v>39296</v>
      </c>
      <c r="D504" s="86">
        <f t="shared" si="7"/>
        <v>2007</v>
      </c>
      <c r="E504" s="115" t="s">
        <v>862</v>
      </c>
      <c r="F504" s="74">
        <v>500</v>
      </c>
      <c r="G504" s="74">
        <v>11295</v>
      </c>
      <c r="H504" s="74">
        <v>4920</v>
      </c>
      <c r="I504" s="74">
        <v>6375</v>
      </c>
      <c r="K504" s="114"/>
    </row>
    <row r="505" spans="1:11" x14ac:dyDescent="0.2">
      <c r="A505" s="74" t="s">
        <v>860</v>
      </c>
      <c r="B505" s="74" t="s">
        <v>848</v>
      </c>
      <c r="C505" s="114">
        <v>39296</v>
      </c>
      <c r="D505" s="86">
        <f t="shared" si="7"/>
        <v>2007</v>
      </c>
      <c r="E505" s="115" t="s">
        <v>865</v>
      </c>
      <c r="F505" s="74">
        <v>600</v>
      </c>
      <c r="G505" s="74">
        <v>13200</v>
      </c>
      <c r="H505" s="74">
        <v>5904</v>
      </c>
      <c r="I505" s="74">
        <v>7296</v>
      </c>
      <c r="K505" s="114"/>
    </row>
    <row r="506" spans="1:11" x14ac:dyDescent="0.2">
      <c r="A506" s="74" t="s">
        <v>860</v>
      </c>
      <c r="B506" s="74" t="s">
        <v>850</v>
      </c>
      <c r="C506" s="114">
        <v>39298</v>
      </c>
      <c r="D506" s="86">
        <f t="shared" si="7"/>
        <v>2007</v>
      </c>
      <c r="E506" s="115" t="s">
        <v>863</v>
      </c>
      <c r="F506" s="74">
        <v>800</v>
      </c>
      <c r="G506" s="74">
        <v>17160</v>
      </c>
      <c r="H506" s="74">
        <v>8176</v>
      </c>
      <c r="I506" s="74">
        <v>8984</v>
      </c>
      <c r="K506" s="114"/>
    </row>
    <row r="507" spans="1:11" x14ac:dyDescent="0.2">
      <c r="A507" s="74" t="s">
        <v>728</v>
      </c>
      <c r="B507" s="74" t="s">
        <v>850</v>
      </c>
      <c r="C507" s="114">
        <v>39299</v>
      </c>
      <c r="D507" s="86">
        <f t="shared" si="7"/>
        <v>2007</v>
      </c>
      <c r="E507" s="115" t="s">
        <v>863</v>
      </c>
      <c r="F507" s="74">
        <v>900</v>
      </c>
      <c r="G507" s="74">
        <v>20664</v>
      </c>
      <c r="H507" s="74">
        <v>9198</v>
      </c>
      <c r="I507" s="74">
        <v>11466</v>
      </c>
      <c r="K507" s="114"/>
    </row>
    <row r="508" spans="1:11" x14ac:dyDescent="0.2">
      <c r="A508" s="74" t="s">
        <v>728</v>
      </c>
      <c r="B508" s="74" t="s">
        <v>850</v>
      </c>
      <c r="C508" s="114">
        <v>39300</v>
      </c>
      <c r="D508" s="86">
        <f t="shared" si="7"/>
        <v>2007</v>
      </c>
      <c r="E508" s="115" t="s">
        <v>875</v>
      </c>
      <c r="F508" s="74">
        <v>100</v>
      </c>
      <c r="G508" s="74">
        <v>2538</v>
      </c>
      <c r="H508" s="74">
        <v>1022</v>
      </c>
      <c r="I508" s="74">
        <v>1516</v>
      </c>
      <c r="K508" s="114"/>
    </row>
    <row r="509" spans="1:11" x14ac:dyDescent="0.2">
      <c r="A509" s="74" t="s">
        <v>722</v>
      </c>
      <c r="B509" s="74" t="s">
        <v>850</v>
      </c>
      <c r="C509" s="114">
        <v>39301</v>
      </c>
      <c r="D509" s="86">
        <f t="shared" si="7"/>
        <v>2007</v>
      </c>
      <c r="E509" s="115" t="s">
        <v>857</v>
      </c>
      <c r="F509" s="74">
        <v>900</v>
      </c>
      <c r="G509" s="74">
        <v>21834</v>
      </c>
      <c r="H509" s="74">
        <v>9198</v>
      </c>
      <c r="I509" s="74">
        <v>12636</v>
      </c>
      <c r="K509" s="114"/>
    </row>
    <row r="510" spans="1:11" x14ac:dyDescent="0.2">
      <c r="A510" s="74" t="s">
        <v>860</v>
      </c>
      <c r="B510" s="74" t="s">
        <v>848</v>
      </c>
      <c r="C510" s="114">
        <v>39306</v>
      </c>
      <c r="D510" s="86">
        <f t="shared" si="7"/>
        <v>2007</v>
      </c>
      <c r="E510" s="115" t="s">
        <v>856</v>
      </c>
      <c r="F510" s="74">
        <v>300</v>
      </c>
      <c r="G510" s="74">
        <v>6462</v>
      </c>
      <c r="H510" s="74">
        <v>2952</v>
      </c>
      <c r="I510" s="74">
        <v>3510</v>
      </c>
      <c r="K510" s="114"/>
    </row>
    <row r="511" spans="1:11" x14ac:dyDescent="0.2">
      <c r="A511" s="74" t="s">
        <v>722</v>
      </c>
      <c r="B511" s="74" t="s">
        <v>850</v>
      </c>
      <c r="C511" s="114">
        <v>39307</v>
      </c>
      <c r="D511" s="86">
        <f t="shared" si="7"/>
        <v>2007</v>
      </c>
      <c r="E511" s="115" t="s">
        <v>863</v>
      </c>
      <c r="F511" s="74">
        <v>700</v>
      </c>
      <c r="G511" s="74">
        <v>16576</v>
      </c>
      <c r="H511" s="74">
        <v>7154</v>
      </c>
      <c r="I511" s="74">
        <v>9422</v>
      </c>
      <c r="K511" s="114"/>
    </row>
    <row r="512" spans="1:11" x14ac:dyDescent="0.2">
      <c r="A512" s="74" t="s">
        <v>728</v>
      </c>
      <c r="B512" s="74" t="s">
        <v>848</v>
      </c>
      <c r="C512" s="114">
        <v>39309</v>
      </c>
      <c r="D512" s="86">
        <f t="shared" si="7"/>
        <v>2007</v>
      </c>
      <c r="E512" s="115" t="s">
        <v>863</v>
      </c>
      <c r="F512" s="74">
        <v>600</v>
      </c>
      <c r="G512" s="74">
        <v>12048</v>
      </c>
      <c r="H512" s="74">
        <v>5904</v>
      </c>
      <c r="I512" s="74">
        <v>6144</v>
      </c>
      <c r="K512" s="114"/>
    </row>
    <row r="513" spans="1:11" x14ac:dyDescent="0.2">
      <c r="A513" s="74" t="s">
        <v>722</v>
      </c>
      <c r="B513" s="74" t="s">
        <v>848</v>
      </c>
      <c r="C513" s="114">
        <v>39311</v>
      </c>
      <c r="D513" s="86">
        <f t="shared" si="7"/>
        <v>2007</v>
      </c>
      <c r="E513" s="115" t="s">
        <v>861</v>
      </c>
      <c r="F513" s="74">
        <v>700</v>
      </c>
      <c r="G513" s="74">
        <v>16219</v>
      </c>
      <c r="H513" s="74">
        <v>6888</v>
      </c>
      <c r="I513" s="74">
        <v>9331</v>
      </c>
      <c r="K513" s="114"/>
    </row>
    <row r="514" spans="1:11" x14ac:dyDescent="0.2">
      <c r="A514" s="74" t="s">
        <v>860</v>
      </c>
      <c r="B514" s="74" t="s">
        <v>849</v>
      </c>
      <c r="C514" s="114">
        <v>39313</v>
      </c>
      <c r="D514" s="86">
        <f t="shared" si="7"/>
        <v>2007</v>
      </c>
      <c r="E514" s="115" t="s">
        <v>861</v>
      </c>
      <c r="F514" s="74">
        <v>400</v>
      </c>
      <c r="G514" s="74">
        <v>7944</v>
      </c>
      <c r="H514" s="74">
        <v>3388</v>
      </c>
      <c r="I514" s="74">
        <v>4556</v>
      </c>
      <c r="K514" s="114"/>
    </row>
    <row r="515" spans="1:11" x14ac:dyDescent="0.2">
      <c r="A515" s="74" t="s">
        <v>728</v>
      </c>
      <c r="B515" s="74" t="s">
        <v>850</v>
      </c>
      <c r="C515" s="114">
        <v>39313</v>
      </c>
      <c r="D515" s="86">
        <f t="shared" si="7"/>
        <v>2007</v>
      </c>
      <c r="E515" s="115" t="s">
        <v>861</v>
      </c>
      <c r="F515" s="74">
        <v>100</v>
      </c>
      <c r="G515" s="74">
        <v>2547</v>
      </c>
      <c r="H515" s="74">
        <v>1022</v>
      </c>
      <c r="I515" s="74">
        <v>1525</v>
      </c>
      <c r="K515" s="114"/>
    </row>
    <row r="516" spans="1:11" x14ac:dyDescent="0.2">
      <c r="A516" s="74" t="s">
        <v>728</v>
      </c>
      <c r="B516" s="74" t="s">
        <v>849</v>
      </c>
      <c r="C516" s="114">
        <v>39316</v>
      </c>
      <c r="D516" s="86">
        <f t="shared" si="7"/>
        <v>2007</v>
      </c>
      <c r="E516" s="115" t="s">
        <v>877</v>
      </c>
      <c r="F516" s="74">
        <v>300</v>
      </c>
      <c r="G516" s="74">
        <v>5532</v>
      </c>
      <c r="H516" s="74">
        <v>2541</v>
      </c>
      <c r="I516" s="74">
        <v>2991</v>
      </c>
      <c r="K516" s="114"/>
    </row>
    <row r="517" spans="1:11" x14ac:dyDescent="0.2">
      <c r="A517" s="74" t="s">
        <v>722</v>
      </c>
      <c r="B517" s="74" t="s">
        <v>849</v>
      </c>
      <c r="C517" s="114">
        <v>39320</v>
      </c>
      <c r="D517" s="86">
        <f t="shared" si="7"/>
        <v>2007</v>
      </c>
      <c r="E517" s="115" t="s">
        <v>863</v>
      </c>
      <c r="F517" s="74">
        <v>600</v>
      </c>
      <c r="G517" s="74">
        <v>10404</v>
      </c>
      <c r="H517" s="74">
        <v>5082</v>
      </c>
      <c r="I517" s="74">
        <v>5322</v>
      </c>
      <c r="K517" s="114"/>
    </row>
    <row r="518" spans="1:11" x14ac:dyDescent="0.2">
      <c r="A518" s="74" t="s">
        <v>860</v>
      </c>
      <c r="B518" s="74" t="s">
        <v>849</v>
      </c>
      <c r="C518" s="114">
        <v>39320</v>
      </c>
      <c r="D518" s="86">
        <f t="shared" si="7"/>
        <v>2007</v>
      </c>
      <c r="E518" s="115" t="s">
        <v>856</v>
      </c>
      <c r="F518" s="74">
        <v>300</v>
      </c>
      <c r="G518" s="74">
        <v>5592</v>
      </c>
      <c r="H518" s="74">
        <v>2541</v>
      </c>
      <c r="I518" s="74">
        <v>3051</v>
      </c>
      <c r="K518" s="114"/>
    </row>
    <row r="519" spans="1:11" x14ac:dyDescent="0.2">
      <c r="A519" s="74" t="s">
        <v>728</v>
      </c>
      <c r="B519" s="74" t="s">
        <v>849</v>
      </c>
      <c r="C519" s="114">
        <v>39322</v>
      </c>
      <c r="D519" s="86">
        <f t="shared" si="7"/>
        <v>2007</v>
      </c>
      <c r="E519" s="115" t="s">
        <v>866</v>
      </c>
      <c r="F519" s="74">
        <v>100</v>
      </c>
      <c r="G519" s="74">
        <v>1819</v>
      </c>
      <c r="H519" s="74">
        <v>847</v>
      </c>
      <c r="I519" s="74">
        <v>972</v>
      </c>
      <c r="K519" s="114"/>
    </row>
    <row r="520" spans="1:11" x14ac:dyDescent="0.2">
      <c r="A520" s="74" t="s">
        <v>728</v>
      </c>
      <c r="B520" s="74" t="s">
        <v>848</v>
      </c>
      <c r="C520" s="114">
        <v>39324</v>
      </c>
      <c r="D520" s="86">
        <f t="shared" si="7"/>
        <v>2007</v>
      </c>
      <c r="E520" s="115" t="s">
        <v>855</v>
      </c>
      <c r="F520" s="74">
        <v>200</v>
      </c>
      <c r="G520" s="74">
        <v>4696</v>
      </c>
      <c r="H520" s="74">
        <v>1968</v>
      </c>
      <c r="I520" s="74">
        <v>2728</v>
      </c>
      <c r="K520" s="114"/>
    </row>
    <row r="521" spans="1:11" x14ac:dyDescent="0.2">
      <c r="A521" s="74" t="s">
        <v>860</v>
      </c>
      <c r="B521" s="74" t="s">
        <v>849</v>
      </c>
      <c r="C521" s="114">
        <v>39336</v>
      </c>
      <c r="D521" s="86">
        <f t="shared" ref="D521:D571" si="8">YEAR(C521)</f>
        <v>2007</v>
      </c>
      <c r="E521" s="115" t="s">
        <v>855</v>
      </c>
      <c r="F521" s="74">
        <v>900</v>
      </c>
      <c r="G521" s="74">
        <v>17712</v>
      </c>
      <c r="H521" s="74">
        <v>7623</v>
      </c>
      <c r="I521" s="74">
        <v>10089</v>
      </c>
      <c r="K521" s="114"/>
    </row>
    <row r="522" spans="1:11" x14ac:dyDescent="0.2">
      <c r="A522" s="74" t="s">
        <v>722</v>
      </c>
      <c r="B522" s="74" t="s">
        <v>848</v>
      </c>
      <c r="C522" s="114">
        <v>39338</v>
      </c>
      <c r="D522" s="86">
        <f t="shared" si="8"/>
        <v>2007</v>
      </c>
      <c r="E522" s="115" t="s">
        <v>865</v>
      </c>
      <c r="F522" s="74">
        <v>500</v>
      </c>
      <c r="G522" s="74">
        <v>11330</v>
      </c>
      <c r="H522" s="74">
        <v>4920</v>
      </c>
      <c r="I522" s="74">
        <v>6410</v>
      </c>
      <c r="K522" s="114"/>
    </row>
    <row r="523" spans="1:11" x14ac:dyDescent="0.2">
      <c r="A523" s="74" t="s">
        <v>860</v>
      </c>
      <c r="B523" s="74" t="s">
        <v>850</v>
      </c>
      <c r="C523" s="114">
        <v>39339</v>
      </c>
      <c r="D523" s="86">
        <f t="shared" si="8"/>
        <v>2007</v>
      </c>
      <c r="E523" s="115" t="s">
        <v>864</v>
      </c>
      <c r="F523" s="74">
        <v>200</v>
      </c>
      <c r="G523" s="74">
        <v>4264</v>
      </c>
      <c r="H523" s="74">
        <v>2044</v>
      </c>
      <c r="I523" s="74">
        <v>2220</v>
      </c>
      <c r="K523" s="114"/>
    </row>
    <row r="524" spans="1:11" x14ac:dyDescent="0.2">
      <c r="A524" s="74" t="s">
        <v>860</v>
      </c>
      <c r="B524" s="74" t="s">
        <v>850</v>
      </c>
      <c r="C524" s="114">
        <v>39344</v>
      </c>
      <c r="D524" s="86">
        <f t="shared" si="8"/>
        <v>2007</v>
      </c>
      <c r="E524" s="115" t="s">
        <v>855</v>
      </c>
      <c r="F524" s="74">
        <v>900</v>
      </c>
      <c r="G524" s="74">
        <v>22014</v>
      </c>
      <c r="H524" s="74">
        <v>9198</v>
      </c>
      <c r="I524" s="74">
        <v>12816</v>
      </c>
      <c r="K524" s="114"/>
    </row>
    <row r="525" spans="1:11" x14ac:dyDescent="0.2">
      <c r="A525" s="74" t="s">
        <v>728</v>
      </c>
      <c r="B525" s="74" t="s">
        <v>849</v>
      </c>
      <c r="C525" s="114">
        <v>39347</v>
      </c>
      <c r="D525" s="86">
        <f t="shared" si="8"/>
        <v>2007</v>
      </c>
      <c r="E525" s="115" t="s">
        <v>864</v>
      </c>
      <c r="F525" s="74">
        <v>800</v>
      </c>
      <c r="G525" s="74">
        <v>13936</v>
      </c>
      <c r="H525" s="74">
        <v>6776</v>
      </c>
      <c r="I525" s="74">
        <v>7160</v>
      </c>
      <c r="K525" s="114"/>
    </row>
    <row r="526" spans="1:11" x14ac:dyDescent="0.2">
      <c r="A526" s="74" t="s">
        <v>722</v>
      </c>
      <c r="B526" s="74" t="s">
        <v>848</v>
      </c>
      <c r="C526" s="114">
        <v>39350</v>
      </c>
      <c r="D526" s="86">
        <f t="shared" si="8"/>
        <v>2007</v>
      </c>
      <c r="E526" s="115" t="s">
        <v>862</v>
      </c>
      <c r="F526" s="74">
        <v>900</v>
      </c>
      <c r="G526" s="74">
        <v>19989</v>
      </c>
      <c r="H526" s="74">
        <v>8856</v>
      </c>
      <c r="I526" s="74">
        <v>11133</v>
      </c>
      <c r="K526" s="114"/>
    </row>
    <row r="527" spans="1:11" x14ac:dyDescent="0.2">
      <c r="A527" s="74" t="s">
        <v>722</v>
      </c>
      <c r="B527" s="74" t="s">
        <v>850</v>
      </c>
      <c r="C527" s="114">
        <v>39351</v>
      </c>
      <c r="D527" s="86">
        <f t="shared" si="8"/>
        <v>2007</v>
      </c>
      <c r="E527" s="115" t="s">
        <v>856</v>
      </c>
      <c r="F527" s="74">
        <v>100</v>
      </c>
      <c r="G527" s="74">
        <v>2466</v>
      </c>
      <c r="H527" s="74">
        <v>1022</v>
      </c>
      <c r="I527" s="74">
        <v>1444</v>
      </c>
      <c r="K527" s="114"/>
    </row>
    <row r="528" spans="1:11" x14ac:dyDescent="0.2">
      <c r="A528" s="74" t="s">
        <v>722</v>
      </c>
      <c r="B528" s="74" t="s">
        <v>849</v>
      </c>
      <c r="C528" s="114">
        <v>39353</v>
      </c>
      <c r="D528" s="86">
        <f t="shared" si="8"/>
        <v>2007</v>
      </c>
      <c r="E528" s="115" t="s">
        <v>866</v>
      </c>
      <c r="F528" s="74">
        <v>100</v>
      </c>
      <c r="G528" s="74">
        <v>1957</v>
      </c>
      <c r="H528" s="74">
        <v>847</v>
      </c>
      <c r="I528" s="74">
        <v>1110</v>
      </c>
      <c r="K528" s="114"/>
    </row>
    <row r="529" spans="1:11" x14ac:dyDescent="0.2">
      <c r="A529" s="74" t="s">
        <v>728</v>
      </c>
      <c r="B529" s="74" t="s">
        <v>849</v>
      </c>
      <c r="C529" s="114">
        <v>39354</v>
      </c>
      <c r="D529" s="86">
        <f t="shared" si="8"/>
        <v>2007</v>
      </c>
      <c r="E529" s="115" t="s">
        <v>857</v>
      </c>
      <c r="F529" s="74">
        <v>800</v>
      </c>
      <c r="G529" s="74">
        <v>16288</v>
      </c>
      <c r="H529" s="74">
        <v>6776</v>
      </c>
      <c r="I529" s="74">
        <v>9512</v>
      </c>
      <c r="K529" s="114"/>
    </row>
    <row r="530" spans="1:11" x14ac:dyDescent="0.2">
      <c r="A530" s="74" t="s">
        <v>722</v>
      </c>
      <c r="B530" s="74" t="s">
        <v>848</v>
      </c>
      <c r="C530" s="114">
        <v>39355</v>
      </c>
      <c r="D530" s="86">
        <f t="shared" si="8"/>
        <v>2007</v>
      </c>
      <c r="E530" s="115" t="s">
        <v>855</v>
      </c>
      <c r="F530" s="74">
        <v>800</v>
      </c>
      <c r="G530" s="74">
        <v>16016</v>
      </c>
      <c r="H530" s="74">
        <v>7872</v>
      </c>
      <c r="I530" s="74">
        <v>8144</v>
      </c>
      <c r="K530" s="114"/>
    </row>
    <row r="531" spans="1:11" x14ac:dyDescent="0.2">
      <c r="A531" s="74" t="s">
        <v>860</v>
      </c>
      <c r="B531" s="74" t="s">
        <v>848</v>
      </c>
      <c r="C531" s="114">
        <v>39369</v>
      </c>
      <c r="D531" s="86">
        <f t="shared" si="8"/>
        <v>2007</v>
      </c>
      <c r="E531" s="115" t="s">
        <v>866</v>
      </c>
      <c r="F531" s="74">
        <v>500</v>
      </c>
      <c r="G531" s="74">
        <v>11530</v>
      </c>
      <c r="H531" s="74">
        <v>4920</v>
      </c>
      <c r="I531" s="74">
        <v>6610</v>
      </c>
      <c r="K531" s="114"/>
    </row>
    <row r="532" spans="1:11" x14ac:dyDescent="0.2">
      <c r="A532" s="74" t="s">
        <v>860</v>
      </c>
      <c r="B532" s="74" t="s">
        <v>850</v>
      </c>
      <c r="C532" s="114">
        <v>39369</v>
      </c>
      <c r="D532" s="86">
        <f t="shared" si="8"/>
        <v>2007</v>
      </c>
      <c r="E532" s="115" t="s">
        <v>866</v>
      </c>
      <c r="F532" s="74">
        <v>300</v>
      </c>
      <c r="G532" s="74">
        <v>6438</v>
      </c>
      <c r="H532" s="74">
        <v>3066</v>
      </c>
      <c r="I532" s="74">
        <v>3372</v>
      </c>
      <c r="K532" s="114"/>
    </row>
    <row r="533" spans="1:11" x14ac:dyDescent="0.2">
      <c r="A533" s="74" t="s">
        <v>728</v>
      </c>
      <c r="B533" s="74" t="s">
        <v>849</v>
      </c>
      <c r="C533" s="114">
        <v>39371</v>
      </c>
      <c r="D533" s="86">
        <f t="shared" si="8"/>
        <v>2007</v>
      </c>
      <c r="E533" s="115" t="s">
        <v>865</v>
      </c>
      <c r="F533" s="74">
        <v>400</v>
      </c>
      <c r="G533" s="74">
        <v>8456</v>
      </c>
      <c r="H533" s="74">
        <v>3388</v>
      </c>
      <c r="I533" s="74">
        <v>5068</v>
      </c>
      <c r="K533" s="114"/>
    </row>
    <row r="534" spans="1:11" x14ac:dyDescent="0.2">
      <c r="A534" s="74" t="s">
        <v>860</v>
      </c>
      <c r="B534" s="74" t="s">
        <v>849</v>
      </c>
      <c r="C534" s="114">
        <v>39373</v>
      </c>
      <c r="D534" s="86">
        <f t="shared" si="8"/>
        <v>2007</v>
      </c>
      <c r="E534" s="115" t="s">
        <v>863</v>
      </c>
      <c r="F534" s="74">
        <v>600</v>
      </c>
      <c r="G534" s="74">
        <v>11124</v>
      </c>
      <c r="H534" s="74">
        <v>5082</v>
      </c>
      <c r="I534" s="74">
        <v>6042</v>
      </c>
      <c r="K534" s="114"/>
    </row>
    <row r="535" spans="1:11" x14ac:dyDescent="0.2">
      <c r="A535" s="74" t="s">
        <v>728</v>
      </c>
      <c r="B535" s="74" t="s">
        <v>848</v>
      </c>
      <c r="C535" s="114">
        <v>39373</v>
      </c>
      <c r="D535" s="86">
        <f t="shared" si="8"/>
        <v>2007</v>
      </c>
      <c r="E535" s="115" t="s">
        <v>861</v>
      </c>
      <c r="F535" s="74">
        <v>600</v>
      </c>
      <c r="G535" s="74">
        <v>13332</v>
      </c>
      <c r="H535" s="74">
        <v>5904</v>
      </c>
      <c r="I535" s="74">
        <v>7428</v>
      </c>
      <c r="K535" s="114"/>
    </row>
    <row r="536" spans="1:11" x14ac:dyDescent="0.2">
      <c r="A536" s="74" t="s">
        <v>722</v>
      </c>
      <c r="B536" s="74" t="s">
        <v>849</v>
      </c>
      <c r="C536" s="114">
        <v>39378</v>
      </c>
      <c r="D536" s="86">
        <f t="shared" si="8"/>
        <v>2007</v>
      </c>
      <c r="E536" s="115" t="s">
        <v>862</v>
      </c>
      <c r="F536" s="74">
        <v>500</v>
      </c>
      <c r="G536" s="74">
        <v>9575</v>
      </c>
      <c r="H536" s="74">
        <v>4235</v>
      </c>
      <c r="I536" s="74">
        <v>5340</v>
      </c>
      <c r="K536" s="114"/>
    </row>
    <row r="537" spans="1:11" x14ac:dyDescent="0.2">
      <c r="A537" s="74" t="s">
        <v>722</v>
      </c>
      <c r="B537" s="74" t="s">
        <v>850</v>
      </c>
      <c r="C537" s="114">
        <v>39378</v>
      </c>
      <c r="D537" s="86">
        <f t="shared" si="8"/>
        <v>2007</v>
      </c>
      <c r="E537" s="115" t="s">
        <v>861</v>
      </c>
      <c r="F537" s="74">
        <v>800</v>
      </c>
      <c r="G537" s="74">
        <v>17496</v>
      </c>
      <c r="H537" s="74">
        <v>8176</v>
      </c>
      <c r="I537" s="74">
        <v>9320</v>
      </c>
      <c r="K537" s="114"/>
    </row>
    <row r="538" spans="1:11" x14ac:dyDescent="0.2">
      <c r="A538" s="74" t="s">
        <v>860</v>
      </c>
      <c r="B538" s="74" t="s">
        <v>850</v>
      </c>
      <c r="C538" s="114">
        <v>39378</v>
      </c>
      <c r="D538" s="86">
        <f t="shared" si="8"/>
        <v>2007</v>
      </c>
      <c r="E538" s="115" t="s">
        <v>855</v>
      </c>
      <c r="F538" s="74">
        <v>500</v>
      </c>
      <c r="G538" s="74">
        <v>11240</v>
      </c>
      <c r="H538" s="74">
        <v>5110</v>
      </c>
      <c r="I538" s="74">
        <v>6130</v>
      </c>
      <c r="K538" s="114"/>
    </row>
    <row r="539" spans="1:11" x14ac:dyDescent="0.2">
      <c r="A539" s="74" t="s">
        <v>860</v>
      </c>
      <c r="B539" s="74" t="s">
        <v>850</v>
      </c>
      <c r="C539" s="114">
        <v>39379</v>
      </c>
      <c r="D539" s="86">
        <f t="shared" si="8"/>
        <v>2007</v>
      </c>
      <c r="E539" s="115" t="s">
        <v>865</v>
      </c>
      <c r="F539" s="74">
        <v>500</v>
      </c>
      <c r="G539" s="74">
        <v>12505</v>
      </c>
      <c r="H539" s="74">
        <v>5110</v>
      </c>
      <c r="I539" s="74">
        <v>7395</v>
      </c>
      <c r="K539" s="114"/>
    </row>
    <row r="540" spans="1:11" x14ac:dyDescent="0.2">
      <c r="A540" s="74" t="s">
        <v>860</v>
      </c>
      <c r="B540" s="74" t="s">
        <v>850</v>
      </c>
      <c r="C540" s="114">
        <v>39379</v>
      </c>
      <c r="D540" s="86">
        <f t="shared" si="8"/>
        <v>2007</v>
      </c>
      <c r="E540" s="115" t="s">
        <v>870</v>
      </c>
      <c r="F540" s="74">
        <v>400</v>
      </c>
      <c r="G540" s="74">
        <v>9660</v>
      </c>
      <c r="H540" s="74">
        <v>4088</v>
      </c>
      <c r="I540" s="74">
        <v>5572</v>
      </c>
      <c r="K540" s="114"/>
    </row>
    <row r="541" spans="1:11" x14ac:dyDescent="0.2">
      <c r="A541" s="74" t="s">
        <v>728</v>
      </c>
      <c r="B541" s="74" t="s">
        <v>848</v>
      </c>
      <c r="C541" s="114">
        <v>39384</v>
      </c>
      <c r="D541" s="86">
        <f t="shared" si="8"/>
        <v>2007</v>
      </c>
      <c r="E541" s="115" t="s">
        <v>863</v>
      </c>
      <c r="F541" s="74">
        <v>300</v>
      </c>
      <c r="G541" s="74">
        <v>6240</v>
      </c>
      <c r="H541" s="74">
        <v>2952</v>
      </c>
      <c r="I541" s="74">
        <v>3288</v>
      </c>
      <c r="K541" s="114"/>
    </row>
    <row r="542" spans="1:11" x14ac:dyDescent="0.2">
      <c r="A542" s="74" t="s">
        <v>860</v>
      </c>
      <c r="B542" s="74" t="s">
        <v>848</v>
      </c>
      <c r="C542" s="114">
        <v>39385</v>
      </c>
      <c r="D542" s="86">
        <f t="shared" si="8"/>
        <v>2007</v>
      </c>
      <c r="E542" s="115" t="s">
        <v>881</v>
      </c>
      <c r="F542" s="74">
        <v>900</v>
      </c>
      <c r="G542" s="74">
        <v>20610</v>
      </c>
      <c r="H542" s="74">
        <v>8856</v>
      </c>
      <c r="I542" s="74">
        <v>11754</v>
      </c>
      <c r="K542" s="114"/>
    </row>
    <row r="543" spans="1:11" x14ac:dyDescent="0.2">
      <c r="A543" s="74" t="s">
        <v>860</v>
      </c>
      <c r="B543" s="74" t="s">
        <v>849</v>
      </c>
      <c r="C543" s="114">
        <v>39385</v>
      </c>
      <c r="D543" s="86">
        <f t="shared" si="8"/>
        <v>2007</v>
      </c>
      <c r="E543" s="115" t="s">
        <v>861</v>
      </c>
      <c r="F543" s="74">
        <v>300</v>
      </c>
      <c r="G543" s="74">
        <v>6156</v>
      </c>
      <c r="H543" s="74">
        <v>2541</v>
      </c>
      <c r="I543" s="74">
        <v>3615</v>
      </c>
      <c r="K543" s="114"/>
    </row>
    <row r="544" spans="1:11" x14ac:dyDescent="0.2">
      <c r="A544" s="74" t="s">
        <v>728</v>
      </c>
      <c r="B544" s="74" t="s">
        <v>850</v>
      </c>
      <c r="C544" s="114">
        <v>39387</v>
      </c>
      <c r="D544" s="86">
        <f t="shared" si="8"/>
        <v>2007</v>
      </c>
      <c r="E544" s="115" t="s">
        <v>855</v>
      </c>
      <c r="F544" s="74">
        <v>500</v>
      </c>
      <c r="G544" s="74">
        <v>10645</v>
      </c>
      <c r="H544" s="74">
        <v>5110</v>
      </c>
      <c r="I544" s="74">
        <v>5535</v>
      </c>
      <c r="K544" s="114"/>
    </row>
    <row r="545" spans="1:11" x14ac:dyDescent="0.2">
      <c r="A545" s="74" t="s">
        <v>728</v>
      </c>
      <c r="B545" s="74" t="s">
        <v>848</v>
      </c>
      <c r="C545" s="114">
        <v>39388</v>
      </c>
      <c r="D545" s="86">
        <f t="shared" si="8"/>
        <v>2007</v>
      </c>
      <c r="E545" s="115" t="s">
        <v>865</v>
      </c>
      <c r="F545" s="74">
        <v>1000</v>
      </c>
      <c r="G545" s="74">
        <v>20090</v>
      </c>
      <c r="H545" s="74">
        <v>9840</v>
      </c>
      <c r="I545" s="74">
        <v>10250</v>
      </c>
      <c r="K545" s="114"/>
    </row>
    <row r="546" spans="1:11" x14ac:dyDescent="0.2">
      <c r="A546" s="74" t="s">
        <v>860</v>
      </c>
      <c r="B546" s="74" t="s">
        <v>850</v>
      </c>
      <c r="C546" s="114">
        <v>39390</v>
      </c>
      <c r="D546" s="86">
        <f t="shared" si="8"/>
        <v>2007</v>
      </c>
      <c r="E546" s="115" t="s">
        <v>864</v>
      </c>
      <c r="F546" s="74">
        <v>200</v>
      </c>
      <c r="G546" s="74">
        <v>4262</v>
      </c>
      <c r="H546" s="74">
        <v>2044</v>
      </c>
      <c r="I546" s="74">
        <v>2218</v>
      </c>
      <c r="K546" s="114"/>
    </row>
    <row r="547" spans="1:11" x14ac:dyDescent="0.2">
      <c r="A547" s="74" t="s">
        <v>722</v>
      </c>
      <c r="B547" s="74" t="s">
        <v>848</v>
      </c>
      <c r="C547" s="114">
        <v>39396</v>
      </c>
      <c r="D547" s="86">
        <f t="shared" si="8"/>
        <v>2007</v>
      </c>
      <c r="E547" s="115" t="s">
        <v>861</v>
      </c>
      <c r="F547" s="74">
        <v>100</v>
      </c>
      <c r="G547" s="74">
        <v>2157</v>
      </c>
      <c r="H547" s="74">
        <v>984</v>
      </c>
      <c r="I547" s="74">
        <v>1173</v>
      </c>
      <c r="K547" s="114"/>
    </row>
    <row r="548" spans="1:11" x14ac:dyDescent="0.2">
      <c r="A548" s="74" t="s">
        <v>860</v>
      </c>
      <c r="B548" s="74" t="s">
        <v>848</v>
      </c>
      <c r="C548" s="114">
        <v>39396</v>
      </c>
      <c r="D548" s="86">
        <f t="shared" si="8"/>
        <v>2007</v>
      </c>
      <c r="E548" s="115" t="s">
        <v>855</v>
      </c>
      <c r="F548" s="74">
        <v>800</v>
      </c>
      <c r="G548" s="74">
        <v>18504</v>
      </c>
      <c r="H548" s="74">
        <v>7872</v>
      </c>
      <c r="I548" s="74">
        <v>10632</v>
      </c>
      <c r="K548" s="114"/>
    </row>
    <row r="549" spans="1:11" x14ac:dyDescent="0.2">
      <c r="A549" s="74" t="s">
        <v>860</v>
      </c>
      <c r="B549" s="74" t="s">
        <v>848</v>
      </c>
      <c r="C549" s="114">
        <v>39398</v>
      </c>
      <c r="D549" s="86">
        <f t="shared" si="8"/>
        <v>2007</v>
      </c>
      <c r="E549" s="115" t="s">
        <v>857</v>
      </c>
      <c r="F549" s="74">
        <v>900</v>
      </c>
      <c r="G549" s="74">
        <v>21357</v>
      </c>
      <c r="H549" s="74">
        <v>8856</v>
      </c>
      <c r="I549" s="74">
        <v>12501</v>
      </c>
      <c r="K549" s="114"/>
    </row>
    <row r="550" spans="1:11" x14ac:dyDescent="0.2">
      <c r="A550" s="74" t="s">
        <v>722</v>
      </c>
      <c r="B550" s="74" t="s">
        <v>849</v>
      </c>
      <c r="C550" s="114">
        <v>39398</v>
      </c>
      <c r="D550" s="86">
        <f t="shared" si="8"/>
        <v>2007</v>
      </c>
      <c r="E550" s="115" t="s">
        <v>862</v>
      </c>
      <c r="F550" s="74">
        <v>800</v>
      </c>
      <c r="G550" s="74">
        <v>16144</v>
      </c>
      <c r="H550" s="74">
        <v>6776</v>
      </c>
      <c r="I550" s="74">
        <v>9368</v>
      </c>
      <c r="K550" s="114"/>
    </row>
    <row r="551" spans="1:11" x14ac:dyDescent="0.2">
      <c r="A551" s="74" t="s">
        <v>728</v>
      </c>
      <c r="B551" s="74" t="s">
        <v>848</v>
      </c>
      <c r="C551" s="114">
        <v>39400</v>
      </c>
      <c r="D551" s="86">
        <f t="shared" si="8"/>
        <v>2007</v>
      </c>
      <c r="E551" s="115" t="s">
        <v>855</v>
      </c>
      <c r="F551" s="74">
        <v>500</v>
      </c>
      <c r="G551" s="74">
        <v>9890</v>
      </c>
      <c r="H551" s="74">
        <v>4920</v>
      </c>
      <c r="I551" s="74">
        <v>4970</v>
      </c>
      <c r="K551" s="114"/>
    </row>
    <row r="552" spans="1:11" x14ac:dyDescent="0.2">
      <c r="A552" s="74" t="s">
        <v>722</v>
      </c>
      <c r="B552" s="74" t="s">
        <v>849</v>
      </c>
      <c r="C552" s="114">
        <v>39405</v>
      </c>
      <c r="D552" s="86">
        <f t="shared" si="8"/>
        <v>2007</v>
      </c>
      <c r="E552" s="115" t="s">
        <v>863</v>
      </c>
      <c r="F552" s="74">
        <v>100</v>
      </c>
      <c r="G552" s="74">
        <v>1882</v>
      </c>
      <c r="H552" s="74">
        <v>847</v>
      </c>
      <c r="I552" s="74">
        <v>1035</v>
      </c>
      <c r="K552" s="114"/>
    </row>
    <row r="553" spans="1:11" x14ac:dyDescent="0.2">
      <c r="A553" s="74" t="s">
        <v>722</v>
      </c>
      <c r="B553" s="74" t="s">
        <v>850</v>
      </c>
      <c r="C553" s="114">
        <v>39405</v>
      </c>
      <c r="D553" s="86">
        <f t="shared" si="8"/>
        <v>2007</v>
      </c>
      <c r="E553" s="115" t="s">
        <v>861</v>
      </c>
      <c r="F553" s="74">
        <v>500</v>
      </c>
      <c r="G553" s="74">
        <v>12575</v>
      </c>
      <c r="H553" s="74">
        <v>5110</v>
      </c>
      <c r="I553" s="74">
        <v>7465</v>
      </c>
      <c r="K553" s="114"/>
    </row>
    <row r="554" spans="1:11" x14ac:dyDescent="0.2">
      <c r="A554" s="74" t="s">
        <v>728</v>
      </c>
      <c r="B554" s="74" t="s">
        <v>849</v>
      </c>
      <c r="C554" s="114">
        <v>39405</v>
      </c>
      <c r="D554" s="86">
        <f t="shared" si="8"/>
        <v>2007</v>
      </c>
      <c r="E554" s="115" t="s">
        <v>856</v>
      </c>
      <c r="F554" s="74">
        <v>500</v>
      </c>
      <c r="G554" s="74">
        <v>10245</v>
      </c>
      <c r="H554" s="74">
        <v>4235</v>
      </c>
      <c r="I554" s="74">
        <v>6010</v>
      </c>
      <c r="K554" s="114"/>
    </row>
    <row r="555" spans="1:11" x14ac:dyDescent="0.2">
      <c r="A555" s="74" t="s">
        <v>860</v>
      </c>
      <c r="B555" s="74" t="s">
        <v>849</v>
      </c>
      <c r="C555" s="114">
        <v>39409</v>
      </c>
      <c r="D555" s="86">
        <f t="shared" si="8"/>
        <v>2007</v>
      </c>
      <c r="E555" s="115" t="s">
        <v>865</v>
      </c>
      <c r="F555" s="74">
        <v>700</v>
      </c>
      <c r="G555" s="74">
        <v>11858</v>
      </c>
      <c r="H555" s="74">
        <v>5929</v>
      </c>
      <c r="I555" s="74">
        <v>5929</v>
      </c>
      <c r="K555" s="114"/>
    </row>
    <row r="556" spans="1:11" x14ac:dyDescent="0.2">
      <c r="A556" s="74" t="s">
        <v>728</v>
      </c>
      <c r="B556" s="74" t="s">
        <v>848</v>
      </c>
      <c r="C556" s="114">
        <v>39411</v>
      </c>
      <c r="D556" s="86">
        <f t="shared" si="8"/>
        <v>2007</v>
      </c>
      <c r="E556" s="115" t="s">
        <v>874</v>
      </c>
      <c r="F556" s="74">
        <v>100</v>
      </c>
      <c r="G556" s="74">
        <v>2029</v>
      </c>
      <c r="H556" s="74">
        <v>984</v>
      </c>
      <c r="I556" s="74">
        <v>1045</v>
      </c>
      <c r="K556" s="114"/>
    </row>
    <row r="557" spans="1:11" x14ac:dyDescent="0.2">
      <c r="A557" s="74" t="s">
        <v>860</v>
      </c>
      <c r="B557" s="74" t="s">
        <v>848</v>
      </c>
      <c r="C557" s="114">
        <v>39412</v>
      </c>
      <c r="D557" s="86">
        <f t="shared" si="8"/>
        <v>2007</v>
      </c>
      <c r="E557" s="115" t="s">
        <v>856</v>
      </c>
      <c r="F557" s="74">
        <v>700</v>
      </c>
      <c r="G557" s="74">
        <v>15680</v>
      </c>
      <c r="H557" s="74">
        <v>6888</v>
      </c>
      <c r="I557" s="74">
        <v>8792</v>
      </c>
      <c r="K557" s="114"/>
    </row>
    <row r="558" spans="1:11" x14ac:dyDescent="0.2">
      <c r="A558" s="74" t="s">
        <v>860</v>
      </c>
      <c r="B558" s="74" t="s">
        <v>849</v>
      </c>
      <c r="C558" s="114">
        <v>39419</v>
      </c>
      <c r="D558" s="86">
        <f t="shared" si="8"/>
        <v>2007</v>
      </c>
      <c r="E558" s="115" t="s">
        <v>863</v>
      </c>
      <c r="F558" s="74">
        <v>700</v>
      </c>
      <c r="G558" s="74">
        <v>13314</v>
      </c>
      <c r="H558" s="74">
        <v>5929</v>
      </c>
      <c r="I558" s="74">
        <v>7385</v>
      </c>
      <c r="K558" s="114"/>
    </row>
    <row r="559" spans="1:11" x14ac:dyDescent="0.2">
      <c r="A559" s="74" t="s">
        <v>728</v>
      </c>
      <c r="B559" s="74" t="s">
        <v>849</v>
      </c>
      <c r="C559" s="114">
        <v>39420</v>
      </c>
      <c r="D559" s="86">
        <f t="shared" si="8"/>
        <v>2007</v>
      </c>
      <c r="E559" s="115" t="s">
        <v>862</v>
      </c>
      <c r="F559" s="74">
        <v>600</v>
      </c>
      <c r="G559" s="74">
        <v>11628</v>
      </c>
      <c r="H559" s="74">
        <v>5082</v>
      </c>
      <c r="I559" s="74">
        <v>6546</v>
      </c>
      <c r="K559" s="114"/>
    </row>
    <row r="560" spans="1:11" x14ac:dyDescent="0.2">
      <c r="A560" s="74" t="s">
        <v>728</v>
      </c>
      <c r="B560" s="74" t="s">
        <v>849</v>
      </c>
      <c r="C560" s="114">
        <v>39428</v>
      </c>
      <c r="D560" s="86">
        <f t="shared" si="8"/>
        <v>2007</v>
      </c>
      <c r="E560" s="115" t="s">
        <v>855</v>
      </c>
      <c r="F560" s="74">
        <v>600</v>
      </c>
      <c r="G560" s="74">
        <v>11208</v>
      </c>
      <c r="H560" s="74">
        <v>5082</v>
      </c>
      <c r="I560" s="74">
        <v>6126</v>
      </c>
      <c r="K560" s="114"/>
    </row>
    <row r="561" spans="1:11" x14ac:dyDescent="0.2">
      <c r="A561" s="74" t="s">
        <v>728</v>
      </c>
      <c r="B561" s="74" t="s">
        <v>849</v>
      </c>
      <c r="C561" s="114">
        <v>39430</v>
      </c>
      <c r="D561" s="86">
        <f t="shared" si="8"/>
        <v>2007</v>
      </c>
      <c r="E561" s="115" t="s">
        <v>866</v>
      </c>
      <c r="F561" s="74">
        <v>600</v>
      </c>
      <c r="G561" s="74">
        <v>12606</v>
      </c>
      <c r="H561" s="74">
        <v>5082</v>
      </c>
      <c r="I561" s="74">
        <v>7524</v>
      </c>
      <c r="K561" s="114"/>
    </row>
    <row r="562" spans="1:11" x14ac:dyDescent="0.2">
      <c r="A562" s="74" t="s">
        <v>728</v>
      </c>
      <c r="B562" s="74" t="s">
        <v>850</v>
      </c>
      <c r="C562" s="114">
        <v>39438</v>
      </c>
      <c r="D562" s="86">
        <f t="shared" si="8"/>
        <v>2007</v>
      </c>
      <c r="E562" s="115" t="s">
        <v>869</v>
      </c>
      <c r="F562" s="74">
        <v>1000</v>
      </c>
      <c r="G562" s="74">
        <v>23990</v>
      </c>
      <c r="H562" s="74">
        <v>10220</v>
      </c>
      <c r="I562" s="74">
        <v>13770</v>
      </c>
      <c r="K562" s="114"/>
    </row>
    <row r="563" spans="1:11" x14ac:dyDescent="0.2">
      <c r="A563" s="74" t="s">
        <v>728</v>
      </c>
      <c r="B563" s="74" t="s">
        <v>848</v>
      </c>
      <c r="C563" s="114">
        <v>39438</v>
      </c>
      <c r="D563" s="86">
        <f t="shared" si="8"/>
        <v>2007</v>
      </c>
      <c r="E563" s="115" t="s">
        <v>865</v>
      </c>
      <c r="F563" s="74">
        <v>700</v>
      </c>
      <c r="G563" s="74">
        <v>16408</v>
      </c>
      <c r="H563" s="74">
        <v>6888</v>
      </c>
      <c r="I563" s="74">
        <v>9520</v>
      </c>
      <c r="K563" s="114"/>
    </row>
    <row r="564" spans="1:11" x14ac:dyDescent="0.2">
      <c r="A564" s="74" t="s">
        <v>722</v>
      </c>
      <c r="B564" s="74" t="s">
        <v>849</v>
      </c>
      <c r="C564" s="114">
        <v>39441</v>
      </c>
      <c r="D564" s="86">
        <f t="shared" si="8"/>
        <v>2007</v>
      </c>
      <c r="E564" s="115" t="s">
        <v>866</v>
      </c>
      <c r="F564" s="74">
        <v>500</v>
      </c>
      <c r="G564" s="74">
        <v>8780</v>
      </c>
      <c r="H564" s="74">
        <v>4235</v>
      </c>
      <c r="I564" s="74">
        <v>4545</v>
      </c>
      <c r="K564" s="114"/>
    </row>
    <row r="565" spans="1:11" x14ac:dyDescent="0.2">
      <c r="A565" s="74" t="s">
        <v>728</v>
      </c>
      <c r="B565" s="74" t="s">
        <v>849</v>
      </c>
      <c r="C565" s="114">
        <v>39441</v>
      </c>
      <c r="D565" s="86">
        <f t="shared" si="8"/>
        <v>2007</v>
      </c>
      <c r="E565" s="115" t="s">
        <v>864</v>
      </c>
      <c r="F565" s="74">
        <v>900</v>
      </c>
      <c r="G565" s="74">
        <v>18243</v>
      </c>
      <c r="H565" s="74">
        <v>7623</v>
      </c>
      <c r="I565" s="74">
        <v>10620</v>
      </c>
      <c r="K565" s="114"/>
    </row>
    <row r="566" spans="1:11" x14ac:dyDescent="0.2">
      <c r="A566" s="74" t="s">
        <v>860</v>
      </c>
      <c r="B566" s="74" t="s">
        <v>849</v>
      </c>
      <c r="C566" s="114">
        <v>39442</v>
      </c>
      <c r="D566" s="86">
        <f t="shared" si="8"/>
        <v>2007</v>
      </c>
      <c r="E566" s="115" t="s">
        <v>861</v>
      </c>
      <c r="F566" s="74">
        <v>200</v>
      </c>
      <c r="G566" s="74">
        <v>3802</v>
      </c>
      <c r="H566" s="74">
        <v>1694</v>
      </c>
      <c r="I566" s="74">
        <v>2108</v>
      </c>
      <c r="K566" s="114"/>
    </row>
    <row r="567" spans="1:11" x14ac:dyDescent="0.2">
      <c r="A567" s="74" t="s">
        <v>860</v>
      </c>
      <c r="B567" s="74" t="s">
        <v>848</v>
      </c>
      <c r="C567" s="114">
        <v>39445</v>
      </c>
      <c r="D567" s="86">
        <f t="shared" si="8"/>
        <v>2007</v>
      </c>
      <c r="E567" s="115" t="s">
        <v>857</v>
      </c>
      <c r="F567" s="74">
        <v>500</v>
      </c>
      <c r="G567" s="74">
        <v>10195</v>
      </c>
      <c r="H567" s="74">
        <v>4920</v>
      </c>
      <c r="I567" s="74">
        <v>5275</v>
      </c>
      <c r="K567" s="114"/>
    </row>
    <row r="568" spans="1:11" x14ac:dyDescent="0.2">
      <c r="A568" s="74" t="s">
        <v>728</v>
      </c>
      <c r="B568" s="74" t="s">
        <v>849</v>
      </c>
      <c r="C568" s="114">
        <v>39445</v>
      </c>
      <c r="D568" s="86">
        <f t="shared" si="8"/>
        <v>2007</v>
      </c>
      <c r="E568" s="115" t="s">
        <v>879</v>
      </c>
      <c r="F568" s="74">
        <v>800</v>
      </c>
      <c r="G568" s="74">
        <v>14440</v>
      </c>
      <c r="H568" s="74">
        <v>6776</v>
      </c>
      <c r="I568" s="74">
        <v>7664</v>
      </c>
      <c r="K568" s="114"/>
    </row>
    <row r="569" spans="1:11" x14ac:dyDescent="0.2">
      <c r="A569" s="74" t="s">
        <v>860</v>
      </c>
      <c r="B569" s="74" t="s">
        <v>850</v>
      </c>
      <c r="C569" s="114">
        <v>39446</v>
      </c>
      <c r="D569" s="86">
        <f t="shared" si="8"/>
        <v>2007</v>
      </c>
      <c r="E569" s="115" t="s">
        <v>863</v>
      </c>
      <c r="F569" s="74">
        <v>500</v>
      </c>
      <c r="G569" s="74">
        <v>11000</v>
      </c>
      <c r="H569" s="74">
        <v>5110</v>
      </c>
      <c r="I569" s="74">
        <v>5890</v>
      </c>
      <c r="K569" s="114"/>
    </row>
    <row r="570" spans="1:11" x14ac:dyDescent="0.2">
      <c r="A570" s="74" t="s">
        <v>728</v>
      </c>
      <c r="B570" s="74" t="s">
        <v>848</v>
      </c>
      <c r="C570" s="114">
        <v>39446</v>
      </c>
      <c r="D570" s="86">
        <f t="shared" si="8"/>
        <v>2007</v>
      </c>
      <c r="E570" s="115" t="s">
        <v>866</v>
      </c>
      <c r="F570" s="74">
        <v>400</v>
      </c>
      <c r="G570" s="74">
        <v>8592</v>
      </c>
      <c r="H570" s="74">
        <v>3936</v>
      </c>
      <c r="I570" s="74">
        <v>4656</v>
      </c>
      <c r="K570" s="114"/>
    </row>
    <row r="571" spans="1:11" x14ac:dyDescent="0.2">
      <c r="A571" s="74" t="s">
        <v>860</v>
      </c>
      <c r="B571" s="74" t="s">
        <v>850</v>
      </c>
      <c r="C571" s="114">
        <v>39447</v>
      </c>
      <c r="D571" s="86">
        <f t="shared" si="8"/>
        <v>2007</v>
      </c>
      <c r="E571" s="115" t="s">
        <v>861</v>
      </c>
      <c r="F571" s="74">
        <v>500</v>
      </c>
      <c r="G571" s="74">
        <v>12550</v>
      </c>
      <c r="H571" s="74">
        <v>5110</v>
      </c>
      <c r="I571" s="74">
        <v>7440</v>
      </c>
      <c r="K571" s="114"/>
    </row>
  </sheetData>
  <sortState ref="M9:P36">
    <sortCondition ref="M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workbookViewId="0">
      <selection activeCell="C5" sqref="C5"/>
    </sheetView>
  </sheetViews>
  <sheetFormatPr defaultRowHeight="12.75" x14ac:dyDescent="0.2"/>
  <cols>
    <col min="1" max="1" width="31.33203125" style="74" bestFit="1" customWidth="1"/>
    <col min="2" max="2" width="13.6640625" style="74" bestFit="1" customWidth="1"/>
    <col min="3" max="3" width="16.6640625" style="74" bestFit="1" customWidth="1"/>
    <col min="4" max="256" width="8.88671875" style="74"/>
    <col min="257" max="257" width="31.33203125" style="74" bestFit="1" customWidth="1"/>
    <col min="258" max="258" width="13.6640625" style="74" bestFit="1" customWidth="1"/>
    <col min="259" max="259" width="16.6640625" style="74" bestFit="1" customWidth="1"/>
    <col min="260" max="512" width="8.88671875" style="74"/>
    <col min="513" max="513" width="31.33203125" style="74" bestFit="1" customWidth="1"/>
    <col min="514" max="514" width="13.6640625" style="74" bestFit="1" customWidth="1"/>
    <col min="515" max="515" width="16.6640625" style="74" bestFit="1" customWidth="1"/>
    <col min="516" max="768" width="8.88671875" style="74"/>
    <col min="769" max="769" width="31.33203125" style="74" bestFit="1" customWidth="1"/>
    <col min="770" max="770" width="13.6640625" style="74" bestFit="1" customWidth="1"/>
    <col min="771" max="771" width="16.6640625" style="74" bestFit="1" customWidth="1"/>
    <col min="772" max="1024" width="8.88671875" style="74"/>
    <col min="1025" max="1025" width="31.33203125" style="74" bestFit="1" customWidth="1"/>
    <col min="1026" max="1026" width="13.6640625" style="74" bestFit="1" customWidth="1"/>
    <col min="1027" max="1027" width="16.6640625" style="74" bestFit="1" customWidth="1"/>
    <col min="1028" max="1280" width="8.88671875" style="74"/>
    <col min="1281" max="1281" width="31.33203125" style="74" bestFit="1" customWidth="1"/>
    <col min="1282" max="1282" width="13.6640625" style="74" bestFit="1" customWidth="1"/>
    <col min="1283" max="1283" width="16.6640625" style="74" bestFit="1" customWidth="1"/>
    <col min="1284" max="1536" width="8.88671875" style="74"/>
    <col min="1537" max="1537" width="31.33203125" style="74" bestFit="1" customWidth="1"/>
    <col min="1538" max="1538" width="13.6640625" style="74" bestFit="1" customWidth="1"/>
    <col min="1539" max="1539" width="16.6640625" style="74" bestFit="1" customWidth="1"/>
    <col min="1540" max="1792" width="8.88671875" style="74"/>
    <col min="1793" max="1793" width="31.33203125" style="74" bestFit="1" customWidth="1"/>
    <col min="1794" max="1794" width="13.6640625" style="74" bestFit="1" customWidth="1"/>
    <col min="1795" max="1795" width="16.6640625" style="74" bestFit="1" customWidth="1"/>
    <col min="1796" max="2048" width="8.88671875" style="74"/>
    <col min="2049" max="2049" width="31.33203125" style="74" bestFit="1" customWidth="1"/>
    <col min="2050" max="2050" width="13.6640625" style="74" bestFit="1" customWidth="1"/>
    <col min="2051" max="2051" width="16.6640625" style="74" bestFit="1" customWidth="1"/>
    <col min="2052" max="2304" width="8.88671875" style="74"/>
    <col min="2305" max="2305" width="31.33203125" style="74" bestFit="1" customWidth="1"/>
    <col min="2306" max="2306" width="13.6640625" style="74" bestFit="1" customWidth="1"/>
    <col min="2307" max="2307" width="16.6640625" style="74" bestFit="1" customWidth="1"/>
    <col min="2308" max="2560" width="8.88671875" style="74"/>
    <col min="2561" max="2561" width="31.33203125" style="74" bestFit="1" customWidth="1"/>
    <col min="2562" max="2562" width="13.6640625" style="74" bestFit="1" customWidth="1"/>
    <col min="2563" max="2563" width="16.6640625" style="74" bestFit="1" customWidth="1"/>
    <col min="2564" max="2816" width="8.88671875" style="74"/>
    <col min="2817" max="2817" width="31.33203125" style="74" bestFit="1" customWidth="1"/>
    <col min="2818" max="2818" width="13.6640625" style="74" bestFit="1" customWidth="1"/>
    <col min="2819" max="2819" width="16.6640625" style="74" bestFit="1" customWidth="1"/>
    <col min="2820" max="3072" width="8.88671875" style="74"/>
    <col min="3073" max="3073" width="31.33203125" style="74" bestFit="1" customWidth="1"/>
    <col min="3074" max="3074" width="13.6640625" style="74" bestFit="1" customWidth="1"/>
    <col min="3075" max="3075" width="16.6640625" style="74" bestFit="1" customWidth="1"/>
    <col min="3076" max="3328" width="8.88671875" style="74"/>
    <col min="3329" max="3329" width="31.33203125" style="74" bestFit="1" customWidth="1"/>
    <col min="3330" max="3330" width="13.6640625" style="74" bestFit="1" customWidth="1"/>
    <col min="3331" max="3331" width="16.6640625" style="74" bestFit="1" customWidth="1"/>
    <col min="3332" max="3584" width="8.88671875" style="74"/>
    <col min="3585" max="3585" width="31.33203125" style="74" bestFit="1" customWidth="1"/>
    <col min="3586" max="3586" width="13.6640625" style="74" bestFit="1" customWidth="1"/>
    <col min="3587" max="3587" width="16.6640625" style="74" bestFit="1" customWidth="1"/>
    <col min="3588" max="3840" width="8.88671875" style="74"/>
    <col min="3841" max="3841" width="31.33203125" style="74" bestFit="1" customWidth="1"/>
    <col min="3842" max="3842" width="13.6640625" style="74" bestFit="1" customWidth="1"/>
    <col min="3843" max="3843" width="16.6640625" style="74" bestFit="1" customWidth="1"/>
    <col min="3844" max="4096" width="8.88671875" style="74"/>
    <col min="4097" max="4097" width="31.33203125" style="74" bestFit="1" customWidth="1"/>
    <col min="4098" max="4098" width="13.6640625" style="74" bestFit="1" customWidth="1"/>
    <col min="4099" max="4099" width="16.6640625" style="74" bestFit="1" customWidth="1"/>
    <col min="4100" max="4352" width="8.88671875" style="74"/>
    <col min="4353" max="4353" width="31.33203125" style="74" bestFit="1" customWidth="1"/>
    <col min="4354" max="4354" width="13.6640625" style="74" bestFit="1" customWidth="1"/>
    <col min="4355" max="4355" width="16.6640625" style="74" bestFit="1" customWidth="1"/>
    <col min="4356" max="4608" width="8.88671875" style="74"/>
    <col min="4609" max="4609" width="31.33203125" style="74" bestFit="1" customWidth="1"/>
    <col min="4610" max="4610" width="13.6640625" style="74" bestFit="1" customWidth="1"/>
    <col min="4611" max="4611" width="16.6640625" style="74" bestFit="1" customWidth="1"/>
    <col min="4612" max="4864" width="8.88671875" style="74"/>
    <col min="4865" max="4865" width="31.33203125" style="74" bestFit="1" customWidth="1"/>
    <col min="4866" max="4866" width="13.6640625" style="74" bestFit="1" customWidth="1"/>
    <col min="4867" max="4867" width="16.6640625" style="74" bestFit="1" customWidth="1"/>
    <col min="4868" max="5120" width="8.88671875" style="74"/>
    <col min="5121" max="5121" width="31.33203125" style="74" bestFit="1" customWidth="1"/>
    <col min="5122" max="5122" width="13.6640625" style="74" bestFit="1" customWidth="1"/>
    <col min="5123" max="5123" width="16.6640625" style="74" bestFit="1" customWidth="1"/>
    <col min="5124" max="5376" width="8.88671875" style="74"/>
    <col min="5377" max="5377" width="31.33203125" style="74" bestFit="1" customWidth="1"/>
    <col min="5378" max="5378" width="13.6640625" style="74" bestFit="1" customWidth="1"/>
    <col min="5379" max="5379" width="16.6640625" style="74" bestFit="1" customWidth="1"/>
    <col min="5380" max="5632" width="8.88671875" style="74"/>
    <col min="5633" max="5633" width="31.33203125" style="74" bestFit="1" customWidth="1"/>
    <col min="5634" max="5634" width="13.6640625" style="74" bestFit="1" customWidth="1"/>
    <col min="5635" max="5635" width="16.6640625" style="74" bestFit="1" customWidth="1"/>
    <col min="5636" max="5888" width="8.88671875" style="74"/>
    <col min="5889" max="5889" width="31.33203125" style="74" bestFit="1" customWidth="1"/>
    <col min="5890" max="5890" width="13.6640625" style="74" bestFit="1" customWidth="1"/>
    <col min="5891" max="5891" width="16.6640625" style="74" bestFit="1" customWidth="1"/>
    <col min="5892" max="6144" width="8.88671875" style="74"/>
    <col min="6145" max="6145" width="31.33203125" style="74" bestFit="1" customWidth="1"/>
    <col min="6146" max="6146" width="13.6640625" style="74" bestFit="1" customWidth="1"/>
    <col min="6147" max="6147" width="16.6640625" style="74" bestFit="1" customWidth="1"/>
    <col min="6148" max="6400" width="8.88671875" style="74"/>
    <col min="6401" max="6401" width="31.33203125" style="74" bestFit="1" customWidth="1"/>
    <col min="6402" max="6402" width="13.6640625" style="74" bestFit="1" customWidth="1"/>
    <col min="6403" max="6403" width="16.6640625" style="74" bestFit="1" customWidth="1"/>
    <col min="6404" max="6656" width="8.88671875" style="74"/>
    <col min="6657" max="6657" width="31.33203125" style="74" bestFit="1" customWidth="1"/>
    <col min="6658" max="6658" width="13.6640625" style="74" bestFit="1" customWidth="1"/>
    <col min="6659" max="6659" width="16.6640625" style="74" bestFit="1" customWidth="1"/>
    <col min="6660" max="6912" width="8.88671875" style="74"/>
    <col min="6913" max="6913" width="31.33203125" style="74" bestFit="1" customWidth="1"/>
    <col min="6914" max="6914" width="13.6640625" style="74" bestFit="1" customWidth="1"/>
    <col min="6915" max="6915" width="16.6640625" style="74" bestFit="1" customWidth="1"/>
    <col min="6916" max="7168" width="8.88671875" style="74"/>
    <col min="7169" max="7169" width="31.33203125" style="74" bestFit="1" customWidth="1"/>
    <col min="7170" max="7170" width="13.6640625" style="74" bestFit="1" customWidth="1"/>
    <col min="7171" max="7171" width="16.6640625" style="74" bestFit="1" customWidth="1"/>
    <col min="7172" max="7424" width="8.88671875" style="74"/>
    <col min="7425" max="7425" width="31.33203125" style="74" bestFit="1" customWidth="1"/>
    <col min="7426" max="7426" width="13.6640625" style="74" bestFit="1" customWidth="1"/>
    <col min="7427" max="7427" width="16.6640625" style="74" bestFit="1" customWidth="1"/>
    <col min="7428" max="7680" width="8.88671875" style="74"/>
    <col min="7681" max="7681" width="31.33203125" style="74" bestFit="1" customWidth="1"/>
    <col min="7682" max="7682" width="13.6640625" style="74" bestFit="1" customWidth="1"/>
    <col min="7683" max="7683" width="16.6640625" style="74" bestFit="1" customWidth="1"/>
    <col min="7684" max="7936" width="8.88671875" style="74"/>
    <col min="7937" max="7937" width="31.33203125" style="74" bestFit="1" customWidth="1"/>
    <col min="7938" max="7938" width="13.6640625" style="74" bestFit="1" customWidth="1"/>
    <col min="7939" max="7939" width="16.6640625" style="74" bestFit="1" customWidth="1"/>
    <col min="7940" max="8192" width="8.88671875" style="74"/>
    <col min="8193" max="8193" width="31.33203125" style="74" bestFit="1" customWidth="1"/>
    <col min="8194" max="8194" width="13.6640625" style="74" bestFit="1" customWidth="1"/>
    <col min="8195" max="8195" width="16.6640625" style="74" bestFit="1" customWidth="1"/>
    <col min="8196" max="8448" width="8.88671875" style="74"/>
    <col min="8449" max="8449" width="31.33203125" style="74" bestFit="1" customWidth="1"/>
    <col min="8450" max="8450" width="13.6640625" style="74" bestFit="1" customWidth="1"/>
    <col min="8451" max="8451" width="16.6640625" style="74" bestFit="1" customWidth="1"/>
    <col min="8452" max="8704" width="8.88671875" style="74"/>
    <col min="8705" max="8705" width="31.33203125" style="74" bestFit="1" customWidth="1"/>
    <col min="8706" max="8706" width="13.6640625" style="74" bestFit="1" customWidth="1"/>
    <col min="8707" max="8707" width="16.6640625" style="74" bestFit="1" customWidth="1"/>
    <col min="8708" max="8960" width="8.88671875" style="74"/>
    <col min="8961" max="8961" width="31.33203125" style="74" bestFit="1" customWidth="1"/>
    <col min="8962" max="8962" width="13.6640625" style="74" bestFit="1" customWidth="1"/>
    <col min="8963" max="8963" width="16.6640625" style="74" bestFit="1" customWidth="1"/>
    <col min="8964" max="9216" width="8.88671875" style="74"/>
    <col min="9217" max="9217" width="31.33203125" style="74" bestFit="1" customWidth="1"/>
    <col min="9218" max="9218" width="13.6640625" style="74" bestFit="1" customWidth="1"/>
    <col min="9219" max="9219" width="16.6640625" style="74" bestFit="1" customWidth="1"/>
    <col min="9220" max="9472" width="8.88671875" style="74"/>
    <col min="9473" max="9473" width="31.33203125" style="74" bestFit="1" customWidth="1"/>
    <col min="9474" max="9474" width="13.6640625" style="74" bestFit="1" customWidth="1"/>
    <col min="9475" max="9475" width="16.6640625" style="74" bestFit="1" customWidth="1"/>
    <col min="9476" max="9728" width="8.88671875" style="74"/>
    <col min="9729" max="9729" width="31.33203125" style="74" bestFit="1" customWidth="1"/>
    <col min="9730" max="9730" width="13.6640625" style="74" bestFit="1" customWidth="1"/>
    <col min="9731" max="9731" width="16.6640625" style="74" bestFit="1" customWidth="1"/>
    <col min="9732" max="9984" width="8.88671875" style="74"/>
    <col min="9985" max="9985" width="31.33203125" style="74" bestFit="1" customWidth="1"/>
    <col min="9986" max="9986" width="13.6640625" style="74" bestFit="1" customWidth="1"/>
    <col min="9987" max="9987" width="16.6640625" style="74" bestFit="1" customWidth="1"/>
    <col min="9988" max="10240" width="8.88671875" style="74"/>
    <col min="10241" max="10241" width="31.33203125" style="74" bestFit="1" customWidth="1"/>
    <col min="10242" max="10242" width="13.6640625" style="74" bestFit="1" customWidth="1"/>
    <col min="10243" max="10243" width="16.6640625" style="74" bestFit="1" customWidth="1"/>
    <col min="10244" max="10496" width="8.88671875" style="74"/>
    <col min="10497" max="10497" width="31.33203125" style="74" bestFit="1" customWidth="1"/>
    <col min="10498" max="10498" width="13.6640625" style="74" bestFit="1" customWidth="1"/>
    <col min="10499" max="10499" width="16.6640625" style="74" bestFit="1" customWidth="1"/>
    <col min="10500" max="10752" width="8.88671875" style="74"/>
    <col min="10753" max="10753" width="31.33203125" style="74" bestFit="1" customWidth="1"/>
    <col min="10754" max="10754" width="13.6640625" style="74" bestFit="1" customWidth="1"/>
    <col min="10755" max="10755" width="16.6640625" style="74" bestFit="1" customWidth="1"/>
    <col min="10756" max="11008" width="8.88671875" style="74"/>
    <col min="11009" max="11009" width="31.33203125" style="74" bestFit="1" customWidth="1"/>
    <col min="11010" max="11010" width="13.6640625" style="74" bestFit="1" customWidth="1"/>
    <col min="11011" max="11011" width="16.6640625" style="74" bestFit="1" customWidth="1"/>
    <col min="11012" max="11264" width="8.88671875" style="74"/>
    <col min="11265" max="11265" width="31.33203125" style="74" bestFit="1" customWidth="1"/>
    <col min="11266" max="11266" width="13.6640625" style="74" bestFit="1" customWidth="1"/>
    <col min="11267" max="11267" width="16.6640625" style="74" bestFit="1" customWidth="1"/>
    <col min="11268" max="11520" width="8.88671875" style="74"/>
    <col min="11521" max="11521" width="31.33203125" style="74" bestFit="1" customWidth="1"/>
    <col min="11522" max="11522" width="13.6640625" style="74" bestFit="1" customWidth="1"/>
    <col min="11523" max="11523" width="16.6640625" style="74" bestFit="1" customWidth="1"/>
    <col min="11524" max="11776" width="8.88671875" style="74"/>
    <col min="11777" max="11777" width="31.33203125" style="74" bestFit="1" customWidth="1"/>
    <col min="11778" max="11778" width="13.6640625" style="74" bestFit="1" customWidth="1"/>
    <col min="11779" max="11779" width="16.6640625" style="74" bestFit="1" customWidth="1"/>
    <col min="11780" max="12032" width="8.88671875" style="74"/>
    <col min="12033" max="12033" width="31.33203125" style="74" bestFit="1" customWidth="1"/>
    <col min="12034" max="12034" width="13.6640625" style="74" bestFit="1" customWidth="1"/>
    <col min="12035" max="12035" width="16.6640625" style="74" bestFit="1" customWidth="1"/>
    <col min="12036" max="12288" width="8.88671875" style="74"/>
    <col min="12289" max="12289" width="31.33203125" style="74" bestFit="1" customWidth="1"/>
    <col min="12290" max="12290" width="13.6640625" style="74" bestFit="1" customWidth="1"/>
    <col min="12291" max="12291" width="16.6640625" style="74" bestFit="1" customWidth="1"/>
    <col min="12292" max="12544" width="8.88671875" style="74"/>
    <col min="12545" max="12545" width="31.33203125" style="74" bestFit="1" customWidth="1"/>
    <col min="12546" max="12546" width="13.6640625" style="74" bestFit="1" customWidth="1"/>
    <col min="12547" max="12547" width="16.6640625" style="74" bestFit="1" customWidth="1"/>
    <col min="12548" max="12800" width="8.88671875" style="74"/>
    <col min="12801" max="12801" width="31.33203125" style="74" bestFit="1" customWidth="1"/>
    <col min="12802" max="12802" width="13.6640625" style="74" bestFit="1" customWidth="1"/>
    <col min="12803" max="12803" width="16.6640625" style="74" bestFit="1" customWidth="1"/>
    <col min="12804" max="13056" width="8.88671875" style="74"/>
    <col min="13057" max="13057" width="31.33203125" style="74" bestFit="1" customWidth="1"/>
    <col min="13058" max="13058" width="13.6640625" style="74" bestFit="1" customWidth="1"/>
    <col min="13059" max="13059" width="16.6640625" style="74" bestFit="1" customWidth="1"/>
    <col min="13060" max="13312" width="8.88671875" style="74"/>
    <col min="13313" max="13313" width="31.33203125" style="74" bestFit="1" customWidth="1"/>
    <col min="13314" max="13314" width="13.6640625" style="74" bestFit="1" customWidth="1"/>
    <col min="13315" max="13315" width="16.6640625" style="74" bestFit="1" customWidth="1"/>
    <col min="13316" max="13568" width="8.88671875" style="74"/>
    <col min="13569" max="13569" width="31.33203125" style="74" bestFit="1" customWidth="1"/>
    <col min="13570" max="13570" width="13.6640625" style="74" bestFit="1" customWidth="1"/>
    <col min="13571" max="13571" width="16.6640625" style="74" bestFit="1" customWidth="1"/>
    <col min="13572" max="13824" width="8.88671875" style="74"/>
    <col min="13825" max="13825" width="31.33203125" style="74" bestFit="1" customWidth="1"/>
    <col min="13826" max="13826" width="13.6640625" style="74" bestFit="1" customWidth="1"/>
    <col min="13827" max="13827" width="16.6640625" style="74" bestFit="1" customWidth="1"/>
    <col min="13828" max="14080" width="8.88671875" style="74"/>
    <col min="14081" max="14081" width="31.33203125" style="74" bestFit="1" customWidth="1"/>
    <col min="14082" max="14082" width="13.6640625" style="74" bestFit="1" customWidth="1"/>
    <col min="14083" max="14083" width="16.6640625" style="74" bestFit="1" customWidth="1"/>
    <col min="14084" max="14336" width="8.88671875" style="74"/>
    <col min="14337" max="14337" width="31.33203125" style="74" bestFit="1" customWidth="1"/>
    <col min="14338" max="14338" width="13.6640625" style="74" bestFit="1" customWidth="1"/>
    <col min="14339" max="14339" width="16.6640625" style="74" bestFit="1" customWidth="1"/>
    <col min="14340" max="14592" width="8.88671875" style="74"/>
    <col min="14593" max="14593" width="31.33203125" style="74" bestFit="1" customWidth="1"/>
    <col min="14594" max="14594" width="13.6640625" style="74" bestFit="1" customWidth="1"/>
    <col min="14595" max="14595" width="16.6640625" style="74" bestFit="1" customWidth="1"/>
    <col min="14596" max="14848" width="8.88671875" style="74"/>
    <col min="14849" max="14849" width="31.33203125" style="74" bestFit="1" customWidth="1"/>
    <col min="14850" max="14850" width="13.6640625" style="74" bestFit="1" customWidth="1"/>
    <col min="14851" max="14851" width="16.6640625" style="74" bestFit="1" customWidth="1"/>
    <col min="14852" max="15104" width="8.88671875" style="74"/>
    <col min="15105" max="15105" width="31.33203125" style="74" bestFit="1" customWidth="1"/>
    <col min="15106" max="15106" width="13.6640625" style="74" bestFit="1" customWidth="1"/>
    <col min="15107" max="15107" width="16.6640625" style="74" bestFit="1" customWidth="1"/>
    <col min="15108" max="15360" width="8.88671875" style="74"/>
    <col min="15361" max="15361" width="31.33203125" style="74" bestFit="1" customWidth="1"/>
    <col min="15362" max="15362" width="13.6640625" style="74" bestFit="1" customWidth="1"/>
    <col min="15363" max="15363" width="16.6640625" style="74" bestFit="1" customWidth="1"/>
    <col min="15364" max="15616" width="8.88671875" style="74"/>
    <col min="15617" max="15617" width="31.33203125" style="74" bestFit="1" customWidth="1"/>
    <col min="15618" max="15618" width="13.6640625" style="74" bestFit="1" customWidth="1"/>
    <col min="15619" max="15619" width="16.6640625" style="74" bestFit="1" customWidth="1"/>
    <col min="15620" max="15872" width="8.88671875" style="74"/>
    <col min="15873" max="15873" width="31.33203125" style="74" bestFit="1" customWidth="1"/>
    <col min="15874" max="15874" width="13.6640625" style="74" bestFit="1" customWidth="1"/>
    <col min="15875" max="15875" width="16.6640625" style="74" bestFit="1" customWidth="1"/>
    <col min="15876" max="16128" width="8.88671875" style="74"/>
    <col min="16129" max="16129" width="31.33203125" style="74" bestFit="1" customWidth="1"/>
    <col min="16130" max="16130" width="13.6640625" style="74" bestFit="1" customWidth="1"/>
    <col min="16131" max="16131" width="16.6640625" style="74" bestFit="1" customWidth="1"/>
    <col min="16132" max="16384" width="8.88671875" style="74"/>
  </cols>
  <sheetData>
    <row r="1" spans="1:3" ht="15.75" x14ac:dyDescent="0.25">
      <c r="A1" s="121" t="s">
        <v>700</v>
      </c>
      <c r="B1" s="122"/>
      <c r="C1" s="123">
        <v>0.06</v>
      </c>
    </row>
    <row r="2" spans="1:3" ht="15.75" x14ac:dyDescent="0.25">
      <c r="A2" s="121" t="s">
        <v>699</v>
      </c>
      <c r="B2" s="122"/>
      <c r="C2" s="124">
        <v>120</v>
      </c>
    </row>
    <row r="3" spans="1:3" ht="15.75" x14ac:dyDescent="0.25">
      <c r="A3" s="121" t="s">
        <v>698</v>
      </c>
      <c r="B3" s="122"/>
      <c r="C3" s="125">
        <v>40000</v>
      </c>
    </row>
    <row r="4" spans="1:3" ht="15.75" x14ac:dyDescent="0.25">
      <c r="A4" s="121"/>
      <c r="C4" s="146"/>
    </row>
    <row r="5" spans="1:3" ht="15.75" x14ac:dyDescent="0.25">
      <c r="A5" s="121" t="s">
        <v>386</v>
      </c>
      <c r="B5" s="126">
        <v>0.06</v>
      </c>
      <c r="C5" s="125"/>
    </row>
    <row r="6" spans="1:3" ht="15" x14ac:dyDescent="0.2">
      <c r="A6" s="124"/>
      <c r="B6" s="126">
        <v>6.5000000000000002E-2</v>
      </c>
      <c r="C6" s="125"/>
    </row>
    <row r="7" spans="1:3" ht="15" x14ac:dyDescent="0.2">
      <c r="A7" s="127"/>
      <c r="B7" s="126">
        <v>7.0000000000000007E-2</v>
      </c>
      <c r="C7" s="125"/>
    </row>
    <row r="8" spans="1:3" ht="15" x14ac:dyDescent="0.2">
      <c r="A8" s="126"/>
      <c r="B8" s="126">
        <v>7.4999999999999997E-2</v>
      </c>
      <c r="C8" s="125"/>
    </row>
    <row r="9" spans="1:3" ht="15" x14ac:dyDescent="0.2">
      <c r="A9" s="126"/>
      <c r="B9" s="126">
        <v>0.08</v>
      </c>
      <c r="C9" s="125"/>
    </row>
    <row r="10" spans="1:3" ht="15" x14ac:dyDescent="0.2">
      <c r="A10" s="126"/>
      <c r="B10" s="126">
        <v>8.5000000000000006E-2</v>
      </c>
      <c r="C10" s="125"/>
    </row>
    <row r="11" spans="1:3" ht="15" x14ac:dyDescent="0.2">
      <c r="A11" s="126"/>
      <c r="B11" s="126">
        <v>0.09</v>
      </c>
      <c r="C11" s="125"/>
    </row>
    <row r="12" spans="1:3" ht="15" x14ac:dyDescent="0.2">
      <c r="A12" s="126"/>
      <c r="B12" s="126">
        <v>9.5000000000000001E-2</v>
      </c>
      <c r="C12" s="125"/>
    </row>
    <row r="13" spans="1:3" ht="15" x14ac:dyDescent="0.2">
      <c r="A13" s="126"/>
      <c r="B13" s="126">
        <v>0.1</v>
      </c>
      <c r="C13" s="125"/>
    </row>
    <row r="14" spans="1:3" ht="15" x14ac:dyDescent="0.2">
      <c r="A14" s="124"/>
      <c r="B14" s="124"/>
      <c r="C14" s="124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80" zoomScaleNormal="80" workbookViewId="0">
      <selection activeCell="B4" sqref="B4"/>
    </sheetView>
  </sheetViews>
  <sheetFormatPr defaultRowHeight="12.75" x14ac:dyDescent="0.2"/>
  <cols>
    <col min="1" max="1" width="34" style="74" bestFit="1" customWidth="1"/>
    <col min="2" max="2" width="14.6640625" style="74" bestFit="1" customWidth="1"/>
    <col min="3" max="3" width="18.5546875" style="74" bestFit="1" customWidth="1"/>
    <col min="4" max="4" width="12.77734375" style="74" customWidth="1"/>
    <col min="5" max="5" width="10.44140625" style="74" customWidth="1"/>
    <col min="6" max="6" width="9.21875" style="74" customWidth="1"/>
    <col min="7" max="7" width="9.109375" style="74" customWidth="1"/>
    <col min="8" max="256" width="8.88671875" style="74"/>
    <col min="257" max="257" width="34" style="74" bestFit="1" customWidth="1"/>
    <col min="258" max="258" width="14.6640625" style="74" bestFit="1" customWidth="1"/>
    <col min="259" max="259" width="17.6640625" style="74" bestFit="1" customWidth="1"/>
    <col min="260" max="260" width="12.77734375" style="74" customWidth="1"/>
    <col min="261" max="261" width="10.44140625" style="74" customWidth="1"/>
    <col min="262" max="262" width="9.21875" style="74" customWidth="1"/>
    <col min="263" max="263" width="9.109375" style="74" customWidth="1"/>
    <col min="264" max="512" width="8.88671875" style="74"/>
    <col min="513" max="513" width="34" style="74" bestFit="1" customWidth="1"/>
    <col min="514" max="514" width="14.6640625" style="74" bestFit="1" customWidth="1"/>
    <col min="515" max="515" width="17.6640625" style="74" bestFit="1" customWidth="1"/>
    <col min="516" max="516" width="12.77734375" style="74" customWidth="1"/>
    <col min="517" max="517" width="10.44140625" style="74" customWidth="1"/>
    <col min="518" max="518" width="9.21875" style="74" customWidth="1"/>
    <col min="519" max="519" width="9.109375" style="74" customWidth="1"/>
    <col min="520" max="768" width="8.88671875" style="74"/>
    <col min="769" max="769" width="34" style="74" bestFit="1" customWidth="1"/>
    <col min="770" max="770" width="14.6640625" style="74" bestFit="1" customWidth="1"/>
    <col min="771" max="771" width="17.6640625" style="74" bestFit="1" customWidth="1"/>
    <col min="772" max="772" width="12.77734375" style="74" customWidth="1"/>
    <col min="773" max="773" width="10.44140625" style="74" customWidth="1"/>
    <col min="774" max="774" width="9.21875" style="74" customWidth="1"/>
    <col min="775" max="775" width="9.109375" style="74" customWidth="1"/>
    <col min="776" max="1024" width="8.88671875" style="74"/>
    <col min="1025" max="1025" width="34" style="74" bestFit="1" customWidth="1"/>
    <col min="1026" max="1026" width="14.6640625" style="74" bestFit="1" customWidth="1"/>
    <col min="1027" max="1027" width="17.6640625" style="74" bestFit="1" customWidth="1"/>
    <col min="1028" max="1028" width="12.77734375" style="74" customWidth="1"/>
    <col min="1029" max="1029" width="10.44140625" style="74" customWidth="1"/>
    <col min="1030" max="1030" width="9.21875" style="74" customWidth="1"/>
    <col min="1031" max="1031" width="9.109375" style="74" customWidth="1"/>
    <col min="1032" max="1280" width="8.88671875" style="74"/>
    <col min="1281" max="1281" width="34" style="74" bestFit="1" customWidth="1"/>
    <col min="1282" max="1282" width="14.6640625" style="74" bestFit="1" customWidth="1"/>
    <col min="1283" max="1283" width="17.6640625" style="74" bestFit="1" customWidth="1"/>
    <col min="1284" max="1284" width="12.77734375" style="74" customWidth="1"/>
    <col min="1285" max="1285" width="10.44140625" style="74" customWidth="1"/>
    <col min="1286" max="1286" width="9.21875" style="74" customWidth="1"/>
    <col min="1287" max="1287" width="9.109375" style="74" customWidth="1"/>
    <col min="1288" max="1536" width="8.88671875" style="74"/>
    <col min="1537" max="1537" width="34" style="74" bestFit="1" customWidth="1"/>
    <col min="1538" max="1538" width="14.6640625" style="74" bestFit="1" customWidth="1"/>
    <col min="1539" max="1539" width="17.6640625" style="74" bestFit="1" customWidth="1"/>
    <col min="1540" max="1540" width="12.77734375" style="74" customWidth="1"/>
    <col min="1541" max="1541" width="10.44140625" style="74" customWidth="1"/>
    <col min="1542" max="1542" width="9.21875" style="74" customWidth="1"/>
    <col min="1543" max="1543" width="9.109375" style="74" customWidth="1"/>
    <col min="1544" max="1792" width="8.88671875" style="74"/>
    <col min="1793" max="1793" width="34" style="74" bestFit="1" customWidth="1"/>
    <col min="1794" max="1794" width="14.6640625" style="74" bestFit="1" customWidth="1"/>
    <col min="1795" max="1795" width="17.6640625" style="74" bestFit="1" customWidth="1"/>
    <col min="1796" max="1796" width="12.77734375" style="74" customWidth="1"/>
    <col min="1797" max="1797" width="10.44140625" style="74" customWidth="1"/>
    <col min="1798" max="1798" width="9.21875" style="74" customWidth="1"/>
    <col min="1799" max="1799" width="9.109375" style="74" customWidth="1"/>
    <col min="1800" max="2048" width="8.88671875" style="74"/>
    <col min="2049" max="2049" width="34" style="74" bestFit="1" customWidth="1"/>
    <col min="2050" max="2050" width="14.6640625" style="74" bestFit="1" customWidth="1"/>
    <col min="2051" max="2051" width="17.6640625" style="74" bestFit="1" customWidth="1"/>
    <col min="2052" max="2052" width="12.77734375" style="74" customWidth="1"/>
    <col min="2053" max="2053" width="10.44140625" style="74" customWidth="1"/>
    <col min="2054" max="2054" width="9.21875" style="74" customWidth="1"/>
    <col min="2055" max="2055" width="9.109375" style="74" customWidth="1"/>
    <col min="2056" max="2304" width="8.88671875" style="74"/>
    <col min="2305" max="2305" width="34" style="74" bestFit="1" customWidth="1"/>
    <col min="2306" max="2306" width="14.6640625" style="74" bestFit="1" customWidth="1"/>
    <col min="2307" max="2307" width="17.6640625" style="74" bestFit="1" customWidth="1"/>
    <col min="2308" max="2308" width="12.77734375" style="74" customWidth="1"/>
    <col min="2309" max="2309" width="10.44140625" style="74" customWidth="1"/>
    <col min="2310" max="2310" width="9.21875" style="74" customWidth="1"/>
    <col min="2311" max="2311" width="9.109375" style="74" customWidth="1"/>
    <col min="2312" max="2560" width="8.88671875" style="74"/>
    <col min="2561" max="2561" width="34" style="74" bestFit="1" customWidth="1"/>
    <col min="2562" max="2562" width="14.6640625" style="74" bestFit="1" customWidth="1"/>
    <col min="2563" max="2563" width="17.6640625" style="74" bestFit="1" customWidth="1"/>
    <col min="2564" max="2564" width="12.77734375" style="74" customWidth="1"/>
    <col min="2565" max="2565" width="10.44140625" style="74" customWidth="1"/>
    <col min="2566" max="2566" width="9.21875" style="74" customWidth="1"/>
    <col min="2567" max="2567" width="9.109375" style="74" customWidth="1"/>
    <col min="2568" max="2816" width="8.88671875" style="74"/>
    <col min="2817" max="2817" width="34" style="74" bestFit="1" customWidth="1"/>
    <col min="2818" max="2818" width="14.6640625" style="74" bestFit="1" customWidth="1"/>
    <col min="2819" max="2819" width="17.6640625" style="74" bestFit="1" customWidth="1"/>
    <col min="2820" max="2820" width="12.77734375" style="74" customWidth="1"/>
    <col min="2821" max="2821" width="10.44140625" style="74" customWidth="1"/>
    <col min="2822" max="2822" width="9.21875" style="74" customWidth="1"/>
    <col min="2823" max="2823" width="9.109375" style="74" customWidth="1"/>
    <col min="2824" max="3072" width="8.88671875" style="74"/>
    <col min="3073" max="3073" width="34" style="74" bestFit="1" customWidth="1"/>
    <col min="3074" max="3074" width="14.6640625" style="74" bestFit="1" customWidth="1"/>
    <col min="3075" max="3075" width="17.6640625" style="74" bestFit="1" customWidth="1"/>
    <col min="3076" max="3076" width="12.77734375" style="74" customWidth="1"/>
    <col min="3077" max="3077" width="10.44140625" style="74" customWidth="1"/>
    <col min="3078" max="3078" width="9.21875" style="74" customWidth="1"/>
    <col min="3079" max="3079" width="9.109375" style="74" customWidth="1"/>
    <col min="3080" max="3328" width="8.88671875" style="74"/>
    <col min="3329" max="3329" width="34" style="74" bestFit="1" customWidth="1"/>
    <col min="3330" max="3330" width="14.6640625" style="74" bestFit="1" customWidth="1"/>
    <col min="3331" max="3331" width="17.6640625" style="74" bestFit="1" customWidth="1"/>
    <col min="3332" max="3332" width="12.77734375" style="74" customWidth="1"/>
    <col min="3333" max="3333" width="10.44140625" style="74" customWidth="1"/>
    <col min="3334" max="3334" width="9.21875" style="74" customWidth="1"/>
    <col min="3335" max="3335" width="9.109375" style="74" customWidth="1"/>
    <col min="3336" max="3584" width="8.88671875" style="74"/>
    <col min="3585" max="3585" width="34" style="74" bestFit="1" customWidth="1"/>
    <col min="3586" max="3586" width="14.6640625" style="74" bestFit="1" customWidth="1"/>
    <col min="3587" max="3587" width="17.6640625" style="74" bestFit="1" customWidth="1"/>
    <col min="3588" max="3588" width="12.77734375" style="74" customWidth="1"/>
    <col min="3589" max="3589" width="10.44140625" style="74" customWidth="1"/>
    <col min="3590" max="3590" width="9.21875" style="74" customWidth="1"/>
    <col min="3591" max="3591" width="9.109375" style="74" customWidth="1"/>
    <col min="3592" max="3840" width="8.88671875" style="74"/>
    <col min="3841" max="3841" width="34" style="74" bestFit="1" customWidth="1"/>
    <col min="3842" max="3842" width="14.6640625" style="74" bestFit="1" customWidth="1"/>
    <col min="3843" max="3843" width="17.6640625" style="74" bestFit="1" customWidth="1"/>
    <col min="3844" max="3844" width="12.77734375" style="74" customWidth="1"/>
    <col min="3845" max="3845" width="10.44140625" style="74" customWidth="1"/>
    <col min="3846" max="3846" width="9.21875" style="74" customWidth="1"/>
    <col min="3847" max="3847" width="9.109375" style="74" customWidth="1"/>
    <col min="3848" max="4096" width="8.88671875" style="74"/>
    <col min="4097" max="4097" width="34" style="74" bestFit="1" customWidth="1"/>
    <col min="4098" max="4098" width="14.6640625" style="74" bestFit="1" customWidth="1"/>
    <col min="4099" max="4099" width="17.6640625" style="74" bestFit="1" customWidth="1"/>
    <col min="4100" max="4100" width="12.77734375" style="74" customWidth="1"/>
    <col min="4101" max="4101" width="10.44140625" style="74" customWidth="1"/>
    <col min="4102" max="4102" width="9.21875" style="74" customWidth="1"/>
    <col min="4103" max="4103" width="9.109375" style="74" customWidth="1"/>
    <col min="4104" max="4352" width="8.88671875" style="74"/>
    <col min="4353" max="4353" width="34" style="74" bestFit="1" customWidth="1"/>
    <col min="4354" max="4354" width="14.6640625" style="74" bestFit="1" customWidth="1"/>
    <col min="4355" max="4355" width="17.6640625" style="74" bestFit="1" customWidth="1"/>
    <col min="4356" max="4356" width="12.77734375" style="74" customWidth="1"/>
    <col min="4357" max="4357" width="10.44140625" style="74" customWidth="1"/>
    <col min="4358" max="4358" width="9.21875" style="74" customWidth="1"/>
    <col min="4359" max="4359" width="9.109375" style="74" customWidth="1"/>
    <col min="4360" max="4608" width="8.88671875" style="74"/>
    <col min="4609" max="4609" width="34" style="74" bestFit="1" customWidth="1"/>
    <col min="4610" max="4610" width="14.6640625" style="74" bestFit="1" customWidth="1"/>
    <col min="4611" max="4611" width="17.6640625" style="74" bestFit="1" customWidth="1"/>
    <col min="4612" max="4612" width="12.77734375" style="74" customWidth="1"/>
    <col min="4613" max="4613" width="10.44140625" style="74" customWidth="1"/>
    <col min="4614" max="4614" width="9.21875" style="74" customWidth="1"/>
    <col min="4615" max="4615" width="9.109375" style="74" customWidth="1"/>
    <col min="4616" max="4864" width="8.88671875" style="74"/>
    <col min="4865" max="4865" width="34" style="74" bestFit="1" customWidth="1"/>
    <col min="4866" max="4866" width="14.6640625" style="74" bestFit="1" customWidth="1"/>
    <col min="4867" max="4867" width="17.6640625" style="74" bestFit="1" customWidth="1"/>
    <col min="4868" max="4868" width="12.77734375" style="74" customWidth="1"/>
    <col min="4869" max="4869" width="10.44140625" style="74" customWidth="1"/>
    <col min="4870" max="4870" width="9.21875" style="74" customWidth="1"/>
    <col min="4871" max="4871" width="9.109375" style="74" customWidth="1"/>
    <col min="4872" max="5120" width="8.88671875" style="74"/>
    <col min="5121" max="5121" width="34" style="74" bestFit="1" customWidth="1"/>
    <col min="5122" max="5122" width="14.6640625" style="74" bestFit="1" customWidth="1"/>
    <col min="5123" max="5123" width="17.6640625" style="74" bestFit="1" customWidth="1"/>
    <col min="5124" max="5124" width="12.77734375" style="74" customWidth="1"/>
    <col min="5125" max="5125" width="10.44140625" style="74" customWidth="1"/>
    <col min="5126" max="5126" width="9.21875" style="74" customWidth="1"/>
    <col min="5127" max="5127" width="9.109375" style="74" customWidth="1"/>
    <col min="5128" max="5376" width="8.88671875" style="74"/>
    <col min="5377" max="5377" width="34" style="74" bestFit="1" customWidth="1"/>
    <col min="5378" max="5378" width="14.6640625" style="74" bestFit="1" customWidth="1"/>
    <col min="5379" max="5379" width="17.6640625" style="74" bestFit="1" customWidth="1"/>
    <col min="5380" max="5380" width="12.77734375" style="74" customWidth="1"/>
    <col min="5381" max="5381" width="10.44140625" style="74" customWidth="1"/>
    <col min="5382" max="5382" width="9.21875" style="74" customWidth="1"/>
    <col min="5383" max="5383" width="9.109375" style="74" customWidth="1"/>
    <col min="5384" max="5632" width="8.88671875" style="74"/>
    <col min="5633" max="5633" width="34" style="74" bestFit="1" customWidth="1"/>
    <col min="5634" max="5634" width="14.6640625" style="74" bestFit="1" customWidth="1"/>
    <col min="5635" max="5635" width="17.6640625" style="74" bestFit="1" customWidth="1"/>
    <col min="5636" max="5636" width="12.77734375" style="74" customWidth="1"/>
    <col min="5637" max="5637" width="10.44140625" style="74" customWidth="1"/>
    <col min="5638" max="5638" width="9.21875" style="74" customWidth="1"/>
    <col min="5639" max="5639" width="9.109375" style="74" customWidth="1"/>
    <col min="5640" max="5888" width="8.88671875" style="74"/>
    <col min="5889" max="5889" width="34" style="74" bestFit="1" customWidth="1"/>
    <col min="5890" max="5890" width="14.6640625" style="74" bestFit="1" customWidth="1"/>
    <col min="5891" max="5891" width="17.6640625" style="74" bestFit="1" customWidth="1"/>
    <col min="5892" max="5892" width="12.77734375" style="74" customWidth="1"/>
    <col min="5893" max="5893" width="10.44140625" style="74" customWidth="1"/>
    <col min="5894" max="5894" width="9.21875" style="74" customWidth="1"/>
    <col min="5895" max="5895" width="9.109375" style="74" customWidth="1"/>
    <col min="5896" max="6144" width="8.88671875" style="74"/>
    <col min="6145" max="6145" width="34" style="74" bestFit="1" customWidth="1"/>
    <col min="6146" max="6146" width="14.6640625" style="74" bestFit="1" customWidth="1"/>
    <col min="6147" max="6147" width="17.6640625" style="74" bestFit="1" customWidth="1"/>
    <col min="6148" max="6148" width="12.77734375" style="74" customWidth="1"/>
    <col min="6149" max="6149" width="10.44140625" style="74" customWidth="1"/>
    <col min="6150" max="6150" width="9.21875" style="74" customWidth="1"/>
    <col min="6151" max="6151" width="9.109375" style="74" customWidth="1"/>
    <col min="6152" max="6400" width="8.88671875" style="74"/>
    <col min="6401" max="6401" width="34" style="74" bestFit="1" customWidth="1"/>
    <col min="6402" max="6402" width="14.6640625" style="74" bestFit="1" customWidth="1"/>
    <col min="6403" max="6403" width="17.6640625" style="74" bestFit="1" customWidth="1"/>
    <col min="6404" max="6404" width="12.77734375" style="74" customWidth="1"/>
    <col min="6405" max="6405" width="10.44140625" style="74" customWidth="1"/>
    <col min="6406" max="6406" width="9.21875" style="74" customWidth="1"/>
    <col min="6407" max="6407" width="9.109375" style="74" customWidth="1"/>
    <col min="6408" max="6656" width="8.88671875" style="74"/>
    <col min="6657" max="6657" width="34" style="74" bestFit="1" customWidth="1"/>
    <col min="6658" max="6658" width="14.6640625" style="74" bestFit="1" customWidth="1"/>
    <col min="6659" max="6659" width="17.6640625" style="74" bestFit="1" customWidth="1"/>
    <col min="6660" max="6660" width="12.77734375" style="74" customWidth="1"/>
    <col min="6661" max="6661" width="10.44140625" style="74" customWidth="1"/>
    <col min="6662" max="6662" width="9.21875" style="74" customWidth="1"/>
    <col min="6663" max="6663" width="9.109375" style="74" customWidth="1"/>
    <col min="6664" max="6912" width="8.88671875" style="74"/>
    <col min="6913" max="6913" width="34" style="74" bestFit="1" customWidth="1"/>
    <col min="6914" max="6914" width="14.6640625" style="74" bestFit="1" customWidth="1"/>
    <col min="6915" max="6915" width="17.6640625" style="74" bestFit="1" customWidth="1"/>
    <col min="6916" max="6916" width="12.77734375" style="74" customWidth="1"/>
    <col min="6917" max="6917" width="10.44140625" style="74" customWidth="1"/>
    <col min="6918" max="6918" width="9.21875" style="74" customWidth="1"/>
    <col min="6919" max="6919" width="9.109375" style="74" customWidth="1"/>
    <col min="6920" max="7168" width="8.88671875" style="74"/>
    <col min="7169" max="7169" width="34" style="74" bestFit="1" customWidth="1"/>
    <col min="7170" max="7170" width="14.6640625" style="74" bestFit="1" customWidth="1"/>
    <col min="7171" max="7171" width="17.6640625" style="74" bestFit="1" customWidth="1"/>
    <col min="7172" max="7172" width="12.77734375" style="74" customWidth="1"/>
    <col min="7173" max="7173" width="10.44140625" style="74" customWidth="1"/>
    <col min="7174" max="7174" width="9.21875" style="74" customWidth="1"/>
    <col min="7175" max="7175" width="9.109375" style="74" customWidth="1"/>
    <col min="7176" max="7424" width="8.88671875" style="74"/>
    <col min="7425" max="7425" width="34" style="74" bestFit="1" customWidth="1"/>
    <col min="7426" max="7426" width="14.6640625" style="74" bestFit="1" customWidth="1"/>
    <col min="7427" max="7427" width="17.6640625" style="74" bestFit="1" customWidth="1"/>
    <col min="7428" max="7428" width="12.77734375" style="74" customWidth="1"/>
    <col min="7429" max="7429" width="10.44140625" style="74" customWidth="1"/>
    <col min="7430" max="7430" width="9.21875" style="74" customWidth="1"/>
    <col min="7431" max="7431" width="9.109375" style="74" customWidth="1"/>
    <col min="7432" max="7680" width="8.88671875" style="74"/>
    <col min="7681" max="7681" width="34" style="74" bestFit="1" customWidth="1"/>
    <col min="7682" max="7682" width="14.6640625" style="74" bestFit="1" customWidth="1"/>
    <col min="7683" max="7683" width="17.6640625" style="74" bestFit="1" customWidth="1"/>
    <col min="7684" max="7684" width="12.77734375" style="74" customWidth="1"/>
    <col min="7685" max="7685" width="10.44140625" style="74" customWidth="1"/>
    <col min="7686" max="7686" width="9.21875" style="74" customWidth="1"/>
    <col min="7687" max="7687" width="9.109375" style="74" customWidth="1"/>
    <col min="7688" max="7936" width="8.88671875" style="74"/>
    <col min="7937" max="7937" width="34" style="74" bestFit="1" customWidth="1"/>
    <col min="7938" max="7938" width="14.6640625" style="74" bestFit="1" customWidth="1"/>
    <col min="7939" max="7939" width="17.6640625" style="74" bestFit="1" customWidth="1"/>
    <col min="7940" max="7940" width="12.77734375" style="74" customWidth="1"/>
    <col min="7941" max="7941" width="10.44140625" style="74" customWidth="1"/>
    <col min="7942" max="7942" width="9.21875" style="74" customWidth="1"/>
    <col min="7943" max="7943" width="9.109375" style="74" customWidth="1"/>
    <col min="7944" max="8192" width="8.88671875" style="74"/>
    <col min="8193" max="8193" width="34" style="74" bestFit="1" customWidth="1"/>
    <col min="8194" max="8194" width="14.6640625" style="74" bestFit="1" customWidth="1"/>
    <col min="8195" max="8195" width="17.6640625" style="74" bestFit="1" customWidth="1"/>
    <col min="8196" max="8196" width="12.77734375" style="74" customWidth="1"/>
    <col min="8197" max="8197" width="10.44140625" style="74" customWidth="1"/>
    <col min="8198" max="8198" width="9.21875" style="74" customWidth="1"/>
    <col min="8199" max="8199" width="9.109375" style="74" customWidth="1"/>
    <col min="8200" max="8448" width="8.88671875" style="74"/>
    <col min="8449" max="8449" width="34" style="74" bestFit="1" customWidth="1"/>
    <col min="8450" max="8450" width="14.6640625" style="74" bestFit="1" customWidth="1"/>
    <col min="8451" max="8451" width="17.6640625" style="74" bestFit="1" customWidth="1"/>
    <col min="8452" max="8452" width="12.77734375" style="74" customWidth="1"/>
    <col min="8453" max="8453" width="10.44140625" style="74" customWidth="1"/>
    <col min="8454" max="8454" width="9.21875" style="74" customWidth="1"/>
    <col min="8455" max="8455" width="9.109375" style="74" customWidth="1"/>
    <col min="8456" max="8704" width="8.88671875" style="74"/>
    <col min="8705" max="8705" width="34" style="74" bestFit="1" customWidth="1"/>
    <col min="8706" max="8706" width="14.6640625" style="74" bestFit="1" customWidth="1"/>
    <col min="8707" max="8707" width="17.6640625" style="74" bestFit="1" customWidth="1"/>
    <col min="8708" max="8708" width="12.77734375" style="74" customWidth="1"/>
    <col min="8709" max="8709" width="10.44140625" style="74" customWidth="1"/>
    <col min="8710" max="8710" width="9.21875" style="74" customWidth="1"/>
    <col min="8711" max="8711" width="9.109375" style="74" customWidth="1"/>
    <col min="8712" max="8960" width="8.88671875" style="74"/>
    <col min="8961" max="8961" width="34" style="74" bestFit="1" customWidth="1"/>
    <col min="8962" max="8962" width="14.6640625" style="74" bestFit="1" customWidth="1"/>
    <col min="8963" max="8963" width="17.6640625" style="74" bestFit="1" customWidth="1"/>
    <col min="8964" max="8964" width="12.77734375" style="74" customWidth="1"/>
    <col min="8965" max="8965" width="10.44140625" style="74" customWidth="1"/>
    <col min="8966" max="8966" width="9.21875" style="74" customWidth="1"/>
    <col min="8967" max="8967" width="9.109375" style="74" customWidth="1"/>
    <col min="8968" max="9216" width="8.88671875" style="74"/>
    <col min="9217" max="9217" width="34" style="74" bestFit="1" customWidth="1"/>
    <col min="9218" max="9218" width="14.6640625" style="74" bestFit="1" customWidth="1"/>
    <col min="9219" max="9219" width="17.6640625" style="74" bestFit="1" customWidth="1"/>
    <col min="9220" max="9220" width="12.77734375" style="74" customWidth="1"/>
    <col min="9221" max="9221" width="10.44140625" style="74" customWidth="1"/>
    <col min="9222" max="9222" width="9.21875" style="74" customWidth="1"/>
    <col min="9223" max="9223" width="9.109375" style="74" customWidth="1"/>
    <col min="9224" max="9472" width="8.88671875" style="74"/>
    <col min="9473" max="9473" width="34" style="74" bestFit="1" customWidth="1"/>
    <col min="9474" max="9474" width="14.6640625" style="74" bestFit="1" customWidth="1"/>
    <col min="9475" max="9475" width="17.6640625" style="74" bestFit="1" customWidth="1"/>
    <col min="9476" max="9476" width="12.77734375" style="74" customWidth="1"/>
    <col min="9477" max="9477" width="10.44140625" style="74" customWidth="1"/>
    <col min="9478" max="9478" width="9.21875" style="74" customWidth="1"/>
    <col min="9479" max="9479" width="9.109375" style="74" customWidth="1"/>
    <col min="9480" max="9728" width="8.88671875" style="74"/>
    <col min="9729" max="9729" width="34" style="74" bestFit="1" customWidth="1"/>
    <col min="9730" max="9730" width="14.6640625" style="74" bestFit="1" customWidth="1"/>
    <col min="9731" max="9731" width="17.6640625" style="74" bestFit="1" customWidth="1"/>
    <col min="9732" max="9732" width="12.77734375" style="74" customWidth="1"/>
    <col min="9733" max="9733" width="10.44140625" style="74" customWidth="1"/>
    <col min="9734" max="9734" width="9.21875" style="74" customWidth="1"/>
    <col min="9735" max="9735" width="9.109375" style="74" customWidth="1"/>
    <col min="9736" max="9984" width="8.88671875" style="74"/>
    <col min="9985" max="9985" width="34" style="74" bestFit="1" customWidth="1"/>
    <col min="9986" max="9986" width="14.6640625" style="74" bestFit="1" customWidth="1"/>
    <col min="9987" max="9987" width="17.6640625" style="74" bestFit="1" customWidth="1"/>
    <col min="9988" max="9988" width="12.77734375" style="74" customWidth="1"/>
    <col min="9989" max="9989" width="10.44140625" style="74" customWidth="1"/>
    <col min="9990" max="9990" width="9.21875" style="74" customWidth="1"/>
    <col min="9991" max="9991" width="9.109375" style="74" customWidth="1"/>
    <col min="9992" max="10240" width="8.88671875" style="74"/>
    <col min="10241" max="10241" width="34" style="74" bestFit="1" customWidth="1"/>
    <col min="10242" max="10242" width="14.6640625" style="74" bestFit="1" customWidth="1"/>
    <col min="10243" max="10243" width="17.6640625" style="74" bestFit="1" customWidth="1"/>
    <col min="10244" max="10244" width="12.77734375" style="74" customWidth="1"/>
    <col min="10245" max="10245" width="10.44140625" style="74" customWidth="1"/>
    <col min="10246" max="10246" width="9.21875" style="74" customWidth="1"/>
    <col min="10247" max="10247" width="9.109375" style="74" customWidth="1"/>
    <col min="10248" max="10496" width="8.88671875" style="74"/>
    <col min="10497" max="10497" width="34" style="74" bestFit="1" customWidth="1"/>
    <col min="10498" max="10498" width="14.6640625" style="74" bestFit="1" customWidth="1"/>
    <col min="10499" max="10499" width="17.6640625" style="74" bestFit="1" customWidth="1"/>
    <col min="10500" max="10500" width="12.77734375" style="74" customWidth="1"/>
    <col min="10501" max="10501" width="10.44140625" style="74" customWidth="1"/>
    <col min="10502" max="10502" width="9.21875" style="74" customWidth="1"/>
    <col min="10503" max="10503" width="9.109375" style="74" customWidth="1"/>
    <col min="10504" max="10752" width="8.88671875" style="74"/>
    <col min="10753" max="10753" width="34" style="74" bestFit="1" customWidth="1"/>
    <col min="10754" max="10754" width="14.6640625" style="74" bestFit="1" customWidth="1"/>
    <col min="10755" max="10755" width="17.6640625" style="74" bestFit="1" customWidth="1"/>
    <col min="10756" max="10756" width="12.77734375" style="74" customWidth="1"/>
    <col min="10757" max="10757" width="10.44140625" style="74" customWidth="1"/>
    <col min="10758" max="10758" width="9.21875" style="74" customWidth="1"/>
    <col min="10759" max="10759" width="9.109375" style="74" customWidth="1"/>
    <col min="10760" max="11008" width="8.88671875" style="74"/>
    <col min="11009" max="11009" width="34" style="74" bestFit="1" customWidth="1"/>
    <col min="11010" max="11010" width="14.6640625" style="74" bestFit="1" customWidth="1"/>
    <col min="11011" max="11011" width="17.6640625" style="74" bestFit="1" customWidth="1"/>
    <col min="11012" max="11012" width="12.77734375" style="74" customWidth="1"/>
    <col min="11013" max="11013" width="10.44140625" style="74" customWidth="1"/>
    <col min="11014" max="11014" width="9.21875" style="74" customWidth="1"/>
    <col min="11015" max="11015" width="9.109375" style="74" customWidth="1"/>
    <col min="11016" max="11264" width="8.88671875" style="74"/>
    <col min="11265" max="11265" width="34" style="74" bestFit="1" customWidth="1"/>
    <col min="11266" max="11266" width="14.6640625" style="74" bestFit="1" customWidth="1"/>
    <col min="11267" max="11267" width="17.6640625" style="74" bestFit="1" customWidth="1"/>
    <col min="11268" max="11268" width="12.77734375" style="74" customWidth="1"/>
    <col min="11269" max="11269" width="10.44140625" style="74" customWidth="1"/>
    <col min="11270" max="11270" width="9.21875" style="74" customWidth="1"/>
    <col min="11271" max="11271" width="9.109375" style="74" customWidth="1"/>
    <col min="11272" max="11520" width="8.88671875" style="74"/>
    <col min="11521" max="11521" width="34" style="74" bestFit="1" customWidth="1"/>
    <col min="11522" max="11522" width="14.6640625" style="74" bestFit="1" customWidth="1"/>
    <col min="11523" max="11523" width="17.6640625" style="74" bestFit="1" customWidth="1"/>
    <col min="11524" max="11524" width="12.77734375" style="74" customWidth="1"/>
    <col min="11525" max="11525" width="10.44140625" style="74" customWidth="1"/>
    <col min="11526" max="11526" width="9.21875" style="74" customWidth="1"/>
    <col min="11527" max="11527" width="9.109375" style="74" customWidth="1"/>
    <col min="11528" max="11776" width="8.88671875" style="74"/>
    <col min="11777" max="11777" width="34" style="74" bestFit="1" customWidth="1"/>
    <col min="11778" max="11778" width="14.6640625" style="74" bestFit="1" customWidth="1"/>
    <col min="11779" max="11779" width="17.6640625" style="74" bestFit="1" customWidth="1"/>
    <col min="11780" max="11780" width="12.77734375" style="74" customWidth="1"/>
    <col min="11781" max="11781" width="10.44140625" style="74" customWidth="1"/>
    <col min="11782" max="11782" width="9.21875" style="74" customWidth="1"/>
    <col min="11783" max="11783" width="9.109375" style="74" customWidth="1"/>
    <col min="11784" max="12032" width="8.88671875" style="74"/>
    <col min="12033" max="12033" width="34" style="74" bestFit="1" customWidth="1"/>
    <col min="12034" max="12034" width="14.6640625" style="74" bestFit="1" customWidth="1"/>
    <col min="12035" max="12035" width="17.6640625" style="74" bestFit="1" customWidth="1"/>
    <col min="12036" max="12036" width="12.77734375" style="74" customWidth="1"/>
    <col min="12037" max="12037" width="10.44140625" style="74" customWidth="1"/>
    <col min="12038" max="12038" width="9.21875" style="74" customWidth="1"/>
    <col min="12039" max="12039" width="9.109375" style="74" customWidth="1"/>
    <col min="12040" max="12288" width="8.88671875" style="74"/>
    <col min="12289" max="12289" width="34" style="74" bestFit="1" customWidth="1"/>
    <col min="12290" max="12290" width="14.6640625" style="74" bestFit="1" customWidth="1"/>
    <col min="12291" max="12291" width="17.6640625" style="74" bestFit="1" customWidth="1"/>
    <col min="12292" max="12292" width="12.77734375" style="74" customWidth="1"/>
    <col min="12293" max="12293" width="10.44140625" style="74" customWidth="1"/>
    <col min="12294" max="12294" width="9.21875" style="74" customWidth="1"/>
    <col min="12295" max="12295" width="9.109375" style="74" customWidth="1"/>
    <col min="12296" max="12544" width="8.88671875" style="74"/>
    <col min="12545" max="12545" width="34" style="74" bestFit="1" customWidth="1"/>
    <col min="12546" max="12546" width="14.6640625" style="74" bestFit="1" customWidth="1"/>
    <col min="12547" max="12547" width="17.6640625" style="74" bestFit="1" customWidth="1"/>
    <col min="12548" max="12548" width="12.77734375" style="74" customWidth="1"/>
    <col min="12549" max="12549" width="10.44140625" style="74" customWidth="1"/>
    <col min="12550" max="12550" width="9.21875" style="74" customWidth="1"/>
    <col min="12551" max="12551" width="9.109375" style="74" customWidth="1"/>
    <col min="12552" max="12800" width="8.88671875" style="74"/>
    <col min="12801" max="12801" width="34" style="74" bestFit="1" customWidth="1"/>
    <col min="12802" max="12802" width="14.6640625" style="74" bestFit="1" customWidth="1"/>
    <col min="12803" max="12803" width="17.6640625" style="74" bestFit="1" customWidth="1"/>
    <col min="12804" max="12804" width="12.77734375" style="74" customWidth="1"/>
    <col min="12805" max="12805" width="10.44140625" style="74" customWidth="1"/>
    <col min="12806" max="12806" width="9.21875" style="74" customWidth="1"/>
    <col min="12807" max="12807" width="9.109375" style="74" customWidth="1"/>
    <col min="12808" max="13056" width="8.88671875" style="74"/>
    <col min="13057" max="13057" width="34" style="74" bestFit="1" customWidth="1"/>
    <col min="13058" max="13058" width="14.6640625" style="74" bestFit="1" customWidth="1"/>
    <col min="13059" max="13059" width="17.6640625" style="74" bestFit="1" customWidth="1"/>
    <col min="13060" max="13060" width="12.77734375" style="74" customWidth="1"/>
    <col min="13061" max="13061" width="10.44140625" style="74" customWidth="1"/>
    <col min="13062" max="13062" width="9.21875" style="74" customWidth="1"/>
    <col min="13063" max="13063" width="9.109375" style="74" customWidth="1"/>
    <col min="13064" max="13312" width="8.88671875" style="74"/>
    <col min="13313" max="13313" width="34" style="74" bestFit="1" customWidth="1"/>
    <col min="13314" max="13314" width="14.6640625" style="74" bestFit="1" customWidth="1"/>
    <col min="13315" max="13315" width="17.6640625" style="74" bestFit="1" customWidth="1"/>
    <col min="13316" max="13316" width="12.77734375" style="74" customWidth="1"/>
    <col min="13317" max="13317" width="10.44140625" style="74" customWidth="1"/>
    <col min="13318" max="13318" width="9.21875" style="74" customWidth="1"/>
    <col min="13319" max="13319" width="9.109375" style="74" customWidth="1"/>
    <col min="13320" max="13568" width="8.88671875" style="74"/>
    <col min="13569" max="13569" width="34" style="74" bestFit="1" customWidth="1"/>
    <col min="13570" max="13570" width="14.6640625" style="74" bestFit="1" customWidth="1"/>
    <col min="13571" max="13571" width="17.6640625" style="74" bestFit="1" customWidth="1"/>
    <col min="13572" max="13572" width="12.77734375" style="74" customWidth="1"/>
    <col min="13573" max="13573" width="10.44140625" style="74" customWidth="1"/>
    <col min="13574" max="13574" width="9.21875" style="74" customWidth="1"/>
    <col min="13575" max="13575" width="9.109375" style="74" customWidth="1"/>
    <col min="13576" max="13824" width="8.88671875" style="74"/>
    <col min="13825" max="13825" width="34" style="74" bestFit="1" customWidth="1"/>
    <col min="13826" max="13826" width="14.6640625" style="74" bestFit="1" customWidth="1"/>
    <col min="13827" max="13827" width="17.6640625" style="74" bestFit="1" customWidth="1"/>
    <col min="13828" max="13828" width="12.77734375" style="74" customWidth="1"/>
    <col min="13829" max="13829" width="10.44140625" style="74" customWidth="1"/>
    <col min="13830" max="13830" width="9.21875" style="74" customWidth="1"/>
    <col min="13831" max="13831" width="9.109375" style="74" customWidth="1"/>
    <col min="13832" max="14080" width="8.88671875" style="74"/>
    <col min="14081" max="14081" width="34" style="74" bestFit="1" customWidth="1"/>
    <col min="14082" max="14082" width="14.6640625" style="74" bestFit="1" customWidth="1"/>
    <col min="14083" max="14083" width="17.6640625" style="74" bestFit="1" customWidth="1"/>
    <col min="14084" max="14084" width="12.77734375" style="74" customWidth="1"/>
    <col min="14085" max="14085" width="10.44140625" style="74" customWidth="1"/>
    <col min="14086" max="14086" width="9.21875" style="74" customWidth="1"/>
    <col min="14087" max="14087" width="9.109375" style="74" customWidth="1"/>
    <col min="14088" max="14336" width="8.88671875" style="74"/>
    <col min="14337" max="14337" width="34" style="74" bestFit="1" customWidth="1"/>
    <col min="14338" max="14338" width="14.6640625" style="74" bestFit="1" customWidth="1"/>
    <col min="14339" max="14339" width="17.6640625" style="74" bestFit="1" customWidth="1"/>
    <col min="14340" max="14340" width="12.77734375" style="74" customWidth="1"/>
    <col min="14341" max="14341" width="10.44140625" style="74" customWidth="1"/>
    <col min="14342" max="14342" width="9.21875" style="74" customWidth="1"/>
    <col min="14343" max="14343" width="9.109375" style="74" customWidth="1"/>
    <col min="14344" max="14592" width="8.88671875" style="74"/>
    <col min="14593" max="14593" width="34" style="74" bestFit="1" customWidth="1"/>
    <col min="14594" max="14594" width="14.6640625" style="74" bestFit="1" customWidth="1"/>
    <col min="14595" max="14595" width="17.6640625" style="74" bestFit="1" customWidth="1"/>
    <col min="14596" max="14596" width="12.77734375" style="74" customWidth="1"/>
    <col min="14597" max="14597" width="10.44140625" style="74" customWidth="1"/>
    <col min="14598" max="14598" width="9.21875" style="74" customWidth="1"/>
    <col min="14599" max="14599" width="9.109375" style="74" customWidth="1"/>
    <col min="14600" max="14848" width="8.88671875" style="74"/>
    <col min="14849" max="14849" width="34" style="74" bestFit="1" customWidth="1"/>
    <col min="14850" max="14850" width="14.6640625" style="74" bestFit="1" customWidth="1"/>
    <col min="14851" max="14851" width="17.6640625" style="74" bestFit="1" customWidth="1"/>
    <col min="14852" max="14852" width="12.77734375" style="74" customWidth="1"/>
    <col min="14853" max="14853" width="10.44140625" style="74" customWidth="1"/>
    <col min="14854" max="14854" width="9.21875" style="74" customWidth="1"/>
    <col min="14855" max="14855" width="9.109375" style="74" customWidth="1"/>
    <col min="14856" max="15104" width="8.88671875" style="74"/>
    <col min="15105" max="15105" width="34" style="74" bestFit="1" customWidth="1"/>
    <col min="15106" max="15106" width="14.6640625" style="74" bestFit="1" customWidth="1"/>
    <col min="15107" max="15107" width="17.6640625" style="74" bestFit="1" customWidth="1"/>
    <col min="15108" max="15108" width="12.77734375" style="74" customWidth="1"/>
    <col min="15109" max="15109" width="10.44140625" style="74" customWidth="1"/>
    <col min="15110" max="15110" width="9.21875" style="74" customWidth="1"/>
    <col min="15111" max="15111" width="9.109375" style="74" customWidth="1"/>
    <col min="15112" max="15360" width="8.88671875" style="74"/>
    <col min="15361" max="15361" width="34" style="74" bestFit="1" customWidth="1"/>
    <col min="15362" max="15362" width="14.6640625" style="74" bestFit="1" customWidth="1"/>
    <col min="15363" max="15363" width="17.6640625" style="74" bestFit="1" customWidth="1"/>
    <col min="15364" max="15364" width="12.77734375" style="74" customWidth="1"/>
    <col min="15365" max="15365" width="10.44140625" style="74" customWidth="1"/>
    <col min="15366" max="15366" width="9.21875" style="74" customWidth="1"/>
    <col min="15367" max="15367" width="9.109375" style="74" customWidth="1"/>
    <col min="15368" max="15616" width="8.88671875" style="74"/>
    <col min="15617" max="15617" width="34" style="74" bestFit="1" customWidth="1"/>
    <col min="15618" max="15618" width="14.6640625" style="74" bestFit="1" customWidth="1"/>
    <col min="15619" max="15619" width="17.6640625" style="74" bestFit="1" customWidth="1"/>
    <col min="15620" max="15620" width="12.77734375" style="74" customWidth="1"/>
    <col min="15621" max="15621" width="10.44140625" style="74" customWidth="1"/>
    <col min="15622" max="15622" width="9.21875" style="74" customWidth="1"/>
    <col min="15623" max="15623" width="9.109375" style="74" customWidth="1"/>
    <col min="15624" max="15872" width="8.88671875" style="74"/>
    <col min="15873" max="15873" width="34" style="74" bestFit="1" customWidth="1"/>
    <col min="15874" max="15874" width="14.6640625" style="74" bestFit="1" customWidth="1"/>
    <col min="15875" max="15875" width="17.6640625" style="74" bestFit="1" customWidth="1"/>
    <col min="15876" max="15876" width="12.77734375" style="74" customWidth="1"/>
    <col min="15877" max="15877" width="10.44140625" style="74" customWidth="1"/>
    <col min="15878" max="15878" width="9.21875" style="74" customWidth="1"/>
    <col min="15879" max="15879" width="9.109375" style="74" customWidth="1"/>
    <col min="15880" max="16128" width="8.88671875" style="74"/>
    <col min="16129" max="16129" width="34" style="74" bestFit="1" customWidth="1"/>
    <col min="16130" max="16130" width="14.6640625" style="74" bestFit="1" customWidth="1"/>
    <col min="16131" max="16131" width="17.6640625" style="74" bestFit="1" customWidth="1"/>
    <col min="16132" max="16132" width="12.77734375" style="74" customWidth="1"/>
    <col min="16133" max="16133" width="10.44140625" style="74" customWidth="1"/>
    <col min="16134" max="16134" width="9.21875" style="74" customWidth="1"/>
    <col min="16135" max="16135" width="9.109375" style="74" customWidth="1"/>
    <col min="16136" max="16384" width="8.88671875" style="74"/>
  </cols>
  <sheetData>
    <row r="1" spans="1:7" ht="18" x14ac:dyDescent="0.25">
      <c r="A1" s="128" t="s">
        <v>701</v>
      </c>
      <c r="B1" s="129"/>
      <c r="C1" s="130">
        <v>0.06</v>
      </c>
      <c r="D1" s="129"/>
      <c r="E1" s="129"/>
      <c r="F1" s="129"/>
      <c r="G1" s="129"/>
    </row>
    <row r="2" spans="1:7" ht="18" x14ac:dyDescent="0.25">
      <c r="A2" s="128" t="s">
        <v>699</v>
      </c>
      <c r="B2" s="129"/>
      <c r="C2" s="129">
        <v>120</v>
      </c>
      <c r="D2" s="129"/>
      <c r="E2" s="129"/>
      <c r="F2" s="129"/>
      <c r="G2" s="129"/>
    </row>
    <row r="3" spans="1:7" ht="18" x14ac:dyDescent="0.25">
      <c r="A3" s="128" t="s">
        <v>698</v>
      </c>
      <c r="B3" s="129"/>
      <c r="C3" s="131">
        <v>40000</v>
      </c>
      <c r="D3" s="129"/>
      <c r="E3" s="129"/>
      <c r="F3" s="129"/>
      <c r="G3" s="129"/>
    </row>
    <row r="4" spans="1:7" ht="18" x14ac:dyDescent="0.25">
      <c r="A4" s="128"/>
      <c r="B4" s="147"/>
      <c r="C4" s="128">
        <v>120</v>
      </c>
      <c r="D4" s="128">
        <v>180</v>
      </c>
      <c r="E4" s="128">
        <v>240</v>
      </c>
      <c r="F4" s="128">
        <v>300</v>
      </c>
      <c r="G4" s="128">
        <v>360</v>
      </c>
    </row>
    <row r="5" spans="1:7" ht="18" x14ac:dyDescent="0.25">
      <c r="A5" s="128" t="s">
        <v>386</v>
      </c>
      <c r="B5" s="132">
        <v>0.06</v>
      </c>
      <c r="C5" s="131"/>
      <c r="D5" s="131"/>
      <c r="E5" s="131"/>
      <c r="F5" s="131"/>
      <c r="G5" s="131"/>
    </row>
    <row r="6" spans="1:7" ht="18" x14ac:dyDescent="0.25">
      <c r="A6" s="129"/>
      <c r="B6" s="132">
        <v>6.5000000000000002E-2</v>
      </c>
      <c r="C6" s="131"/>
      <c r="D6" s="131"/>
      <c r="E6" s="131"/>
      <c r="F6" s="131"/>
      <c r="G6" s="131"/>
    </row>
    <row r="7" spans="1:7" ht="18" x14ac:dyDescent="0.25">
      <c r="A7" s="129"/>
      <c r="B7" s="132">
        <v>7.0000000000000007E-2</v>
      </c>
      <c r="C7" s="131"/>
      <c r="D7" s="131"/>
      <c r="E7" s="131"/>
      <c r="F7" s="131"/>
      <c r="G7" s="131"/>
    </row>
    <row r="8" spans="1:7" ht="18" x14ac:dyDescent="0.25">
      <c r="A8" s="129"/>
      <c r="B8" s="132">
        <v>7.4999999999999997E-2</v>
      </c>
      <c r="C8" s="131"/>
      <c r="D8" s="131"/>
      <c r="E8" s="131"/>
      <c r="F8" s="131"/>
      <c r="G8" s="131"/>
    </row>
    <row r="9" spans="1:7" ht="18" x14ac:dyDescent="0.25">
      <c r="A9" s="129"/>
      <c r="B9" s="132">
        <v>0.08</v>
      </c>
      <c r="C9" s="131"/>
      <c r="D9" s="131"/>
      <c r="E9" s="131"/>
      <c r="F9" s="131"/>
      <c r="G9" s="131"/>
    </row>
    <row r="10" spans="1:7" ht="18" x14ac:dyDescent="0.25">
      <c r="A10" s="129"/>
      <c r="B10" s="132">
        <v>8.5000000000000006E-2</v>
      </c>
      <c r="C10" s="131"/>
      <c r="D10" s="131"/>
      <c r="E10" s="131"/>
      <c r="F10" s="131"/>
      <c r="G10" s="131"/>
    </row>
    <row r="11" spans="1:7" ht="18" x14ac:dyDescent="0.25">
      <c r="A11" s="129"/>
      <c r="B11" s="132">
        <v>0.09</v>
      </c>
      <c r="C11" s="131"/>
      <c r="D11" s="131"/>
      <c r="E11" s="131"/>
      <c r="F11" s="131"/>
      <c r="G11" s="131"/>
    </row>
    <row r="12" spans="1:7" ht="18" x14ac:dyDescent="0.25">
      <c r="A12" s="129"/>
      <c r="B12" s="132">
        <v>9.5000000000000001E-2</v>
      </c>
      <c r="C12" s="131"/>
      <c r="D12" s="131"/>
      <c r="E12" s="131"/>
      <c r="F12" s="131"/>
      <c r="G12" s="131"/>
    </row>
    <row r="13" spans="1:7" ht="18" x14ac:dyDescent="0.25">
      <c r="A13" s="129"/>
      <c r="B13" s="132">
        <v>0.1</v>
      </c>
      <c r="C13" s="131"/>
      <c r="D13" s="131"/>
      <c r="E13" s="131"/>
      <c r="F13" s="131"/>
      <c r="G13" s="131"/>
    </row>
    <row r="14" spans="1:7" ht="18" x14ac:dyDescent="0.25">
      <c r="A14" s="129"/>
      <c r="B14" s="129"/>
      <c r="C14" s="129"/>
      <c r="D14" s="129"/>
      <c r="E14" s="129"/>
      <c r="F14" s="129"/>
      <c r="G14" s="129"/>
    </row>
    <row r="15" spans="1:7" ht="33" x14ac:dyDescent="0.45">
      <c r="A15" s="87"/>
      <c r="B15" s="87"/>
      <c r="C15" s="87"/>
      <c r="D15" s="87"/>
      <c r="E15" s="87"/>
      <c r="F15" s="87"/>
      <c r="G15" s="87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9"/>
  <dimension ref="A1:U71"/>
  <sheetViews>
    <sheetView topLeftCell="M1" zoomScale="86" zoomScaleNormal="86" workbookViewId="0">
      <selection activeCell="K3" sqref="K3"/>
    </sheetView>
  </sheetViews>
  <sheetFormatPr defaultRowHeight="12.75" x14ac:dyDescent="0.2"/>
  <cols>
    <col min="1" max="1" width="8.77734375" style="74" bestFit="1" customWidth="1"/>
    <col min="2" max="2" width="5.109375" style="74" customWidth="1"/>
    <col min="3" max="3" width="7.109375" style="74" customWidth="1"/>
    <col min="4" max="4" width="9.33203125" style="74" customWidth="1"/>
    <col min="5" max="5" width="7.44140625" style="74" customWidth="1"/>
    <col min="6" max="6" width="7.77734375" style="74" customWidth="1"/>
    <col min="7" max="7" width="8" style="74" customWidth="1"/>
    <col min="8" max="8" width="9.33203125" style="74" customWidth="1"/>
    <col min="9" max="9" width="6.21875" style="74" customWidth="1"/>
    <col min="10" max="10" width="8.21875" style="74" bestFit="1" customWidth="1"/>
    <col min="11" max="11" width="16" style="74" bestFit="1" customWidth="1"/>
    <col min="12" max="12" width="15.21875" style="74" customWidth="1"/>
    <col min="13" max="13" width="16" style="74" customWidth="1"/>
    <col min="14" max="16" width="7.21875" style="74" customWidth="1"/>
    <col min="17" max="18" width="11.33203125" style="74" customWidth="1"/>
    <col min="19" max="19" width="11.88671875" style="74" bestFit="1" customWidth="1"/>
    <col min="20" max="20" width="21" style="74" bestFit="1" customWidth="1"/>
    <col min="21" max="21" width="16.88671875" style="74" bestFit="1" customWidth="1"/>
    <col min="22" max="256" width="8.88671875" style="74"/>
    <col min="257" max="257" width="8.77734375" style="74" bestFit="1" customWidth="1"/>
    <col min="258" max="258" width="4" style="74" bestFit="1" customWidth="1"/>
    <col min="259" max="259" width="8.88671875" style="74"/>
    <col min="260" max="260" width="13.5546875" style="74" bestFit="1" customWidth="1"/>
    <col min="261" max="263" width="5.44140625" style="74" customWidth="1"/>
    <col min="264" max="264" width="9.33203125" style="74" customWidth="1"/>
    <col min="265" max="265" width="6.21875" style="74" customWidth="1"/>
    <col min="266" max="266" width="8.21875" style="74" bestFit="1" customWidth="1"/>
    <col min="267" max="512" width="8.88671875" style="74"/>
    <col min="513" max="513" width="8.77734375" style="74" bestFit="1" customWidth="1"/>
    <col min="514" max="514" width="4" style="74" bestFit="1" customWidth="1"/>
    <col min="515" max="515" width="8.88671875" style="74"/>
    <col min="516" max="516" width="13.5546875" style="74" bestFit="1" customWidth="1"/>
    <col min="517" max="519" width="5.44140625" style="74" customWidth="1"/>
    <col min="520" max="520" width="9.33203125" style="74" customWidth="1"/>
    <col min="521" max="521" width="6.21875" style="74" customWidth="1"/>
    <col min="522" max="522" width="8.21875" style="74" bestFit="1" customWidth="1"/>
    <col min="523" max="768" width="8.88671875" style="74"/>
    <col min="769" max="769" width="8.77734375" style="74" bestFit="1" customWidth="1"/>
    <col min="770" max="770" width="4" style="74" bestFit="1" customWidth="1"/>
    <col min="771" max="771" width="8.88671875" style="74"/>
    <col min="772" max="772" width="13.5546875" style="74" bestFit="1" customWidth="1"/>
    <col min="773" max="775" width="5.44140625" style="74" customWidth="1"/>
    <col min="776" max="776" width="9.33203125" style="74" customWidth="1"/>
    <col min="777" max="777" width="6.21875" style="74" customWidth="1"/>
    <col min="778" max="778" width="8.21875" style="74" bestFit="1" customWidth="1"/>
    <col min="779" max="1024" width="8.88671875" style="74"/>
    <col min="1025" max="1025" width="8.77734375" style="74" bestFit="1" customWidth="1"/>
    <col min="1026" max="1026" width="4" style="74" bestFit="1" customWidth="1"/>
    <col min="1027" max="1027" width="8.88671875" style="74"/>
    <col min="1028" max="1028" width="13.5546875" style="74" bestFit="1" customWidth="1"/>
    <col min="1029" max="1031" width="5.44140625" style="74" customWidth="1"/>
    <col min="1032" max="1032" width="9.33203125" style="74" customWidth="1"/>
    <col min="1033" max="1033" width="6.21875" style="74" customWidth="1"/>
    <col min="1034" max="1034" width="8.21875" style="74" bestFit="1" customWidth="1"/>
    <col min="1035" max="1280" width="8.88671875" style="74"/>
    <col min="1281" max="1281" width="8.77734375" style="74" bestFit="1" customWidth="1"/>
    <col min="1282" max="1282" width="4" style="74" bestFit="1" customWidth="1"/>
    <col min="1283" max="1283" width="8.88671875" style="74"/>
    <col min="1284" max="1284" width="13.5546875" style="74" bestFit="1" customWidth="1"/>
    <col min="1285" max="1287" width="5.44140625" style="74" customWidth="1"/>
    <col min="1288" max="1288" width="9.33203125" style="74" customWidth="1"/>
    <col min="1289" max="1289" width="6.21875" style="74" customWidth="1"/>
    <col min="1290" max="1290" width="8.21875" style="74" bestFit="1" customWidth="1"/>
    <col min="1291" max="1536" width="8.88671875" style="74"/>
    <col min="1537" max="1537" width="8.77734375" style="74" bestFit="1" customWidth="1"/>
    <col min="1538" max="1538" width="4" style="74" bestFit="1" customWidth="1"/>
    <col min="1539" max="1539" width="8.88671875" style="74"/>
    <col min="1540" max="1540" width="13.5546875" style="74" bestFit="1" customWidth="1"/>
    <col min="1541" max="1543" width="5.44140625" style="74" customWidth="1"/>
    <col min="1544" max="1544" width="9.33203125" style="74" customWidth="1"/>
    <col min="1545" max="1545" width="6.21875" style="74" customWidth="1"/>
    <col min="1546" max="1546" width="8.21875" style="74" bestFit="1" customWidth="1"/>
    <col min="1547" max="1792" width="8.88671875" style="74"/>
    <col min="1793" max="1793" width="8.77734375" style="74" bestFit="1" customWidth="1"/>
    <col min="1794" max="1794" width="4" style="74" bestFit="1" customWidth="1"/>
    <col min="1795" max="1795" width="8.88671875" style="74"/>
    <col min="1796" max="1796" width="13.5546875" style="74" bestFit="1" customWidth="1"/>
    <col min="1797" max="1799" width="5.44140625" style="74" customWidth="1"/>
    <col min="1800" max="1800" width="9.33203125" style="74" customWidth="1"/>
    <col min="1801" max="1801" width="6.21875" style="74" customWidth="1"/>
    <col min="1802" max="1802" width="8.21875" style="74" bestFit="1" customWidth="1"/>
    <col min="1803" max="2048" width="8.88671875" style="74"/>
    <col min="2049" max="2049" width="8.77734375" style="74" bestFit="1" customWidth="1"/>
    <col min="2050" max="2050" width="4" style="74" bestFit="1" customWidth="1"/>
    <col min="2051" max="2051" width="8.88671875" style="74"/>
    <col min="2052" max="2052" width="13.5546875" style="74" bestFit="1" customWidth="1"/>
    <col min="2053" max="2055" width="5.44140625" style="74" customWidth="1"/>
    <col min="2056" max="2056" width="9.33203125" style="74" customWidth="1"/>
    <col min="2057" max="2057" width="6.21875" style="74" customWidth="1"/>
    <col min="2058" max="2058" width="8.21875" style="74" bestFit="1" customWidth="1"/>
    <col min="2059" max="2304" width="8.88671875" style="74"/>
    <col min="2305" max="2305" width="8.77734375" style="74" bestFit="1" customWidth="1"/>
    <col min="2306" max="2306" width="4" style="74" bestFit="1" customWidth="1"/>
    <col min="2307" max="2307" width="8.88671875" style="74"/>
    <col min="2308" max="2308" width="13.5546875" style="74" bestFit="1" customWidth="1"/>
    <col min="2309" max="2311" width="5.44140625" style="74" customWidth="1"/>
    <col min="2312" max="2312" width="9.33203125" style="74" customWidth="1"/>
    <col min="2313" max="2313" width="6.21875" style="74" customWidth="1"/>
    <col min="2314" max="2314" width="8.21875" style="74" bestFit="1" customWidth="1"/>
    <col min="2315" max="2560" width="8.88671875" style="74"/>
    <col min="2561" max="2561" width="8.77734375" style="74" bestFit="1" customWidth="1"/>
    <col min="2562" max="2562" width="4" style="74" bestFit="1" customWidth="1"/>
    <col min="2563" max="2563" width="8.88671875" style="74"/>
    <col min="2564" max="2564" width="13.5546875" style="74" bestFit="1" customWidth="1"/>
    <col min="2565" max="2567" width="5.44140625" style="74" customWidth="1"/>
    <col min="2568" max="2568" width="9.33203125" style="74" customWidth="1"/>
    <col min="2569" max="2569" width="6.21875" style="74" customWidth="1"/>
    <col min="2570" max="2570" width="8.21875" style="74" bestFit="1" customWidth="1"/>
    <col min="2571" max="2816" width="8.88671875" style="74"/>
    <col min="2817" max="2817" width="8.77734375" style="74" bestFit="1" customWidth="1"/>
    <col min="2818" max="2818" width="4" style="74" bestFit="1" customWidth="1"/>
    <col min="2819" max="2819" width="8.88671875" style="74"/>
    <col min="2820" max="2820" width="13.5546875" style="74" bestFit="1" customWidth="1"/>
    <col min="2821" max="2823" width="5.44140625" style="74" customWidth="1"/>
    <col min="2824" max="2824" width="9.33203125" style="74" customWidth="1"/>
    <col min="2825" max="2825" width="6.21875" style="74" customWidth="1"/>
    <col min="2826" max="2826" width="8.21875" style="74" bestFit="1" customWidth="1"/>
    <col min="2827" max="3072" width="8.88671875" style="74"/>
    <col min="3073" max="3073" width="8.77734375" style="74" bestFit="1" customWidth="1"/>
    <col min="3074" max="3074" width="4" style="74" bestFit="1" customWidth="1"/>
    <col min="3075" max="3075" width="8.88671875" style="74"/>
    <col min="3076" max="3076" width="13.5546875" style="74" bestFit="1" customWidth="1"/>
    <col min="3077" max="3079" width="5.44140625" style="74" customWidth="1"/>
    <col min="3080" max="3080" width="9.33203125" style="74" customWidth="1"/>
    <col min="3081" max="3081" width="6.21875" style="74" customWidth="1"/>
    <col min="3082" max="3082" width="8.21875" style="74" bestFit="1" customWidth="1"/>
    <col min="3083" max="3328" width="8.88671875" style="74"/>
    <col min="3329" max="3329" width="8.77734375" style="74" bestFit="1" customWidth="1"/>
    <col min="3330" max="3330" width="4" style="74" bestFit="1" customWidth="1"/>
    <col min="3331" max="3331" width="8.88671875" style="74"/>
    <col min="3332" max="3332" width="13.5546875" style="74" bestFit="1" customWidth="1"/>
    <col min="3333" max="3335" width="5.44140625" style="74" customWidth="1"/>
    <col min="3336" max="3336" width="9.33203125" style="74" customWidth="1"/>
    <col min="3337" max="3337" width="6.21875" style="74" customWidth="1"/>
    <col min="3338" max="3338" width="8.21875" style="74" bestFit="1" customWidth="1"/>
    <col min="3339" max="3584" width="8.88671875" style="74"/>
    <col min="3585" max="3585" width="8.77734375" style="74" bestFit="1" customWidth="1"/>
    <col min="3586" max="3586" width="4" style="74" bestFit="1" customWidth="1"/>
    <col min="3587" max="3587" width="8.88671875" style="74"/>
    <col min="3588" max="3588" width="13.5546875" style="74" bestFit="1" customWidth="1"/>
    <col min="3589" max="3591" width="5.44140625" style="74" customWidth="1"/>
    <col min="3592" max="3592" width="9.33203125" style="74" customWidth="1"/>
    <col min="3593" max="3593" width="6.21875" style="74" customWidth="1"/>
    <col min="3594" max="3594" width="8.21875" style="74" bestFit="1" customWidth="1"/>
    <col min="3595" max="3840" width="8.88671875" style="74"/>
    <col min="3841" max="3841" width="8.77734375" style="74" bestFit="1" customWidth="1"/>
    <col min="3842" max="3842" width="4" style="74" bestFit="1" customWidth="1"/>
    <col min="3843" max="3843" width="8.88671875" style="74"/>
    <col min="3844" max="3844" width="13.5546875" style="74" bestFit="1" customWidth="1"/>
    <col min="3845" max="3847" width="5.44140625" style="74" customWidth="1"/>
    <col min="3848" max="3848" width="9.33203125" style="74" customWidth="1"/>
    <col min="3849" max="3849" width="6.21875" style="74" customWidth="1"/>
    <col min="3850" max="3850" width="8.21875" style="74" bestFit="1" customWidth="1"/>
    <col min="3851" max="4096" width="8.88671875" style="74"/>
    <col min="4097" max="4097" width="8.77734375" style="74" bestFit="1" customWidth="1"/>
    <col min="4098" max="4098" width="4" style="74" bestFit="1" customWidth="1"/>
    <col min="4099" max="4099" width="8.88671875" style="74"/>
    <col min="4100" max="4100" width="13.5546875" style="74" bestFit="1" customWidth="1"/>
    <col min="4101" max="4103" width="5.44140625" style="74" customWidth="1"/>
    <col min="4104" max="4104" width="9.33203125" style="74" customWidth="1"/>
    <col min="4105" max="4105" width="6.21875" style="74" customWidth="1"/>
    <col min="4106" max="4106" width="8.21875" style="74" bestFit="1" customWidth="1"/>
    <col min="4107" max="4352" width="8.88671875" style="74"/>
    <col min="4353" max="4353" width="8.77734375" style="74" bestFit="1" customWidth="1"/>
    <col min="4354" max="4354" width="4" style="74" bestFit="1" customWidth="1"/>
    <col min="4355" max="4355" width="8.88671875" style="74"/>
    <col min="4356" max="4356" width="13.5546875" style="74" bestFit="1" customWidth="1"/>
    <col min="4357" max="4359" width="5.44140625" style="74" customWidth="1"/>
    <col min="4360" max="4360" width="9.33203125" style="74" customWidth="1"/>
    <col min="4361" max="4361" width="6.21875" style="74" customWidth="1"/>
    <col min="4362" max="4362" width="8.21875" style="74" bestFit="1" customWidth="1"/>
    <col min="4363" max="4608" width="8.88671875" style="74"/>
    <col min="4609" max="4609" width="8.77734375" style="74" bestFit="1" customWidth="1"/>
    <col min="4610" max="4610" width="4" style="74" bestFit="1" customWidth="1"/>
    <col min="4611" max="4611" width="8.88671875" style="74"/>
    <col min="4612" max="4612" width="13.5546875" style="74" bestFit="1" customWidth="1"/>
    <col min="4613" max="4615" width="5.44140625" style="74" customWidth="1"/>
    <col min="4616" max="4616" width="9.33203125" style="74" customWidth="1"/>
    <col min="4617" max="4617" width="6.21875" style="74" customWidth="1"/>
    <col min="4618" max="4618" width="8.21875" style="74" bestFit="1" customWidth="1"/>
    <col min="4619" max="4864" width="8.88671875" style="74"/>
    <col min="4865" max="4865" width="8.77734375" style="74" bestFit="1" customWidth="1"/>
    <col min="4866" max="4866" width="4" style="74" bestFit="1" customWidth="1"/>
    <col min="4867" max="4867" width="8.88671875" style="74"/>
    <col min="4868" max="4868" width="13.5546875" style="74" bestFit="1" customWidth="1"/>
    <col min="4869" max="4871" width="5.44140625" style="74" customWidth="1"/>
    <col min="4872" max="4872" width="9.33203125" style="74" customWidth="1"/>
    <col min="4873" max="4873" width="6.21875" style="74" customWidth="1"/>
    <col min="4874" max="4874" width="8.21875" style="74" bestFit="1" customWidth="1"/>
    <col min="4875" max="5120" width="8.88671875" style="74"/>
    <col min="5121" max="5121" width="8.77734375" style="74" bestFit="1" customWidth="1"/>
    <col min="5122" max="5122" width="4" style="74" bestFit="1" customWidth="1"/>
    <col min="5123" max="5123" width="8.88671875" style="74"/>
    <col min="5124" max="5124" width="13.5546875" style="74" bestFit="1" customWidth="1"/>
    <col min="5125" max="5127" width="5.44140625" style="74" customWidth="1"/>
    <col min="5128" max="5128" width="9.33203125" style="74" customWidth="1"/>
    <col min="5129" max="5129" width="6.21875" style="74" customWidth="1"/>
    <col min="5130" max="5130" width="8.21875" style="74" bestFit="1" customWidth="1"/>
    <col min="5131" max="5376" width="8.88671875" style="74"/>
    <col min="5377" max="5377" width="8.77734375" style="74" bestFit="1" customWidth="1"/>
    <col min="5378" max="5378" width="4" style="74" bestFit="1" customWidth="1"/>
    <col min="5379" max="5379" width="8.88671875" style="74"/>
    <col min="5380" max="5380" width="13.5546875" style="74" bestFit="1" customWidth="1"/>
    <col min="5381" max="5383" width="5.44140625" style="74" customWidth="1"/>
    <col min="5384" max="5384" width="9.33203125" style="74" customWidth="1"/>
    <col min="5385" max="5385" width="6.21875" style="74" customWidth="1"/>
    <col min="5386" max="5386" width="8.21875" style="74" bestFit="1" customWidth="1"/>
    <col min="5387" max="5632" width="8.88671875" style="74"/>
    <col min="5633" max="5633" width="8.77734375" style="74" bestFit="1" customWidth="1"/>
    <col min="5634" max="5634" width="4" style="74" bestFit="1" customWidth="1"/>
    <col min="5635" max="5635" width="8.88671875" style="74"/>
    <col min="5636" max="5636" width="13.5546875" style="74" bestFit="1" customWidth="1"/>
    <col min="5637" max="5639" width="5.44140625" style="74" customWidth="1"/>
    <col min="5640" max="5640" width="9.33203125" style="74" customWidth="1"/>
    <col min="5641" max="5641" width="6.21875" style="74" customWidth="1"/>
    <col min="5642" max="5642" width="8.21875" style="74" bestFit="1" customWidth="1"/>
    <col min="5643" max="5888" width="8.88671875" style="74"/>
    <col min="5889" max="5889" width="8.77734375" style="74" bestFit="1" customWidth="1"/>
    <col min="5890" max="5890" width="4" style="74" bestFit="1" customWidth="1"/>
    <col min="5891" max="5891" width="8.88671875" style="74"/>
    <col min="5892" max="5892" width="13.5546875" style="74" bestFit="1" customWidth="1"/>
    <col min="5893" max="5895" width="5.44140625" style="74" customWidth="1"/>
    <col min="5896" max="5896" width="9.33203125" style="74" customWidth="1"/>
    <col min="5897" max="5897" width="6.21875" style="74" customWidth="1"/>
    <col min="5898" max="5898" width="8.21875" style="74" bestFit="1" customWidth="1"/>
    <col min="5899" max="6144" width="8.88671875" style="74"/>
    <col min="6145" max="6145" width="8.77734375" style="74" bestFit="1" customWidth="1"/>
    <col min="6146" max="6146" width="4" style="74" bestFit="1" customWidth="1"/>
    <col min="6147" max="6147" width="8.88671875" style="74"/>
    <col min="6148" max="6148" width="13.5546875" style="74" bestFit="1" customWidth="1"/>
    <col min="6149" max="6151" width="5.44140625" style="74" customWidth="1"/>
    <col min="6152" max="6152" width="9.33203125" style="74" customWidth="1"/>
    <col min="6153" max="6153" width="6.21875" style="74" customWidth="1"/>
    <col min="6154" max="6154" width="8.21875" style="74" bestFit="1" customWidth="1"/>
    <col min="6155" max="6400" width="8.88671875" style="74"/>
    <col min="6401" max="6401" width="8.77734375" style="74" bestFit="1" customWidth="1"/>
    <col min="6402" max="6402" width="4" style="74" bestFit="1" customWidth="1"/>
    <col min="6403" max="6403" width="8.88671875" style="74"/>
    <col min="6404" max="6404" width="13.5546875" style="74" bestFit="1" customWidth="1"/>
    <col min="6405" max="6407" width="5.44140625" style="74" customWidth="1"/>
    <col min="6408" max="6408" width="9.33203125" style="74" customWidth="1"/>
    <col min="6409" max="6409" width="6.21875" style="74" customWidth="1"/>
    <col min="6410" max="6410" width="8.21875" style="74" bestFit="1" customWidth="1"/>
    <col min="6411" max="6656" width="8.88671875" style="74"/>
    <col min="6657" max="6657" width="8.77734375" style="74" bestFit="1" customWidth="1"/>
    <col min="6658" max="6658" width="4" style="74" bestFit="1" customWidth="1"/>
    <col min="6659" max="6659" width="8.88671875" style="74"/>
    <col min="6660" max="6660" width="13.5546875" style="74" bestFit="1" customWidth="1"/>
    <col min="6661" max="6663" width="5.44140625" style="74" customWidth="1"/>
    <col min="6664" max="6664" width="9.33203125" style="74" customWidth="1"/>
    <col min="6665" max="6665" width="6.21875" style="74" customWidth="1"/>
    <col min="6666" max="6666" width="8.21875" style="74" bestFit="1" customWidth="1"/>
    <col min="6667" max="6912" width="8.88671875" style="74"/>
    <col min="6913" max="6913" width="8.77734375" style="74" bestFit="1" customWidth="1"/>
    <col min="6914" max="6914" width="4" style="74" bestFit="1" customWidth="1"/>
    <col min="6915" max="6915" width="8.88671875" style="74"/>
    <col min="6916" max="6916" width="13.5546875" style="74" bestFit="1" customWidth="1"/>
    <col min="6917" max="6919" width="5.44140625" style="74" customWidth="1"/>
    <col min="6920" max="6920" width="9.33203125" style="74" customWidth="1"/>
    <col min="6921" max="6921" width="6.21875" style="74" customWidth="1"/>
    <col min="6922" max="6922" width="8.21875" style="74" bestFit="1" customWidth="1"/>
    <col min="6923" max="7168" width="8.88671875" style="74"/>
    <col min="7169" max="7169" width="8.77734375" style="74" bestFit="1" customWidth="1"/>
    <col min="7170" max="7170" width="4" style="74" bestFit="1" customWidth="1"/>
    <col min="7171" max="7171" width="8.88671875" style="74"/>
    <col min="7172" max="7172" width="13.5546875" style="74" bestFit="1" customWidth="1"/>
    <col min="7173" max="7175" width="5.44140625" style="74" customWidth="1"/>
    <col min="7176" max="7176" width="9.33203125" style="74" customWidth="1"/>
    <col min="7177" max="7177" width="6.21875" style="74" customWidth="1"/>
    <col min="7178" max="7178" width="8.21875" style="74" bestFit="1" customWidth="1"/>
    <col min="7179" max="7424" width="8.88671875" style="74"/>
    <col min="7425" max="7425" width="8.77734375" style="74" bestFit="1" customWidth="1"/>
    <col min="7426" max="7426" width="4" style="74" bestFit="1" customWidth="1"/>
    <col min="7427" max="7427" width="8.88671875" style="74"/>
    <col min="7428" max="7428" width="13.5546875" style="74" bestFit="1" customWidth="1"/>
    <col min="7429" max="7431" width="5.44140625" style="74" customWidth="1"/>
    <col min="7432" max="7432" width="9.33203125" style="74" customWidth="1"/>
    <col min="7433" max="7433" width="6.21875" style="74" customWidth="1"/>
    <col min="7434" max="7434" width="8.21875" style="74" bestFit="1" customWidth="1"/>
    <col min="7435" max="7680" width="8.88671875" style="74"/>
    <col min="7681" max="7681" width="8.77734375" style="74" bestFit="1" customWidth="1"/>
    <col min="7682" max="7682" width="4" style="74" bestFit="1" customWidth="1"/>
    <col min="7683" max="7683" width="8.88671875" style="74"/>
    <col min="7684" max="7684" width="13.5546875" style="74" bestFit="1" customWidth="1"/>
    <col min="7685" max="7687" width="5.44140625" style="74" customWidth="1"/>
    <col min="7688" max="7688" width="9.33203125" style="74" customWidth="1"/>
    <col min="7689" max="7689" width="6.21875" style="74" customWidth="1"/>
    <col min="7690" max="7690" width="8.21875" style="74" bestFit="1" customWidth="1"/>
    <col min="7691" max="7936" width="8.88671875" style="74"/>
    <col min="7937" max="7937" width="8.77734375" style="74" bestFit="1" customWidth="1"/>
    <col min="7938" max="7938" width="4" style="74" bestFit="1" customWidth="1"/>
    <col min="7939" max="7939" width="8.88671875" style="74"/>
    <col min="7940" max="7940" width="13.5546875" style="74" bestFit="1" customWidth="1"/>
    <col min="7941" max="7943" width="5.44140625" style="74" customWidth="1"/>
    <col min="7944" max="7944" width="9.33203125" style="74" customWidth="1"/>
    <col min="7945" max="7945" width="6.21875" style="74" customWidth="1"/>
    <col min="7946" max="7946" width="8.21875" style="74" bestFit="1" customWidth="1"/>
    <col min="7947" max="8192" width="8.88671875" style="74"/>
    <col min="8193" max="8193" width="8.77734375" style="74" bestFit="1" customWidth="1"/>
    <col min="8194" max="8194" width="4" style="74" bestFit="1" customWidth="1"/>
    <col min="8195" max="8195" width="8.88671875" style="74"/>
    <col min="8196" max="8196" width="13.5546875" style="74" bestFit="1" customWidth="1"/>
    <col min="8197" max="8199" width="5.44140625" style="74" customWidth="1"/>
    <col min="8200" max="8200" width="9.33203125" style="74" customWidth="1"/>
    <col min="8201" max="8201" width="6.21875" style="74" customWidth="1"/>
    <col min="8202" max="8202" width="8.21875" style="74" bestFit="1" customWidth="1"/>
    <col min="8203" max="8448" width="8.88671875" style="74"/>
    <col min="8449" max="8449" width="8.77734375" style="74" bestFit="1" customWidth="1"/>
    <col min="8450" max="8450" width="4" style="74" bestFit="1" customWidth="1"/>
    <col min="8451" max="8451" width="8.88671875" style="74"/>
    <col min="8452" max="8452" width="13.5546875" style="74" bestFit="1" customWidth="1"/>
    <col min="8453" max="8455" width="5.44140625" style="74" customWidth="1"/>
    <col min="8456" max="8456" width="9.33203125" style="74" customWidth="1"/>
    <col min="8457" max="8457" width="6.21875" style="74" customWidth="1"/>
    <col min="8458" max="8458" width="8.21875" style="74" bestFit="1" customWidth="1"/>
    <col min="8459" max="8704" width="8.88671875" style="74"/>
    <col min="8705" max="8705" width="8.77734375" style="74" bestFit="1" customWidth="1"/>
    <col min="8706" max="8706" width="4" style="74" bestFit="1" customWidth="1"/>
    <col min="8707" max="8707" width="8.88671875" style="74"/>
    <col min="8708" max="8708" width="13.5546875" style="74" bestFit="1" customWidth="1"/>
    <col min="8709" max="8711" width="5.44140625" style="74" customWidth="1"/>
    <col min="8712" max="8712" width="9.33203125" style="74" customWidth="1"/>
    <col min="8713" max="8713" width="6.21875" style="74" customWidth="1"/>
    <col min="8714" max="8714" width="8.21875" style="74" bestFit="1" customWidth="1"/>
    <col min="8715" max="8960" width="8.88671875" style="74"/>
    <col min="8961" max="8961" width="8.77734375" style="74" bestFit="1" customWidth="1"/>
    <col min="8962" max="8962" width="4" style="74" bestFit="1" customWidth="1"/>
    <col min="8963" max="8963" width="8.88671875" style="74"/>
    <col min="8964" max="8964" width="13.5546875" style="74" bestFit="1" customWidth="1"/>
    <col min="8965" max="8967" width="5.44140625" style="74" customWidth="1"/>
    <col min="8968" max="8968" width="9.33203125" style="74" customWidth="1"/>
    <col min="8969" max="8969" width="6.21875" style="74" customWidth="1"/>
    <col min="8970" max="8970" width="8.21875" style="74" bestFit="1" customWidth="1"/>
    <col min="8971" max="9216" width="8.88671875" style="74"/>
    <col min="9217" max="9217" width="8.77734375" style="74" bestFit="1" customWidth="1"/>
    <col min="9218" max="9218" width="4" style="74" bestFit="1" customWidth="1"/>
    <col min="9219" max="9219" width="8.88671875" style="74"/>
    <col min="9220" max="9220" width="13.5546875" style="74" bestFit="1" customWidth="1"/>
    <col min="9221" max="9223" width="5.44140625" style="74" customWidth="1"/>
    <col min="9224" max="9224" width="9.33203125" style="74" customWidth="1"/>
    <col min="9225" max="9225" width="6.21875" style="74" customWidth="1"/>
    <col min="9226" max="9226" width="8.21875" style="74" bestFit="1" customWidth="1"/>
    <col min="9227" max="9472" width="8.88671875" style="74"/>
    <col min="9473" max="9473" width="8.77734375" style="74" bestFit="1" customWidth="1"/>
    <col min="9474" max="9474" width="4" style="74" bestFit="1" customWidth="1"/>
    <col min="9475" max="9475" width="8.88671875" style="74"/>
    <col min="9476" max="9476" width="13.5546875" style="74" bestFit="1" customWidth="1"/>
    <col min="9477" max="9479" width="5.44140625" style="74" customWidth="1"/>
    <col min="9480" max="9480" width="9.33203125" style="74" customWidth="1"/>
    <col min="9481" max="9481" width="6.21875" style="74" customWidth="1"/>
    <col min="9482" max="9482" width="8.21875" style="74" bestFit="1" customWidth="1"/>
    <col min="9483" max="9728" width="8.88671875" style="74"/>
    <col min="9729" max="9729" width="8.77734375" style="74" bestFit="1" customWidth="1"/>
    <col min="9730" max="9730" width="4" style="74" bestFit="1" customWidth="1"/>
    <col min="9731" max="9731" width="8.88671875" style="74"/>
    <col min="9732" max="9732" width="13.5546875" style="74" bestFit="1" customWidth="1"/>
    <col min="9733" max="9735" width="5.44140625" style="74" customWidth="1"/>
    <col min="9736" max="9736" width="9.33203125" style="74" customWidth="1"/>
    <col min="9737" max="9737" width="6.21875" style="74" customWidth="1"/>
    <col min="9738" max="9738" width="8.21875" style="74" bestFit="1" customWidth="1"/>
    <col min="9739" max="9984" width="8.88671875" style="74"/>
    <col min="9985" max="9985" width="8.77734375" style="74" bestFit="1" customWidth="1"/>
    <col min="9986" max="9986" width="4" style="74" bestFit="1" customWidth="1"/>
    <col min="9987" max="9987" width="8.88671875" style="74"/>
    <col min="9988" max="9988" width="13.5546875" style="74" bestFit="1" customWidth="1"/>
    <col min="9989" max="9991" width="5.44140625" style="74" customWidth="1"/>
    <col min="9992" max="9992" width="9.33203125" style="74" customWidth="1"/>
    <col min="9993" max="9993" width="6.21875" style="74" customWidth="1"/>
    <col min="9994" max="9994" width="8.21875" style="74" bestFit="1" customWidth="1"/>
    <col min="9995" max="10240" width="8.88671875" style="74"/>
    <col min="10241" max="10241" width="8.77734375" style="74" bestFit="1" customWidth="1"/>
    <col min="10242" max="10242" width="4" style="74" bestFit="1" customWidth="1"/>
    <col min="10243" max="10243" width="8.88671875" style="74"/>
    <col min="10244" max="10244" width="13.5546875" style="74" bestFit="1" customWidth="1"/>
    <col min="10245" max="10247" width="5.44140625" style="74" customWidth="1"/>
    <col min="10248" max="10248" width="9.33203125" style="74" customWidth="1"/>
    <col min="10249" max="10249" width="6.21875" style="74" customWidth="1"/>
    <col min="10250" max="10250" width="8.21875" style="74" bestFit="1" customWidth="1"/>
    <col min="10251" max="10496" width="8.88671875" style="74"/>
    <col min="10497" max="10497" width="8.77734375" style="74" bestFit="1" customWidth="1"/>
    <col min="10498" max="10498" width="4" style="74" bestFit="1" customWidth="1"/>
    <col min="10499" max="10499" width="8.88671875" style="74"/>
    <col min="10500" max="10500" width="13.5546875" style="74" bestFit="1" customWidth="1"/>
    <col min="10501" max="10503" width="5.44140625" style="74" customWidth="1"/>
    <col min="10504" max="10504" width="9.33203125" style="74" customWidth="1"/>
    <col min="10505" max="10505" width="6.21875" style="74" customWidth="1"/>
    <col min="10506" max="10506" width="8.21875" style="74" bestFit="1" customWidth="1"/>
    <col min="10507" max="10752" width="8.88671875" style="74"/>
    <col min="10753" max="10753" width="8.77734375" style="74" bestFit="1" customWidth="1"/>
    <col min="10754" max="10754" width="4" style="74" bestFit="1" customWidth="1"/>
    <col min="10755" max="10755" width="8.88671875" style="74"/>
    <col min="10756" max="10756" width="13.5546875" style="74" bestFit="1" customWidth="1"/>
    <col min="10757" max="10759" width="5.44140625" style="74" customWidth="1"/>
    <col min="10760" max="10760" width="9.33203125" style="74" customWidth="1"/>
    <col min="10761" max="10761" width="6.21875" style="74" customWidth="1"/>
    <col min="10762" max="10762" width="8.21875" style="74" bestFit="1" customWidth="1"/>
    <col min="10763" max="11008" width="8.88671875" style="74"/>
    <col min="11009" max="11009" width="8.77734375" style="74" bestFit="1" customWidth="1"/>
    <col min="11010" max="11010" width="4" style="74" bestFit="1" customWidth="1"/>
    <col min="11011" max="11011" width="8.88671875" style="74"/>
    <col min="11012" max="11012" width="13.5546875" style="74" bestFit="1" customWidth="1"/>
    <col min="11013" max="11015" width="5.44140625" style="74" customWidth="1"/>
    <col min="11016" max="11016" width="9.33203125" style="74" customWidth="1"/>
    <col min="11017" max="11017" width="6.21875" style="74" customWidth="1"/>
    <col min="11018" max="11018" width="8.21875" style="74" bestFit="1" customWidth="1"/>
    <col min="11019" max="11264" width="8.88671875" style="74"/>
    <col min="11265" max="11265" width="8.77734375" style="74" bestFit="1" customWidth="1"/>
    <col min="11266" max="11266" width="4" style="74" bestFit="1" customWidth="1"/>
    <col min="11267" max="11267" width="8.88671875" style="74"/>
    <col min="11268" max="11268" width="13.5546875" style="74" bestFit="1" customWidth="1"/>
    <col min="11269" max="11271" width="5.44140625" style="74" customWidth="1"/>
    <col min="11272" max="11272" width="9.33203125" style="74" customWidth="1"/>
    <col min="11273" max="11273" width="6.21875" style="74" customWidth="1"/>
    <col min="11274" max="11274" width="8.21875" style="74" bestFit="1" customWidth="1"/>
    <col min="11275" max="11520" width="8.88671875" style="74"/>
    <col min="11521" max="11521" width="8.77734375" style="74" bestFit="1" customWidth="1"/>
    <col min="11522" max="11522" width="4" style="74" bestFit="1" customWidth="1"/>
    <col min="11523" max="11523" width="8.88671875" style="74"/>
    <col min="11524" max="11524" width="13.5546875" style="74" bestFit="1" customWidth="1"/>
    <col min="11525" max="11527" width="5.44140625" style="74" customWidth="1"/>
    <col min="11528" max="11528" width="9.33203125" style="74" customWidth="1"/>
    <col min="11529" max="11529" width="6.21875" style="74" customWidth="1"/>
    <col min="11530" max="11530" width="8.21875" style="74" bestFit="1" customWidth="1"/>
    <col min="11531" max="11776" width="8.88671875" style="74"/>
    <col min="11777" max="11777" width="8.77734375" style="74" bestFit="1" customWidth="1"/>
    <col min="11778" max="11778" width="4" style="74" bestFit="1" customWidth="1"/>
    <col min="11779" max="11779" width="8.88671875" style="74"/>
    <col min="11780" max="11780" width="13.5546875" style="74" bestFit="1" customWidth="1"/>
    <col min="11781" max="11783" width="5.44140625" style="74" customWidth="1"/>
    <col min="11784" max="11784" width="9.33203125" style="74" customWidth="1"/>
    <col min="11785" max="11785" width="6.21875" style="74" customWidth="1"/>
    <col min="11786" max="11786" width="8.21875" style="74" bestFit="1" customWidth="1"/>
    <col min="11787" max="12032" width="8.88671875" style="74"/>
    <col min="12033" max="12033" width="8.77734375" style="74" bestFit="1" customWidth="1"/>
    <col min="12034" max="12034" width="4" style="74" bestFit="1" customWidth="1"/>
    <col min="12035" max="12035" width="8.88671875" style="74"/>
    <col min="12036" max="12036" width="13.5546875" style="74" bestFit="1" customWidth="1"/>
    <col min="12037" max="12039" width="5.44140625" style="74" customWidth="1"/>
    <col min="12040" max="12040" width="9.33203125" style="74" customWidth="1"/>
    <col min="12041" max="12041" width="6.21875" style="74" customWidth="1"/>
    <col min="12042" max="12042" width="8.21875" style="74" bestFit="1" customWidth="1"/>
    <col min="12043" max="12288" width="8.88671875" style="74"/>
    <col min="12289" max="12289" width="8.77734375" style="74" bestFit="1" customWidth="1"/>
    <col min="12290" max="12290" width="4" style="74" bestFit="1" customWidth="1"/>
    <col min="12291" max="12291" width="8.88671875" style="74"/>
    <col min="12292" max="12292" width="13.5546875" style="74" bestFit="1" customWidth="1"/>
    <col min="12293" max="12295" width="5.44140625" style="74" customWidth="1"/>
    <col min="12296" max="12296" width="9.33203125" style="74" customWidth="1"/>
    <col min="12297" max="12297" width="6.21875" style="74" customWidth="1"/>
    <col min="12298" max="12298" width="8.21875" style="74" bestFit="1" customWidth="1"/>
    <col min="12299" max="12544" width="8.88671875" style="74"/>
    <col min="12545" max="12545" width="8.77734375" style="74" bestFit="1" customWidth="1"/>
    <col min="12546" max="12546" width="4" style="74" bestFit="1" customWidth="1"/>
    <col min="12547" max="12547" width="8.88671875" style="74"/>
    <col min="12548" max="12548" width="13.5546875" style="74" bestFit="1" customWidth="1"/>
    <col min="12549" max="12551" width="5.44140625" style="74" customWidth="1"/>
    <col min="12552" max="12552" width="9.33203125" style="74" customWidth="1"/>
    <col min="12553" max="12553" width="6.21875" style="74" customWidth="1"/>
    <col min="12554" max="12554" width="8.21875" style="74" bestFit="1" customWidth="1"/>
    <col min="12555" max="12800" width="8.88671875" style="74"/>
    <col min="12801" max="12801" width="8.77734375" style="74" bestFit="1" customWidth="1"/>
    <col min="12802" max="12802" width="4" style="74" bestFit="1" customWidth="1"/>
    <col min="12803" max="12803" width="8.88671875" style="74"/>
    <col min="12804" max="12804" width="13.5546875" style="74" bestFit="1" customWidth="1"/>
    <col min="12805" max="12807" width="5.44140625" style="74" customWidth="1"/>
    <col min="12808" max="12808" width="9.33203125" style="74" customWidth="1"/>
    <col min="12809" max="12809" width="6.21875" style="74" customWidth="1"/>
    <col min="12810" max="12810" width="8.21875" style="74" bestFit="1" customWidth="1"/>
    <col min="12811" max="13056" width="8.88671875" style="74"/>
    <col min="13057" max="13057" width="8.77734375" style="74" bestFit="1" customWidth="1"/>
    <col min="13058" max="13058" width="4" style="74" bestFit="1" customWidth="1"/>
    <col min="13059" max="13059" width="8.88671875" style="74"/>
    <col min="13060" max="13060" width="13.5546875" style="74" bestFit="1" customWidth="1"/>
    <col min="13061" max="13063" width="5.44140625" style="74" customWidth="1"/>
    <col min="13064" max="13064" width="9.33203125" style="74" customWidth="1"/>
    <col min="13065" max="13065" width="6.21875" style="74" customWidth="1"/>
    <col min="13066" max="13066" width="8.21875" style="74" bestFit="1" customWidth="1"/>
    <col min="13067" max="13312" width="8.88671875" style="74"/>
    <col min="13313" max="13313" width="8.77734375" style="74" bestFit="1" customWidth="1"/>
    <col min="13314" max="13314" width="4" style="74" bestFit="1" customWidth="1"/>
    <col min="13315" max="13315" width="8.88671875" style="74"/>
    <col min="13316" max="13316" width="13.5546875" style="74" bestFit="1" customWidth="1"/>
    <col min="13317" max="13319" width="5.44140625" style="74" customWidth="1"/>
    <col min="13320" max="13320" width="9.33203125" style="74" customWidth="1"/>
    <col min="13321" max="13321" width="6.21875" style="74" customWidth="1"/>
    <col min="13322" max="13322" width="8.21875" style="74" bestFit="1" customWidth="1"/>
    <col min="13323" max="13568" width="8.88671875" style="74"/>
    <col min="13569" max="13569" width="8.77734375" style="74" bestFit="1" customWidth="1"/>
    <col min="13570" max="13570" width="4" style="74" bestFit="1" customWidth="1"/>
    <col min="13571" max="13571" width="8.88671875" style="74"/>
    <col min="13572" max="13572" width="13.5546875" style="74" bestFit="1" customWidth="1"/>
    <col min="13573" max="13575" width="5.44140625" style="74" customWidth="1"/>
    <col min="13576" max="13576" width="9.33203125" style="74" customWidth="1"/>
    <col min="13577" max="13577" width="6.21875" style="74" customWidth="1"/>
    <col min="13578" max="13578" width="8.21875" style="74" bestFit="1" customWidth="1"/>
    <col min="13579" max="13824" width="8.88671875" style="74"/>
    <col min="13825" max="13825" width="8.77734375" style="74" bestFit="1" customWidth="1"/>
    <col min="13826" max="13826" width="4" style="74" bestFit="1" customWidth="1"/>
    <col min="13827" max="13827" width="8.88671875" style="74"/>
    <col min="13828" max="13828" width="13.5546875" style="74" bestFit="1" customWidth="1"/>
    <col min="13829" max="13831" width="5.44140625" style="74" customWidth="1"/>
    <col min="13832" max="13832" width="9.33203125" style="74" customWidth="1"/>
    <col min="13833" max="13833" width="6.21875" style="74" customWidth="1"/>
    <col min="13834" max="13834" width="8.21875" style="74" bestFit="1" customWidth="1"/>
    <col min="13835" max="14080" width="8.88671875" style="74"/>
    <col min="14081" max="14081" width="8.77734375" style="74" bestFit="1" customWidth="1"/>
    <col min="14082" max="14082" width="4" style="74" bestFit="1" customWidth="1"/>
    <col min="14083" max="14083" width="8.88671875" style="74"/>
    <col min="14084" max="14084" width="13.5546875" style="74" bestFit="1" customWidth="1"/>
    <col min="14085" max="14087" width="5.44140625" style="74" customWidth="1"/>
    <col min="14088" max="14088" width="9.33203125" style="74" customWidth="1"/>
    <col min="14089" max="14089" width="6.21875" style="74" customWidth="1"/>
    <col min="14090" max="14090" width="8.21875" style="74" bestFit="1" customWidth="1"/>
    <col min="14091" max="14336" width="8.88671875" style="74"/>
    <col min="14337" max="14337" width="8.77734375" style="74" bestFit="1" customWidth="1"/>
    <col min="14338" max="14338" width="4" style="74" bestFit="1" customWidth="1"/>
    <col min="14339" max="14339" width="8.88671875" style="74"/>
    <col min="14340" max="14340" width="13.5546875" style="74" bestFit="1" customWidth="1"/>
    <col min="14341" max="14343" width="5.44140625" style="74" customWidth="1"/>
    <col min="14344" max="14344" width="9.33203125" style="74" customWidth="1"/>
    <col min="14345" max="14345" width="6.21875" style="74" customWidth="1"/>
    <col min="14346" max="14346" width="8.21875" style="74" bestFit="1" customWidth="1"/>
    <col min="14347" max="14592" width="8.88671875" style="74"/>
    <col min="14593" max="14593" width="8.77734375" style="74" bestFit="1" customWidth="1"/>
    <col min="14594" max="14594" width="4" style="74" bestFit="1" customWidth="1"/>
    <col min="14595" max="14595" width="8.88671875" style="74"/>
    <col min="14596" max="14596" width="13.5546875" style="74" bestFit="1" customWidth="1"/>
    <col min="14597" max="14599" width="5.44140625" style="74" customWidth="1"/>
    <col min="14600" max="14600" width="9.33203125" style="74" customWidth="1"/>
    <col min="14601" max="14601" width="6.21875" style="74" customWidth="1"/>
    <col min="14602" max="14602" width="8.21875" style="74" bestFit="1" customWidth="1"/>
    <col min="14603" max="14848" width="8.88671875" style="74"/>
    <col min="14849" max="14849" width="8.77734375" style="74" bestFit="1" customWidth="1"/>
    <col min="14850" max="14850" width="4" style="74" bestFit="1" customWidth="1"/>
    <col min="14851" max="14851" width="8.88671875" style="74"/>
    <col min="14852" max="14852" width="13.5546875" style="74" bestFit="1" customWidth="1"/>
    <col min="14853" max="14855" width="5.44140625" style="74" customWidth="1"/>
    <col min="14856" max="14856" width="9.33203125" style="74" customWidth="1"/>
    <col min="14857" max="14857" width="6.21875" style="74" customWidth="1"/>
    <col min="14858" max="14858" width="8.21875" style="74" bestFit="1" customWidth="1"/>
    <col min="14859" max="15104" width="8.88671875" style="74"/>
    <col min="15105" max="15105" width="8.77734375" style="74" bestFit="1" customWidth="1"/>
    <col min="15106" max="15106" width="4" style="74" bestFit="1" customWidth="1"/>
    <col min="15107" max="15107" width="8.88671875" style="74"/>
    <col min="15108" max="15108" width="13.5546875" style="74" bestFit="1" customWidth="1"/>
    <col min="15109" max="15111" width="5.44140625" style="74" customWidth="1"/>
    <col min="15112" max="15112" width="9.33203125" style="74" customWidth="1"/>
    <col min="15113" max="15113" width="6.21875" style="74" customWidth="1"/>
    <col min="15114" max="15114" width="8.21875" style="74" bestFit="1" customWidth="1"/>
    <col min="15115" max="15360" width="8.88671875" style="74"/>
    <col min="15361" max="15361" width="8.77734375" style="74" bestFit="1" customWidth="1"/>
    <col min="15362" max="15362" width="4" style="74" bestFit="1" customWidth="1"/>
    <col min="15363" max="15363" width="8.88671875" style="74"/>
    <col min="15364" max="15364" width="13.5546875" style="74" bestFit="1" customWidth="1"/>
    <col min="15365" max="15367" width="5.44140625" style="74" customWidth="1"/>
    <col min="15368" max="15368" width="9.33203125" style="74" customWidth="1"/>
    <col min="15369" max="15369" width="6.21875" style="74" customWidth="1"/>
    <col min="15370" max="15370" width="8.21875" style="74" bestFit="1" customWidth="1"/>
    <col min="15371" max="15616" width="8.88671875" style="74"/>
    <col min="15617" max="15617" width="8.77734375" style="74" bestFit="1" customWidth="1"/>
    <col min="15618" max="15618" width="4" style="74" bestFit="1" customWidth="1"/>
    <col min="15619" max="15619" width="8.88671875" style="74"/>
    <col min="15620" max="15620" width="13.5546875" style="74" bestFit="1" customWidth="1"/>
    <col min="15621" max="15623" width="5.44140625" style="74" customWidth="1"/>
    <col min="15624" max="15624" width="9.33203125" style="74" customWidth="1"/>
    <col min="15625" max="15625" width="6.21875" style="74" customWidth="1"/>
    <col min="15626" max="15626" width="8.21875" style="74" bestFit="1" customWidth="1"/>
    <col min="15627" max="15872" width="8.88671875" style="74"/>
    <col min="15873" max="15873" width="8.77734375" style="74" bestFit="1" customWidth="1"/>
    <col min="15874" max="15874" width="4" style="74" bestFit="1" customWidth="1"/>
    <col min="15875" max="15875" width="8.88671875" style="74"/>
    <col min="15876" max="15876" width="13.5546875" style="74" bestFit="1" customWidth="1"/>
    <col min="15877" max="15879" width="5.44140625" style="74" customWidth="1"/>
    <col min="15880" max="15880" width="9.33203125" style="74" customWidth="1"/>
    <col min="15881" max="15881" width="6.21875" style="74" customWidth="1"/>
    <col min="15882" max="15882" width="8.21875" style="74" bestFit="1" customWidth="1"/>
    <col min="15883" max="16128" width="8.88671875" style="74"/>
    <col min="16129" max="16129" width="8.77734375" style="74" bestFit="1" customWidth="1"/>
    <col min="16130" max="16130" width="4" style="74" bestFit="1" customWidth="1"/>
    <col min="16131" max="16131" width="8.88671875" style="74"/>
    <col min="16132" max="16132" width="13.5546875" style="74" bestFit="1" customWidth="1"/>
    <col min="16133" max="16135" width="5.44140625" style="74" customWidth="1"/>
    <col min="16136" max="16136" width="9.33203125" style="74" customWidth="1"/>
    <col min="16137" max="16137" width="6.21875" style="74" customWidth="1"/>
    <col min="16138" max="16138" width="8.21875" style="74" bestFit="1" customWidth="1"/>
    <col min="16139" max="16384" width="8.88671875" style="74"/>
  </cols>
  <sheetData>
    <row r="1" spans="1:21" ht="15" x14ac:dyDescent="0.2">
      <c r="A1" s="89" t="s">
        <v>411</v>
      </c>
      <c r="B1" s="89" t="s">
        <v>718</v>
      </c>
      <c r="C1" s="89" t="s">
        <v>717</v>
      </c>
      <c r="D1" s="89" t="s">
        <v>716</v>
      </c>
      <c r="E1" s="89" t="s">
        <v>715</v>
      </c>
      <c r="F1" s="89" t="s">
        <v>714</v>
      </c>
      <c r="G1" s="89" t="s">
        <v>1305</v>
      </c>
      <c r="K1" s="218" t="s">
        <v>718</v>
      </c>
      <c r="L1" t="s">
        <v>1312</v>
      </c>
    </row>
    <row r="2" spans="1:21" x14ac:dyDescent="0.2">
      <c r="A2" s="76" t="s">
        <v>712</v>
      </c>
      <c r="B2" s="76">
        <v>1995</v>
      </c>
      <c r="C2" s="76" t="s">
        <v>713</v>
      </c>
      <c r="D2" s="76">
        <v>950</v>
      </c>
      <c r="E2" s="76" t="s">
        <v>707</v>
      </c>
      <c r="F2" s="76" t="s">
        <v>702</v>
      </c>
      <c r="G2" s="76">
        <f>Pivot1[[#This Row],[Revenue]]*10%</f>
        <v>95</v>
      </c>
    </row>
    <row r="3" spans="1:21" ht="15" x14ac:dyDescent="0.2">
      <c r="A3" s="76" t="s">
        <v>712</v>
      </c>
      <c r="B3" s="76">
        <v>1995</v>
      </c>
      <c r="C3" s="76" t="s">
        <v>406</v>
      </c>
      <c r="D3" s="76">
        <v>400</v>
      </c>
      <c r="E3" s="76" t="s">
        <v>697</v>
      </c>
      <c r="F3" s="76" t="s">
        <v>705</v>
      </c>
      <c r="G3" s="76">
        <f>Pivot1[[#This Row],[Revenue]]*10%</f>
        <v>40</v>
      </c>
      <c r="K3" s="218" t="s">
        <v>715</v>
      </c>
      <c r="L3" s="218" t="s">
        <v>714</v>
      </c>
      <c r="M3" t="s">
        <v>1311</v>
      </c>
      <c r="N3"/>
      <c r="O3"/>
      <c r="P3"/>
      <c r="Q3"/>
      <c r="R3"/>
      <c r="S3"/>
      <c r="T3"/>
      <c r="U3"/>
    </row>
    <row r="4" spans="1:21" ht="15" x14ac:dyDescent="0.2">
      <c r="A4" s="76" t="s">
        <v>712</v>
      </c>
      <c r="B4" s="76">
        <v>1997</v>
      </c>
      <c r="C4" s="76" t="s">
        <v>406</v>
      </c>
      <c r="D4" s="76">
        <v>750</v>
      </c>
      <c r="E4" s="76" t="s">
        <v>697</v>
      </c>
      <c r="F4" s="76" t="s">
        <v>705</v>
      </c>
      <c r="G4" s="76">
        <f>Pivot1[[#This Row],[Revenue]]*10%</f>
        <v>75</v>
      </c>
      <c r="K4" t="s">
        <v>707</v>
      </c>
      <c r="L4" t="s">
        <v>702</v>
      </c>
      <c r="M4">
        <v>930</v>
      </c>
      <c r="N4"/>
      <c r="O4"/>
      <c r="P4"/>
      <c r="Q4"/>
      <c r="R4"/>
      <c r="S4"/>
      <c r="T4"/>
      <c r="U4"/>
    </row>
    <row r="5" spans="1:21" ht="15" x14ac:dyDescent="0.2">
      <c r="A5" s="76" t="s">
        <v>712</v>
      </c>
      <c r="B5" s="76">
        <v>1996</v>
      </c>
      <c r="C5" s="76" t="s">
        <v>402</v>
      </c>
      <c r="D5" s="76">
        <v>1300</v>
      </c>
      <c r="E5" s="76" t="s">
        <v>710</v>
      </c>
      <c r="F5" s="76" t="s">
        <v>702</v>
      </c>
      <c r="G5" s="76">
        <f>Pivot1[[#This Row],[Revenue]]*10%</f>
        <v>130</v>
      </c>
      <c r="K5" t="s">
        <v>697</v>
      </c>
      <c r="L5" t="s">
        <v>705</v>
      </c>
      <c r="M5">
        <v>1400</v>
      </c>
      <c r="N5"/>
      <c r="O5"/>
      <c r="P5"/>
      <c r="Q5"/>
      <c r="R5"/>
      <c r="S5"/>
      <c r="T5"/>
      <c r="U5"/>
    </row>
    <row r="6" spans="1:21" ht="15" x14ac:dyDescent="0.2">
      <c r="A6" s="76" t="s">
        <v>709</v>
      </c>
      <c r="B6" s="76">
        <v>1997</v>
      </c>
      <c r="C6" s="76" t="s">
        <v>404</v>
      </c>
      <c r="D6" s="76">
        <v>500</v>
      </c>
      <c r="E6" s="76" t="s">
        <v>707</v>
      </c>
      <c r="F6" s="76" t="s">
        <v>702</v>
      </c>
      <c r="G6" s="76">
        <f>Pivot1[[#This Row],[Revenue]]*10%</f>
        <v>50</v>
      </c>
      <c r="K6" t="s">
        <v>710</v>
      </c>
      <c r="L6" t="s">
        <v>702</v>
      </c>
      <c r="M6">
        <v>1550</v>
      </c>
      <c r="N6"/>
      <c r="O6"/>
      <c r="P6"/>
      <c r="Q6"/>
      <c r="R6"/>
      <c r="S6"/>
      <c r="T6"/>
      <c r="U6"/>
    </row>
    <row r="7" spans="1:21" ht="15" x14ac:dyDescent="0.2">
      <c r="A7" s="76" t="s">
        <v>709</v>
      </c>
      <c r="B7" s="76">
        <v>1997</v>
      </c>
      <c r="C7" s="76" t="s">
        <v>711</v>
      </c>
      <c r="D7" s="76">
        <v>650</v>
      </c>
      <c r="E7" s="76" t="s">
        <v>697</v>
      </c>
      <c r="F7" s="76" t="s">
        <v>705</v>
      </c>
      <c r="G7" s="76">
        <f>Pivot1[[#This Row],[Revenue]]*10%</f>
        <v>65</v>
      </c>
      <c r="K7" t="s">
        <v>706</v>
      </c>
      <c r="L7" t="s">
        <v>705</v>
      </c>
      <c r="M7">
        <v>1000</v>
      </c>
      <c r="N7"/>
      <c r="O7"/>
      <c r="P7"/>
      <c r="Q7"/>
      <c r="R7"/>
      <c r="S7"/>
      <c r="T7"/>
      <c r="U7"/>
    </row>
    <row r="8" spans="1:21" ht="15" x14ac:dyDescent="0.2">
      <c r="A8" s="76" t="s">
        <v>709</v>
      </c>
      <c r="B8" s="76">
        <v>1996</v>
      </c>
      <c r="C8" s="76" t="s">
        <v>406</v>
      </c>
      <c r="D8" s="76">
        <v>250</v>
      </c>
      <c r="E8" s="76" t="s">
        <v>710</v>
      </c>
      <c r="F8" s="76" t="s">
        <v>702</v>
      </c>
      <c r="G8" s="76">
        <f>Pivot1[[#This Row],[Revenue]]*10%</f>
        <v>25</v>
      </c>
      <c r="K8" t="s">
        <v>1310</v>
      </c>
      <c r="L8"/>
      <c r="M8">
        <v>4880</v>
      </c>
      <c r="N8"/>
      <c r="O8"/>
      <c r="P8"/>
      <c r="Q8"/>
      <c r="R8"/>
      <c r="S8"/>
      <c r="T8"/>
      <c r="U8"/>
    </row>
    <row r="9" spans="1:21" ht="15" x14ac:dyDescent="0.2">
      <c r="A9" s="76" t="s">
        <v>709</v>
      </c>
      <c r="B9" s="76">
        <v>1995</v>
      </c>
      <c r="C9" s="76" t="s">
        <v>708</v>
      </c>
      <c r="D9" s="76">
        <v>800</v>
      </c>
      <c r="E9" s="76" t="s">
        <v>706</v>
      </c>
      <c r="F9" s="76" t="s">
        <v>705</v>
      </c>
      <c r="G9" s="76">
        <f>Pivot1[[#This Row],[Revenue]]*10%</f>
        <v>80</v>
      </c>
      <c r="K9"/>
      <c r="L9"/>
      <c r="M9"/>
      <c r="N9"/>
      <c r="O9"/>
      <c r="P9"/>
      <c r="Q9"/>
      <c r="R9"/>
      <c r="S9"/>
      <c r="T9"/>
      <c r="U9"/>
    </row>
    <row r="10" spans="1:21" ht="15" x14ac:dyDescent="0.2">
      <c r="A10" s="76" t="s">
        <v>704</v>
      </c>
      <c r="B10" s="76">
        <v>1997</v>
      </c>
      <c r="C10" s="76" t="s">
        <v>406</v>
      </c>
      <c r="D10" s="76">
        <v>430</v>
      </c>
      <c r="E10" s="76" t="s">
        <v>707</v>
      </c>
      <c r="F10" s="76" t="s">
        <v>702</v>
      </c>
      <c r="G10" s="76">
        <f>Pivot1[[#This Row],[Revenue]]*10%</f>
        <v>43</v>
      </c>
      <c r="K10"/>
      <c r="L10"/>
      <c r="M10"/>
      <c r="N10"/>
      <c r="O10"/>
      <c r="P10"/>
      <c r="Q10"/>
      <c r="R10"/>
    </row>
    <row r="11" spans="1:21" ht="15" x14ac:dyDescent="0.2">
      <c r="A11" s="76" t="s">
        <v>704</v>
      </c>
      <c r="B11" s="76">
        <v>1995</v>
      </c>
      <c r="C11" s="76" t="s">
        <v>407</v>
      </c>
      <c r="D11" s="76">
        <v>1000</v>
      </c>
      <c r="E11" s="76" t="s">
        <v>706</v>
      </c>
      <c r="F11" s="76" t="s">
        <v>705</v>
      </c>
      <c r="G11" s="76">
        <f>Pivot1[[#This Row],[Revenue]]*10%</f>
        <v>100</v>
      </c>
      <c r="K11"/>
      <c r="L11"/>
      <c r="M11"/>
      <c r="N11"/>
      <c r="O11"/>
      <c r="P11"/>
      <c r="Q11"/>
      <c r="R11"/>
    </row>
    <row r="12" spans="1:21" ht="15" x14ac:dyDescent="0.2">
      <c r="A12" s="76" t="s">
        <v>704</v>
      </c>
      <c r="B12" s="76">
        <v>1996</v>
      </c>
      <c r="C12" s="76" t="s">
        <v>405</v>
      </c>
      <c r="D12" s="76">
        <v>600</v>
      </c>
      <c r="E12" s="76" t="s">
        <v>706</v>
      </c>
      <c r="F12" s="76" t="s">
        <v>705</v>
      </c>
      <c r="G12" s="76">
        <f>Pivot1[[#This Row],[Revenue]]*10%</f>
        <v>60</v>
      </c>
      <c r="K12"/>
      <c r="L12"/>
      <c r="M12"/>
      <c r="N12"/>
      <c r="O12"/>
      <c r="P12"/>
      <c r="Q12"/>
      <c r="R12"/>
    </row>
    <row r="13" spans="1:21" ht="15" x14ac:dyDescent="0.2">
      <c r="A13" s="76" t="s">
        <v>704</v>
      </c>
      <c r="B13" s="76">
        <v>1996</v>
      </c>
      <c r="C13" s="76" t="s">
        <v>403</v>
      </c>
      <c r="D13" s="76">
        <v>400</v>
      </c>
      <c r="E13" s="76" t="s">
        <v>706</v>
      </c>
      <c r="F13" s="76" t="s">
        <v>705</v>
      </c>
      <c r="G13" s="76">
        <f>Pivot1[[#This Row],[Revenue]]*10%</f>
        <v>40</v>
      </c>
      <c r="K13"/>
      <c r="L13"/>
      <c r="M13"/>
      <c r="N13"/>
      <c r="O13"/>
      <c r="P13"/>
      <c r="Q13"/>
      <c r="R13"/>
    </row>
    <row r="14" spans="1:21" ht="15" x14ac:dyDescent="0.2">
      <c r="A14" s="76" t="s">
        <v>704</v>
      </c>
      <c r="B14" s="76">
        <v>1995</v>
      </c>
      <c r="C14" s="76" t="s">
        <v>703</v>
      </c>
      <c r="D14" s="76">
        <v>1400</v>
      </c>
      <c r="E14" s="76" t="s">
        <v>140</v>
      </c>
      <c r="F14" s="76" t="s">
        <v>702</v>
      </c>
      <c r="G14" s="76">
        <f>Pivot1[[#This Row],[Revenue]]*10%</f>
        <v>140</v>
      </c>
      <c r="K14"/>
      <c r="L14"/>
      <c r="M14"/>
      <c r="N14"/>
      <c r="O14"/>
      <c r="P14"/>
      <c r="Q14"/>
      <c r="R14"/>
    </row>
    <row r="15" spans="1:21" ht="15" x14ac:dyDescent="0.2">
      <c r="A15" s="76" t="s">
        <v>709</v>
      </c>
      <c r="B15" s="76">
        <v>2023</v>
      </c>
      <c r="C15" s="76" t="s">
        <v>1309</v>
      </c>
      <c r="D15" s="76">
        <v>4000</v>
      </c>
      <c r="E15" s="76" t="s">
        <v>710</v>
      </c>
      <c r="F15" s="76" t="s">
        <v>702</v>
      </c>
      <c r="G15" s="76">
        <f>Pivot1[[#This Row],[Revenue]]*10%</f>
        <v>400</v>
      </c>
      <c r="K15"/>
      <c r="L15"/>
      <c r="M15"/>
      <c r="N15"/>
      <c r="O15"/>
      <c r="P15"/>
      <c r="Q15"/>
      <c r="R15"/>
    </row>
    <row r="16" spans="1:21" ht="15" x14ac:dyDescent="0.2">
      <c r="K16"/>
      <c r="L16"/>
      <c r="M16"/>
      <c r="N16"/>
      <c r="O16"/>
      <c r="P16"/>
      <c r="Q16"/>
    </row>
    <row r="17" spans="11:17" ht="15" x14ac:dyDescent="0.2">
      <c r="K17"/>
      <c r="L17"/>
      <c r="M17"/>
      <c r="N17"/>
      <c r="O17"/>
      <c r="P17"/>
      <c r="Q17"/>
    </row>
    <row r="18" spans="11:17" ht="15" x14ac:dyDescent="0.2">
      <c r="K18"/>
      <c r="L18"/>
      <c r="M18"/>
      <c r="N18"/>
      <c r="O18"/>
      <c r="P18"/>
      <c r="Q18"/>
    </row>
    <row r="19" spans="11:17" ht="15" x14ac:dyDescent="0.2">
      <c r="K19"/>
      <c r="L19"/>
      <c r="M19"/>
    </row>
    <row r="20" spans="11:17" ht="15" x14ac:dyDescent="0.2">
      <c r="K20"/>
      <c r="L20"/>
      <c r="M20"/>
    </row>
    <row r="62" spans="12:15" x14ac:dyDescent="0.2">
      <c r="L62" s="217" t="s">
        <v>1306</v>
      </c>
    </row>
    <row r="64" spans="12:15" x14ac:dyDescent="0.2">
      <c r="L64" s="74" t="s">
        <v>1308</v>
      </c>
      <c r="O64" s="74" t="s">
        <v>1307</v>
      </c>
    </row>
    <row r="69" spans="13:13" x14ac:dyDescent="0.2">
      <c r="M69" s="74">
        <f>SUM(Pivot1[Revenue])</f>
        <v>13430</v>
      </c>
    </row>
    <row r="70" spans="13:13" x14ac:dyDescent="0.2">
      <c r="M70" s="74">
        <f>SUM(Pivot1[Discount])</f>
        <v>1343</v>
      </c>
    </row>
    <row r="71" spans="13:13" x14ac:dyDescent="0.2">
      <c r="M71" s="74">
        <f>M69-M70</f>
        <v>12087</v>
      </c>
    </row>
  </sheetData>
  <customSheetViews>
    <customSheetView guid="{BBE43EB8-AC5B-419E-90E4-72D0C525AF66}" scale="200">
      <selection activeCell="D4" sqref="D4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drawing r:id="rId2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2"/>
  <dimension ref="A1:N4001"/>
  <sheetViews>
    <sheetView topLeftCell="C1" workbookViewId="0">
      <selection activeCell="J1" sqref="J1:J1048576"/>
    </sheetView>
  </sheetViews>
  <sheetFormatPr defaultRowHeight="15" x14ac:dyDescent="0.2"/>
  <cols>
    <col min="3" max="3" width="15.44140625" customWidth="1"/>
    <col min="5" max="5" width="11" style="200" customWidth="1"/>
    <col min="10" max="10" width="22.44140625" customWidth="1"/>
    <col min="11" max="11" width="11.21875" customWidth="1"/>
    <col min="12" max="12" width="6.21875" customWidth="1"/>
    <col min="13" max="13" width="5.77734375" customWidth="1"/>
    <col min="14" max="14" width="10.88671875" customWidth="1"/>
    <col min="15" max="57" width="15.6640625" bestFit="1" customWidth="1"/>
    <col min="58" max="58" width="10.88671875" bestFit="1" customWidth="1"/>
  </cols>
  <sheetData>
    <row r="1" spans="1:14" ht="30" x14ac:dyDescent="0.2">
      <c r="A1" t="s">
        <v>883</v>
      </c>
      <c r="B1" t="s">
        <v>884</v>
      </c>
      <c r="C1" t="s">
        <v>1322</v>
      </c>
      <c r="D1" s="118" t="s">
        <v>885</v>
      </c>
      <c r="E1" s="221" t="s">
        <v>851</v>
      </c>
      <c r="F1" s="118" t="s">
        <v>886</v>
      </c>
      <c r="G1" s="118" t="s">
        <v>887</v>
      </c>
      <c r="H1" s="118" t="s">
        <v>1323</v>
      </c>
    </row>
    <row r="2" spans="1:14" x14ac:dyDescent="0.2">
      <c r="A2">
        <v>1012</v>
      </c>
      <c r="B2" t="s">
        <v>888</v>
      </c>
      <c r="C2">
        <v>2408</v>
      </c>
      <c r="D2" t="s">
        <v>889</v>
      </c>
      <c r="E2" s="200">
        <v>43831</v>
      </c>
      <c r="F2">
        <v>51</v>
      </c>
      <c r="G2" t="s">
        <v>890</v>
      </c>
      <c r="H2">
        <f>YEAR(Table5[[#This Row],[Date]])</f>
        <v>2020</v>
      </c>
    </row>
    <row r="3" spans="1:14" x14ac:dyDescent="0.2">
      <c r="A3">
        <v>1013</v>
      </c>
      <c r="B3" t="s">
        <v>888</v>
      </c>
      <c r="C3">
        <v>2411</v>
      </c>
      <c r="D3" t="s">
        <v>889</v>
      </c>
      <c r="E3" s="200">
        <v>43843</v>
      </c>
      <c r="F3">
        <v>50</v>
      </c>
      <c r="G3" t="s">
        <v>890</v>
      </c>
      <c r="H3">
        <f>YEAR(Table5[[#This Row],[Date]])</f>
        <v>2020</v>
      </c>
      <c r="J3" s="218" t="s">
        <v>1340</v>
      </c>
      <c r="K3" s="218" t="s">
        <v>1339</v>
      </c>
    </row>
    <row r="4" spans="1:14" x14ac:dyDescent="0.2">
      <c r="A4">
        <v>1014</v>
      </c>
      <c r="B4" t="s">
        <v>891</v>
      </c>
      <c r="C4">
        <v>2424</v>
      </c>
      <c r="D4" t="s">
        <v>889</v>
      </c>
      <c r="E4" s="200">
        <v>43855</v>
      </c>
      <c r="F4">
        <v>50</v>
      </c>
      <c r="G4" t="s">
        <v>890</v>
      </c>
      <c r="H4">
        <f>YEAR(Table5[[#This Row],[Date]])</f>
        <v>2020</v>
      </c>
      <c r="J4" s="218" t="s">
        <v>1324</v>
      </c>
      <c r="K4" t="s">
        <v>896</v>
      </c>
      <c r="L4" t="s">
        <v>890</v>
      </c>
      <c r="M4" t="s">
        <v>892</v>
      </c>
      <c r="N4" t="s">
        <v>1310</v>
      </c>
    </row>
    <row r="5" spans="1:14" x14ac:dyDescent="0.2">
      <c r="A5">
        <v>1015</v>
      </c>
      <c r="B5" t="s">
        <v>891</v>
      </c>
      <c r="C5">
        <v>2418</v>
      </c>
      <c r="D5" t="s">
        <v>889</v>
      </c>
      <c r="E5" s="200">
        <v>43867</v>
      </c>
      <c r="F5">
        <v>50</v>
      </c>
      <c r="G5" t="s">
        <v>892</v>
      </c>
      <c r="H5">
        <f>YEAR(Table5[[#This Row],[Date]])</f>
        <v>2020</v>
      </c>
      <c r="J5" s="222" t="s">
        <v>1325</v>
      </c>
      <c r="K5">
        <v>4</v>
      </c>
      <c r="L5">
        <v>189</v>
      </c>
      <c r="M5">
        <v>112</v>
      </c>
      <c r="N5">
        <v>305</v>
      </c>
    </row>
    <row r="6" spans="1:14" x14ac:dyDescent="0.2">
      <c r="A6">
        <v>1016</v>
      </c>
      <c r="B6" t="s">
        <v>888</v>
      </c>
      <c r="C6">
        <v>2411</v>
      </c>
      <c r="D6" t="s">
        <v>889</v>
      </c>
      <c r="E6" s="200">
        <v>43879</v>
      </c>
      <c r="F6">
        <v>50</v>
      </c>
      <c r="G6" t="s">
        <v>890</v>
      </c>
      <c r="H6">
        <f>YEAR(Table5[[#This Row],[Date]])</f>
        <v>2020</v>
      </c>
      <c r="J6" s="222" t="s">
        <v>1326</v>
      </c>
      <c r="K6">
        <v>4</v>
      </c>
      <c r="L6">
        <v>177</v>
      </c>
      <c r="M6">
        <v>123</v>
      </c>
      <c r="N6">
        <v>304</v>
      </c>
    </row>
    <row r="7" spans="1:14" x14ac:dyDescent="0.2">
      <c r="A7">
        <v>1017</v>
      </c>
      <c r="B7" t="s">
        <v>888</v>
      </c>
      <c r="C7">
        <v>2419</v>
      </c>
      <c r="D7" t="s">
        <v>889</v>
      </c>
      <c r="E7" s="200">
        <v>43891</v>
      </c>
      <c r="F7">
        <v>50</v>
      </c>
      <c r="G7" t="s">
        <v>890</v>
      </c>
      <c r="H7">
        <f>YEAR(Table5[[#This Row],[Date]])</f>
        <v>2020</v>
      </c>
      <c r="J7" s="222" t="s">
        <v>1327</v>
      </c>
      <c r="K7">
        <v>7</v>
      </c>
      <c r="L7">
        <v>143</v>
      </c>
      <c r="M7">
        <v>155</v>
      </c>
      <c r="N7">
        <v>305</v>
      </c>
    </row>
    <row r="8" spans="1:14" x14ac:dyDescent="0.2">
      <c r="A8">
        <v>1018</v>
      </c>
      <c r="B8" t="s">
        <v>888</v>
      </c>
      <c r="C8">
        <v>2417</v>
      </c>
      <c r="D8" t="s">
        <v>889</v>
      </c>
      <c r="E8" s="200">
        <v>43903</v>
      </c>
      <c r="F8">
        <v>48</v>
      </c>
      <c r="G8" t="s">
        <v>890</v>
      </c>
      <c r="H8">
        <f>YEAR(Table5[[#This Row],[Date]])</f>
        <v>2020</v>
      </c>
      <c r="J8" s="222" t="s">
        <v>1328</v>
      </c>
      <c r="K8">
        <v>6</v>
      </c>
      <c r="L8">
        <v>171</v>
      </c>
      <c r="M8">
        <v>127</v>
      </c>
      <c r="N8">
        <v>304</v>
      </c>
    </row>
    <row r="9" spans="1:14" x14ac:dyDescent="0.2">
      <c r="A9">
        <v>1019</v>
      </c>
      <c r="B9" t="s">
        <v>888</v>
      </c>
      <c r="C9">
        <v>2417</v>
      </c>
      <c r="D9" t="s">
        <v>889</v>
      </c>
      <c r="E9" s="200">
        <v>43915</v>
      </c>
      <c r="F9">
        <v>48</v>
      </c>
      <c r="G9" t="s">
        <v>890</v>
      </c>
      <c r="H9">
        <f>YEAR(Table5[[#This Row],[Date]])</f>
        <v>2020</v>
      </c>
      <c r="J9" s="222" t="s">
        <v>1329</v>
      </c>
      <c r="K9">
        <v>4</v>
      </c>
      <c r="L9">
        <v>156</v>
      </c>
      <c r="M9">
        <v>144</v>
      </c>
      <c r="N9">
        <v>304</v>
      </c>
    </row>
    <row r="10" spans="1:14" x14ac:dyDescent="0.2">
      <c r="A10">
        <v>1023</v>
      </c>
      <c r="B10" t="s">
        <v>891</v>
      </c>
      <c r="C10">
        <v>2424</v>
      </c>
      <c r="D10" t="s">
        <v>889</v>
      </c>
      <c r="E10" s="200">
        <v>43927</v>
      </c>
      <c r="F10">
        <v>46</v>
      </c>
      <c r="G10" t="s">
        <v>892</v>
      </c>
      <c r="H10">
        <f>YEAR(Table5[[#This Row],[Date]])</f>
        <v>2020</v>
      </c>
      <c r="J10" s="222" t="s">
        <v>1330</v>
      </c>
      <c r="K10">
        <v>2</v>
      </c>
      <c r="L10">
        <v>146</v>
      </c>
      <c r="M10">
        <v>157</v>
      </c>
      <c r="N10">
        <v>305</v>
      </c>
    </row>
    <row r="11" spans="1:14" x14ac:dyDescent="0.2">
      <c r="A11">
        <v>1024</v>
      </c>
      <c r="B11" t="s">
        <v>888</v>
      </c>
      <c r="C11">
        <v>2411</v>
      </c>
      <c r="D11" t="s">
        <v>889</v>
      </c>
      <c r="E11" s="200">
        <v>43939</v>
      </c>
      <c r="F11">
        <v>46</v>
      </c>
      <c r="G11" t="s">
        <v>890</v>
      </c>
      <c r="H11">
        <f>YEAR(Table5[[#This Row],[Date]])</f>
        <v>2020</v>
      </c>
      <c r="J11" s="222" t="s">
        <v>1331</v>
      </c>
      <c r="K11">
        <v>4</v>
      </c>
      <c r="L11">
        <v>171</v>
      </c>
      <c r="M11">
        <v>129</v>
      </c>
      <c r="N11">
        <v>304</v>
      </c>
    </row>
    <row r="12" spans="1:14" x14ac:dyDescent="0.2">
      <c r="A12">
        <v>1025</v>
      </c>
      <c r="B12" t="s">
        <v>888</v>
      </c>
      <c r="C12">
        <v>2416</v>
      </c>
      <c r="D12" t="s">
        <v>889</v>
      </c>
      <c r="E12" s="200">
        <v>43951</v>
      </c>
      <c r="F12">
        <v>46</v>
      </c>
      <c r="G12" t="s">
        <v>892</v>
      </c>
      <c r="H12">
        <f>YEAR(Table5[[#This Row],[Date]])</f>
        <v>2020</v>
      </c>
      <c r="J12" s="222" t="s">
        <v>1332</v>
      </c>
      <c r="K12">
        <v>2</v>
      </c>
      <c r="L12">
        <v>149</v>
      </c>
      <c r="M12">
        <v>153</v>
      </c>
      <c r="N12">
        <v>304</v>
      </c>
    </row>
    <row r="13" spans="1:14" x14ac:dyDescent="0.2">
      <c r="A13">
        <v>1026</v>
      </c>
      <c r="B13" t="s">
        <v>891</v>
      </c>
      <c r="C13">
        <v>2405</v>
      </c>
      <c r="D13" t="s">
        <v>889</v>
      </c>
      <c r="E13" s="200">
        <v>43963</v>
      </c>
      <c r="F13">
        <v>46</v>
      </c>
      <c r="G13" t="s">
        <v>890</v>
      </c>
      <c r="H13">
        <f>YEAR(Table5[[#This Row],[Date]])</f>
        <v>2020</v>
      </c>
      <c r="J13" s="222" t="s">
        <v>1333</v>
      </c>
      <c r="K13">
        <v>2</v>
      </c>
      <c r="L13">
        <v>148</v>
      </c>
      <c r="M13">
        <v>155</v>
      </c>
      <c r="N13">
        <v>305</v>
      </c>
    </row>
    <row r="14" spans="1:14" x14ac:dyDescent="0.2">
      <c r="A14">
        <v>1027</v>
      </c>
      <c r="B14" t="s">
        <v>888</v>
      </c>
      <c r="C14">
        <v>2405</v>
      </c>
      <c r="D14" t="s">
        <v>889</v>
      </c>
      <c r="E14" s="200">
        <v>43975</v>
      </c>
      <c r="F14">
        <v>3</v>
      </c>
      <c r="G14" t="s">
        <v>890</v>
      </c>
      <c r="H14">
        <f>YEAR(Table5[[#This Row],[Date]])</f>
        <v>2020</v>
      </c>
      <c r="J14" s="222" t="s">
        <v>1334</v>
      </c>
      <c r="K14">
        <v>6</v>
      </c>
      <c r="L14">
        <v>135</v>
      </c>
      <c r="M14">
        <v>163</v>
      </c>
      <c r="N14">
        <v>304</v>
      </c>
    </row>
    <row r="15" spans="1:14" x14ac:dyDescent="0.2">
      <c r="A15">
        <v>1028</v>
      </c>
      <c r="B15" t="s">
        <v>888</v>
      </c>
      <c r="C15">
        <v>2420</v>
      </c>
      <c r="D15" t="s">
        <v>889</v>
      </c>
      <c r="E15" s="200">
        <v>43987</v>
      </c>
      <c r="F15">
        <v>46</v>
      </c>
      <c r="G15" t="s">
        <v>890</v>
      </c>
      <c r="H15">
        <f>YEAR(Table5[[#This Row],[Date]])</f>
        <v>2020</v>
      </c>
      <c r="J15" s="222" t="s">
        <v>1335</v>
      </c>
      <c r="K15">
        <v>4</v>
      </c>
      <c r="L15">
        <v>153</v>
      </c>
      <c r="M15">
        <v>148</v>
      </c>
      <c r="N15">
        <v>305</v>
      </c>
    </row>
    <row r="16" spans="1:14" x14ac:dyDescent="0.2">
      <c r="A16">
        <v>1029</v>
      </c>
      <c r="B16" t="s">
        <v>891</v>
      </c>
      <c r="C16">
        <v>2416</v>
      </c>
      <c r="D16" t="s">
        <v>889</v>
      </c>
      <c r="E16" s="200">
        <v>43999</v>
      </c>
      <c r="F16">
        <v>45</v>
      </c>
      <c r="G16" t="s">
        <v>890</v>
      </c>
      <c r="H16">
        <f>YEAR(Table5[[#This Row],[Date]])</f>
        <v>2020</v>
      </c>
      <c r="J16" s="222" t="s">
        <v>1336</v>
      </c>
      <c r="K16">
        <v>3</v>
      </c>
      <c r="L16">
        <v>138</v>
      </c>
      <c r="M16">
        <v>163</v>
      </c>
      <c r="N16">
        <v>304</v>
      </c>
    </row>
    <row r="17" spans="1:14" x14ac:dyDescent="0.2">
      <c r="A17">
        <v>1030</v>
      </c>
      <c r="B17" t="s">
        <v>888</v>
      </c>
      <c r="C17">
        <v>2416</v>
      </c>
      <c r="D17" t="s">
        <v>889</v>
      </c>
      <c r="E17" s="200">
        <v>44011</v>
      </c>
      <c r="F17">
        <v>44</v>
      </c>
      <c r="G17" t="s">
        <v>890</v>
      </c>
      <c r="H17">
        <f>YEAR(Table5[[#This Row],[Date]])</f>
        <v>2020</v>
      </c>
      <c r="J17" s="222" t="s">
        <v>1337</v>
      </c>
      <c r="K17">
        <v>6</v>
      </c>
      <c r="L17">
        <v>137</v>
      </c>
      <c r="M17">
        <v>161</v>
      </c>
      <c r="N17">
        <v>304</v>
      </c>
    </row>
    <row r="18" spans="1:14" x14ac:dyDescent="0.2">
      <c r="A18">
        <v>1031</v>
      </c>
      <c r="B18" t="s">
        <v>888</v>
      </c>
      <c r="C18">
        <v>2412</v>
      </c>
      <c r="D18" t="s">
        <v>889</v>
      </c>
      <c r="E18" s="200">
        <v>44023</v>
      </c>
      <c r="F18">
        <v>44</v>
      </c>
      <c r="G18" t="s">
        <v>890</v>
      </c>
      <c r="H18">
        <f>YEAR(Table5[[#This Row],[Date]])</f>
        <v>2020</v>
      </c>
      <c r="J18" s="222" t="s">
        <v>1338</v>
      </c>
      <c r="L18">
        <v>20</v>
      </c>
      <c r="M18">
        <v>23</v>
      </c>
      <c r="N18">
        <v>43</v>
      </c>
    </row>
    <row r="19" spans="1:14" x14ac:dyDescent="0.2">
      <c r="A19">
        <v>1032</v>
      </c>
      <c r="B19" t="s">
        <v>891</v>
      </c>
      <c r="C19">
        <v>2420</v>
      </c>
      <c r="D19" t="s">
        <v>889</v>
      </c>
      <c r="E19" s="200">
        <v>44035</v>
      </c>
      <c r="F19">
        <v>44</v>
      </c>
      <c r="G19" t="s">
        <v>890</v>
      </c>
      <c r="H19">
        <f>YEAR(Table5[[#This Row],[Date]])</f>
        <v>2020</v>
      </c>
      <c r="J19" s="222" t="s">
        <v>1310</v>
      </c>
      <c r="K19">
        <v>54</v>
      </c>
      <c r="L19">
        <v>2033</v>
      </c>
      <c r="M19">
        <v>1913</v>
      </c>
      <c r="N19">
        <v>4000</v>
      </c>
    </row>
    <row r="20" spans="1:14" x14ac:dyDescent="0.2">
      <c r="A20">
        <v>1033</v>
      </c>
      <c r="B20" t="s">
        <v>891</v>
      </c>
      <c r="C20">
        <v>2419</v>
      </c>
      <c r="D20" t="s">
        <v>893</v>
      </c>
      <c r="E20" s="200">
        <v>44047</v>
      </c>
      <c r="F20">
        <v>44</v>
      </c>
      <c r="G20" t="s">
        <v>892</v>
      </c>
      <c r="H20">
        <f>YEAR(Table5[[#This Row],[Date]])</f>
        <v>2020</v>
      </c>
    </row>
    <row r="21" spans="1:14" x14ac:dyDescent="0.2">
      <c r="A21">
        <v>1034</v>
      </c>
      <c r="B21" t="s">
        <v>891</v>
      </c>
      <c r="C21">
        <v>2408</v>
      </c>
      <c r="D21" t="s">
        <v>889</v>
      </c>
      <c r="E21" s="200">
        <v>44059</v>
      </c>
      <c r="F21">
        <v>44</v>
      </c>
      <c r="G21" t="s">
        <v>890</v>
      </c>
      <c r="H21">
        <f>YEAR(Table5[[#This Row],[Date]])</f>
        <v>2020</v>
      </c>
    </row>
    <row r="22" spans="1:14" x14ac:dyDescent="0.2">
      <c r="A22">
        <v>1035</v>
      </c>
      <c r="B22" t="s">
        <v>894</v>
      </c>
      <c r="C22">
        <v>2418</v>
      </c>
      <c r="D22" t="s">
        <v>889</v>
      </c>
      <c r="E22" s="200">
        <v>44071</v>
      </c>
      <c r="F22">
        <v>44</v>
      </c>
      <c r="G22" t="s">
        <v>892</v>
      </c>
      <c r="H22">
        <f>YEAR(Table5[[#This Row],[Date]])</f>
        <v>2020</v>
      </c>
    </row>
    <row r="23" spans="1:14" x14ac:dyDescent="0.2">
      <c r="A23">
        <v>1036</v>
      </c>
      <c r="B23" t="s">
        <v>894</v>
      </c>
      <c r="C23">
        <v>2418</v>
      </c>
      <c r="D23" t="s">
        <v>889</v>
      </c>
      <c r="E23" s="200">
        <v>44083</v>
      </c>
      <c r="F23">
        <v>44</v>
      </c>
      <c r="G23" t="s">
        <v>892</v>
      </c>
      <c r="H23">
        <f>YEAR(Table5[[#This Row],[Date]])</f>
        <v>2020</v>
      </c>
    </row>
    <row r="24" spans="1:14" x14ac:dyDescent="0.2">
      <c r="A24">
        <v>1037</v>
      </c>
      <c r="B24" t="s">
        <v>891</v>
      </c>
      <c r="C24">
        <v>2421</v>
      </c>
      <c r="D24" t="s">
        <v>889</v>
      </c>
      <c r="E24" s="200">
        <v>44095</v>
      </c>
      <c r="F24">
        <v>44</v>
      </c>
      <c r="G24" t="s">
        <v>890</v>
      </c>
      <c r="H24">
        <f>YEAR(Table5[[#This Row],[Date]])</f>
        <v>2020</v>
      </c>
    </row>
    <row r="25" spans="1:14" x14ac:dyDescent="0.2">
      <c r="A25">
        <v>1038</v>
      </c>
      <c r="B25" t="s">
        <v>891</v>
      </c>
      <c r="C25">
        <v>2408</v>
      </c>
      <c r="D25" t="s">
        <v>889</v>
      </c>
      <c r="E25" s="200">
        <v>44107</v>
      </c>
      <c r="F25">
        <v>42</v>
      </c>
      <c r="G25" t="s">
        <v>890</v>
      </c>
      <c r="H25">
        <f>YEAR(Table5[[#This Row],[Date]])</f>
        <v>2020</v>
      </c>
    </row>
    <row r="26" spans="1:14" x14ac:dyDescent="0.2">
      <c r="A26">
        <v>1039</v>
      </c>
      <c r="B26" t="s">
        <v>888</v>
      </c>
      <c r="C26">
        <v>2423</v>
      </c>
      <c r="D26" t="s">
        <v>889</v>
      </c>
      <c r="E26" s="200">
        <v>44119</v>
      </c>
      <c r="F26">
        <v>42</v>
      </c>
      <c r="G26" t="s">
        <v>890</v>
      </c>
      <c r="H26">
        <f>YEAR(Table5[[#This Row],[Date]])</f>
        <v>2020</v>
      </c>
    </row>
    <row r="27" spans="1:14" x14ac:dyDescent="0.2">
      <c r="A27">
        <v>1040</v>
      </c>
      <c r="B27" t="s">
        <v>891</v>
      </c>
      <c r="C27">
        <v>2405</v>
      </c>
      <c r="D27" t="s">
        <v>889</v>
      </c>
      <c r="E27" s="200">
        <v>44131</v>
      </c>
      <c r="F27">
        <v>42</v>
      </c>
      <c r="G27" t="s">
        <v>890</v>
      </c>
      <c r="H27">
        <f>YEAR(Table5[[#This Row],[Date]])</f>
        <v>2020</v>
      </c>
    </row>
    <row r="28" spans="1:14" x14ac:dyDescent="0.2">
      <c r="A28">
        <v>1041</v>
      </c>
      <c r="B28" t="s">
        <v>894</v>
      </c>
      <c r="C28">
        <v>2423</v>
      </c>
      <c r="D28" t="s">
        <v>889</v>
      </c>
      <c r="E28" s="200">
        <v>44143</v>
      </c>
      <c r="F28">
        <v>42</v>
      </c>
      <c r="G28" t="s">
        <v>890</v>
      </c>
      <c r="H28">
        <f>YEAR(Table5[[#This Row],[Date]])</f>
        <v>2020</v>
      </c>
    </row>
    <row r="29" spans="1:14" x14ac:dyDescent="0.2">
      <c r="A29">
        <v>1042</v>
      </c>
      <c r="B29" t="s">
        <v>891</v>
      </c>
      <c r="C29">
        <v>2423</v>
      </c>
      <c r="D29" t="s">
        <v>889</v>
      </c>
      <c r="E29" s="200">
        <v>44155</v>
      </c>
      <c r="F29">
        <v>42</v>
      </c>
      <c r="G29" t="s">
        <v>890</v>
      </c>
      <c r="H29">
        <f>YEAR(Table5[[#This Row],[Date]])</f>
        <v>2020</v>
      </c>
    </row>
    <row r="30" spans="1:14" x14ac:dyDescent="0.2">
      <c r="A30">
        <v>1043</v>
      </c>
      <c r="B30" t="s">
        <v>891</v>
      </c>
      <c r="C30">
        <v>2414</v>
      </c>
      <c r="D30" t="s">
        <v>889</v>
      </c>
      <c r="E30" s="200">
        <v>44167</v>
      </c>
      <c r="F30">
        <v>7</v>
      </c>
      <c r="G30" t="s">
        <v>890</v>
      </c>
      <c r="H30">
        <f>YEAR(Table5[[#This Row],[Date]])</f>
        <v>2020</v>
      </c>
    </row>
    <row r="31" spans="1:14" x14ac:dyDescent="0.2">
      <c r="A31">
        <v>1044</v>
      </c>
      <c r="B31" t="s">
        <v>891</v>
      </c>
      <c r="C31">
        <v>2418</v>
      </c>
      <c r="D31" t="s">
        <v>889</v>
      </c>
      <c r="E31" s="200">
        <v>44179</v>
      </c>
      <c r="F31">
        <v>42</v>
      </c>
      <c r="G31" t="s">
        <v>890</v>
      </c>
      <c r="H31">
        <f>YEAR(Table5[[#This Row],[Date]])</f>
        <v>2020</v>
      </c>
    </row>
    <row r="32" spans="1:14" x14ac:dyDescent="0.2">
      <c r="A32">
        <v>1045</v>
      </c>
      <c r="B32" t="s">
        <v>895</v>
      </c>
      <c r="C32">
        <v>2405</v>
      </c>
      <c r="D32" t="s">
        <v>889</v>
      </c>
      <c r="E32" s="200">
        <v>44191</v>
      </c>
      <c r="F32">
        <v>42</v>
      </c>
      <c r="G32" t="s">
        <v>892</v>
      </c>
      <c r="H32">
        <f>YEAR(Table5[[#This Row],[Date]])</f>
        <v>2020</v>
      </c>
    </row>
    <row r="33" spans="1:8" x14ac:dyDescent="0.2">
      <c r="A33">
        <v>1046</v>
      </c>
      <c r="B33" t="s">
        <v>888</v>
      </c>
      <c r="C33">
        <v>2413</v>
      </c>
      <c r="D33" t="s">
        <v>893</v>
      </c>
      <c r="E33" s="200">
        <v>44203</v>
      </c>
      <c r="F33">
        <v>42</v>
      </c>
      <c r="G33" t="s">
        <v>890</v>
      </c>
      <c r="H33">
        <f>YEAR(Table5[[#This Row],[Date]])</f>
        <v>2021</v>
      </c>
    </row>
    <row r="34" spans="1:8" x14ac:dyDescent="0.2">
      <c r="A34">
        <v>1047</v>
      </c>
      <c r="B34" t="s">
        <v>888</v>
      </c>
      <c r="C34">
        <v>2411</v>
      </c>
      <c r="D34" t="s">
        <v>889</v>
      </c>
      <c r="E34" s="200">
        <v>44215</v>
      </c>
      <c r="F34">
        <v>42</v>
      </c>
      <c r="G34" t="s">
        <v>890</v>
      </c>
      <c r="H34">
        <f>YEAR(Table5[[#This Row],[Date]])</f>
        <v>2021</v>
      </c>
    </row>
    <row r="35" spans="1:8" x14ac:dyDescent="0.2">
      <c r="A35">
        <v>1048</v>
      </c>
      <c r="B35" t="s">
        <v>891</v>
      </c>
      <c r="C35">
        <v>2422</v>
      </c>
      <c r="D35" t="s">
        <v>889</v>
      </c>
      <c r="E35" s="200">
        <v>44227</v>
      </c>
      <c r="F35">
        <v>42</v>
      </c>
      <c r="G35" t="s">
        <v>890</v>
      </c>
      <c r="H35">
        <f>YEAR(Table5[[#This Row],[Date]])</f>
        <v>2021</v>
      </c>
    </row>
    <row r="36" spans="1:8" x14ac:dyDescent="0.2">
      <c r="A36">
        <v>1049</v>
      </c>
      <c r="B36" t="s">
        <v>891</v>
      </c>
      <c r="C36">
        <v>2422</v>
      </c>
      <c r="D36" t="s">
        <v>889</v>
      </c>
      <c r="E36" s="200">
        <v>44239</v>
      </c>
      <c r="F36">
        <v>42</v>
      </c>
      <c r="G36" t="s">
        <v>890</v>
      </c>
      <c r="H36">
        <f>YEAR(Table5[[#This Row],[Date]])</f>
        <v>2021</v>
      </c>
    </row>
    <row r="37" spans="1:8" x14ac:dyDescent="0.2">
      <c r="A37">
        <v>1050</v>
      </c>
      <c r="B37" t="s">
        <v>891</v>
      </c>
      <c r="C37">
        <v>2422</v>
      </c>
      <c r="D37" t="s">
        <v>889</v>
      </c>
      <c r="E37" s="200">
        <v>44251</v>
      </c>
      <c r="F37">
        <v>42</v>
      </c>
      <c r="G37" t="s">
        <v>892</v>
      </c>
      <c r="H37">
        <f>YEAR(Table5[[#This Row],[Date]])</f>
        <v>2021</v>
      </c>
    </row>
    <row r="38" spans="1:8" x14ac:dyDescent="0.2">
      <c r="A38">
        <v>1051</v>
      </c>
      <c r="B38" t="s">
        <v>891</v>
      </c>
      <c r="C38">
        <v>2411</v>
      </c>
      <c r="D38" t="s">
        <v>889</v>
      </c>
      <c r="E38" s="200">
        <v>44263</v>
      </c>
      <c r="F38">
        <v>41</v>
      </c>
      <c r="G38" t="s">
        <v>890</v>
      </c>
      <c r="H38">
        <f>YEAR(Table5[[#This Row],[Date]])</f>
        <v>2021</v>
      </c>
    </row>
    <row r="39" spans="1:8" x14ac:dyDescent="0.2">
      <c r="A39">
        <v>1052</v>
      </c>
      <c r="B39" t="s">
        <v>888</v>
      </c>
      <c r="C39">
        <v>2422</v>
      </c>
      <c r="D39" t="s">
        <v>889</v>
      </c>
      <c r="E39" s="200">
        <v>44275</v>
      </c>
      <c r="F39">
        <v>41</v>
      </c>
      <c r="G39" t="s">
        <v>890</v>
      </c>
      <c r="H39">
        <f>YEAR(Table5[[#This Row],[Date]])</f>
        <v>2021</v>
      </c>
    </row>
    <row r="40" spans="1:8" x14ac:dyDescent="0.2">
      <c r="A40">
        <v>1053</v>
      </c>
      <c r="B40" t="s">
        <v>888</v>
      </c>
      <c r="C40">
        <v>2422</v>
      </c>
      <c r="D40" t="s">
        <v>889</v>
      </c>
      <c r="E40" s="200">
        <v>44287</v>
      </c>
      <c r="F40">
        <v>41</v>
      </c>
      <c r="G40" t="s">
        <v>890</v>
      </c>
      <c r="H40">
        <f>YEAR(Table5[[#This Row],[Date]])</f>
        <v>2021</v>
      </c>
    </row>
    <row r="41" spans="1:8" x14ac:dyDescent="0.2">
      <c r="A41">
        <v>1054</v>
      </c>
      <c r="B41" t="s">
        <v>891</v>
      </c>
      <c r="C41">
        <v>2417</v>
      </c>
      <c r="D41" t="s">
        <v>889</v>
      </c>
      <c r="E41" s="200">
        <v>44299</v>
      </c>
      <c r="F41">
        <v>40</v>
      </c>
      <c r="G41" t="s">
        <v>890</v>
      </c>
      <c r="H41">
        <f>YEAR(Table5[[#This Row],[Date]])</f>
        <v>2021</v>
      </c>
    </row>
    <row r="42" spans="1:8" x14ac:dyDescent="0.2">
      <c r="A42">
        <v>1056</v>
      </c>
      <c r="B42" t="s">
        <v>888</v>
      </c>
      <c r="C42">
        <v>2407</v>
      </c>
      <c r="D42" t="s">
        <v>893</v>
      </c>
      <c r="E42" s="200">
        <v>44311</v>
      </c>
      <c r="F42">
        <v>41</v>
      </c>
      <c r="G42" t="s">
        <v>890</v>
      </c>
      <c r="H42">
        <f>YEAR(Table5[[#This Row],[Date]])</f>
        <v>2021</v>
      </c>
    </row>
    <row r="43" spans="1:8" x14ac:dyDescent="0.2">
      <c r="A43">
        <v>1057</v>
      </c>
      <c r="B43" t="s">
        <v>891</v>
      </c>
      <c r="C43">
        <v>2416</v>
      </c>
      <c r="D43" t="s">
        <v>889</v>
      </c>
      <c r="E43" s="200">
        <v>44323</v>
      </c>
      <c r="F43">
        <v>40</v>
      </c>
      <c r="G43" t="s">
        <v>892</v>
      </c>
      <c r="H43">
        <f>YEAR(Table5[[#This Row],[Date]])</f>
        <v>2021</v>
      </c>
    </row>
    <row r="44" spans="1:8" x14ac:dyDescent="0.2">
      <c r="A44">
        <v>1058</v>
      </c>
      <c r="B44" t="s">
        <v>891</v>
      </c>
      <c r="C44">
        <v>2422</v>
      </c>
      <c r="D44" t="s">
        <v>889</v>
      </c>
      <c r="E44" s="200">
        <v>44335</v>
      </c>
      <c r="F44">
        <v>40</v>
      </c>
      <c r="G44" t="s">
        <v>890</v>
      </c>
      <c r="H44">
        <f>YEAR(Table5[[#This Row],[Date]])</f>
        <v>2021</v>
      </c>
    </row>
    <row r="45" spans="1:8" x14ac:dyDescent="0.2">
      <c r="A45">
        <v>1059</v>
      </c>
      <c r="B45" t="s">
        <v>891</v>
      </c>
      <c r="C45">
        <v>2406</v>
      </c>
      <c r="D45" t="s">
        <v>893</v>
      </c>
      <c r="E45" s="200">
        <v>44347</v>
      </c>
      <c r="F45">
        <v>40</v>
      </c>
      <c r="G45" t="s">
        <v>892</v>
      </c>
      <c r="H45">
        <f>YEAR(Table5[[#This Row],[Date]])</f>
        <v>2021</v>
      </c>
    </row>
    <row r="46" spans="1:8" x14ac:dyDescent="0.2">
      <c r="A46">
        <v>1060</v>
      </c>
      <c r="B46" t="s">
        <v>891</v>
      </c>
      <c r="C46">
        <v>2407</v>
      </c>
      <c r="D46" t="s">
        <v>889</v>
      </c>
      <c r="E46" s="200">
        <v>44359</v>
      </c>
      <c r="F46">
        <v>40</v>
      </c>
      <c r="G46" t="s">
        <v>892</v>
      </c>
      <c r="H46">
        <f>YEAR(Table5[[#This Row],[Date]])</f>
        <v>2021</v>
      </c>
    </row>
    <row r="47" spans="1:8" x14ac:dyDescent="0.2">
      <c r="A47">
        <v>1061</v>
      </c>
      <c r="B47" t="s">
        <v>891</v>
      </c>
      <c r="C47">
        <v>2419</v>
      </c>
      <c r="D47" t="s">
        <v>889</v>
      </c>
      <c r="E47" s="200">
        <v>44371</v>
      </c>
      <c r="F47">
        <v>40</v>
      </c>
      <c r="G47" t="s">
        <v>890</v>
      </c>
      <c r="H47">
        <f>YEAR(Table5[[#This Row],[Date]])</f>
        <v>2021</v>
      </c>
    </row>
    <row r="48" spans="1:8" x14ac:dyDescent="0.2">
      <c r="A48">
        <v>1062</v>
      </c>
      <c r="B48" t="s">
        <v>891</v>
      </c>
      <c r="C48">
        <v>2404</v>
      </c>
      <c r="D48" t="s">
        <v>889</v>
      </c>
      <c r="E48" s="200">
        <v>44383</v>
      </c>
      <c r="F48">
        <v>40</v>
      </c>
      <c r="G48" t="s">
        <v>890</v>
      </c>
      <c r="H48">
        <f>YEAR(Table5[[#This Row],[Date]])</f>
        <v>2021</v>
      </c>
    </row>
    <row r="49" spans="1:8" x14ac:dyDescent="0.2">
      <c r="A49">
        <v>1063</v>
      </c>
      <c r="B49" t="s">
        <v>891</v>
      </c>
      <c r="C49">
        <v>2402</v>
      </c>
      <c r="D49" t="s">
        <v>889</v>
      </c>
      <c r="E49" s="200">
        <v>44395</v>
      </c>
      <c r="F49">
        <v>40</v>
      </c>
      <c r="G49" t="s">
        <v>890</v>
      </c>
      <c r="H49">
        <f>YEAR(Table5[[#This Row],[Date]])</f>
        <v>2021</v>
      </c>
    </row>
    <row r="50" spans="1:8" x14ac:dyDescent="0.2">
      <c r="A50">
        <v>1064</v>
      </c>
      <c r="B50" t="s">
        <v>888</v>
      </c>
      <c r="C50">
        <v>2418</v>
      </c>
      <c r="D50" t="s">
        <v>889</v>
      </c>
      <c r="E50" s="200">
        <v>44407</v>
      </c>
      <c r="F50">
        <v>40</v>
      </c>
      <c r="G50" t="s">
        <v>890</v>
      </c>
      <c r="H50">
        <f>YEAR(Table5[[#This Row],[Date]])</f>
        <v>2021</v>
      </c>
    </row>
    <row r="51" spans="1:8" x14ac:dyDescent="0.2">
      <c r="A51">
        <v>1065</v>
      </c>
      <c r="B51" t="s">
        <v>888</v>
      </c>
      <c r="C51">
        <v>2418</v>
      </c>
      <c r="D51" t="s">
        <v>889</v>
      </c>
      <c r="E51" s="200">
        <v>44419</v>
      </c>
      <c r="F51">
        <v>40</v>
      </c>
      <c r="G51" t="s">
        <v>890</v>
      </c>
      <c r="H51">
        <f>YEAR(Table5[[#This Row],[Date]])</f>
        <v>2021</v>
      </c>
    </row>
    <row r="52" spans="1:8" x14ac:dyDescent="0.2">
      <c r="A52">
        <v>1066</v>
      </c>
      <c r="B52" t="s">
        <v>891</v>
      </c>
      <c r="C52">
        <v>2420</v>
      </c>
      <c r="D52" t="s">
        <v>889</v>
      </c>
      <c r="E52" s="200">
        <v>44431</v>
      </c>
      <c r="F52">
        <v>40</v>
      </c>
      <c r="G52" t="s">
        <v>890</v>
      </c>
      <c r="H52">
        <f>YEAR(Table5[[#This Row],[Date]])</f>
        <v>2021</v>
      </c>
    </row>
    <row r="53" spans="1:8" x14ac:dyDescent="0.2">
      <c r="A53">
        <v>1067</v>
      </c>
      <c r="B53" t="s">
        <v>888</v>
      </c>
      <c r="C53">
        <v>2415</v>
      </c>
      <c r="D53" t="s">
        <v>889</v>
      </c>
      <c r="E53" s="200">
        <v>44443</v>
      </c>
      <c r="F53">
        <v>40</v>
      </c>
      <c r="G53" t="s">
        <v>892</v>
      </c>
      <c r="H53">
        <f>YEAR(Table5[[#This Row],[Date]])</f>
        <v>2021</v>
      </c>
    </row>
    <row r="54" spans="1:8" x14ac:dyDescent="0.2">
      <c r="A54">
        <v>1068</v>
      </c>
      <c r="B54" t="s">
        <v>891</v>
      </c>
      <c r="C54">
        <v>2409</v>
      </c>
      <c r="D54" t="s">
        <v>889</v>
      </c>
      <c r="E54" s="200">
        <v>44455</v>
      </c>
      <c r="F54">
        <v>38</v>
      </c>
      <c r="G54" t="s">
        <v>890</v>
      </c>
      <c r="H54">
        <f>YEAR(Table5[[#This Row],[Date]])</f>
        <v>2021</v>
      </c>
    </row>
    <row r="55" spans="1:8" x14ac:dyDescent="0.2">
      <c r="A55">
        <v>1069</v>
      </c>
      <c r="B55" t="s">
        <v>891</v>
      </c>
      <c r="C55">
        <v>2421</v>
      </c>
      <c r="D55" t="s">
        <v>889</v>
      </c>
      <c r="E55" s="200">
        <v>44467</v>
      </c>
      <c r="F55">
        <v>39</v>
      </c>
      <c r="G55" t="s">
        <v>892</v>
      </c>
      <c r="H55">
        <f>YEAR(Table5[[#This Row],[Date]])</f>
        <v>2021</v>
      </c>
    </row>
    <row r="56" spans="1:8" x14ac:dyDescent="0.2">
      <c r="A56">
        <v>1070</v>
      </c>
      <c r="B56" t="s">
        <v>891</v>
      </c>
      <c r="C56">
        <v>2406</v>
      </c>
      <c r="D56" t="s">
        <v>893</v>
      </c>
      <c r="E56" s="200">
        <v>44479</v>
      </c>
      <c r="F56">
        <v>38</v>
      </c>
      <c r="G56" t="s">
        <v>892</v>
      </c>
      <c r="H56">
        <f>YEAR(Table5[[#This Row],[Date]])</f>
        <v>2021</v>
      </c>
    </row>
    <row r="57" spans="1:8" x14ac:dyDescent="0.2">
      <c r="A57">
        <v>1071</v>
      </c>
      <c r="B57" t="s">
        <v>891</v>
      </c>
      <c r="C57">
        <v>2406</v>
      </c>
      <c r="D57" t="s">
        <v>893</v>
      </c>
      <c r="E57" s="200">
        <v>44491</v>
      </c>
      <c r="F57">
        <v>38</v>
      </c>
      <c r="G57" t="s">
        <v>892</v>
      </c>
      <c r="H57">
        <f>YEAR(Table5[[#This Row],[Date]])</f>
        <v>2021</v>
      </c>
    </row>
    <row r="58" spans="1:8" x14ac:dyDescent="0.2">
      <c r="A58">
        <v>1072</v>
      </c>
      <c r="B58" t="s">
        <v>891</v>
      </c>
      <c r="C58">
        <v>2417</v>
      </c>
      <c r="D58" t="s">
        <v>889</v>
      </c>
      <c r="E58" s="200">
        <v>44503</v>
      </c>
      <c r="F58">
        <v>38</v>
      </c>
      <c r="G58" t="s">
        <v>892</v>
      </c>
      <c r="H58">
        <f>YEAR(Table5[[#This Row],[Date]])</f>
        <v>2021</v>
      </c>
    </row>
    <row r="59" spans="1:8" x14ac:dyDescent="0.2">
      <c r="A59">
        <v>1073</v>
      </c>
      <c r="B59" t="s">
        <v>891</v>
      </c>
      <c r="C59">
        <v>2417</v>
      </c>
      <c r="D59" t="s">
        <v>889</v>
      </c>
      <c r="E59" s="200">
        <v>44515</v>
      </c>
      <c r="F59">
        <v>38</v>
      </c>
      <c r="G59" t="s">
        <v>892</v>
      </c>
      <c r="H59">
        <f>YEAR(Table5[[#This Row],[Date]])</f>
        <v>2021</v>
      </c>
    </row>
    <row r="60" spans="1:8" x14ac:dyDescent="0.2">
      <c r="A60">
        <v>1074</v>
      </c>
      <c r="B60" t="s">
        <v>888</v>
      </c>
      <c r="C60">
        <v>2422</v>
      </c>
      <c r="D60" t="s">
        <v>889</v>
      </c>
      <c r="E60" s="200">
        <v>44527</v>
      </c>
      <c r="F60">
        <v>39</v>
      </c>
      <c r="G60" t="s">
        <v>890</v>
      </c>
      <c r="H60">
        <f>YEAR(Table5[[#This Row],[Date]])</f>
        <v>2021</v>
      </c>
    </row>
    <row r="61" spans="1:8" x14ac:dyDescent="0.2">
      <c r="A61">
        <v>1075</v>
      </c>
      <c r="B61" t="s">
        <v>891</v>
      </c>
      <c r="C61">
        <v>2402</v>
      </c>
      <c r="D61" t="s">
        <v>889</v>
      </c>
      <c r="E61" s="200">
        <v>44539</v>
      </c>
      <c r="F61">
        <v>38</v>
      </c>
      <c r="G61" t="s">
        <v>890</v>
      </c>
      <c r="H61">
        <f>YEAR(Table5[[#This Row],[Date]])</f>
        <v>2021</v>
      </c>
    </row>
    <row r="62" spans="1:8" x14ac:dyDescent="0.2">
      <c r="A62">
        <v>1076</v>
      </c>
      <c r="B62" t="s">
        <v>894</v>
      </c>
      <c r="C62">
        <v>2423</v>
      </c>
      <c r="D62" t="s">
        <v>893</v>
      </c>
      <c r="E62" s="200">
        <v>44551</v>
      </c>
      <c r="F62">
        <v>38</v>
      </c>
      <c r="G62" t="s">
        <v>890</v>
      </c>
      <c r="H62">
        <f>YEAR(Table5[[#This Row],[Date]])</f>
        <v>2021</v>
      </c>
    </row>
    <row r="63" spans="1:8" x14ac:dyDescent="0.2">
      <c r="A63">
        <v>1077</v>
      </c>
      <c r="B63" t="s">
        <v>888</v>
      </c>
      <c r="C63">
        <v>2415</v>
      </c>
      <c r="D63" t="s">
        <v>889</v>
      </c>
      <c r="E63" s="200">
        <v>44563</v>
      </c>
      <c r="F63">
        <v>38</v>
      </c>
      <c r="G63" t="s">
        <v>892</v>
      </c>
      <c r="H63">
        <f>YEAR(Table5[[#This Row],[Date]])</f>
        <v>2022</v>
      </c>
    </row>
    <row r="64" spans="1:8" x14ac:dyDescent="0.2">
      <c r="A64">
        <v>1078</v>
      </c>
      <c r="B64" t="s">
        <v>888</v>
      </c>
      <c r="C64">
        <v>2422</v>
      </c>
      <c r="D64" t="s">
        <v>889</v>
      </c>
      <c r="E64" s="200">
        <v>44575</v>
      </c>
      <c r="F64">
        <v>38</v>
      </c>
      <c r="G64" t="s">
        <v>890</v>
      </c>
      <c r="H64">
        <f>YEAR(Table5[[#This Row],[Date]])</f>
        <v>2022</v>
      </c>
    </row>
    <row r="65" spans="1:8" x14ac:dyDescent="0.2">
      <c r="A65">
        <v>1079</v>
      </c>
      <c r="B65" t="s">
        <v>891</v>
      </c>
      <c r="C65">
        <v>2422</v>
      </c>
      <c r="D65" t="s">
        <v>889</v>
      </c>
      <c r="E65" s="200">
        <v>44587</v>
      </c>
      <c r="F65">
        <v>38</v>
      </c>
      <c r="G65" t="s">
        <v>890</v>
      </c>
      <c r="H65">
        <f>YEAR(Table5[[#This Row],[Date]])</f>
        <v>2022</v>
      </c>
    </row>
    <row r="66" spans="1:8" x14ac:dyDescent="0.2">
      <c r="A66">
        <v>1080</v>
      </c>
      <c r="B66" t="s">
        <v>891</v>
      </c>
      <c r="C66">
        <v>2413</v>
      </c>
      <c r="D66" t="s">
        <v>889</v>
      </c>
      <c r="E66" s="200">
        <v>44599</v>
      </c>
      <c r="F66">
        <v>38</v>
      </c>
      <c r="G66" t="s">
        <v>892</v>
      </c>
      <c r="H66">
        <f>YEAR(Table5[[#This Row],[Date]])</f>
        <v>2022</v>
      </c>
    </row>
    <row r="67" spans="1:8" x14ac:dyDescent="0.2">
      <c r="A67">
        <v>1081</v>
      </c>
      <c r="B67" t="s">
        <v>891</v>
      </c>
      <c r="C67">
        <v>2413</v>
      </c>
      <c r="D67" t="s">
        <v>893</v>
      </c>
      <c r="E67" s="200">
        <v>44611</v>
      </c>
      <c r="F67">
        <v>38</v>
      </c>
      <c r="G67" t="s">
        <v>890</v>
      </c>
      <c r="H67">
        <f>YEAR(Table5[[#This Row],[Date]])</f>
        <v>2022</v>
      </c>
    </row>
    <row r="68" spans="1:8" x14ac:dyDescent="0.2">
      <c r="A68">
        <v>1082</v>
      </c>
      <c r="B68" t="s">
        <v>891</v>
      </c>
      <c r="C68">
        <v>2424</v>
      </c>
      <c r="D68" t="s">
        <v>889</v>
      </c>
      <c r="E68" s="200">
        <v>44623</v>
      </c>
      <c r="F68">
        <v>38</v>
      </c>
      <c r="G68" t="s">
        <v>890</v>
      </c>
      <c r="H68">
        <f>YEAR(Table5[[#This Row],[Date]])</f>
        <v>2022</v>
      </c>
    </row>
    <row r="69" spans="1:8" x14ac:dyDescent="0.2">
      <c r="A69">
        <v>1083</v>
      </c>
      <c r="B69" t="s">
        <v>891</v>
      </c>
      <c r="C69">
        <v>2409</v>
      </c>
      <c r="D69" t="s">
        <v>889</v>
      </c>
      <c r="E69" s="200">
        <v>44635</v>
      </c>
      <c r="F69">
        <v>38</v>
      </c>
      <c r="G69" t="s">
        <v>890</v>
      </c>
      <c r="H69">
        <f>YEAR(Table5[[#This Row],[Date]])</f>
        <v>2022</v>
      </c>
    </row>
    <row r="70" spans="1:8" x14ac:dyDescent="0.2">
      <c r="A70">
        <v>1084</v>
      </c>
      <c r="B70" t="s">
        <v>891</v>
      </c>
      <c r="C70">
        <v>2407</v>
      </c>
      <c r="D70" t="s">
        <v>893</v>
      </c>
      <c r="E70" s="200">
        <v>44647</v>
      </c>
      <c r="F70">
        <v>2</v>
      </c>
      <c r="G70" t="s">
        <v>890</v>
      </c>
      <c r="H70">
        <f>YEAR(Table5[[#This Row],[Date]])</f>
        <v>2022</v>
      </c>
    </row>
    <row r="71" spans="1:8" x14ac:dyDescent="0.2">
      <c r="A71">
        <v>1085</v>
      </c>
      <c r="B71" t="s">
        <v>891</v>
      </c>
      <c r="C71">
        <v>2409</v>
      </c>
      <c r="D71" t="s">
        <v>893</v>
      </c>
      <c r="E71" s="200">
        <v>44659</v>
      </c>
      <c r="F71">
        <v>38</v>
      </c>
      <c r="G71" t="s">
        <v>890</v>
      </c>
      <c r="H71">
        <f>YEAR(Table5[[#This Row],[Date]])</f>
        <v>2022</v>
      </c>
    </row>
    <row r="72" spans="1:8" x14ac:dyDescent="0.2">
      <c r="A72">
        <v>1086</v>
      </c>
      <c r="B72" t="s">
        <v>888</v>
      </c>
      <c r="C72">
        <v>2411</v>
      </c>
      <c r="D72" t="s">
        <v>889</v>
      </c>
      <c r="E72" s="200">
        <v>44671</v>
      </c>
      <c r="F72">
        <v>38</v>
      </c>
      <c r="G72" t="s">
        <v>890</v>
      </c>
      <c r="H72">
        <f>YEAR(Table5[[#This Row],[Date]])</f>
        <v>2022</v>
      </c>
    </row>
    <row r="73" spans="1:8" x14ac:dyDescent="0.2">
      <c r="A73">
        <v>1087</v>
      </c>
      <c r="B73" t="s">
        <v>891</v>
      </c>
      <c r="C73">
        <v>2405</v>
      </c>
      <c r="D73" t="s">
        <v>893</v>
      </c>
      <c r="E73" s="200">
        <v>44683</v>
      </c>
      <c r="F73">
        <v>6</v>
      </c>
      <c r="G73" t="s">
        <v>896</v>
      </c>
      <c r="H73">
        <f>YEAR(Table5[[#This Row],[Date]])</f>
        <v>2022</v>
      </c>
    </row>
    <row r="74" spans="1:8" x14ac:dyDescent="0.2">
      <c r="A74">
        <v>1088</v>
      </c>
      <c r="B74" t="s">
        <v>888</v>
      </c>
      <c r="C74">
        <v>2405</v>
      </c>
      <c r="D74" t="s">
        <v>889</v>
      </c>
      <c r="E74" s="200">
        <v>44695</v>
      </c>
      <c r="F74">
        <v>38</v>
      </c>
      <c r="G74" t="s">
        <v>890</v>
      </c>
      <c r="H74">
        <f>YEAR(Table5[[#This Row],[Date]])</f>
        <v>2022</v>
      </c>
    </row>
    <row r="75" spans="1:8" x14ac:dyDescent="0.2">
      <c r="A75">
        <v>1089</v>
      </c>
      <c r="B75" t="s">
        <v>891</v>
      </c>
      <c r="C75">
        <v>2404</v>
      </c>
      <c r="D75" t="s">
        <v>893</v>
      </c>
      <c r="E75" s="200">
        <v>44707</v>
      </c>
      <c r="F75">
        <v>38</v>
      </c>
      <c r="G75" t="s">
        <v>890</v>
      </c>
      <c r="H75">
        <f>YEAR(Table5[[#This Row],[Date]])</f>
        <v>2022</v>
      </c>
    </row>
    <row r="76" spans="1:8" x14ac:dyDescent="0.2">
      <c r="A76">
        <v>1090</v>
      </c>
      <c r="B76" t="s">
        <v>891</v>
      </c>
      <c r="C76">
        <v>2413</v>
      </c>
      <c r="D76" t="s">
        <v>893</v>
      </c>
      <c r="E76" s="200">
        <v>44719</v>
      </c>
      <c r="F76">
        <v>38</v>
      </c>
      <c r="G76" t="s">
        <v>890</v>
      </c>
      <c r="H76">
        <f>YEAR(Table5[[#This Row],[Date]])</f>
        <v>2022</v>
      </c>
    </row>
    <row r="77" spans="1:8" x14ac:dyDescent="0.2">
      <c r="A77">
        <v>1091</v>
      </c>
      <c r="B77" t="s">
        <v>888</v>
      </c>
      <c r="C77">
        <v>2422</v>
      </c>
      <c r="D77" t="s">
        <v>889</v>
      </c>
      <c r="E77" s="200">
        <v>44731</v>
      </c>
      <c r="F77">
        <v>37</v>
      </c>
      <c r="G77" t="s">
        <v>890</v>
      </c>
      <c r="H77">
        <f>YEAR(Table5[[#This Row],[Date]])</f>
        <v>2022</v>
      </c>
    </row>
    <row r="78" spans="1:8" x14ac:dyDescent="0.2">
      <c r="A78">
        <v>1092</v>
      </c>
      <c r="B78" t="s">
        <v>891</v>
      </c>
      <c r="C78">
        <v>2414</v>
      </c>
      <c r="D78" t="s">
        <v>889</v>
      </c>
      <c r="E78" s="200">
        <v>44743</v>
      </c>
      <c r="F78">
        <v>37</v>
      </c>
      <c r="G78" t="s">
        <v>890</v>
      </c>
      <c r="H78">
        <f>YEAR(Table5[[#This Row],[Date]])</f>
        <v>2022</v>
      </c>
    </row>
    <row r="79" spans="1:8" x14ac:dyDescent="0.2">
      <c r="A79">
        <v>1095</v>
      </c>
      <c r="B79" t="s">
        <v>891</v>
      </c>
      <c r="C79">
        <v>2402</v>
      </c>
      <c r="D79" t="s">
        <v>893</v>
      </c>
      <c r="E79" s="200">
        <v>44755</v>
      </c>
      <c r="F79">
        <v>36</v>
      </c>
      <c r="G79" t="s">
        <v>892</v>
      </c>
      <c r="H79">
        <f>YEAR(Table5[[#This Row],[Date]])</f>
        <v>2022</v>
      </c>
    </row>
    <row r="80" spans="1:8" x14ac:dyDescent="0.2">
      <c r="A80">
        <v>1096</v>
      </c>
      <c r="B80" t="s">
        <v>891</v>
      </c>
      <c r="C80">
        <v>2415</v>
      </c>
      <c r="D80" t="s">
        <v>893</v>
      </c>
      <c r="E80" s="200">
        <v>44767</v>
      </c>
      <c r="F80">
        <v>36</v>
      </c>
      <c r="G80" t="s">
        <v>890</v>
      </c>
      <c r="H80">
        <f>YEAR(Table5[[#This Row],[Date]])</f>
        <v>2022</v>
      </c>
    </row>
    <row r="81" spans="1:8" x14ac:dyDescent="0.2">
      <c r="A81">
        <v>1097</v>
      </c>
      <c r="B81" t="s">
        <v>891</v>
      </c>
      <c r="C81">
        <v>2402</v>
      </c>
      <c r="D81" t="s">
        <v>893</v>
      </c>
      <c r="E81" s="200">
        <v>44779</v>
      </c>
      <c r="F81">
        <v>36</v>
      </c>
      <c r="G81" t="s">
        <v>892</v>
      </c>
      <c r="H81">
        <f>YEAR(Table5[[#This Row],[Date]])</f>
        <v>2022</v>
      </c>
    </row>
    <row r="82" spans="1:8" x14ac:dyDescent="0.2">
      <c r="A82">
        <v>1098</v>
      </c>
      <c r="B82" t="s">
        <v>891</v>
      </c>
      <c r="C82">
        <v>2411</v>
      </c>
      <c r="D82" t="s">
        <v>889</v>
      </c>
      <c r="E82" s="200">
        <v>44791</v>
      </c>
      <c r="F82">
        <v>35</v>
      </c>
      <c r="G82" t="s">
        <v>890</v>
      </c>
      <c r="H82">
        <f>YEAR(Table5[[#This Row],[Date]])</f>
        <v>2022</v>
      </c>
    </row>
    <row r="83" spans="1:8" x14ac:dyDescent="0.2">
      <c r="A83">
        <v>1099</v>
      </c>
      <c r="B83" t="s">
        <v>888</v>
      </c>
      <c r="C83">
        <v>2415</v>
      </c>
      <c r="D83" t="s">
        <v>893</v>
      </c>
      <c r="E83" s="200">
        <v>44803</v>
      </c>
      <c r="F83">
        <v>2</v>
      </c>
      <c r="G83" t="s">
        <v>890</v>
      </c>
      <c r="H83">
        <f>YEAR(Table5[[#This Row],[Date]])</f>
        <v>2022</v>
      </c>
    </row>
    <row r="84" spans="1:8" x14ac:dyDescent="0.2">
      <c r="A84">
        <v>1100</v>
      </c>
      <c r="B84" t="s">
        <v>888</v>
      </c>
      <c r="C84">
        <v>2424</v>
      </c>
      <c r="D84" t="s">
        <v>893</v>
      </c>
      <c r="E84" s="200">
        <v>44815</v>
      </c>
      <c r="F84">
        <v>35</v>
      </c>
      <c r="G84" t="s">
        <v>890</v>
      </c>
      <c r="H84">
        <f>YEAR(Table5[[#This Row],[Date]])</f>
        <v>2022</v>
      </c>
    </row>
    <row r="85" spans="1:8" x14ac:dyDescent="0.2">
      <c r="A85">
        <v>1101</v>
      </c>
      <c r="B85" t="s">
        <v>888</v>
      </c>
      <c r="C85">
        <v>2417</v>
      </c>
      <c r="D85" t="s">
        <v>893</v>
      </c>
      <c r="E85" s="200">
        <v>44827</v>
      </c>
      <c r="F85">
        <v>35</v>
      </c>
      <c r="G85" t="s">
        <v>892</v>
      </c>
      <c r="H85">
        <f>YEAR(Table5[[#This Row],[Date]])</f>
        <v>2022</v>
      </c>
    </row>
    <row r="86" spans="1:8" x14ac:dyDescent="0.2">
      <c r="A86">
        <v>1102</v>
      </c>
      <c r="B86" t="s">
        <v>891</v>
      </c>
      <c r="C86">
        <v>2409</v>
      </c>
      <c r="D86" t="s">
        <v>897</v>
      </c>
      <c r="E86" s="200">
        <v>44839</v>
      </c>
      <c r="F86">
        <v>34</v>
      </c>
      <c r="G86" t="s">
        <v>892</v>
      </c>
      <c r="H86">
        <f>YEAR(Table5[[#This Row],[Date]])</f>
        <v>2022</v>
      </c>
    </row>
    <row r="87" spans="1:8" x14ac:dyDescent="0.2">
      <c r="A87">
        <v>1103</v>
      </c>
      <c r="B87" t="s">
        <v>888</v>
      </c>
      <c r="C87">
        <v>2405</v>
      </c>
      <c r="D87" t="s">
        <v>893</v>
      </c>
      <c r="E87" s="200">
        <v>44851</v>
      </c>
      <c r="F87">
        <v>34</v>
      </c>
      <c r="G87" t="s">
        <v>890</v>
      </c>
      <c r="H87">
        <f>YEAR(Table5[[#This Row],[Date]])</f>
        <v>2022</v>
      </c>
    </row>
    <row r="88" spans="1:8" x14ac:dyDescent="0.2">
      <c r="A88">
        <v>1104</v>
      </c>
      <c r="B88" t="s">
        <v>891</v>
      </c>
      <c r="C88">
        <v>2405</v>
      </c>
      <c r="D88" t="s">
        <v>893</v>
      </c>
      <c r="E88" s="200">
        <v>44863</v>
      </c>
      <c r="F88">
        <v>34</v>
      </c>
      <c r="G88" t="s">
        <v>890</v>
      </c>
      <c r="H88">
        <f>YEAR(Table5[[#This Row],[Date]])</f>
        <v>2022</v>
      </c>
    </row>
    <row r="89" spans="1:8" x14ac:dyDescent="0.2">
      <c r="A89">
        <v>1105</v>
      </c>
      <c r="B89" t="s">
        <v>891</v>
      </c>
      <c r="C89">
        <v>2416</v>
      </c>
      <c r="D89" t="s">
        <v>897</v>
      </c>
      <c r="E89" s="200">
        <v>44875</v>
      </c>
      <c r="F89">
        <v>34</v>
      </c>
      <c r="G89" t="s">
        <v>890</v>
      </c>
      <c r="H89">
        <f>YEAR(Table5[[#This Row],[Date]])</f>
        <v>2022</v>
      </c>
    </row>
    <row r="90" spans="1:8" x14ac:dyDescent="0.2">
      <c r="A90">
        <v>1106</v>
      </c>
      <c r="B90" t="s">
        <v>891</v>
      </c>
      <c r="C90">
        <v>2408</v>
      </c>
      <c r="D90" t="s">
        <v>889</v>
      </c>
      <c r="E90" s="200">
        <v>44887</v>
      </c>
      <c r="F90">
        <v>34</v>
      </c>
      <c r="G90" t="s">
        <v>890</v>
      </c>
      <c r="H90">
        <f>YEAR(Table5[[#This Row],[Date]])</f>
        <v>2022</v>
      </c>
    </row>
    <row r="91" spans="1:8" x14ac:dyDescent="0.2">
      <c r="A91">
        <v>1107</v>
      </c>
      <c r="B91" t="s">
        <v>891</v>
      </c>
      <c r="C91">
        <v>2411</v>
      </c>
      <c r="D91" t="s">
        <v>893</v>
      </c>
      <c r="E91" s="200">
        <v>44899</v>
      </c>
      <c r="F91">
        <v>34</v>
      </c>
      <c r="G91" t="s">
        <v>890</v>
      </c>
      <c r="H91">
        <f>YEAR(Table5[[#This Row],[Date]])</f>
        <v>2022</v>
      </c>
    </row>
    <row r="92" spans="1:8" x14ac:dyDescent="0.2">
      <c r="A92">
        <v>1108</v>
      </c>
      <c r="B92" t="s">
        <v>888</v>
      </c>
      <c r="C92">
        <v>2419</v>
      </c>
      <c r="D92" t="s">
        <v>889</v>
      </c>
      <c r="E92" s="200">
        <v>44911</v>
      </c>
      <c r="F92">
        <v>34</v>
      </c>
      <c r="G92" t="s">
        <v>896</v>
      </c>
      <c r="H92">
        <f>YEAR(Table5[[#This Row],[Date]])</f>
        <v>2022</v>
      </c>
    </row>
    <row r="93" spans="1:8" x14ac:dyDescent="0.2">
      <c r="A93">
        <v>1109</v>
      </c>
      <c r="B93" t="s">
        <v>895</v>
      </c>
      <c r="C93">
        <v>2404</v>
      </c>
      <c r="D93" t="s">
        <v>889</v>
      </c>
      <c r="E93" s="200">
        <v>44923</v>
      </c>
      <c r="F93">
        <v>34</v>
      </c>
      <c r="G93" t="s">
        <v>892</v>
      </c>
      <c r="H93">
        <f>YEAR(Table5[[#This Row],[Date]])</f>
        <v>2022</v>
      </c>
    </row>
    <row r="94" spans="1:8" x14ac:dyDescent="0.2">
      <c r="A94">
        <v>1110</v>
      </c>
      <c r="B94" t="s">
        <v>891</v>
      </c>
      <c r="C94">
        <v>2421</v>
      </c>
      <c r="D94" t="s">
        <v>893</v>
      </c>
      <c r="E94" s="200">
        <v>44935</v>
      </c>
      <c r="F94">
        <v>34</v>
      </c>
      <c r="G94" t="s">
        <v>890</v>
      </c>
      <c r="H94">
        <f>YEAR(Table5[[#This Row],[Date]])</f>
        <v>2023</v>
      </c>
    </row>
    <row r="95" spans="1:8" x14ac:dyDescent="0.2">
      <c r="A95">
        <v>1111</v>
      </c>
      <c r="B95" t="s">
        <v>894</v>
      </c>
      <c r="C95">
        <v>2414</v>
      </c>
      <c r="D95" t="s">
        <v>889</v>
      </c>
      <c r="E95" s="200">
        <v>44947</v>
      </c>
      <c r="F95">
        <v>34</v>
      </c>
      <c r="G95" t="s">
        <v>892</v>
      </c>
      <c r="H95">
        <f>YEAR(Table5[[#This Row],[Date]])</f>
        <v>2023</v>
      </c>
    </row>
    <row r="96" spans="1:8" x14ac:dyDescent="0.2">
      <c r="A96">
        <v>1112</v>
      </c>
      <c r="B96" t="s">
        <v>894</v>
      </c>
      <c r="C96">
        <v>2421</v>
      </c>
      <c r="D96" t="s">
        <v>889</v>
      </c>
      <c r="E96" s="200">
        <v>44959</v>
      </c>
      <c r="F96">
        <v>34</v>
      </c>
      <c r="G96" t="s">
        <v>890</v>
      </c>
      <c r="H96">
        <f>YEAR(Table5[[#This Row],[Date]])</f>
        <v>2023</v>
      </c>
    </row>
    <row r="97" spans="1:8" x14ac:dyDescent="0.2">
      <c r="A97">
        <v>1113</v>
      </c>
      <c r="B97" t="s">
        <v>888</v>
      </c>
      <c r="C97">
        <v>2415</v>
      </c>
      <c r="D97" t="s">
        <v>889</v>
      </c>
      <c r="E97" s="200">
        <v>44971</v>
      </c>
      <c r="F97">
        <v>34</v>
      </c>
      <c r="G97" t="s">
        <v>892</v>
      </c>
      <c r="H97">
        <f>YEAR(Table5[[#This Row],[Date]])</f>
        <v>2023</v>
      </c>
    </row>
    <row r="98" spans="1:8" x14ac:dyDescent="0.2">
      <c r="A98">
        <v>1114</v>
      </c>
      <c r="B98" t="s">
        <v>894</v>
      </c>
      <c r="C98">
        <v>2413</v>
      </c>
      <c r="D98" t="s">
        <v>897</v>
      </c>
      <c r="E98" s="200">
        <v>44983</v>
      </c>
      <c r="F98">
        <v>34</v>
      </c>
      <c r="G98" t="s">
        <v>890</v>
      </c>
      <c r="H98">
        <f>YEAR(Table5[[#This Row],[Date]])</f>
        <v>2023</v>
      </c>
    </row>
    <row r="99" spans="1:8" x14ac:dyDescent="0.2">
      <c r="A99">
        <v>1115</v>
      </c>
      <c r="B99" t="s">
        <v>891</v>
      </c>
      <c r="C99">
        <v>2415</v>
      </c>
      <c r="D99" t="s">
        <v>897</v>
      </c>
      <c r="E99" s="200">
        <v>44995</v>
      </c>
      <c r="F99">
        <v>34</v>
      </c>
      <c r="G99" t="s">
        <v>890</v>
      </c>
      <c r="H99">
        <f>YEAR(Table5[[#This Row],[Date]])</f>
        <v>2023</v>
      </c>
    </row>
    <row r="100" spans="1:8" x14ac:dyDescent="0.2">
      <c r="A100">
        <v>1116</v>
      </c>
      <c r="B100" t="s">
        <v>894</v>
      </c>
      <c r="C100">
        <v>2423</v>
      </c>
      <c r="D100" t="s">
        <v>889</v>
      </c>
      <c r="E100" s="200">
        <v>45007</v>
      </c>
      <c r="F100">
        <v>34</v>
      </c>
      <c r="G100" t="s">
        <v>890</v>
      </c>
      <c r="H100">
        <f>YEAR(Table5[[#This Row],[Date]])</f>
        <v>2023</v>
      </c>
    </row>
    <row r="101" spans="1:8" x14ac:dyDescent="0.2">
      <c r="A101">
        <v>1117</v>
      </c>
      <c r="B101" t="s">
        <v>894</v>
      </c>
      <c r="C101">
        <v>2417</v>
      </c>
      <c r="D101" t="s">
        <v>889</v>
      </c>
      <c r="E101" s="200">
        <v>45019</v>
      </c>
      <c r="F101">
        <v>34</v>
      </c>
      <c r="G101" t="s">
        <v>890</v>
      </c>
      <c r="H101">
        <f>YEAR(Table5[[#This Row],[Date]])</f>
        <v>2023</v>
      </c>
    </row>
    <row r="102" spans="1:8" x14ac:dyDescent="0.2">
      <c r="A102">
        <v>1118</v>
      </c>
      <c r="B102" t="s">
        <v>888</v>
      </c>
      <c r="C102">
        <v>2402</v>
      </c>
      <c r="D102" t="s">
        <v>893</v>
      </c>
      <c r="E102" s="200">
        <v>45031</v>
      </c>
      <c r="F102">
        <v>33</v>
      </c>
      <c r="G102" t="s">
        <v>890</v>
      </c>
      <c r="H102">
        <f>YEAR(Table5[[#This Row],[Date]])</f>
        <v>2023</v>
      </c>
    </row>
    <row r="103" spans="1:8" x14ac:dyDescent="0.2">
      <c r="A103">
        <v>1119</v>
      </c>
      <c r="B103" t="s">
        <v>894</v>
      </c>
      <c r="C103">
        <v>2417</v>
      </c>
      <c r="D103" t="s">
        <v>889</v>
      </c>
      <c r="E103" s="200">
        <v>45043</v>
      </c>
      <c r="F103">
        <v>34</v>
      </c>
      <c r="G103" t="s">
        <v>890</v>
      </c>
      <c r="H103">
        <f>YEAR(Table5[[#This Row],[Date]])</f>
        <v>2023</v>
      </c>
    </row>
    <row r="104" spans="1:8" x14ac:dyDescent="0.2">
      <c r="A104">
        <v>1120</v>
      </c>
      <c r="B104" t="s">
        <v>888</v>
      </c>
      <c r="C104">
        <v>2405</v>
      </c>
      <c r="D104" t="s">
        <v>897</v>
      </c>
      <c r="E104" s="200">
        <v>45055</v>
      </c>
      <c r="F104">
        <v>34</v>
      </c>
      <c r="G104" t="s">
        <v>890</v>
      </c>
      <c r="H104">
        <f>YEAR(Table5[[#This Row],[Date]])</f>
        <v>2023</v>
      </c>
    </row>
    <row r="105" spans="1:8" x14ac:dyDescent="0.2">
      <c r="A105">
        <v>1121</v>
      </c>
      <c r="B105" t="s">
        <v>888</v>
      </c>
      <c r="C105">
        <v>2402</v>
      </c>
      <c r="D105" t="s">
        <v>897</v>
      </c>
      <c r="E105" s="200">
        <v>45067</v>
      </c>
      <c r="F105">
        <v>33</v>
      </c>
      <c r="G105" t="s">
        <v>892</v>
      </c>
      <c r="H105">
        <f>YEAR(Table5[[#This Row],[Date]])</f>
        <v>2023</v>
      </c>
    </row>
    <row r="106" spans="1:8" x14ac:dyDescent="0.2">
      <c r="A106">
        <v>1122</v>
      </c>
      <c r="B106" t="s">
        <v>891</v>
      </c>
      <c r="C106">
        <v>2419</v>
      </c>
      <c r="D106" t="s">
        <v>889</v>
      </c>
      <c r="E106" s="200">
        <v>45079</v>
      </c>
      <c r="F106">
        <v>33</v>
      </c>
      <c r="G106" t="s">
        <v>890</v>
      </c>
      <c r="H106">
        <f>YEAR(Table5[[#This Row],[Date]])</f>
        <v>2023</v>
      </c>
    </row>
    <row r="107" spans="1:8" x14ac:dyDescent="0.2">
      <c r="A107">
        <v>1123</v>
      </c>
      <c r="B107" t="s">
        <v>891</v>
      </c>
      <c r="C107">
        <v>2404</v>
      </c>
      <c r="D107" t="s">
        <v>893</v>
      </c>
      <c r="E107" s="200">
        <v>45091</v>
      </c>
      <c r="F107">
        <v>34</v>
      </c>
      <c r="G107" t="s">
        <v>892</v>
      </c>
      <c r="H107">
        <f>YEAR(Table5[[#This Row],[Date]])</f>
        <v>2023</v>
      </c>
    </row>
    <row r="108" spans="1:8" x14ac:dyDescent="0.2">
      <c r="A108">
        <v>1124</v>
      </c>
      <c r="B108" t="s">
        <v>891</v>
      </c>
      <c r="C108">
        <v>2419</v>
      </c>
      <c r="D108" t="s">
        <v>893</v>
      </c>
      <c r="E108" s="200">
        <v>45103</v>
      </c>
      <c r="F108">
        <v>33</v>
      </c>
      <c r="G108" t="s">
        <v>890</v>
      </c>
      <c r="H108">
        <f>YEAR(Table5[[#This Row],[Date]])</f>
        <v>2023</v>
      </c>
    </row>
    <row r="109" spans="1:8" x14ac:dyDescent="0.2">
      <c r="A109">
        <v>1125</v>
      </c>
      <c r="B109" t="s">
        <v>891</v>
      </c>
      <c r="C109">
        <v>2424</v>
      </c>
      <c r="D109" t="s">
        <v>889</v>
      </c>
      <c r="E109" s="200">
        <v>45115</v>
      </c>
      <c r="F109">
        <v>33</v>
      </c>
      <c r="G109" t="s">
        <v>890</v>
      </c>
      <c r="H109">
        <f>YEAR(Table5[[#This Row],[Date]])</f>
        <v>2023</v>
      </c>
    </row>
    <row r="110" spans="1:8" x14ac:dyDescent="0.2">
      <c r="A110">
        <v>1126</v>
      </c>
      <c r="B110" t="s">
        <v>894</v>
      </c>
      <c r="C110">
        <v>2415</v>
      </c>
      <c r="D110" t="s">
        <v>893</v>
      </c>
      <c r="E110" s="200">
        <v>45127</v>
      </c>
      <c r="F110">
        <v>34</v>
      </c>
      <c r="G110" t="s">
        <v>890</v>
      </c>
      <c r="H110">
        <f>YEAR(Table5[[#This Row],[Date]])</f>
        <v>2023</v>
      </c>
    </row>
    <row r="111" spans="1:8" x14ac:dyDescent="0.2">
      <c r="A111">
        <v>1127</v>
      </c>
      <c r="B111" t="s">
        <v>894</v>
      </c>
      <c r="C111">
        <v>2401</v>
      </c>
      <c r="D111" t="s">
        <v>893</v>
      </c>
      <c r="E111" s="200">
        <v>45139</v>
      </c>
      <c r="F111">
        <v>33</v>
      </c>
      <c r="G111" t="s">
        <v>890</v>
      </c>
      <c r="H111">
        <f>YEAR(Table5[[#This Row],[Date]])</f>
        <v>2023</v>
      </c>
    </row>
    <row r="112" spans="1:8" x14ac:dyDescent="0.2">
      <c r="A112">
        <v>1128</v>
      </c>
      <c r="B112" t="s">
        <v>888</v>
      </c>
      <c r="C112">
        <v>2413</v>
      </c>
      <c r="D112" t="s">
        <v>893</v>
      </c>
      <c r="E112" s="200">
        <v>45151</v>
      </c>
      <c r="F112">
        <v>33</v>
      </c>
      <c r="G112" t="s">
        <v>890</v>
      </c>
      <c r="H112">
        <f>YEAR(Table5[[#This Row],[Date]])</f>
        <v>2023</v>
      </c>
    </row>
    <row r="113" spans="1:8" x14ac:dyDescent="0.2">
      <c r="A113">
        <v>1129</v>
      </c>
      <c r="B113" t="s">
        <v>891</v>
      </c>
      <c r="C113">
        <v>2413</v>
      </c>
      <c r="D113" t="s">
        <v>893</v>
      </c>
      <c r="E113" s="200">
        <v>45163</v>
      </c>
      <c r="F113">
        <v>33</v>
      </c>
      <c r="G113" t="s">
        <v>890</v>
      </c>
      <c r="H113">
        <f>YEAR(Table5[[#This Row],[Date]])</f>
        <v>2023</v>
      </c>
    </row>
    <row r="114" spans="1:8" x14ac:dyDescent="0.2">
      <c r="A114">
        <v>1130</v>
      </c>
      <c r="B114" t="s">
        <v>888</v>
      </c>
      <c r="C114">
        <v>2415</v>
      </c>
      <c r="D114" t="s">
        <v>893</v>
      </c>
      <c r="E114" s="200">
        <v>45175</v>
      </c>
      <c r="F114">
        <v>32</v>
      </c>
      <c r="G114" t="s">
        <v>890</v>
      </c>
      <c r="H114">
        <f>YEAR(Table5[[#This Row],[Date]])</f>
        <v>2023</v>
      </c>
    </row>
    <row r="115" spans="1:8" x14ac:dyDescent="0.2">
      <c r="A115">
        <v>1131</v>
      </c>
      <c r="B115" t="s">
        <v>888</v>
      </c>
      <c r="C115">
        <v>2406</v>
      </c>
      <c r="D115" t="s">
        <v>889</v>
      </c>
      <c r="E115" s="200">
        <v>45187</v>
      </c>
      <c r="F115">
        <v>32</v>
      </c>
      <c r="G115" t="s">
        <v>892</v>
      </c>
      <c r="H115">
        <f>YEAR(Table5[[#This Row],[Date]])</f>
        <v>2023</v>
      </c>
    </row>
    <row r="116" spans="1:8" x14ac:dyDescent="0.2">
      <c r="A116">
        <v>1132</v>
      </c>
      <c r="B116" t="s">
        <v>888</v>
      </c>
      <c r="C116">
        <v>2422</v>
      </c>
      <c r="D116" t="s">
        <v>889</v>
      </c>
      <c r="E116" s="200">
        <v>45199</v>
      </c>
      <c r="F116">
        <v>32</v>
      </c>
      <c r="G116" t="s">
        <v>890</v>
      </c>
      <c r="H116">
        <f>YEAR(Table5[[#This Row],[Date]])</f>
        <v>2023</v>
      </c>
    </row>
    <row r="117" spans="1:8" x14ac:dyDescent="0.2">
      <c r="A117">
        <v>1133</v>
      </c>
      <c r="B117" t="s">
        <v>891</v>
      </c>
      <c r="C117">
        <v>2419</v>
      </c>
      <c r="D117" t="s">
        <v>893</v>
      </c>
      <c r="E117" s="200">
        <v>45211</v>
      </c>
      <c r="F117">
        <v>32</v>
      </c>
      <c r="G117" t="s">
        <v>890</v>
      </c>
      <c r="H117">
        <f>YEAR(Table5[[#This Row],[Date]])</f>
        <v>2023</v>
      </c>
    </row>
    <row r="118" spans="1:8" x14ac:dyDescent="0.2">
      <c r="A118">
        <v>1134</v>
      </c>
      <c r="B118" t="s">
        <v>891</v>
      </c>
      <c r="C118">
        <v>2405</v>
      </c>
      <c r="D118" t="s">
        <v>889</v>
      </c>
      <c r="E118" s="200">
        <v>45223</v>
      </c>
      <c r="F118">
        <v>32</v>
      </c>
      <c r="G118" t="s">
        <v>892</v>
      </c>
      <c r="H118">
        <f>YEAR(Table5[[#This Row],[Date]])</f>
        <v>2023</v>
      </c>
    </row>
    <row r="119" spans="1:8" x14ac:dyDescent="0.2">
      <c r="A119">
        <v>1135</v>
      </c>
      <c r="B119" t="s">
        <v>888</v>
      </c>
      <c r="C119">
        <v>2416</v>
      </c>
      <c r="D119" t="s">
        <v>889</v>
      </c>
      <c r="E119" s="200">
        <v>45235</v>
      </c>
      <c r="F119">
        <v>32</v>
      </c>
      <c r="G119" t="s">
        <v>890</v>
      </c>
      <c r="H119">
        <f>YEAR(Table5[[#This Row],[Date]])</f>
        <v>2023</v>
      </c>
    </row>
    <row r="120" spans="1:8" x14ac:dyDescent="0.2">
      <c r="A120">
        <v>1136</v>
      </c>
      <c r="B120" t="s">
        <v>891</v>
      </c>
      <c r="C120">
        <v>2402</v>
      </c>
      <c r="D120" t="s">
        <v>893</v>
      </c>
      <c r="E120" s="200">
        <v>45247</v>
      </c>
      <c r="F120">
        <v>32</v>
      </c>
      <c r="G120" t="s">
        <v>890</v>
      </c>
      <c r="H120">
        <f>YEAR(Table5[[#This Row],[Date]])</f>
        <v>2023</v>
      </c>
    </row>
    <row r="121" spans="1:8" x14ac:dyDescent="0.2">
      <c r="A121">
        <v>1137</v>
      </c>
      <c r="B121" t="s">
        <v>891</v>
      </c>
      <c r="C121">
        <v>2416</v>
      </c>
      <c r="D121" t="s">
        <v>889</v>
      </c>
      <c r="E121" s="200">
        <v>45259</v>
      </c>
      <c r="F121">
        <v>32</v>
      </c>
      <c r="G121" t="s">
        <v>890</v>
      </c>
      <c r="H121">
        <f>YEAR(Table5[[#This Row],[Date]])</f>
        <v>2023</v>
      </c>
    </row>
    <row r="122" spans="1:8" x14ac:dyDescent="0.2">
      <c r="A122">
        <v>1138</v>
      </c>
      <c r="B122" t="s">
        <v>891</v>
      </c>
      <c r="C122">
        <v>2416</v>
      </c>
      <c r="D122" t="s">
        <v>889</v>
      </c>
      <c r="E122" s="200">
        <v>45271</v>
      </c>
      <c r="F122">
        <v>32</v>
      </c>
      <c r="G122" t="s">
        <v>890</v>
      </c>
      <c r="H122">
        <f>YEAR(Table5[[#This Row],[Date]])</f>
        <v>2023</v>
      </c>
    </row>
    <row r="123" spans="1:8" x14ac:dyDescent="0.2">
      <c r="A123">
        <v>1139</v>
      </c>
      <c r="B123" t="s">
        <v>888</v>
      </c>
      <c r="C123">
        <v>2423</v>
      </c>
      <c r="D123" t="s">
        <v>889</v>
      </c>
      <c r="E123" s="200">
        <v>45283</v>
      </c>
      <c r="F123">
        <v>32</v>
      </c>
      <c r="G123" t="s">
        <v>890</v>
      </c>
      <c r="H123">
        <f>YEAR(Table5[[#This Row],[Date]])</f>
        <v>2023</v>
      </c>
    </row>
    <row r="124" spans="1:8" x14ac:dyDescent="0.2">
      <c r="A124">
        <v>1140</v>
      </c>
      <c r="B124" t="s">
        <v>888</v>
      </c>
      <c r="C124">
        <v>2423</v>
      </c>
      <c r="D124" t="s">
        <v>889</v>
      </c>
      <c r="E124" s="200">
        <v>45295</v>
      </c>
      <c r="F124">
        <v>32</v>
      </c>
      <c r="G124" t="s">
        <v>890</v>
      </c>
      <c r="H124">
        <f>YEAR(Table5[[#This Row],[Date]])</f>
        <v>2024</v>
      </c>
    </row>
    <row r="125" spans="1:8" x14ac:dyDescent="0.2">
      <c r="A125">
        <v>1141</v>
      </c>
      <c r="B125" t="s">
        <v>888</v>
      </c>
      <c r="C125">
        <v>2406</v>
      </c>
      <c r="D125" t="s">
        <v>889</v>
      </c>
      <c r="E125" s="200">
        <v>45307</v>
      </c>
      <c r="F125">
        <v>32</v>
      </c>
      <c r="G125" t="s">
        <v>890</v>
      </c>
      <c r="H125">
        <f>YEAR(Table5[[#This Row],[Date]])</f>
        <v>2024</v>
      </c>
    </row>
    <row r="126" spans="1:8" x14ac:dyDescent="0.2">
      <c r="A126">
        <v>1142</v>
      </c>
      <c r="B126" t="s">
        <v>894</v>
      </c>
      <c r="C126">
        <v>2408</v>
      </c>
      <c r="D126" t="s">
        <v>897</v>
      </c>
      <c r="E126" s="200">
        <v>45319</v>
      </c>
      <c r="F126">
        <v>32</v>
      </c>
      <c r="G126" t="s">
        <v>890</v>
      </c>
      <c r="H126">
        <f>YEAR(Table5[[#This Row],[Date]])</f>
        <v>2024</v>
      </c>
    </row>
    <row r="127" spans="1:8" x14ac:dyDescent="0.2">
      <c r="A127">
        <v>1143</v>
      </c>
      <c r="B127" t="s">
        <v>888</v>
      </c>
      <c r="C127">
        <v>2416</v>
      </c>
      <c r="D127" t="s">
        <v>889</v>
      </c>
      <c r="E127" s="200">
        <v>45331</v>
      </c>
      <c r="F127">
        <v>32</v>
      </c>
      <c r="G127" t="s">
        <v>890</v>
      </c>
      <c r="H127">
        <f>YEAR(Table5[[#This Row],[Date]])</f>
        <v>2024</v>
      </c>
    </row>
    <row r="128" spans="1:8" x14ac:dyDescent="0.2">
      <c r="A128">
        <v>1144</v>
      </c>
      <c r="B128" t="s">
        <v>888</v>
      </c>
      <c r="C128">
        <v>2416</v>
      </c>
      <c r="D128" t="s">
        <v>889</v>
      </c>
      <c r="E128" s="200">
        <v>45343</v>
      </c>
      <c r="F128">
        <v>32</v>
      </c>
      <c r="G128" t="s">
        <v>890</v>
      </c>
      <c r="H128">
        <f>YEAR(Table5[[#This Row],[Date]])</f>
        <v>2024</v>
      </c>
    </row>
    <row r="129" spans="1:8" x14ac:dyDescent="0.2">
      <c r="A129">
        <v>1145</v>
      </c>
      <c r="B129" t="s">
        <v>888</v>
      </c>
      <c r="C129">
        <v>2418</v>
      </c>
      <c r="D129" t="s">
        <v>893</v>
      </c>
      <c r="E129" s="200">
        <v>45355</v>
      </c>
      <c r="F129">
        <v>32</v>
      </c>
      <c r="G129" t="s">
        <v>892</v>
      </c>
      <c r="H129">
        <f>YEAR(Table5[[#This Row],[Date]])</f>
        <v>2024</v>
      </c>
    </row>
    <row r="130" spans="1:8" x14ac:dyDescent="0.2">
      <c r="A130">
        <v>1146</v>
      </c>
      <c r="B130" t="s">
        <v>888</v>
      </c>
      <c r="C130">
        <v>2418</v>
      </c>
      <c r="D130" t="s">
        <v>893</v>
      </c>
      <c r="E130" s="200">
        <v>45367</v>
      </c>
      <c r="F130">
        <v>5</v>
      </c>
      <c r="G130" t="s">
        <v>890</v>
      </c>
      <c r="H130">
        <f>YEAR(Table5[[#This Row],[Date]])</f>
        <v>2024</v>
      </c>
    </row>
    <row r="131" spans="1:8" x14ac:dyDescent="0.2">
      <c r="A131">
        <v>1147</v>
      </c>
      <c r="B131" t="s">
        <v>891</v>
      </c>
      <c r="C131">
        <v>2419</v>
      </c>
      <c r="D131" t="s">
        <v>889</v>
      </c>
      <c r="E131" s="200">
        <v>45379</v>
      </c>
      <c r="F131">
        <v>32</v>
      </c>
      <c r="G131" t="s">
        <v>892</v>
      </c>
      <c r="H131">
        <f>YEAR(Table5[[#This Row],[Date]])</f>
        <v>2024</v>
      </c>
    </row>
    <row r="132" spans="1:8" x14ac:dyDescent="0.2">
      <c r="A132">
        <v>1148</v>
      </c>
      <c r="B132" t="s">
        <v>888</v>
      </c>
      <c r="C132">
        <v>2423</v>
      </c>
      <c r="D132" t="s">
        <v>889</v>
      </c>
      <c r="E132" s="200">
        <v>45391</v>
      </c>
      <c r="F132">
        <v>32</v>
      </c>
      <c r="G132" t="s">
        <v>890</v>
      </c>
      <c r="H132">
        <f>YEAR(Table5[[#This Row],[Date]])</f>
        <v>2024</v>
      </c>
    </row>
    <row r="133" spans="1:8" x14ac:dyDescent="0.2">
      <c r="A133">
        <v>1149</v>
      </c>
      <c r="B133" t="s">
        <v>888</v>
      </c>
      <c r="C133">
        <v>2418</v>
      </c>
      <c r="D133" t="s">
        <v>893</v>
      </c>
      <c r="E133" s="200">
        <v>45403</v>
      </c>
      <c r="F133">
        <v>32</v>
      </c>
      <c r="G133" t="s">
        <v>892</v>
      </c>
      <c r="H133">
        <f>YEAR(Table5[[#This Row],[Date]])</f>
        <v>2024</v>
      </c>
    </row>
    <row r="134" spans="1:8" x14ac:dyDescent="0.2">
      <c r="A134">
        <v>1150</v>
      </c>
      <c r="B134" t="s">
        <v>894</v>
      </c>
      <c r="C134">
        <v>2424</v>
      </c>
      <c r="D134" t="s">
        <v>889</v>
      </c>
      <c r="E134" s="200">
        <v>45415</v>
      </c>
      <c r="F134">
        <v>32</v>
      </c>
      <c r="G134" t="s">
        <v>890</v>
      </c>
      <c r="H134">
        <f>YEAR(Table5[[#This Row],[Date]])</f>
        <v>2024</v>
      </c>
    </row>
    <row r="135" spans="1:8" x14ac:dyDescent="0.2">
      <c r="A135">
        <v>1151</v>
      </c>
      <c r="B135" t="s">
        <v>891</v>
      </c>
      <c r="C135">
        <v>2416</v>
      </c>
      <c r="D135" t="s">
        <v>889</v>
      </c>
      <c r="E135" s="200">
        <v>45427</v>
      </c>
      <c r="F135">
        <v>32</v>
      </c>
      <c r="G135" t="s">
        <v>892</v>
      </c>
      <c r="H135">
        <f>YEAR(Table5[[#This Row],[Date]])</f>
        <v>2024</v>
      </c>
    </row>
    <row r="136" spans="1:8" x14ac:dyDescent="0.2">
      <c r="A136">
        <v>1152</v>
      </c>
      <c r="B136" t="s">
        <v>891</v>
      </c>
      <c r="C136">
        <v>2407</v>
      </c>
      <c r="D136" t="s">
        <v>889</v>
      </c>
      <c r="E136" s="200">
        <v>45439</v>
      </c>
      <c r="F136">
        <v>32</v>
      </c>
      <c r="G136" t="s">
        <v>892</v>
      </c>
      <c r="H136">
        <f>YEAR(Table5[[#This Row],[Date]])</f>
        <v>2024</v>
      </c>
    </row>
    <row r="137" spans="1:8" x14ac:dyDescent="0.2">
      <c r="A137">
        <v>1153</v>
      </c>
      <c r="B137" t="s">
        <v>891</v>
      </c>
      <c r="C137">
        <v>2422</v>
      </c>
      <c r="D137" t="s">
        <v>893</v>
      </c>
      <c r="E137" s="200">
        <v>45451</v>
      </c>
      <c r="F137">
        <v>32</v>
      </c>
      <c r="G137" t="s">
        <v>892</v>
      </c>
      <c r="H137">
        <f>YEAR(Table5[[#This Row],[Date]])</f>
        <v>2024</v>
      </c>
    </row>
    <row r="138" spans="1:8" x14ac:dyDescent="0.2">
      <c r="A138">
        <v>1154</v>
      </c>
      <c r="B138" t="s">
        <v>894</v>
      </c>
      <c r="C138">
        <v>2408</v>
      </c>
      <c r="D138" t="s">
        <v>897</v>
      </c>
      <c r="E138" s="200">
        <v>45463</v>
      </c>
      <c r="F138">
        <v>32</v>
      </c>
      <c r="G138" t="s">
        <v>890</v>
      </c>
      <c r="H138">
        <f>YEAR(Table5[[#This Row],[Date]])</f>
        <v>2024</v>
      </c>
    </row>
    <row r="139" spans="1:8" x14ac:dyDescent="0.2">
      <c r="A139">
        <v>1155</v>
      </c>
      <c r="B139" t="s">
        <v>894</v>
      </c>
      <c r="C139">
        <v>2418</v>
      </c>
      <c r="D139" t="s">
        <v>889</v>
      </c>
      <c r="E139" s="200">
        <v>45475</v>
      </c>
      <c r="F139">
        <v>31</v>
      </c>
      <c r="G139" t="s">
        <v>890</v>
      </c>
      <c r="H139">
        <f>YEAR(Table5[[#This Row],[Date]])</f>
        <v>2024</v>
      </c>
    </row>
    <row r="140" spans="1:8" x14ac:dyDescent="0.2">
      <c r="A140">
        <v>1156</v>
      </c>
      <c r="B140" t="s">
        <v>891</v>
      </c>
      <c r="C140">
        <v>2404</v>
      </c>
      <c r="D140" t="s">
        <v>897</v>
      </c>
      <c r="E140" s="200">
        <v>45487</v>
      </c>
      <c r="F140">
        <v>32</v>
      </c>
      <c r="G140" t="s">
        <v>892</v>
      </c>
      <c r="H140">
        <f>YEAR(Table5[[#This Row],[Date]])</f>
        <v>2024</v>
      </c>
    </row>
    <row r="141" spans="1:8" x14ac:dyDescent="0.2">
      <c r="A141">
        <v>1157</v>
      </c>
      <c r="B141" t="s">
        <v>891</v>
      </c>
      <c r="C141">
        <v>2418</v>
      </c>
      <c r="D141" t="s">
        <v>889</v>
      </c>
      <c r="E141" s="200">
        <v>45499</v>
      </c>
      <c r="F141">
        <v>32</v>
      </c>
      <c r="G141" t="s">
        <v>890</v>
      </c>
      <c r="H141">
        <f>YEAR(Table5[[#This Row],[Date]])</f>
        <v>2024</v>
      </c>
    </row>
    <row r="142" spans="1:8" x14ac:dyDescent="0.2">
      <c r="A142">
        <v>1158</v>
      </c>
      <c r="B142" t="s">
        <v>888</v>
      </c>
      <c r="C142">
        <v>2412</v>
      </c>
      <c r="D142" t="s">
        <v>889</v>
      </c>
      <c r="E142" s="200">
        <v>45511</v>
      </c>
      <c r="F142">
        <v>32</v>
      </c>
      <c r="G142" t="s">
        <v>892</v>
      </c>
      <c r="H142">
        <f>YEAR(Table5[[#This Row],[Date]])</f>
        <v>2024</v>
      </c>
    </row>
    <row r="143" spans="1:8" x14ac:dyDescent="0.2">
      <c r="A143">
        <v>1159</v>
      </c>
      <c r="B143" t="s">
        <v>888</v>
      </c>
      <c r="C143">
        <v>2412</v>
      </c>
      <c r="D143" t="s">
        <v>889</v>
      </c>
      <c r="E143" s="200">
        <v>45523</v>
      </c>
      <c r="F143">
        <v>32</v>
      </c>
      <c r="G143" t="s">
        <v>890</v>
      </c>
      <c r="H143">
        <f>YEAR(Table5[[#This Row],[Date]])</f>
        <v>2024</v>
      </c>
    </row>
    <row r="144" spans="1:8" x14ac:dyDescent="0.2">
      <c r="A144">
        <v>1160</v>
      </c>
      <c r="B144" t="s">
        <v>891</v>
      </c>
      <c r="C144">
        <v>2416</v>
      </c>
      <c r="D144" t="s">
        <v>889</v>
      </c>
      <c r="E144" s="200">
        <v>45535</v>
      </c>
      <c r="F144">
        <v>32</v>
      </c>
      <c r="G144" t="s">
        <v>890</v>
      </c>
      <c r="H144">
        <f>YEAR(Table5[[#This Row],[Date]])</f>
        <v>2024</v>
      </c>
    </row>
    <row r="145" spans="1:8" x14ac:dyDescent="0.2">
      <c r="A145">
        <v>1161</v>
      </c>
      <c r="B145" t="s">
        <v>891</v>
      </c>
      <c r="C145">
        <v>2402</v>
      </c>
      <c r="D145" t="s">
        <v>893</v>
      </c>
      <c r="E145" s="200">
        <v>45547</v>
      </c>
      <c r="F145">
        <v>32</v>
      </c>
      <c r="G145" t="s">
        <v>892</v>
      </c>
      <c r="H145">
        <f>YEAR(Table5[[#This Row],[Date]])</f>
        <v>2024</v>
      </c>
    </row>
    <row r="146" spans="1:8" x14ac:dyDescent="0.2">
      <c r="A146">
        <v>1162</v>
      </c>
      <c r="B146" t="s">
        <v>888</v>
      </c>
      <c r="C146">
        <v>2406</v>
      </c>
      <c r="D146" t="s">
        <v>893</v>
      </c>
      <c r="E146" s="200">
        <v>45559</v>
      </c>
      <c r="F146">
        <v>32</v>
      </c>
      <c r="G146" t="s">
        <v>892</v>
      </c>
      <c r="H146">
        <f>YEAR(Table5[[#This Row],[Date]])</f>
        <v>2024</v>
      </c>
    </row>
    <row r="147" spans="1:8" x14ac:dyDescent="0.2">
      <c r="A147">
        <v>1163</v>
      </c>
      <c r="B147" t="s">
        <v>888</v>
      </c>
      <c r="C147">
        <v>2406</v>
      </c>
      <c r="D147" t="s">
        <v>893</v>
      </c>
      <c r="E147" s="200">
        <v>45571</v>
      </c>
      <c r="F147">
        <v>32</v>
      </c>
      <c r="G147" t="s">
        <v>890</v>
      </c>
      <c r="H147">
        <f>YEAR(Table5[[#This Row],[Date]])</f>
        <v>2024</v>
      </c>
    </row>
    <row r="148" spans="1:8" x14ac:dyDescent="0.2">
      <c r="A148">
        <v>1164</v>
      </c>
      <c r="B148" t="s">
        <v>891</v>
      </c>
      <c r="C148">
        <v>2419</v>
      </c>
      <c r="D148" t="s">
        <v>889</v>
      </c>
      <c r="E148" s="200">
        <v>45583</v>
      </c>
      <c r="F148">
        <v>32</v>
      </c>
      <c r="G148" t="s">
        <v>890</v>
      </c>
      <c r="H148">
        <f>YEAR(Table5[[#This Row],[Date]])</f>
        <v>2024</v>
      </c>
    </row>
    <row r="149" spans="1:8" x14ac:dyDescent="0.2">
      <c r="A149">
        <v>1165</v>
      </c>
      <c r="B149" t="s">
        <v>888</v>
      </c>
      <c r="C149">
        <v>2414</v>
      </c>
      <c r="D149" t="s">
        <v>889</v>
      </c>
      <c r="E149" s="200">
        <v>45595</v>
      </c>
      <c r="F149">
        <v>32</v>
      </c>
      <c r="G149" t="s">
        <v>890</v>
      </c>
      <c r="H149">
        <f>YEAR(Table5[[#This Row],[Date]])</f>
        <v>2024</v>
      </c>
    </row>
    <row r="150" spans="1:8" x14ac:dyDescent="0.2">
      <c r="A150">
        <v>1166</v>
      </c>
      <c r="B150" t="s">
        <v>891</v>
      </c>
      <c r="C150">
        <v>2418</v>
      </c>
      <c r="D150" t="s">
        <v>889</v>
      </c>
      <c r="E150" s="200">
        <v>45607</v>
      </c>
      <c r="F150">
        <v>31</v>
      </c>
      <c r="G150" t="s">
        <v>890</v>
      </c>
      <c r="H150">
        <f>YEAR(Table5[[#This Row],[Date]])</f>
        <v>2024</v>
      </c>
    </row>
    <row r="151" spans="1:8" x14ac:dyDescent="0.2">
      <c r="A151">
        <v>1167</v>
      </c>
      <c r="B151" t="s">
        <v>888</v>
      </c>
      <c r="C151">
        <v>2421</v>
      </c>
      <c r="D151" t="s">
        <v>889</v>
      </c>
      <c r="E151" s="200">
        <v>45619</v>
      </c>
      <c r="F151">
        <v>31</v>
      </c>
      <c r="G151" t="s">
        <v>892</v>
      </c>
      <c r="H151">
        <f>YEAR(Table5[[#This Row],[Date]])</f>
        <v>2024</v>
      </c>
    </row>
    <row r="152" spans="1:8" x14ac:dyDescent="0.2">
      <c r="A152">
        <v>1168</v>
      </c>
      <c r="B152" t="s">
        <v>888</v>
      </c>
      <c r="C152">
        <v>2421</v>
      </c>
      <c r="D152" t="s">
        <v>893</v>
      </c>
      <c r="E152" s="200">
        <v>45631</v>
      </c>
      <c r="F152">
        <v>31</v>
      </c>
      <c r="G152" t="s">
        <v>890</v>
      </c>
      <c r="H152">
        <f>YEAR(Table5[[#This Row],[Date]])</f>
        <v>2024</v>
      </c>
    </row>
    <row r="153" spans="1:8" x14ac:dyDescent="0.2">
      <c r="A153">
        <v>1169</v>
      </c>
      <c r="B153" t="s">
        <v>888</v>
      </c>
      <c r="C153">
        <v>2422</v>
      </c>
      <c r="D153" t="s">
        <v>889</v>
      </c>
      <c r="E153" s="200">
        <v>45643</v>
      </c>
      <c r="F153">
        <v>32</v>
      </c>
      <c r="G153" t="s">
        <v>892</v>
      </c>
      <c r="H153">
        <f>YEAR(Table5[[#This Row],[Date]])</f>
        <v>2024</v>
      </c>
    </row>
    <row r="154" spans="1:8" x14ac:dyDescent="0.2">
      <c r="A154">
        <v>1170</v>
      </c>
      <c r="B154" t="s">
        <v>888</v>
      </c>
      <c r="C154">
        <v>2417</v>
      </c>
      <c r="D154" t="s">
        <v>889</v>
      </c>
      <c r="E154" s="200">
        <v>45655</v>
      </c>
      <c r="F154">
        <v>31</v>
      </c>
      <c r="G154" t="s">
        <v>890</v>
      </c>
      <c r="H154">
        <f>YEAR(Table5[[#This Row],[Date]])</f>
        <v>2024</v>
      </c>
    </row>
    <row r="155" spans="1:8" x14ac:dyDescent="0.2">
      <c r="A155">
        <v>1171</v>
      </c>
      <c r="B155" t="s">
        <v>891</v>
      </c>
      <c r="C155">
        <v>2423</v>
      </c>
      <c r="D155" t="s">
        <v>889</v>
      </c>
      <c r="E155" s="200">
        <v>45667</v>
      </c>
      <c r="F155">
        <v>31</v>
      </c>
      <c r="G155" t="s">
        <v>890</v>
      </c>
      <c r="H155">
        <f>YEAR(Table5[[#This Row],[Date]])</f>
        <v>2025</v>
      </c>
    </row>
    <row r="156" spans="1:8" x14ac:dyDescent="0.2">
      <c r="A156">
        <v>1172</v>
      </c>
      <c r="B156" t="s">
        <v>891</v>
      </c>
      <c r="C156">
        <v>2406</v>
      </c>
      <c r="D156" t="s">
        <v>897</v>
      </c>
      <c r="E156" s="200">
        <v>45679</v>
      </c>
      <c r="F156">
        <v>32</v>
      </c>
      <c r="G156" t="s">
        <v>892</v>
      </c>
      <c r="H156">
        <f>YEAR(Table5[[#This Row],[Date]])</f>
        <v>2025</v>
      </c>
    </row>
    <row r="157" spans="1:8" x14ac:dyDescent="0.2">
      <c r="A157">
        <v>1173</v>
      </c>
      <c r="B157" t="s">
        <v>888</v>
      </c>
      <c r="C157">
        <v>2416</v>
      </c>
      <c r="D157" t="s">
        <v>889</v>
      </c>
      <c r="E157" s="200">
        <v>45691</v>
      </c>
      <c r="F157">
        <v>31</v>
      </c>
      <c r="G157" t="s">
        <v>890</v>
      </c>
      <c r="H157">
        <f>YEAR(Table5[[#This Row],[Date]])</f>
        <v>2025</v>
      </c>
    </row>
    <row r="158" spans="1:8" x14ac:dyDescent="0.2">
      <c r="A158">
        <v>1174</v>
      </c>
      <c r="B158" t="s">
        <v>888</v>
      </c>
      <c r="C158">
        <v>2419</v>
      </c>
      <c r="D158" t="s">
        <v>893</v>
      </c>
      <c r="E158" s="200">
        <v>45703</v>
      </c>
      <c r="F158">
        <v>31</v>
      </c>
      <c r="G158" t="s">
        <v>890</v>
      </c>
      <c r="H158">
        <f>YEAR(Table5[[#This Row],[Date]])</f>
        <v>2025</v>
      </c>
    </row>
    <row r="159" spans="1:8" x14ac:dyDescent="0.2">
      <c r="A159">
        <v>1175</v>
      </c>
      <c r="B159" t="s">
        <v>888</v>
      </c>
      <c r="C159">
        <v>2419</v>
      </c>
      <c r="D159" t="s">
        <v>889</v>
      </c>
      <c r="E159" s="200">
        <v>45715</v>
      </c>
      <c r="F159">
        <v>31</v>
      </c>
      <c r="G159" t="s">
        <v>890</v>
      </c>
      <c r="H159">
        <f>YEAR(Table5[[#This Row],[Date]])</f>
        <v>2025</v>
      </c>
    </row>
    <row r="160" spans="1:8" x14ac:dyDescent="0.2">
      <c r="A160">
        <v>1176</v>
      </c>
      <c r="B160" t="s">
        <v>888</v>
      </c>
      <c r="C160">
        <v>2409</v>
      </c>
      <c r="D160" t="s">
        <v>889</v>
      </c>
      <c r="E160" s="200">
        <v>45727</v>
      </c>
      <c r="F160">
        <v>31</v>
      </c>
      <c r="G160" t="s">
        <v>890</v>
      </c>
      <c r="H160">
        <f>YEAR(Table5[[#This Row],[Date]])</f>
        <v>2025</v>
      </c>
    </row>
    <row r="161" spans="1:8" x14ac:dyDescent="0.2">
      <c r="A161">
        <v>1177</v>
      </c>
      <c r="B161" t="s">
        <v>891</v>
      </c>
      <c r="C161">
        <v>2409</v>
      </c>
      <c r="D161" t="s">
        <v>889</v>
      </c>
      <c r="E161" s="200">
        <v>45739</v>
      </c>
      <c r="F161">
        <v>32</v>
      </c>
      <c r="G161" t="s">
        <v>890</v>
      </c>
      <c r="H161">
        <f>YEAR(Table5[[#This Row],[Date]])</f>
        <v>2025</v>
      </c>
    </row>
    <row r="162" spans="1:8" x14ac:dyDescent="0.2">
      <c r="A162">
        <v>1178</v>
      </c>
      <c r="B162" t="s">
        <v>888</v>
      </c>
      <c r="C162">
        <v>2405</v>
      </c>
      <c r="D162" t="s">
        <v>889</v>
      </c>
      <c r="E162" s="200">
        <v>45751</v>
      </c>
      <c r="F162">
        <v>31</v>
      </c>
      <c r="G162" t="s">
        <v>890</v>
      </c>
      <c r="H162">
        <f>YEAR(Table5[[#This Row],[Date]])</f>
        <v>2025</v>
      </c>
    </row>
    <row r="163" spans="1:8" x14ac:dyDescent="0.2">
      <c r="A163">
        <v>1179</v>
      </c>
      <c r="B163" t="s">
        <v>891</v>
      </c>
      <c r="C163">
        <v>2406</v>
      </c>
      <c r="D163" t="s">
        <v>897</v>
      </c>
      <c r="E163" s="200">
        <v>45763</v>
      </c>
      <c r="F163">
        <v>32</v>
      </c>
      <c r="G163" t="s">
        <v>892</v>
      </c>
      <c r="H163">
        <f>YEAR(Table5[[#This Row],[Date]])</f>
        <v>2025</v>
      </c>
    </row>
    <row r="164" spans="1:8" x14ac:dyDescent="0.2">
      <c r="A164">
        <v>1180</v>
      </c>
      <c r="B164" t="s">
        <v>891</v>
      </c>
      <c r="C164">
        <v>2413</v>
      </c>
      <c r="D164" t="s">
        <v>889</v>
      </c>
      <c r="E164" s="200">
        <v>45775</v>
      </c>
      <c r="F164">
        <v>32</v>
      </c>
      <c r="G164" t="s">
        <v>892</v>
      </c>
      <c r="H164">
        <f>YEAR(Table5[[#This Row],[Date]])</f>
        <v>2025</v>
      </c>
    </row>
    <row r="165" spans="1:8" x14ac:dyDescent="0.2">
      <c r="A165">
        <v>1181</v>
      </c>
      <c r="B165" t="s">
        <v>891</v>
      </c>
      <c r="C165">
        <v>2409</v>
      </c>
      <c r="D165" t="s">
        <v>897</v>
      </c>
      <c r="E165" s="200">
        <v>45787</v>
      </c>
      <c r="F165">
        <v>32</v>
      </c>
      <c r="G165" t="s">
        <v>892</v>
      </c>
      <c r="H165">
        <f>YEAR(Table5[[#This Row],[Date]])</f>
        <v>2025</v>
      </c>
    </row>
    <row r="166" spans="1:8" x14ac:dyDescent="0.2">
      <c r="A166">
        <v>1182</v>
      </c>
      <c r="B166" t="s">
        <v>888</v>
      </c>
      <c r="C166">
        <v>2414</v>
      </c>
      <c r="D166" t="s">
        <v>889</v>
      </c>
      <c r="E166" s="200">
        <v>45799</v>
      </c>
      <c r="F166">
        <v>31</v>
      </c>
      <c r="G166" t="s">
        <v>890</v>
      </c>
      <c r="H166">
        <f>YEAR(Table5[[#This Row],[Date]])</f>
        <v>2025</v>
      </c>
    </row>
    <row r="167" spans="1:8" x14ac:dyDescent="0.2">
      <c r="A167">
        <v>1183</v>
      </c>
      <c r="B167" t="s">
        <v>891</v>
      </c>
      <c r="C167">
        <v>2421</v>
      </c>
      <c r="D167" t="s">
        <v>893</v>
      </c>
      <c r="E167" s="200">
        <v>45811</v>
      </c>
      <c r="F167">
        <v>31</v>
      </c>
      <c r="G167" t="s">
        <v>890</v>
      </c>
      <c r="H167">
        <f>YEAR(Table5[[#This Row],[Date]])</f>
        <v>2025</v>
      </c>
    </row>
    <row r="168" spans="1:8" x14ac:dyDescent="0.2">
      <c r="A168">
        <v>1184</v>
      </c>
      <c r="B168" t="s">
        <v>891</v>
      </c>
      <c r="C168">
        <v>2414</v>
      </c>
      <c r="D168" t="s">
        <v>889</v>
      </c>
      <c r="E168" s="200">
        <v>45823</v>
      </c>
      <c r="F168">
        <v>31</v>
      </c>
      <c r="G168" t="s">
        <v>890</v>
      </c>
      <c r="H168">
        <f>YEAR(Table5[[#This Row],[Date]])</f>
        <v>2025</v>
      </c>
    </row>
    <row r="169" spans="1:8" x14ac:dyDescent="0.2">
      <c r="A169">
        <v>1185</v>
      </c>
      <c r="B169" t="s">
        <v>888</v>
      </c>
      <c r="C169">
        <v>2409</v>
      </c>
      <c r="D169" t="s">
        <v>889</v>
      </c>
      <c r="E169" s="200">
        <v>45835</v>
      </c>
      <c r="F169">
        <v>32</v>
      </c>
      <c r="G169" t="s">
        <v>890</v>
      </c>
      <c r="H169">
        <f>YEAR(Table5[[#This Row],[Date]])</f>
        <v>2025</v>
      </c>
    </row>
    <row r="170" spans="1:8" x14ac:dyDescent="0.2">
      <c r="A170">
        <v>1186</v>
      </c>
      <c r="B170" t="s">
        <v>888</v>
      </c>
      <c r="C170">
        <v>2423</v>
      </c>
      <c r="D170" t="s">
        <v>893</v>
      </c>
      <c r="E170" s="200">
        <v>45847</v>
      </c>
      <c r="F170">
        <v>31</v>
      </c>
      <c r="G170" t="s">
        <v>890</v>
      </c>
      <c r="H170">
        <f>YEAR(Table5[[#This Row],[Date]])</f>
        <v>2025</v>
      </c>
    </row>
    <row r="171" spans="1:8" x14ac:dyDescent="0.2">
      <c r="A171">
        <v>1187</v>
      </c>
      <c r="B171" t="s">
        <v>888</v>
      </c>
      <c r="C171">
        <v>2423</v>
      </c>
      <c r="D171" t="s">
        <v>893</v>
      </c>
      <c r="E171" s="200">
        <v>45859</v>
      </c>
      <c r="F171">
        <v>31</v>
      </c>
      <c r="G171" t="s">
        <v>890</v>
      </c>
      <c r="H171">
        <f>YEAR(Table5[[#This Row],[Date]])</f>
        <v>2025</v>
      </c>
    </row>
    <row r="172" spans="1:8" x14ac:dyDescent="0.2">
      <c r="A172">
        <v>1188</v>
      </c>
      <c r="B172" t="s">
        <v>891</v>
      </c>
      <c r="C172">
        <v>2409</v>
      </c>
      <c r="D172" t="s">
        <v>889</v>
      </c>
      <c r="E172" s="200">
        <v>45871</v>
      </c>
      <c r="F172">
        <v>31</v>
      </c>
      <c r="G172" t="s">
        <v>892</v>
      </c>
      <c r="H172">
        <f>YEAR(Table5[[#This Row],[Date]])</f>
        <v>2025</v>
      </c>
    </row>
    <row r="173" spans="1:8" x14ac:dyDescent="0.2">
      <c r="A173">
        <v>1189</v>
      </c>
      <c r="B173" t="s">
        <v>891</v>
      </c>
      <c r="C173">
        <v>2417</v>
      </c>
      <c r="D173" t="s">
        <v>889</v>
      </c>
      <c r="E173" s="200">
        <v>45883</v>
      </c>
      <c r="F173">
        <v>31</v>
      </c>
      <c r="G173" t="s">
        <v>890</v>
      </c>
      <c r="H173">
        <f>YEAR(Table5[[#This Row],[Date]])</f>
        <v>2025</v>
      </c>
    </row>
    <row r="174" spans="1:8" x14ac:dyDescent="0.2">
      <c r="A174">
        <v>1190</v>
      </c>
      <c r="B174" t="s">
        <v>891</v>
      </c>
      <c r="C174">
        <v>2408</v>
      </c>
      <c r="D174" t="s">
        <v>897</v>
      </c>
      <c r="E174" s="200">
        <v>45895</v>
      </c>
      <c r="F174">
        <v>31</v>
      </c>
      <c r="G174" t="s">
        <v>892</v>
      </c>
      <c r="H174">
        <f>YEAR(Table5[[#This Row],[Date]])</f>
        <v>2025</v>
      </c>
    </row>
    <row r="175" spans="1:8" x14ac:dyDescent="0.2">
      <c r="A175">
        <v>1191</v>
      </c>
      <c r="B175" t="s">
        <v>888</v>
      </c>
      <c r="C175">
        <v>2408</v>
      </c>
      <c r="D175" t="s">
        <v>889</v>
      </c>
      <c r="E175" s="200">
        <v>45907</v>
      </c>
      <c r="F175">
        <v>31</v>
      </c>
      <c r="G175" t="s">
        <v>892</v>
      </c>
      <c r="H175">
        <f>YEAR(Table5[[#This Row],[Date]])</f>
        <v>2025</v>
      </c>
    </row>
    <row r="176" spans="1:8" x14ac:dyDescent="0.2">
      <c r="A176">
        <v>1192</v>
      </c>
      <c r="B176" t="s">
        <v>888</v>
      </c>
      <c r="C176">
        <v>2411</v>
      </c>
      <c r="D176" t="s">
        <v>893</v>
      </c>
      <c r="E176" s="200">
        <v>45919</v>
      </c>
      <c r="F176">
        <v>31</v>
      </c>
      <c r="G176" t="s">
        <v>890</v>
      </c>
      <c r="H176">
        <f>YEAR(Table5[[#This Row],[Date]])</f>
        <v>2025</v>
      </c>
    </row>
    <row r="177" spans="1:8" x14ac:dyDescent="0.2">
      <c r="A177">
        <v>1193</v>
      </c>
      <c r="B177" t="s">
        <v>888</v>
      </c>
      <c r="C177">
        <v>2411</v>
      </c>
      <c r="D177" t="s">
        <v>893</v>
      </c>
      <c r="E177" s="200">
        <v>45931</v>
      </c>
      <c r="F177">
        <v>31</v>
      </c>
      <c r="G177" t="s">
        <v>890</v>
      </c>
      <c r="H177">
        <f>YEAR(Table5[[#This Row],[Date]])</f>
        <v>2025</v>
      </c>
    </row>
    <row r="178" spans="1:8" x14ac:dyDescent="0.2">
      <c r="A178">
        <v>1194</v>
      </c>
      <c r="B178" t="s">
        <v>891</v>
      </c>
      <c r="C178">
        <v>2421</v>
      </c>
      <c r="D178" t="s">
        <v>893</v>
      </c>
      <c r="E178" s="200">
        <v>45943</v>
      </c>
      <c r="F178">
        <v>31</v>
      </c>
      <c r="G178" t="s">
        <v>890</v>
      </c>
      <c r="H178">
        <f>YEAR(Table5[[#This Row],[Date]])</f>
        <v>2025</v>
      </c>
    </row>
    <row r="179" spans="1:8" x14ac:dyDescent="0.2">
      <c r="A179">
        <v>1195</v>
      </c>
      <c r="B179" t="s">
        <v>891</v>
      </c>
      <c r="C179">
        <v>2418</v>
      </c>
      <c r="D179" t="s">
        <v>889</v>
      </c>
      <c r="E179" s="200">
        <v>45955</v>
      </c>
      <c r="F179">
        <v>31</v>
      </c>
      <c r="G179" t="s">
        <v>892</v>
      </c>
      <c r="H179">
        <f>YEAR(Table5[[#This Row],[Date]])</f>
        <v>2025</v>
      </c>
    </row>
    <row r="180" spans="1:8" x14ac:dyDescent="0.2">
      <c r="A180">
        <v>1196</v>
      </c>
      <c r="B180" t="s">
        <v>888</v>
      </c>
      <c r="C180">
        <v>2424</v>
      </c>
      <c r="D180" t="s">
        <v>893</v>
      </c>
      <c r="E180" s="200">
        <v>45967</v>
      </c>
      <c r="F180">
        <v>31</v>
      </c>
      <c r="G180" t="s">
        <v>892</v>
      </c>
      <c r="H180">
        <f>YEAR(Table5[[#This Row],[Date]])</f>
        <v>2025</v>
      </c>
    </row>
    <row r="181" spans="1:8" x14ac:dyDescent="0.2">
      <c r="A181">
        <v>1197</v>
      </c>
      <c r="B181" t="s">
        <v>888</v>
      </c>
      <c r="C181">
        <v>2418</v>
      </c>
      <c r="D181" t="s">
        <v>889</v>
      </c>
      <c r="E181" s="200">
        <v>45979</v>
      </c>
      <c r="F181">
        <v>31</v>
      </c>
      <c r="G181" t="s">
        <v>890</v>
      </c>
      <c r="H181">
        <f>YEAR(Table5[[#This Row],[Date]])</f>
        <v>2025</v>
      </c>
    </row>
    <row r="182" spans="1:8" x14ac:dyDescent="0.2">
      <c r="A182">
        <v>1198</v>
      </c>
      <c r="B182" t="s">
        <v>891</v>
      </c>
      <c r="C182">
        <v>2418</v>
      </c>
      <c r="D182" t="s">
        <v>893</v>
      </c>
      <c r="E182" s="200">
        <v>45991</v>
      </c>
      <c r="F182">
        <v>31</v>
      </c>
      <c r="G182" t="s">
        <v>890</v>
      </c>
      <c r="H182">
        <f>YEAR(Table5[[#This Row],[Date]])</f>
        <v>2025</v>
      </c>
    </row>
    <row r="183" spans="1:8" x14ac:dyDescent="0.2">
      <c r="A183">
        <v>1199</v>
      </c>
      <c r="B183" t="s">
        <v>891</v>
      </c>
      <c r="C183">
        <v>2417</v>
      </c>
      <c r="D183" t="s">
        <v>893</v>
      </c>
      <c r="E183" s="200">
        <v>46003</v>
      </c>
      <c r="F183">
        <v>31</v>
      </c>
      <c r="G183" t="s">
        <v>890</v>
      </c>
      <c r="H183">
        <f>YEAR(Table5[[#This Row],[Date]])</f>
        <v>2025</v>
      </c>
    </row>
    <row r="184" spans="1:8" x14ac:dyDescent="0.2">
      <c r="A184">
        <v>1200</v>
      </c>
      <c r="B184" t="s">
        <v>888</v>
      </c>
      <c r="C184">
        <v>2417</v>
      </c>
      <c r="D184" t="s">
        <v>893</v>
      </c>
      <c r="E184" s="200">
        <v>46015</v>
      </c>
      <c r="F184">
        <v>31</v>
      </c>
      <c r="G184" t="s">
        <v>890</v>
      </c>
      <c r="H184">
        <f>YEAR(Table5[[#This Row],[Date]])</f>
        <v>2025</v>
      </c>
    </row>
    <row r="185" spans="1:8" x14ac:dyDescent="0.2">
      <c r="A185">
        <v>1201</v>
      </c>
      <c r="B185" t="s">
        <v>888</v>
      </c>
      <c r="C185">
        <v>2408</v>
      </c>
      <c r="D185" t="s">
        <v>889</v>
      </c>
      <c r="E185" s="200">
        <v>46027</v>
      </c>
      <c r="F185">
        <v>31</v>
      </c>
      <c r="G185" t="s">
        <v>892</v>
      </c>
      <c r="H185">
        <f>YEAR(Table5[[#This Row],[Date]])</f>
        <v>2026</v>
      </c>
    </row>
    <row r="186" spans="1:8" x14ac:dyDescent="0.2">
      <c r="A186">
        <v>1202</v>
      </c>
      <c r="B186" t="s">
        <v>888</v>
      </c>
      <c r="C186">
        <v>2417</v>
      </c>
      <c r="D186" t="s">
        <v>893</v>
      </c>
      <c r="E186" s="200">
        <v>46039</v>
      </c>
      <c r="F186">
        <v>31</v>
      </c>
      <c r="G186" t="s">
        <v>890</v>
      </c>
      <c r="H186">
        <f>YEAR(Table5[[#This Row],[Date]])</f>
        <v>2026</v>
      </c>
    </row>
    <row r="187" spans="1:8" x14ac:dyDescent="0.2">
      <c r="A187">
        <v>1203</v>
      </c>
      <c r="B187" t="s">
        <v>888</v>
      </c>
      <c r="C187">
        <v>2414</v>
      </c>
      <c r="D187" t="s">
        <v>889</v>
      </c>
      <c r="E187" s="200">
        <v>46051</v>
      </c>
      <c r="F187">
        <v>31</v>
      </c>
      <c r="G187" t="s">
        <v>892</v>
      </c>
      <c r="H187">
        <f>YEAR(Table5[[#This Row],[Date]])</f>
        <v>2026</v>
      </c>
    </row>
    <row r="188" spans="1:8" x14ac:dyDescent="0.2">
      <c r="A188">
        <v>1204</v>
      </c>
      <c r="B188" t="s">
        <v>888</v>
      </c>
      <c r="C188">
        <v>2417</v>
      </c>
      <c r="D188" t="s">
        <v>889</v>
      </c>
      <c r="E188" s="200">
        <v>46063</v>
      </c>
      <c r="F188">
        <v>31</v>
      </c>
      <c r="G188" t="s">
        <v>890</v>
      </c>
      <c r="H188">
        <f>YEAR(Table5[[#This Row],[Date]])</f>
        <v>2026</v>
      </c>
    </row>
    <row r="189" spans="1:8" x14ac:dyDescent="0.2">
      <c r="A189">
        <v>1205</v>
      </c>
      <c r="B189" t="s">
        <v>891</v>
      </c>
      <c r="C189">
        <v>2401</v>
      </c>
      <c r="D189" t="s">
        <v>893</v>
      </c>
      <c r="E189" s="200">
        <v>46075</v>
      </c>
      <c r="F189">
        <v>31</v>
      </c>
      <c r="G189" t="s">
        <v>892</v>
      </c>
      <c r="H189">
        <f>YEAR(Table5[[#This Row],[Date]])</f>
        <v>2026</v>
      </c>
    </row>
    <row r="190" spans="1:8" x14ac:dyDescent="0.2">
      <c r="A190">
        <v>1206</v>
      </c>
      <c r="B190" t="s">
        <v>888</v>
      </c>
      <c r="C190">
        <v>2401</v>
      </c>
      <c r="D190" t="s">
        <v>889</v>
      </c>
      <c r="E190" s="200">
        <v>46087</v>
      </c>
      <c r="F190">
        <v>31</v>
      </c>
      <c r="G190" t="s">
        <v>892</v>
      </c>
      <c r="H190">
        <f>YEAR(Table5[[#This Row],[Date]])</f>
        <v>2026</v>
      </c>
    </row>
    <row r="191" spans="1:8" x14ac:dyDescent="0.2">
      <c r="A191">
        <v>1207</v>
      </c>
      <c r="B191" t="s">
        <v>891</v>
      </c>
      <c r="C191">
        <v>2402</v>
      </c>
      <c r="D191" t="s">
        <v>889</v>
      </c>
      <c r="E191" s="200">
        <v>46099</v>
      </c>
      <c r="F191">
        <v>31</v>
      </c>
      <c r="G191" t="s">
        <v>890</v>
      </c>
      <c r="H191">
        <f>YEAR(Table5[[#This Row],[Date]])</f>
        <v>2026</v>
      </c>
    </row>
    <row r="192" spans="1:8" x14ac:dyDescent="0.2">
      <c r="A192">
        <v>1208</v>
      </c>
      <c r="B192" t="s">
        <v>891</v>
      </c>
      <c r="C192">
        <v>2423</v>
      </c>
      <c r="D192" t="s">
        <v>897</v>
      </c>
      <c r="E192" s="200">
        <v>46111</v>
      </c>
      <c r="F192">
        <v>31</v>
      </c>
      <c r="G192" t="s">
        <v>890</v>
      </c>
      <c r="H192">
        <f>YEAR(Table5[[#This Row],[Date]])</f>
        <v>2026</v>
      </c>
    </row>
    <row r="193" spans="1:8" x14ac:dyDescent="0.2">
      <c r="A193">
        <v>1209</v>
      </c>
      <c r="B193" t="s">
        <v>888</v>
      </c>
      <c r="C193">
        <v>2424</v>
      </c>
      <c r="D193" t="s">
        <v>893</v>
      </c>
      <c r="E193" s="200">
        <v>46123</v>
      </c>
      <c r="F193">
        <v>31</v>
      </c>
      <c r="G193" t="s">
        <v>890</v>
      </c>
      <c r="H193">
        <f>YEAR(Table5[[#This Row],[Date]])</f>
        <v>2026</v>
      </c>
    </row>
    <row r="194" spans="1:8" x14ac:dyDescent="0.2">
      <c r="A194">
        <v>1210</v>
      </c>
      <c r="B194" t="s">
        <v>891</v>
      </c>
      <c r="C194">
        <v>2417</v>
      </c>
      <c r="D194" t="s">
        <v>889</v>
      </c>
      <c r="E194" s="200">
        <v>46135</v>
      </c>
      <c r="F194">
        <v>31</v>
      </c>
      <c r="G194" t="s">
        <v>892</v>
      </c>
      <c r="H194">
        <f>YEAR(Table5[[#This Row],[Date]])</f>
        <v>2026</v>
      </c>
    </row>
    <row r="195" spans="1:8" x14ac:dyDescent="0.2">
      <c r="A195">
        <v>1211</v>
      </c>
      <c r="B195" t="s">
        <v>888</v>
      </c>
      <c r="C195">
        <v>2421</v>
      </c>
      <c r="D195" t="s">
        <v>889</v>
      </c>
      <c r="E195" s="200">
        <v>46147</v>
      </c>
      <c r="F195">
        <v>31</v>
      </c>
      <c r="G195" t="s">
        <v>890</v>
      </c>
      <c r="H195">
        <f>YEAR(Table5[[#This Row],[Date]])</f>
        <v>2026</v>
      </c>
    </row>
    <row r="196" spans="1:8" x14ac:dyDescent="0.2">
      <c r="A196">
        <v>1212</v>
      </c>
      <c r="B196" t="s">
        <v>888</v>
      </c>
      <c r="C196">
        <v>2404</v>
      </c>
      <c r="D196" t="s">
        <v>893</v>
      </c>
      <c r="E196" s="200">
        <v>46159</v>
      </c>
      <c r="F196">
        <v>31</v>
      </c>
      <c r="G196" t="s">
        <v>890</v>
      </c>
      <c r="H196">
        <f>YEAR(Table5[[#This Row],[Date]])</f>
        <v>2026</v>
      </c>
    </row>
    <row r="197" spans="1:8" x14ac:dyDescent="0.2">
      <c r="A197">
        <v>1213</v>
      </c>
      <c r="B197" t="s">
        <v>891</v>
      </c>
      <c r="C197">
        <v>2412</v>
      </c>
      <c r="D197" t="s">
        <v>889</v>
      </c>
      <c r="E197" s="200">
        <v>46171</v>
      </c>
      <c r="F197">
        <v>31</v>
      </c>
      <c r="G197" t="s">
        <v>890</v>
      </c>
      <c r="H197">
        <f>YEAR(Table5[[#This Row],[Date]])</f>
        <v>2026</v>
      </c>
    </row>
    <row r="198" spans="1:8" x14ac:dyDescent="0.2">
      <c r="A198">
        <v>1214</v>
      </c>
      <c r="B198" t="s">
        <v>891</v>
      </c>
      <c r="C198">
        <v>2408</v>
      </c>
      <c r="D198" t="s">
        <v>889</v>
      </c>
      <c r="E198" s="200">
        <v>46183</v>
      </c>
      <c r="F198">
        <v>31</v>
      </c>
      <c r="G198" t="s">
        <v>892</v>
      </c>
      <c r="H198">
        <f>YEAR(Table5[[#This Row],[Date]])</f>
        <v>2026</v>
      </c>
    </row>
    <row r="199" spans="1:8" x14ac:dyDescent="0.2">
      <c r="A199">
        <v>1215</v>
      </c>
      <c r="B199" t="s">
        <v>888</v>
      </c>
      <c r="C199">
        <v>2416</v>
      </c>
      <c r="D199" t="s">
        <v>897</v>
      </c>
      <c r="E199" s="200">
        <v>46195</v>
      </c>
      <c r="F199">
        <v>31</v>
      </c>
      <c r="G199" t="s">
        <v>892</v>
      </c>
      <c r="H199">
        <f>YEAR(Table5[[#This Row],[Date]])</f>
        <v>2026</v>
      </c>
    </row>
    <row r="200" spans="1:8" x14ac:dyDescent="0.2">
      <c r="A200">
        <v>1216</v>
      </c>
      <c r="B200" t="s">
        <v>891</v>
      </c>
      <c r="C200">
        <v>2417</v>
      </c>
      <c r="D200" t="s">
        <v>893</v>
      </c>
      <c r="E200" s="200">
        <v>46207</v>
      </c>
      <c r="F200">
        <v>31</v>
      </c>
      <c r="G200" t="s">
        <v>890</v>
      </c>
      <c r="H200">
        <f>YEAR(Table5[[#This Row],[Date]])</f>
        <v>2026</v>
      </c>
    </row>
    <row r="201" spans="1:8" x14ac:dyDescent="0.2">
      <c r="A201">
        <v>1217</v>
      </c>
      <c r="B201" t="s">
        <v>888</v>
      </c>
      <c r="C201">
        <v>2424</v>
      </c>
      <c r="D201" t="s">
        <v>889</v>
      </c>
      <c r="E201" s="200">
        <v>46219</v>
      </c>
      <c r="F201">
        <v>31</v>
      </c>
      <c r="G201" t="s">
        <v>892</v>
      </c>
      <c r="H201">
        <f>YEAR(Table5[[#This Row],[Date]])</f>
        <v>2026</v>
      </c>
    </row>
    <row r="202" spans="1:8" x14ac:dyDescent="0.2">
      <c r="A202">
        <v>1218</v>
      </c>
      <c r="B202" t="s">
        <v>888</v>
      </c>
      <c r="C202">
        <v>2422</v>
      </c>
      <c r="D202" t="s">
        <v>889</v>
      </c>
      <c r="E202" s="200">
        <v>46231</v>
      </c>
      <c r="F202">
        <v>31</v>
      </c>
      <c r="G202" t="s">
        <v>890</v>
      </c>
      <c r="H202">
        <f>YEAR(Table5[[#This Row],[Date]])</f>
        <v>2026</v>
      </c>
    </row>
    <row r="203" spans="1:8" x14ac:dyDescent="0.2">
      <c r="A203">
        <v>1219</v>
      </c>
      <c r="B203" t="s">
        <v>891</v>
      </c>
      <c r="C203">
        <v>2414</v>
      </c>
      <c r="D203" t="s">
        <v>893</v>
      </c>
      <c r="E203" s="200">
        <v>46243</v>
      </c>
      <c r="F203">
        <v>30</v>
      </c>
      <c r="G203" t="s">
        <v>890</v>
      </c>
      <c r="H203">
        <f>YEAR(Table5[[#This Row],[Date]])</f>
        <v>2026</v>
      </c>
    </row>
    <row r="204" spans="1:8" x14ac:dyDescent="0.2">
      <c r="A204">
        <v>1220</v>
      </c>
      <c r="B204" t="s">
        <v>888</v>
      </c>
      <c r="C204">
        <v>2424</v>
      </c>
      <c r="D204" t="s">
        <v>889</v>
      </c>
      <c r="E204" s="200">
        <v>46255</v>
      </c>
      <c r="F204">
        <v>30</v>
      </c>
      <c r="G204" t="s">
        <v>892</v>
      </c>
      <c r="H204">
        <f>YEAR(Table5[[#This Row],[Date]])</f>
        <v>2026</v>
      </c>
    </row>
    <row r="205" spans="1:8" x14ac:dyDescent="0.2">
      <c r="A205">
        <v>1221</v>
      </c>
      <c r="B205" t="s">
        <v>888</v>
      </c>
      <c r="C205">
        <v>2419</v>
      </c>
      <c r="D205" t="s">
        <v>889</v>
      </c>
      <c r="E205" s="200">
        <v>46267</v>
      </c>
      <c r="F205">
        <v>30</v>
      </c>
      <c r="G205" t="s">
        <v>892</v>
      </c>
      <c r="H205">
        <f>YEAR(Table5[[#This Row],[Date]])</f>
        <v>2026</v>
      </c>
    </row>
    <row r="206" spans="1:8" x14ac:dyDescent="0.2">
      <c r="A206">
        <v>1222</v>
      </c>
      <c r="B206" t="s">
        <v>888</v>
      </c>
      <c r="C206">
        <v>2413</v>
      </c>
      <c r="D206" t="s">
        <v>889</v>
      </c>
      <c r="E206" s="200">
        <v>46279</v>
      </c>
      <c r="F206">
        <v>31</v>
      </c>
      <c r="G206" t="s">
        <v>890</v>
      </c>
      <c r="H206">
        <f>YEAR(Table5[[#This Row],[Date]])</f>
        <v>2026</v>
      </c>
    </row>
    <row r="207" spans="1:8" x14ac:dyDescent="0.2">
      <c r="A207">
        <v>1223</v>
      </c>
      <c r="B207" t="s">
        <v>888</v>
      </c>
      <c r="C207">
        <v>2421</v>
      </c>
      <c r="D207" t="s">
        <v>889</v>
      </c>
      <c r="E207" s="200">
        <v>46291</v>
      </c>
      <c r="F207">
        <v>31</v>
      </c>
      <c r="G207" t="s">
        <v>892</v>
      </c>
      <c r="H207">
        <f>YEAR(Table5[[#This Row],[Date]])</f>
        <v>2026</v>
      </c>
    </row>
    <row r="208" spans="1:8" x14ac:dyDescent="0.2">
      <c r="A208">
        <v>1224</v>
      </c>
      <c r="B208" t="s">
        <v>891</v>
      </c>
      <c r="C208">
        <v>2422</v>
      </c>
      <c r="D208" t="s">
        <v>889</v>
      </c>
      <c r="E208" s="200">
        <v>46303</v>
      </c>
      <c r="F208">
        <v>31</v>
      </c>
      <c r="G208" t="s">
        <v>892</v>
      </c>
      <c r="H208">
        <f>YEAR(Table5[[#This Row],[Date]])</f>
        <v>2026</v>
      </c>
    </row>
    <row r="209" spans="1:8" x14ac:dyDescent="0.2">
      <c r="A209">
        <v>1225</v>
      </c>
      <c r="B209" t="s">
        <v>888</v>
      </c>
      <c r="C209">
        <v>2422</v>
      </c>
      <c r="D209" t="s">
        <v>889</v>
      </c>
      <c r="E209" s="200">
        <v>46315</v>
      </c>
      <c r="F209">
        <v>31</v>
      </c>
      <c r="G209" t="s">
        <v>892</v>
      </c>
      <c r="H209">
        <f>YEAR(Table5[[#This Row],[Date]])</f>
        <v>2026</v>
      </c>
    </row>
    <row r="210" spans="1:8" x14ac:dyDescent="0.2">
      <c r="A210">
        <v>1226</v>
      </c>
      <c r="B210" t="s">
        <v>891</v>
      </c>
      <c r="C210">
        <v>2404</v>
      </c>
      <c r="D210" t="s">
        <v>893</v>
      </c>
      <c r="E210" s="200">
        <v>46327</v>
      </c>
      <c r="F210">
        <v>31</v>
      </c>
      <c r="G210" t="s">
        <v>892</v>
      </c>
      <c r="H210">
        <f>YEAR(Table5[[#This Row],[Date]])</f>
        <v>2026</v>
      </c>
    </row>
    <row r="211" spans="1:8" x14ac:dyDescent="0.2">
      <c r="A211">
        <v>1227</v>
      </c>
      <c r="B211" t="s">
        <v>891</v>
      </c>
      <c r="C211">
        <v>2423</v>
      </c>
      <c r="D211" t="s">
        <v>889</v>
      </c>
      <c r="E211" s="200">
        <v>46339</v>
      </c>
      <c r="F211">
        <v>31</v>
      </c>
      <c r="G211" t="s">
        <v>890</v>
      </c>
      <c r="H211">
        <f>YEAR(Table5[[#This Row],[Date]])</f>
        <v>2026</v>
      </c>
    </row>
    <row r="212" spans="1:8" x14ac:dyDescent="0.2">
      <c r="A212">
        <v>1228</v>
      </c>
      <c r="B212" t="s">
        <v>888</v>
      </c>
      <c r="C212">
        <v>2422</v>
      </c>
      <c r="D212" t="s">
        <v>889</v>
      </c>
      <c r="E212" s="200">
        <v>46351</v>
      </c>
      <c r="F212">
        <v>31</v>
      </c>
      <c r="G212" t="s">
        <v>892</v>
      </c>
      <c r="H212">
        <f>YEAR(Table5[[#This Row],[Date]])</f>
        <v>2026</v>
      </c>
    </row>
    <row r="213" spans="1:8" x14ac:dyDescent="0.2">
      <c r="A213">
        <v>1229</v>
      </c>
      <c r="B213" t="s">
        <v>888</v>
      </c>
      <c r="C213">
        <v>2419</v>
      </c>
      <c r="D213" t="s">
        <v>893</v>
      </c>
      <c r="E213" s="200">
        <v>46363</v>
      </c>
      <c r="F213">
        <v>31</v>
      </c>
      <c r="G213" t="s">
        <v>890</v>
      </c>
      <c r="H213">
        <f>YEAR(Table5[[#This Row],[Date]])</f>
        <v>2026</v>
      </c>
    </row>
    <row r="214" spans="1:8" x14ac:dyDescent="0.2">
      <c r="A214">
        <v>1230</v>
      </c>
      <c r="B214" t="s">
        <v>891</v>
      </c>
      <c r="C214">
        <v>2413</v>
      </c>
      <c r="D214" t="s">
        <v>889</v>
      </c>
      <c r="E214" s="200">
        <v>46375</v>
      </c>
      <c r="F214">
        <v>31</v>
      </c>
      <c r="G214" t="s">
        <v>890</v>
      </c>
      <c r="H214">
        <f>YEAR(Table5[[#This Row],[Date]])</f>
        <v>2026</v>
      </c>
    </row>
    <row r="215" spans="1:8" x14ac:dyDescent="0.2">
      <c r="A215">
        <v>1231</v>
      </c>
      <c r="B215" t="s">
        <v>888</v>
      </c>
      <c r="C215">
        <v>2419</v>
      </c>
      <c r="D215" t="s">
        <v>893</v>
      </c>
      <c r="E215" s="200">
        <v>46387</v>
      </c>
      <c r="F215">
        <v>31</v>
      </c>
      <c r="G215" t="s">
        <v>890</v>
      </c>
      <c r="H215">
        <f>YEAR(Table5[[#This Row],[Date]])</f>
        <v>2026</v>
      </c>
    </row>
    <row r="216" spans="1:8" x14ac:dyDescent="0.2">
      <c r="A216">
        <v>1232</v>
      </c>
      <c r="B216" t="s">
        <v>888</v>
      </c>
      <c r="C216">
        <v>2406</v>
      </c>
      <c r="D216" t="s">
        <v>889</v>
      </c>
      <c r="E216" s="200">
        <v>46399</v>
      </c>
      <c r="F216">
        <v>31</v>
      </c>
      <c r="G216" t="s">
        <v>890</v>
      </c>
      <c r="H216">
        <f>YEAR(Table5[[#This Row],[Date]])</f>
        <v>2027</v>
      </c>
    </row>
    <row r="217" spans="1:8" x14ac:dyDescent="0.2">
      <c r="A217">
        <v>1233</v>
      </c>
      <c r="B217" t="s">
        <v>888</v>
      </c>
      <c r="C217">
        <v>2412</v>
      </c>
      <c r="D217" t="s">
        <v>893</v>
      </c>
      <c r="E217" s="200">
        <v>46411</v>
      </c>
      <c r="F217">
        <v>30</v>
      </c>
      <c r="G217" t="s">
        <v>892</v>
      </c>
      <c r="H217">
        <f>YEAR(Table5[[#This Row],[Date]])</f>
        <v>2027</v>
      </c>
    </row>
    <row r="218" spans="1:8" x14ac:dyDescent="0.2">
      <c r="A218">
        <v>1234</v>
      </c>
      <c r="B218" t="s">
        <v>891</v>
      </c>
      <c r="C218">
        <v>2421</v>
      </c>
      <c r="D218" t="s">
        <v>889</v>
      </c>
      <c r="E218" s="200">
        <v>46423</v>
      </c>
      <c r="F218">
        <v>30</v>
      </c>
      <c r="G218" t="s">
        <v>890</v>
      </c>
      <c r="H218">
        <f>YEAR(Table5[[#This Row],[Date]])</f>
        <v>2027</v>
      </c>
    </row>
    <row r="219" spans="1:8" x14ac:dyDescent="0.2">
      <c r="A219">
        <v>1235</v>
      </c>
      <c r="B219" t="s">
        <v>891</v>
      </c>
      <c r="C219">
        <v>2406</v>
      </c>
      <c r="D219" t="s">
        <v>893</v>
      </c>
      <c r="E219" s="200">
        <v>46435</v>
      </c>
      <c r="F219">
        <v>30</v>
      </c>
      <c r="G219" t="s">
        <v>896</v>
      </c>
      <c r="H219">
        <f>YEAR(Table5[[#This Row],[Date]])</f>
        <v>2027</v>
      </c>
    </row>
    <row r="220" spans="1:8" x14ac:dyDescent="0.2">
      <c r="A220">
        <v>1236</v>
      </c>
      <c r="B220" t="s">
        <v>888</v>
      </c>
      <c r="C220">
        <v>2416</v>
      </c>
      <c r="D220" t="s">
        <v>889</v>
      </c>
      <c r="E220" s="200">
        <v>46447</v>
      </c>
      <c r="F220">
        <v>30</v>
      </c>
      <c r="G220" t="s">
        <v>890</v>
      </c>
      <c r="H220">
        <f>YEAR(Table5[[#This Row],[Date]])</f>
        <v>2027</v>
      </c>
    </row>
    <row r="221" spans="1:8" x14ac:dyDescent="0.2">
      <c r="A221">
        <v>1237</v>
      </c>
      <c r="B221" t="s">
        <v>888</v>
      </c>
      <c r="C221">
        <v>2424</v>
      </c>
      <c r="D221" t="s">
        <v>889</v>
      </c>
      <c r="E221" s="200">
        <v>46459</v>
      </c>
      <c r="F221">
        <v>30</v>
      </c>
      <c r="G221" t="s">
        <v>892</v>
      </c>
      <c r="H221">
        <f>YEAR(Table5[[#This Row],[Date]])</f>
        <v>2027</v>
      </c>
    </row>
    <row r="222" spans="1:8" x14ac:dyDescent="0.2">
      <c r="A222">
        <v>1238</v>
      </c>
      <c r="B222" t="s">
        <v>891</v>
      </c>
      <c r="C222">
        <v>2414</v>
      </c>
      <c r="D222" t="s">
        <v>889</v>
      </c>
      <c r="E222" s="200">
        <v>46471</v>
      </c>
      <c r="F222">
        <v>31</v>
      </c>
      <c r="G222" t="s">
        <v>892</v>
      </c>
      <c r="H222">
        <f>YEAR(Table5[[#This Row],[Date]])</f>
        <v>2027</v>
      </c>
    </row>
    <row r="223" spans="1:8" x14ac:dyDescent="0.2">
      <c r="A223">
        <v>1239</v>
      </c>
      <c r="B223" t="s">
        <v>898</v>
      </c>
      <c r="C223">
        <v>2414</v>
      </c>
      <c r="D223" t="s">
        <v>897</v>
      </c>
      <c r="E223" s="200">
        <v>46483</v>
      </c>
      <c r="F223">
        <v>31</v>
      </c>
      <c r="G223" t="s">
        <v>892</v>
      </c>
      <c r="H223">
        <f>YEAR(Table5[[#This Row],[Date]])</f>
        <v>2027</v>
      </c>
    </row>
    <row r="224" spans="1:8" x14ac:dyDescent="0.2">
      <c r="A224">
        <v>1240</v>
      </c>
      <c r="B224" t="s">
        <v>888</v>
      </c>
      <c r="C224">
        <v>2424</v>
      </c>
      <c r="D224" t="s">
        <v>889</v>
      </c>
      <c r="E224" s="200">
        <v>46495</v>
      </c>
      <c r="F224">
        <v>30</v>
      </c>
      <c r="G224" t="s">
        <v>892</v>
      </c>
      <c r="H224">
        <f>YEAR(Table5[[#This Row],[Date]])</f>
        <v>2027</v>
      </c>
    </row>
    <row r="225" spans="1:8" x14ac:dyDescent="0.2">
      <c r="A225">
        <v>1241</v>
      </c>
      <c r="B225" t="s">
        <v>888</v>
      </c>
      <c r="C225">
        <v>2423</v>
      </c>
      <c r="D225" t="s">
        <v>899</v>
      </c>
      <c r="E225" s="200">
        <v>46507</v>
      </c>
      <c r="F225">
        <v>30</v>
      </c>
      <c r="G225" t="s">
        <v>892</v>
      </c>
      <c r="H225">
        <f>YEAR(Table5[[#This Row],[Date]])</f>
        <v>2027</v>
      </c>
    </row>
    <row r="226" spans="1:8" x14ac:dyDescent="0.2">
      <c r="A226">
        <v>1242</v>
      </c>
      <c r="B226" t="s">
        <v>888</v>
      </c>
      <c r="C226">
        <v>2416</v>
      </c>
      <c r="D226" t="s">
        <v>889</v>
      </c>
      <c r="E226" s="200">
        <v>46519</v>
      </c>
      <c r="F226">
        <v>30</v>
      </c>
      <c r="G226" t="s">
        <v>890</v>
      </c>
      <c r="H226">
        <f>YEAR(Table5[[#This Row],[Date]])</f>
        <v>2027</v>
      </c>
    </row>
    <row r="227" spans="1:8" x14ac:dyDescent="0.2">
      <c r="A227">
        <v>1244</v>
      </c>
      <c r="B227" t="s">
        <v>891</v>
      </c>
      <c r="C227">
        <v>2416</v>
      </c>
      <c r="D227" t="s">
        <v>893</v>
      </c>
      <c r="E227" s="200">
        <v>46531</v>
      </c>
      <c r="F227">
        <v>30</v>
      </c>
      <c r="G227" t="s">
        <v>890</v>
      </c>
      <c r="H227">
        <f>YEAR(Table5[[#This Row],[Date]])</f>
        <v>2027</v>
      </c>
    </row>
    <row r="228" spans="1:8" x14ac:dyDescent="0.2">
      <c r="A228">
        <v>1245</v>
      </c>
      <c r="B228" t="s">
        <v>888</v>
      </c>
      <c r="C228">
        <v>2418</v>
      </c>
      <c r="D228" t="s">
        <v>893</v>
      </c>
      <c r="E228" s="200">
        <v>46543</v>
      </c>
      <c r="F228">
        <v>30</v>
      </c>
      <c r="G228" t="s">
        <v>890</v>
      </c>
      <c r="H228">
        <f>YEAR(Table5[[#This Row],[Date]])</f>
        <v>2027</v>
      </c>
    </row>
    <row r="229" spans="1:8" x14ac:dyDescent="0.2">
      <c r="A229">
        <v>1246</v>
      </c>
      <c r="B229" t="s">
        <v>888</v>
      </c>
      <c r="C229">
        <v>2416</v>
      </c>
      <c r="D229" t="s">
        <v>889</v>
      </c>
      <c r="E229" s="200">
        <v>46555</v>
      </c>
      <c r="F229">
        <v>30</v>
      </c>
      <c r="G229" t="s">
        <v>892</v>
      </c>
      <c r="H229">
        <f>YEAR(Table5[[#This Row],[Date]])</f>
        <v>2027</v>
      </c>
    </row>
    <row r="230" spans="1:8" x14ac:dyDescent="0.2">
      <c r="A230">
        <v>1247</v>
      </c>
      <c r="B230" t="s">
        <v>891</v>
      </c>
      <c r="C230">
        <v>2405</v>
      </c>
      <c r="D230" t="s">
        <v>899</v>
      </c>
      <c r="E230" s="200">
        <v>46567</v>
      </c>
      <c r="F230">
        <v>30</v>
      </c>
      <c r="G230" t="s">
        <v>892</v>
      </c>
      <c r="H230">
        <f>YEAR(Table5[[#This Row],[Date]])</f>
        <v>2027</v>
      </c>
    </row>
    <row r="231" spans="1:8" x14ac:dyDescent="0.2">
      <c r="A231">
        <v>1248</v>
      </c>
      <c r="B231" t="s">
        <v>888</v>
      </c>
      <c r="C231">
        <v>2408</v>
      </c>
      <c r="D231" t="s">
        <v>889</v>
      </c>
      <c r="E231" s="200">
        <v>46579</v>
      </c>
      <c r="F231">
        <v>30</v>
      </c>
      <c r="G231" t="s">
        <v>890</v>
      </c>
      <c r="H231">
        <f>YEAR(Table5[[#This Row],[Date]])</f>
        <v>2027</v>
      </c>
    </row>
    <row r="232" spans="1:8" x14ac:dyDescent="0.2">
      <c r="A232">
        <v>1249</v>
      </c>
      <c r="B232" t="s">
        <v>898</v>
      </c>
      <c r="C232">
        <v>2415</v>
      </c>
      <c r="D232" t="s">
        <v>893</v>
      </c>
      <c r="E232" s="200">
        <v>46591</v>
      </c>
      <c r="F232">
        <v>30</v>
      </c>
      <c r="G232" t="s">
        <v>890</v>
      </c>
      <c r="H232">
        <f>YEAR(Table5[[#This Row],[Date]])</f>
        <v>2027</v>
      </c>
    </row>
    <row r="233" spans="1:8" x14ac:dyDescent="0.2">
      <c r="A233">
        <v>1250</v>
      </c>
      <c r="B233" t="s">
        <v>891</v>
      </c>
      <c r="C233">
        <v>2406</v>
      </c>
      <c r="D233" t="s">
        <v>897</v>
      </c>
      <c r="E233" s="200">
        <v>46603</v>
      </c>
      <c r="F233">
        <v>30</v>
      </c>
      <c r="G233" t="s">
        <v>892</v>
      </c>
      <c r="H233">
        <f>YEAR(Table5[[#This Row],[Date]])</f>
        <v>2027</v>
      </c>
    </row>
    <row r="234" spans="1:8" x14ac:dyDescent="0.2">
      <c r="A234">
        <v>1252</v>
      </c>
      <c r="B234" t="s">
        <v>891</v>
      </c>
      <c r="C234">
        <v>2418</v>
      </c>
      <c r="D234" t="s">
        <v>893</v>
      </c>
      <c r="E234" s="200">
        <v>46615</v>
      </c>
      <c r="F234">
        <v>30</v>
      </c>
      <c r="G234" t="s">
        <v>890</v>
      </c>
      <c r="H234">
        <f>YEAR(Table5[[#This Row],[Date]])</f>
        <v>2027</v>
      </c>
    </row>
    <row r="235" spans="1:8" x14ac:dyDescent="0.2">
      <c r="A235">
        <v>1253</v>
      </c>
      <c r="B235" t="s">
        <v>888</v>
      </c>
      <c r="C235">
        <v>2402</v>
      </c>
      <c r="D235" t="s">
        <v>889</v>
      </c>
      <c r="E235" s="200">
        <v>46627</v>
      </c>
      <c r="F235">
        <v>30</v>
      </c>
      <c r="G235" t="s">
        <v>892</v>
      </c>
      <c r="H235">
        <f>YEAR(Table5[[#This Row],[Date]])</f>
        <v>2027</v>
      </c>
    </row>
    <row r="236" spans="1:8" x14ac:dyDescent="0.2">
      <c r="A236">
        <v>1254</v>
      </c>
      <c r="B236" t="s">
        <v>891</v>
      </c>
      <c r="C236">
        <v>2414</v>
      </c>
      <c r="D236" t="s">
        <v>889</v>
      </c>
      <c r="E236" s="200">
        <v>46639</v>
      </c>
      <c r="F236">
        <v>30</v>
      </c>
      <c r="G236" t="s">
        <v>890</v>
      </c>
      <c r="H236">
        <f>YEAR(Table5[[#This Row],[Date]])</f>
        <v>2027</v>
      </c>
    </row>
    <row r="237" spans="1:8" x14ac:dyDescent="0.2">
      <c r="A237">
        <v>1255</v>
      </c>
      <c r="B237" t="s">
        <v>891</v>
      </c>
      <c r="C237">
        <v>2413</v>
      </c>
      <c r="D237" t="s">
        <v>889</v>
      </c>
      <c r="E237" s="200">
        <v>46651</v>
      </c>
      <c r="F237">
        <v>30</v>
      </c>
      <c r="G237" t="s">
        <v>892</v>
      </c>
      <c r="H237">
        <f>YEAR(Table5[[#This Row],[Date]])</f>
        <v>2027</v>
      </c>
    </row>
    <row r="238" spans="1:8" x14ac:dyDescent="0.2">
      <c r="A238">
        <v>1257</v>
      </c>
      <c r="B238" t="s">
        <v>891</v>
      </c>
      <c r="C238">
        <v>2417</v>
      </c>
      <c r="D238" t="s">
        <v>889</v>
      </c>
      <c r="E238" s="200">
        <v>46663</v>
      </c>
      <c r="F238">
        <v>30</v>
      </c>
      <c r="G238" t="s">
        <v>890</v>
      </c>
      <c r="H238">
        <f>YEAR(Table5[[#This Row],[Date]])</f>
        <v>2027</v>
      </c>
    </row>
    <row r="239" spans="1:8" x14ac:dyDescent="0.2">
      <c r="A239">
        <v>1258</v>
      </c>
      <c r="B239" t="s">
        <v>888</v>
      </c>
      <c r="C239">
        <v>2421</v>
      </c>
      <c r="D239" t="s">
        <v>893</v>
      </c>
      <c r="E239" s="200">
        <v>46675</v>
      </c>
      <c r="F239">
        <v>30</v>
      </c>
      <c r="G239" t="s">
        <v>892</v>
      </c>
      <c r="H239">
        <f>YEAR(Table5[[#This Row],[Date]])</f>
        <v>2027</v>
      </c>
    </row>
    <row r="240" spans="1:8" x14ac:dyDescent="0.2">
      <c r="A240">
        <v>1259</v>
      </c>
      <c r="B240" t="s">
        <v>888</v>
      </c>
      <c r="C240">
        <v>2417</v>
      </c>
      <c r="D240" t="s">
        <v>889</v>
      </c>
      <c r="E240" s="200">
        <v>46687</v>
      </c>
      <c r="F240">
        <v>30</v>
      </c>
      <c r="G240" t="s">
        <v>890</v>
      </c>
      <c r="H240">
        <f>YEAR(Table5[[#This Row],[Date]])</f>
        <v>2027</v>
      </c>
    </row>
    <row r="241" spans="1:8" x14ac:dyDescent="0.2">
      <c r="A241">
        <v>1260</v>
      </c>
      <c r="B241" t="s">
        <v>891</v>
      </c>
      <c r="C241">
        <v>2421</v>
      </c>
      <c r="D241" t="s">
        <v>893</v>
      </c>
      <c r="E241" s="200">
        <v>46699</v>
      </c>
      <c r="F241">
        <v>30</v>
      </c>
      <c r="G241" t="s">
        <v>890</v>
      </c>
      <c r="H241">
        <f>YEAR(Table5[[#This Row],[Date]])</f>
        <v>2027</v>
      </c>
    </row>
    <row r="242" spans="1:8" x14ac:dyDescent="0.2">
      <c r="A242">
        <v>1261</v>
      </c>
      <c r="B242" t="s">
        <v>891</v>
      </c>
      <c r="C242">
        <v>2418</v>
      </c>
      <c r="D242" t="s">
        <v>897</v>
      </c>
      <c r="E242" s="200">
        <v>46711</v>
      </c>
      <c r="F242">
        <v>30</v>
      </c>
      <c r="G242" t="s">
        <v>890</v>
      </c>
      <c r="H242">
        <f>YEAR(Table5[[#This Row],[Date]])</f>
        <v>2027</v>
      </c>
    </row>
    <row r="243" spans="1:8" x14ac:dyDescent="0.2">
      <c r="A243">
        <v>1262</v>
      </c>
      <c r="B243" t="s">
        <v>888</v>
      </c>
      <c r="C243">
        <v>2414</v>
      </c>
      <c r="D243" t="s">
        <v>897</v>
      </c>
      <c r="E243" s="200">
        <v>46723</v>
      </c>
      <c r="F243">
        <v>30</v>
      </c>
      <c r="G243" t="s">
        <v>892</v>
      </c>
      <c r="H243">
        <f>YEAR(Table5[[#This Row],[Date]])</f>
        <v>2027</v>
      </c>
    </row>
    <row r="244" spans="1:8" x14ac:dyDescent="0.2">
      <c r="A244">
        <v>1263</v>
      </c>
      <c r="B244" t="s">
        <v>888</v>
      </c>
      <c r="C244">
        <v>2418</v>
      </c>
      <c r="D244" t="s">
        <v>899</v>
      </c>
      <c r="E244" s="200">
        <v>46735</v>
      </c>
      <c r="F244">
        <v>30</v>
      </c>
      <c r="G244" t="s">
        <v>892</v>
      </c>
      <c r="H244">
        <f>YEAR(Table5[[#This Row],[Date]])</f>
        <v>2027</v>
      </c>
    </row>
    <row r="245" spans="1:8" x14ac:dyDescent="0.2">
      <c r="A245">
        <v>1264</v>
      </c>
      <c r="B245" t="s">
        <v>891</v>
      </c>
      <c r="C245">
        <v>2417</v>
      </c>
      <c r="D245" t="s">
        <v>893</v>
      </c>
      <c r="E245" s="200">
        <v>46747</v>
      </c>
      <c r="F245">
        <v>30</v>
      </c>
      <c r="G245" t="s">
        <v>892</v>
      </c>
      <c r="H245">
        <f>YEAR(Table5[[#This Row],[Date]])</f>
        <v>2027</v>
      </c>
    </row>
    <row r="246" spans="1:8" x14ac:dyDescent="0.2">
      <c r="A246">
        <v>1265</v>
      </c>
      <c r="B246" t="s">
        <v>888</v>
      </c>
      <c r="C246">
        <v>2416</v>
      </c>
      <c r="D246" t="s">
        <v>897</v>
      </c>
      <c r="E246" s="200">
        <v>46759</v>
      </c>
      <c r="F246">
        <v>30</v>
      </c>
      <c r="G246" t="s">
        <v>892</v>
      </c>
      <c r="H246">
        <f>YEAR(Table5[[#This Row],[Date]])</f>
        <v>2028</v>
      </c>
    </row>
    <row r="247" spans="1:8" x14ac:dyDescent="0.2">
      <c r="A247">
        <v>1266</v>
      </c>
      <c r="B247" t="s">
        <v>891</v>
      </c>
      <c r="C247">
        <v>2404</v>
      </c>
      <c r="D247" t="s">
        <v>893</v>
      </c>
      <c r="E247" s="200">
        <v>46771</v>
      </c>
      <c r="F247">
        <v>30</v>
      </c>
      <c r="G247" t="s">
        <v>890</v>
      </c>
      <c r="H247">
        <f>YEAR(Table5[[#This Row],[Date]])</f>
        <v>2028</v>
      </c>
    </row>
    <row r="248" spans="1:8" x14ac:dyDescent="0.2">
      <c r="A248">
        <v>1267</v>
      </c>
      <c r="B248" t="s">
        <v>888</v>
      </c>
      <c r="C248">
        <v>2423</v>
      </c>
      <c r="D248" t="s">
        <v>893</v>
      </c>
      <c r="E248" s="200">
        <v>46783</v>
      </c>
      <c r="F248">
        <v>30</v>
      </c>
      <c r="G248" t="s">
        <v>892</v>
      </c>
      <c r="H248">
        <f>YEAR(Table5[[#This Row],[Date]])</f>
        <v>2028</v>
      </c>
    </row>
    <row r="249" spans="1:8" x14ac:dyDescent="0.2">
      <c r="A249">
        <v>1268</v>
      </c>
      <c r="B249" t="s">
        <v>891</v>
      </c>
      <c r="C249">
        <v>2418</v>
      </c>
      <c r="D249" t="s">
        <v>899</v>
      </c>
      <c r="E249" s="200">
        <v>46795</v>
      </c>
      <c r="F249">
        <v>30</v>
      </c>
      <c r="G249" t="s">
        <v>892</v>
      </c>
      <c r="H249">
        <f>YEAR(Table5[[#This Row],[Date]])</f>
        <v>2028</v>
      </c>
    </row>
    <row r="250" spans="1:8" x14ac:dyDescent="0.2">
      <c r="A250">
        <v>1269</v>
      </c>
      <c r="B250" t="s">
        <v>891</v>
      </c>
      <c r="C250">
        <v>2418</v>
      </c>
      <c r="D250" t="s">
        <v>897</v>
      </c>
      <c r="E250" s="200">
        <v>46807</v>
      </c>
      <c r="F250">
        <v>30</v>
      </c>
      <c r="G250" t="s">
        <v>892</v>
      </c>
      <c r="H250">
        <f>YEAR(Table5[[#This Row],[Date]])</f>
        <v>2028</v>
      </c>
    </row>
    <row r="251" spans="1:8" x14ac:dyDescent="0.2">
      <c r="A251">
        <v>1270</v>
      </c>
      <c r="B251" t="s">
        <v>888</v>
      </c>
      <c r="C251">
        <v>2421</v>
      </c>
      <c r="D251" t="s">
        <v>897</v>
      </c>
      <c r="E251" s="200">
        <v>46819</v>
      </c>
      <c r="F251">
        <v>30</v>
      </c>
      <c r="G251" t="s">
        <v>890</v>
      </c>
      <c r="H251">
        <f>YEAR(Table5[[#This Row],[Date]])</f>
        <v>2028</v>
      </c>
    </row>
    <row r="252" spans="1:8" x14ac:dyDescent="0.2">
      <c r="A252">
        <v>1271</v>
      </c>
      <c r="B252" t="s">
        <v>888</v>
      </c>
      <c r="C252">
        <v>2415</v>
      </c>
      <c r="D252" t="s">
        <v>889</v>
      </c>
      <c r="E252" s="200">
        <v>46831</v>
      </c>
      <c r="F252">
        <v>30</v>
      </c>
      <c r="G252" t="s">
        <v>890</v>
      </c>
      <c r="H252">
        <f>YEAR(Table5[[#This Row],[Date]])</f>
        <v>2028</v>
      </c>
    </row>
    <row r="253" spans="1:8" x14ac:dyDescent="0.2">
      <c r="A253">
        <v>1273</v>
      </c>
      <c r="B253" t="s">
        <v>888</v>
      </c>
      <c r="C253">
        <v>2418</v>
      </c>
      <c r="D253" t="s">
        <v>889</v>
      </c>
      <c r="E253" s="200">
        <v>46843</v>
      </c>
      <c r="F253">
        <v>30</v>
      </c>
      <c r="G253" t="s">
        <v>890</v>
      </c>
      <c r="H253">
        <f>YEAR(Table5[[#This Row],[Date]])</f>
        <v>2028</v>
      </c>
    </row>
    <row r="254" spans="1:8" x14ac:dyDescent="0.2">
      <c r="A254">
        <v>1274</v>
      </c>
      <c r="B254" t="s">
        <v>888</v>
      </c>
      <c r="C254">
        <v>2418</v>
      </c>
      <c r="D254" t="s">
        <v>889</v>
      </c>
      <c r="E254" s="200">
        <v>46855</v>
      </c>
      <c r="F254">
        <v>30</v>
      </c>
      <c r="G254" t="s">
        <v>890</v>
      </c>
      <c r="H254">
        <f>YEAR(Table5[[#This Row],[Date]])</f>
        <v>2028</v>
      </c>
    </row>
    <row r="255" spans="1:8" x14ac:dyDescent="0.2">
      <c r="A255">
        <v>1275</v>
      </c>
      <c r="B255" t="s">
        <v>891</v>
      </c>
      <c r="C255">
        <v>2422</v>
      </c>
      <c r="D255" t="s">
        <v>899</v>
      </c>
      <c r="E255" s="200">
        <v>46867</v>
      </c>
      <c r="F255">
        <v>30</v>
      </c>
      <c r="G255" t="s">
        <v>892</v>
      </c>
      <c r="H255">
        <f>YEAR(Table5[[#This Row],[Date]])</f>
        <v>2028</v>
      </c>
    </row>
    <row r="256" spans="1:8" x14ac:dyDescent="0.2">
      <c r="A256">
        <v>1276</v>
      </c>
      <c r="B256" t="s">
        <v>888</v>
      </c>
      <c r="C256">
        <v>2418</v>
      </c>
      <c r="D256" t="s">
        <v>897</v>
      </c>
      <c r="E256" s="200">
        <v>46879</v>
      </c>
      <c r="F256">
        <v>30</v>
      </c>
      <c r="G256" t="s">
        <v>892</v>
      </c>
      <c r="H256">
        <f>YEAR(Table5[[#This Row],[Date]])</f>
        <v>2028</v>
      </c>
    </row>
    <row r="257" spans="1:8" x14ac:dyDescent="0.2">
      <c r="A257">
        <v>1277</v>
      </c>
      <c r="B257" t="s">
        <v>894</v>
      </c>
      <c r="C257">
        <v>2413</v>
      </c>
      <c r="D257" t="s">
        <v>893</v>
      </c>
      <c r="E257" s="200">
        <v>46891</v>
      </c>
      <c r="F257">
        <v>30</v>
      </c>
      <c r="G257" t="s">
        <v>896</v>
      </c>
      <c r="H257">
        <f>YEAR(Table5[[#This Row],[Date]])</f>
        <v>2028</v>
      </c>
    </row>
    <row r="258" spans="1:8" x14ac:dyDescent="0.2">
      <c r="A258">
        <v>1278</v>
      </c>
      <c r="B258" t="s">
        <v>891</v>
      </c>
      <c r="C258">
        <v>2421</v>
      </c>
      <c r="D258" t="s">
        <v>897</v>
      </c>
      <c r="E258" s="200">
        <v>46903</v>
      </c>
      <c r="F258">
        <v>30</v>
      </c>
      <c r="G258" t="s">
        <v>890</v>
      </c>
      <c r="H258">
        <f>YEAR(Table5[[#This Row],[Date]])</f>
        <v>2028</v>
      </c>
    </row>
    <row r="259" spans="1:8" x14ac:dyDescent="0.2">
      <c r="A259">
        <v>1279</v>
      </c>
      <c r="B259" t="s">
        <v>891</v>
      </c>
      <c r="C259">
        <v>2420</v>
      </c>
      <c r="D259" t="s">
        <v>889</v>
      </c>
      <c r="E259" s="200">
        <v>46915</v>
      </c>
      <c r="F259">
        <v>9</v>
      </c>
      <c r="G259" t="s">
        <v>892</v>
      </c>
      <c r="H259">
        <f>YEAR(Table5[[#This Row],[Date]])</f>
        <v>2028</v>
      </c>
    </row>
    <row r="260" spans="1:8" x14ac:dyDescent="0.2">
      <c r="A260">
        <v>1280</v>
      </c>
      <c r="B260" t="s">
        <v>888</v>
      </c>
      <c r="C260">
        <v>2420</v>
      </c>
      <c r="D260" t="s">
        <v>889</v>
      </c>
      <c r="E260" s="200">
        <v>46927</v>
      </c>
      <c r="F260">
        <v>30</v>
      </c>
      <c r="G260" t="s">
        <v>890</v>
      </c>
      <c r="H260">
        <f>YEAR(Table5[[#This Row],[Date]])</f>
        <v>2028</v>
      </c>
    </row>
    <row r="261" spans="1:8" x14ac:dyDescent="0.2">
      <c r="A261">
        <v>1281</v>
      </c>
      <c r="B261" t="s">
        <v>888</v>
      </c>
      <c r="C261">
        <v>2422</v>
      </c>
      <c r="D261" t="s">
        <v>893</v>
      </c>
      <c r="E261" s="200">
        <v>46939</v>
      </c>
      <c r="F261">
        <v>30</v>
      </c>
      <c r="G261" t="s">
        <v>892</v>
      </c>
      <c r="H261">
        <f>YEAR(Table5[[#This Row],[Date]])</f>
        <v>2028</v>
      </c>
    </row>
    <row r="262" spans="1:8" x14ac:dyDescent="0.2">
      <c r="A262">
        <v>1282</v>
      </c>
      <c r="B262" t="s">
        <v>888</v>
      </c>
      <c r="C262">
        <v>2422</v>
      </c>
      <c r="D262" t="s">
        <v>893</v>
      </c>
      <c r="E262" s="200">
        <v>46951</v>
      </c>
      <c r="F262">
        <v>30</v>
      </c>
      <c r="G262" t="s">
        <v>892</v>
      </c>
      <c r="H262">
        <f>YEAR(Table5[[#This Row],[Date]])</f>
        <v>2028</v>
      </c>
    </row>
    <row r="263" spans="1:8" x14ac:dyDescent="0.2">
      <c r="A263">
        <v>1283</v>
      </c>
      <c r="B263" t="s">
        <v>888</v>
      </c>
      <c r="C263">
        <v>2413</v>
      </c>
      <c r="D263" t="s">
        <v>889</v>
      </c>
      <c r="E263" s="200">
        <v>46963</v>
      </c>
      <c r="F263">
        <v>30</v>
      </c>
      <c r="G263" t="s">
        <v>890</v>
      </c>
      <c r="H263">
        <f>YEAR(Table5[[#This Row],[Date]])</f>
        <v>2028</v>
      </c>
    </row>
    <row r="264" spans="1:8" x14ac:dyDescent="0.2">
      <c r="A264">
        <v>1284</v>
      </c>
      <c r="B264" t="s">
        <v>891</v>
      </c>
      <c r="C264">
        <v>2421</v>
      </c>
      <c r="D264" t="s">
        <v>889</v>
      </c>
      <c r="E264" s="200">
        <v>46975</v>
      </c>
      <c r="F264">
        <v>30</v>
      </c>
      <c r="G264" t="s">
        <v>892</v>
      </c>
      <c r="H264">
        <f>YEAR(Table5[[#This Row],[Date]])</f>
        <v>2028</v>
      </c>
    </row>
    <row r="265" spans="1:8" x14ac:dyDescent="0.2">
      <c r="A265">
        <v>1285</v>
      </c>
      <c r="B265" t="s">
        <v>891</v>
      </c>
      <c r="C265">
        <v>2415</v>
      </c>
      <c r="D265" t="s">
        <v>893</v>
      </c>
      <c r="E265" s="200">
        <v>46987</v>
      </c>
      <c r="F265">
        <v>30</v>
      </c>
      <c r="G265" t="s">
        <v>890</v>
      </c>
      <c r="H265">
        <f>YEAR(Table5[[#This Row],[Date]])</f>
        <v>2028</v>
      </c>
    </row>
    <row r="266" spans="1:8" x14ac:dyDescent="0.2">
      <c r="A266">
        <v>1286</v>
      </c>
      <c r="B266" t="s">
        <v>891</v>
      </c>
      <c r="C266">
        <v>2416</v>
      </c>
      <c r="D266" t="s">
        <v>889</v>
      </c>
      <c r="E266" s="200">
        <v>46999</v>
      </c>
      <c r="F266">
        <v>30</v>
      </c>
      <c r="G266" t="s">
        <v>890</v>
      </c>
      <c r="H266">
        <f>YEAR(Table5[[#This Row],[Date]])</f>
        <v>2028</v>
      </c>
    </row>
    <row r="267" spans="1:8" x14ac:dyDescent="0.2">
      <c r="A267">
        <v>1287</v>
      </c>
      <c r="B267" t="s">
        <v>888</v>
      </c>
      <c r="C267">
        <v>2404</v>
      </c>
      <c r="D267" t="s">
        <v>897</v>
      </c>
      <c r="E267" s="200">
        <v>47011</v>
      </c>
      <c r="F267">
        <v>30</v>
      </c>
      <c r="G267" t="s">
        <v>890</v>
      </c>
      <c r="H267">
        <f>YEAR(Table5[[#This Row],[Date]])</f>
        <v>2028</v>
      </c>
    </row>
    <row r="268" spans="1:8" x14ac:dyDescent="0.2">
      <c r="A268">
        <v>1288</v>
      </c>
      <c r="B268" t="s">
        <v>891</v>
      </c>
      <c r="C268">
        <v>2402</v>
      </c>
      <c r="D268" t="s">
        <v>893</v>
      </c>
      <c r="E268" s="200">
        <v>47023</v>
      </c>
      <c r="F268">
        <v>30</v>
      </c>
      <c r="G268" t="s">
        <v>890</v>
      </c>
      <c r="H268">
        <f>YEAR(Table5[[#This Row],[Date]])</f>
        <v>2028</v>
      </c>
    </row>
    <row r="269" spans="1:8" x14ac:dyDescent="0.2">
      <c r="A269">
        <v>1289</v>
      </c>
      <c r="B269" t="s">
        <v>891</v>
      </c>
      <c r="C269">
        <v>2402</v>
      </c>
      <c r="D269" t="s">
        <v>897</v>
      </c>
      <c r="E269" s="200">
        <v>47035</v>
      </c>
      <c r="F269">
        <v>30</v>
      </c>
      <c r="G269" t="s">
        <v>892</v>
      </c>
      <c r="H269">
        <f>YEAR(Table5[[#This Row],[Date]])</f>
        <v>2028</v>
      </c>
    </row>
    <row r="270" spans="1:8" x14ac:dyDescent="0.2">
      <c r="A270">
        <v>1290</v>
      </c>
      <c r="B270" t="s">
        <v>891</v>
      </c>
      <c r="C270">
        <v>2419</v>
      </c>
      <c r="D270" t="s">
        <v>893</v>
      </c>
      <c r="E270" s="200">
        <v>47047</v>
      </c>
      <c r="F270">
        <v>30</v>
      </c>
      <c r="G270" t="s">
        <v>892</v>
      </c>
      <c r="H270">
        <f>YEAR(Table5[[#This Row],[Date]])</f>
        <v>2028</v>
      </c>
    </row>
    <row r="271" spans="1:8" x14ac:dyDescent="0.2">
      <c r="A271">
        <v>1291</v>
      </c>
      <c r="B271" t="s">
        <v>888</v>
      </c>
      <c r="C271">
        <v>2405</v>
      </c>
      <c r="D271" t="s">
        <v>889</v>
      </c>
      <c r="E271" s="200">
        <v>47059</v>
      </c>
      <c r="F271">
        <v>30</v>
      </c>
      <c r="G271" t="s">
        <v>890</v>
      </c>
      <c r="H271">
        <f>YEAR(Table5[[#This Row],[Date]])</f>
        <v>2028</v>
      </c>
    </row>
    <row r="272" spans="1:8" x14ac:dyDescent="0.2">
      <c r="A272">
        <v>1292</v>
      </c>
      <c r="B272" t="s">
        <v>888</v>
      </c>
      <c r="C272">
        <v>2423</v>
      </c>
      <c r="D272" t="s">
        <v>893</v>
      </c>
      <c r="E272" s="200">
        <v>47071</v>
      </c>
      <c r="F272">
        <v>30</v>
      </c>
      <c r="G272" t="s">
        <v>890</v>
      </c>
      <c r="H272">
        <f>YEAR(Table5[[#This Row],[Date]])</f>
        <v>2028</v>
      </c>
    </row>
    <row r="273" spans="1:8" x14ac:dyDescent="0.2">
      <c r="A273">
        <v>1293</v>
      </c>
      <c r="B273" t="s">
        <v>891</v>
      </c>
      <c r="C273">
        <v>2408</v>
      </c>
      <c r="D273" t="s">
        <v>893</v>
      </c>
      <c r="E273" s="200">
        <v>47083</v>
      </c>
      <c r="F273">
        <v>30</v>
      </c>
      <c r="G273" t="s">
        <v>890</v>
      </c>
      <c r="H273">
        <f>YEAR(Table5[[#This Row],[Date]])</f>
        <v>2028</v>
      </c>
    </row>
    <row r="274" spans="1:8" x14ac:dyDescent="0.2">
      <c r="A274">
        <v>1294</v>
      </c>
      <c r="B274" t="s">
        <v>888</v>
      </c>
      <c r="C274">
        <v>2414</v>
      </c>
      <c r="D274" t="s">
        <v>889</v>
      </c>
      <c r="E274" s="200">
        <v>47095</v>
      </c>
      <c r="F274">
        <v>30</v>
      </c>
      <c r="G274" t="s">
        <v>890</v>
      </c>
      <c r="H274">
        <f>YEAR(Table5[[#This Row],[Date]])</f>
        <v>2028</v>
      </c>
    </row>
    <row r="275" spans="1:8" x14ac:dyDescent="0.2">
      <c r="A275">
        <v>1295</v>
      </c>
      <c r="B275" t="s">
        <v>891</v>
      </c>
      <c r="C275">
        <v>2412</v>
      </c>
      <c r="D275" t="s">
        <v>889</v>
      </c>
      <c r="E275" s="200">
        <v>47107</v>
      </c>
      <c r="F275">
        <v>30</v>
      </c>
      <c r="G275" t="s">
        <v>892</v>
      </c>
      <c r="H275">
        <f>YEAR(Table5[[#This Row],[Date]])</f>
        <v>2028</v>
      </c>
    </row>
    <row r="276" spans="1:8" x14ac:dyDescent="0.2">
      <c r="A276">
        <v>1296</v>
      </c>
      <c r="B276" t="s">
        <v>891</v>
      </c>
      <c r="C276">
        <v>2417</v>
      </c>
      <c r="D276" t="s">
        <v>893</v>
      </c>
      <c r="E276" s="200">
        <v>47119</v>
      </c>
      <c r="F276">
        <v>30</v>
      </c>
      <c r="G276" t="s">
        <v>890</v>
      </c>
      <c r="H276">
        <f>YEAR(Table5[[#This Row],[Date]])</f>
        <v>2029</v>
      </c>
    </row>
    <row r="277" spans="1:8" x14ac:dyDescent="0.2">
      <c r="A277">
        <v>1297</v>
      </c>
      <c r="B277" t="s">
        <v>891</v>
      </c>
      <c r="C277">
        <v>2417</v>
      </c>
      <c r="D277" t="s">
        <v>893</v>
      </c>
      <c r="E277" s="200">
        <v>47131</v>
      </c>
      <c r="F277">
        <v>30</v>
      </c>
      <c r="G277" t="s">
        <v>892</v>
      </c>
      <c r="H277">
        <f>YEAR(Table5[[#This Row],[Date]])</f>
        <v>2029</v>
      </c>
    </row>
    <row r="278" spans="1:8" x14ac:dyDescent="0.2">
      <c r="A278">
        <v>1298</v>
      </c>
      <c r="B278" t="s">
        <v>891</v>
      </c>
      <c r="C278">
        <v>2423</v>
      </c>
      <c r="D278" t="s">
        <v>889</v>
      </c>
      <c r="E278" s="200">
        <v>47143</v>
      </c>
      <c r="F278">
        <v>30</v>
      </c>
      <c r="G278" t="s">
        <v>890</v>
      </c>
      <c r="H278">
        <f>YEAR(Table5[[#This Row],[Date]])</f>
        <v>2029</v>
      </c>
    </row>
    <row r="279" spans="1:8" x14ac:dyDescent="0.2">
      <c r="A279">
        <v>1299</v>
      </c>
      <c r="B279" t="s">
        <v>888</v>
      </c>
      <c r="C279">
        <v>2423</v>
      </c>
      <c r="D279" t="s">
        <v>897</v>
      </c>
      <c r="E279" s="200">
        <v>47155</v>
      </c>
      <c r="F279">
        <v>30</v>
      </c>
      <c r="G279" t="s">
        <v>890</v>
      </c>
      <c r="H279">
        <f>YEAR(Table5[[#This Row],[Date]])</f>
        <v>2029</v>
      </c>
    </row>
    <row r="280" spans="1:8" x14ac:dyDescent="0.2">
      <c r="A280">
        <v>1300</v>
      </c>
      <c r="B280" t="s">
        <v>888</v>
      </c>
      <c r="C280">
        <v>2406</v>
      </c>
      <c r="D280" t="s">
        <v>893</v>
      </c>
      <c r="E280" s="200">
        <v>47167</v>
      </c>
      <c r="F280">
        <v>30</v>
      </c>
      <c r="G280" t="s">
        <v>892</v>
      </c>
      <c r="H280">
        <f>YEAR(Table5[[#This Row],[Date]])</f>
        <v>2029</v>
      </c>
    </row>
    <row r="281" spans="1:8" x14ac:dyDescent="0.2">
      <c r="A281">
        <v>1301</v>
      </c>
      <c r="B281" t="s">
        <v>891</v>
      </c>
      <c r="C281">
        <v>2409</v>
      </c>
      <c r="D281" t="s">
        <v>889</v>
      </c>
      <c r="E281" s="200">
        <v>47179</v>
      </c>
      <c r="F281">
        <v>30</v>
      </c>
      <c r="G281" t="s">
        <v>890</v>
      </c>
      <c r="H281">
        <f>YEAR(Table5[[#This Row],[Date]])</f>
        <v>2029</v>
      </c>
    </row>
    <row r="282" spans="1:8" x14ac:dyDescent="0.2">
      <c r="A282">
        <v>1302</v>
      </c>
      <c r="B282" t="s">
        <v>891</v>
      </c>
      <c r="C282">
        <v>2403</v>
      </c>
      <c r="D282" t="s">
        <v>897</v>
      </c>
      <c r="E282" s="200">
        <v>47191</v>
      </c>
      <c r="F282">
        <v>30</v>
      </c>
      <c r="G282" t="s">
        <v>892</v>
      </c>
      <c r="H282">
        <f>YEAR(Table5[[#This Row],[Date]])</f>
        <v>2029</v>
      </c>
    </row>
    <row r="283" spans="1:8" x14ac:dyDescent="0.2">
      <c r="A283">
        <v>1303</v>
      </c>
      <c r="B283" t="s">
        <v>891</v>
      </c>
      <c r="C283">
        <v>2403</v>
      </c>
      <c r="D283" t="s">
        <v>897</v>
      </c>
      <c r="E283" s="200">
        <v>47203</v>
      </c>
      <c r="F283">
        <v>30</v>
      </c>
      <c r="G283" t="s">
        <v>892</v>
      </c>
      <c r="H283">
        <f>YEAR(Table5[[#This Row],[Date]])</f>
        <v>2029</v>
      </c>
    </row>
    <row r="284" spans="1:8" x14ac:dyDescent="0.2">
      <c r="A284">
        <v>1304</v>
      </c>
      <c r="B284" t="s">
        <v>891</v>
      </c>
      <c r="C284">
        <v>2424</v>
      </c>
      <c r="D284" t="s">
        <v>889</v>
      </c>
      <c r="E284" s="200">
        <v>47215</v>
      </c>
      <c r="F284">
        <v>30</v>
      </c>
      <c r="G284" t="s">
        <v>890</v>
      </c>
      <c r="H284">
        <f>YEAR(Table5[[#This Row],[Date]])</f>
        <v>2029</v>
      </c>
    </row>
    <row r="285" spans="1:8" x14ac:dyDescent="0.2">
      <c r="A285">
        <v>1305</v>
      </c>
      <c r="B285" t="s">
        <v>888</v>
      </c>
      <c r="C285">
        <v>2409</v>
      </c>
      <c r="D285" t="s">
        <v>893</v>
      </c>
      <c r="E285" s="200">
        <v>47227</v>
      </c>
      <c r="F285">
        <v>30</v>
      </c>
      <c r="G285" t="s">
        <v>892</v>
      </c>
      <c r="H285">
        <f>YEAR(Table5[[#This Row],[Date]])</f>
        <v>2029</v>
      </c>
    </row>
    <row r="286" spans="1:8" x14ac:dyDescent="0.2">
      <c r="A286">
        <v>1306</v>
      </c>
      <c r="B286" t="s">
        <v>891</v>
      </c>
      <c r="C286">
        <v>2402</v>
      </c>
      <c r="D286" t="s">
        <v>897</v>
      </c>
      <c r="E286" s="200">
        <v>47239</v>
      </c>
      <c r="F286">
        <v>30</v>
      </c>
      <c r="G286" t="s">
        <v>892</v>
      </c>
      <c r="H286">
        <f>YEAR(Table5[[#This Row],[Date]])</f>
        <v>2029</v>
      </c>
    </row>
    <row r="287" spans="1:8" x14ac:dyDescent="0.2">
      <c r="A287">
        <v>1307</v>
      </c>
      <c r="B287" t="s">
        <v>888</v>
      </c>
      <c r="C287">
        <v>2417</v>
      </c>
      <c r="D287" t="s">
        <v>889</v>
      </c>
      <c r="E287" s="200">
        <v>47251</v>
      </c>
      <c r="F287">
        <v>5</v>
      </c>
      <c r="G287" t="s">
        <v>890</v>
      </c>
      <c r="H287">
        <f>YEAR(Table5[[#This Row],[Date]])</f>
        <v>2029</v>
      </c>
    </row>
    <row r="288" spans="1:8" x14ac:dyDescent="0.2">
      <c r="A288">
        <v>1308</v>
      </c>
      <c r="B288" t="s">
        <v>894</v>
      </c>
      <c r="C288">
        <v>2422</v>
      </c>
      <c r="D288" t="s">
        <v>889</v>
      </c>
      <c r="E288" s="200">
        <v>47263</v>
      </c>
      <c r="F288">
        <v>30</v>
      </c>
      <c r="G288" t="s">
        <v>890</v>
      </c>
      <c r="H288">
        <f>YEAR(Table5[[#This Row],[Date]])</f>
        <v>2029</v>
      </c>
    </row>
    <row r="289" spans="1:8" x14ac:dyDescent="0.2">
      <c r="A289">
        <v>1309</v>
      </c>
      <c r="B289" t="s">
        <v>891</v>
      </c>
      <c r="C289">
        <v>2418</v>
      </c>
      <c r="D289" t="s">
        <v>893</v>
      </c>
      <c r="E289" s="200">
        <v>47275</v>
      </c>
      <c r="F289">
        <v>30</v>
      </c>
      <c r="G289" t="s">
        <v>890</v>
      </c>
      <c r="H289">
        <f>YEAR(Table5[[#This Row],[Date]])</f>
        <v>2029</v>
      </c>
    </row>
    <row r="290" spans="1:8" x14ac:dyDescent="0.2">
      <c r="A290">
        <v>1310</v>
      </c>
      <c r="B290" t="s">
        <v>891</v>
      </c>
      <c r="C290">
        <v>2413</v>
      </c>
      <c r="D290" t="s">
        <v>893</v>
      </c>
      <c r="E290" s="200">
        <v>47287</v>
      </c>
      <c r="F290">
        <v>29</v>
      </c>
      <c r="G290" t="s">
        <v>890</v>
      </c>
      <c r="H290">
        <f>YEAR(Table5[[#This Row],[Date]])</f>
        <v>2029</v>
      </c>
    </row>
    <row r="291" spans="1:8" x14ac:dyDescent="0.2">
      <c r="A291">
        <v>1311</v>
      </c>
      <c r="B291" t="s">
        <v>891</v>
      </c>
      <c r="C291">
        <v>2401</v>
      </c>
      <c r="D291" t="s">
        <v>893</v>
      </c>
      <c r="E291" s="200">
        <v>47299</v>
      </c>
      <c r="F291">
        <v>30</v>
      </c>
      <c r="G291" t="s">
        <v>892</v>
      </c>
      <c r="H291">
        <f>YEAR(Table5[[#This Row],[Date]])</f>
        <v>2029</v>
      </c>
    </row>
    <row r="292" spans="1:8" x14ac:dyDescent="0.2">
      <c r="A292">
        <v>1312</v>
      </c>
      <c r="B292" t="s">
        <v>888</v>
      </c>
      <c r="C292">
        <v>2401</v>
      </c>
      <c r="D292" t="s">
        <v>889</v>
      </c>
      <c r="E292" s="200">
        <v>47311</v>
      </c>
      <c r="F292">
        <v>30</v>
      </c>
      <c r="G292" t="s">
        <v>892</v>
      </c>
      <c r="H292">
        <f>YEAR(Table5[[#This Row],[Date]])</f>
        <v>2029</v>
      </c>
    </row>
    <row r="293" spans="1:8" x14ac:dyDescent="0.2">
      <c r="A293">
        <v>1313</v>
      </c>
      <c r="B293" t="s">
        <v>891</v>
      </c>
      <c r="C293">
        <v>2412</v>
      </c>
      <c r="D293" t="s">
        <v>889</v>
      </c>
      <c r="E293" s="200">
        <v>47323</v>
      </c>
      <c r="F293">
        <v>30</v>
      </c>
      <c r="G293" t="s">
        <v>892</v>
      </c>
      <c r="H293">
        <f>YEAR(Table5[[#This Row],[Date]])</f>
        <v>2029</v>
      </c>
    </row>
    <row r="294" spans="1:8" x14ac:dyDescent="0.2">
      <c r="A294">
        <v>1314</v>
      </c>
      <c r="B294" t="s">
        <v>891</v>
      </c>
      <c r="C294">
        <v>2401</v>
      </c>
      <c r="D294" t="s">
        <v>893</v>
      </c>
      <c r="E294" s="200">
        <v>47335</v>
      </c>
      <c r="F294">
        <v>30</v>
      </c>
      <c r="G294" t="s">
        <v>892</v>
      </c>
      <c r="H294">
        <f>YEAR(Table5[[#This Row],[Date]])</f>
        <v>2029</v>
      </c>
    </row>
    <row r="295" spans="1:8" x14ac:dyDescent="0.2">
      <c r="A295">
        <v>1315</v>
      </c>
      <c r="B295" t="s">
        <v>891</v>
      </c>
      <c r="C295">
        <v>2421</v>
      </c>
      <c r="D295" t="s">
        <v>889</v>
      </c>
      <c r="E295" s="200">
        <v>47347</v>
      </c>
      <c r="F295">
        <v>30</v>
      </c>
      <c r="G295" t="s">
        <v>892</v>
      </c>
      <c r="H295">
        <f>YEAR(Table5[[#This Row],[Date]])</f>
        <v>2029</v>
      </c>
    </row>
    <row r="296" spans="1:8" x14ac:dyDescent="0.2">
      <c r="A296">
        <v>1316</v>
      </c>
      <c r="B296" t="s">
        <v>888</v>
      </c>
      <c r="C296">
        <v>2417</v>
      </c>
      <c r="D296" t="s">
        <v>897</v>
      </c>
      <c r="E296" s="200">
        <v>47359</v>
      </c>
      <c r="F296">
        <v>30</v>
      </c>
      <c r="G296" t="s">
        <v>892</v>
      </c>
      <c r="H296">
        <f>YEAR(Table5[[#This Row],[Date]])</f>
        <v>2029</v>
      </c>
    </row>
    <row r="297" spans="1:8" x14ac:dyDescent="0.2">
      <c r="A297">
        <v>1317</v>
      </c>
      <c r="B297" t="s">
        <v>895</v>
      </c>
      <c r="C297">
        <v>2402</v>
      </c>
      <c r="D297" t="s">
        <v>893</v>
      </c>
      <c r="E297" s="200">
        <v>47371</v>
      </c>
      <c r="F297">
        <v>30</v>
      </c>
      <c r="G297" t="s">
        <v>890</v>
      </c>
      <c r="H297">
        <f>YEAR(Table5[[#This Row],[Date]])</f>
        <v>2029</v>
      </c>
    </row>
    <row r="298" spans="1:8" x14ac:dyDescent="0.2">
      <c r="A298">
        <v>1318</v>
      </c>
      <c r="B298" t="s">
        <v>888</v>
      </c>
      <c r="C298">
        <v>2412</v>
      </c>
      <c r="D298" t="s">
        <v>893</v>
      </c>
      <c r="E298" s="200">
        <v>47383</v>
      </c>
      <c r="F298">
        <v>30</v>
      </c>
      <c r="G298" t="s">
        <v>892</v>
      </c>
      <c r="H298">
        <f>YEAR(Table5[[#This Row],[Date]])</f>
        <v>2029</v>
      </c>
    </row>
    <row r="299" spans="1:8" x14ac:dyDescent="0.2">
      <c r="A299">
        <v>1319</v>
      </c>
      <c r="B299" t="s">
        <v>888</v>
      </c>
      <c r="C299">
        <v>2412</v>
      </c>
      <c r="D299" t="s">
        <v>889</v>
      </c>
      <c r="E299" s="200">
        <v>47395</v>
      </c>
      <c r="F299">
        <v>30</v>
      </c>
      <c r="G299" t="s">
        <v>890</v>
      </c>
      <c r="H299">
        <f>YEAR(Table5[[#This Row],[Date]])</f>
        <v>2029</v>
      </c>
    </row>
    <row r="300" spans="1:8" x14ac:dyDescent="0.2">
      <c r="A300">
        <v>1320</v>
      </c>
      <c r="B300" t="s">
        <v>888</v>
      </c>
      <c r="C300">
        <v>2417</v>
      </c>
      <c r="D300" t="s">
        <v>897</v>
      </c>
      <c r="E300" s="200">
        <v>47407</v>
      </c>
      <c r="F300">
        <v>30</v>
      </c>
      <c r="G300" t="s">
        <v>892</v>
      </c>
      <c r="H300">
        <f>YEAR(Table5[[#This Row],[Date]])</f>
        <v>2029</v>
      </c>
    </row>
    <row r="301" spans="1:8" x14ac:dyDescent="0.2">
      <c r="A301">
        <v>1321</v>
      </c>
      <c r="B301" t="s">
        <v>894</v>
      </c>
      <c r="C301">
        <v>2421</v>
      </c>
      <c r="D301" t="s">
        <v>889</v>
      </c>
      <c r="E301" s="200">
        <v>47419</v>
      </c>
      <c r="F301">
        <v>30</v>
      </c>
      <c r="G301" t="s">
        <v>890</v>
      </c>
      <c r="H301">
        <f>YEAR(Table5[[#This Row],[Date]])</f>
        <v>2029</v>
      </c>
    </row>
    <row r="302" spans="1:8" x14ac:dyDescent="0.2">
      <c r="A302">
        <v>1322</v>
      </c>
      <c r="B302" t="s">
        <v>891</v>
      </c>
      <c r="C302">
        <v>2418</v>
      </c>
      <c r="D302" t="s">
        <v>893</v>
      </c>
      <c r="E302" s="200">
        <v>47431</v>
      </c>
      <c r="F302">
        <v>30</v>
      </c>
      <c r="G302" t="s">
        <v>890</v>
      </c>
      <c r="H302">
        <f>YEAR(Table5[[#This Row],[Date]])</f>
        <v>2029</v>
      </c>
    </row>
    <row r="303" spans="1:8" x14ac:dyDescent="0.2">
      <c r="A303">
        <v>1323</v>
      </c>
      <c r="B303" t="s">
        <v>888</v>
      </c>
      <c r="C303">
        <v>2417</v>
      </c>
      <c r="D303" t="s">
        <v>897</v>
      </c>
      <c r="E303" s="200">
        <v>47443</v>
      </c>
      <c r="F303">
        <v>30</v>
      </c>
      <c r="G303" t="s">
        <v>892</v>
      </c>
      <c r="H303">
        <f>YEAR(Table5[[#This Row],[Date]])</f>
        <v>2029</v>
      </c>
    </row>
    <row r="304" spans="1:8" x14ac:dyDescent="0.2">
      <c r="A304">
        <v>1324</v>
      </c>
      <c r="B304" t="s">
        <v>891</v>
      </c>
      <c r="C304">
        <v>2419</v>
      </c>
      <c r="D304" t="s">
        <v>899</v>
      </c>
      <c r="E304" s="200">
        <v>47455</v>
      </c>
      <c r="F304">
        <v>30</v>
      </c>
      <c r="G304" t="s">
        <v>892</v>
      </c>
      <c r="H304">
        <f>YEAR(Table5[[#This Row],[Date]])</f>
        <v>2029</v>
      </c>
    </row>
    <row r="305" spans="1:8" x14ac:dyDescent="0.2">
      <c r="A305">
        <v>1325</v>
      </c>
      <c r="B305" t="s">
        <v>888</v>
      </c>
      <c r="C305">
        <v>2417</v>
      </c>
      <c r="D305" t="s">
        <v>897</v>
      </c>
      <c r="E305" s="200">
        <v>47467</v>
      </c>
      <c r="F305">
        <v>30</v>
      </c>
      <c r="G305" t="s">
        <v>892</v>
      </c>
      <c r="H305">
        <f>YEAR(Table5[[#This Row],[Date]])</f>
        <v>2029</v>
      </c>
    </row>
    <row r="306" spans="1:8" x14ac:dyDescent="0.2">
      <c r="A306">
        <v>1326</v>
      </c>
      <c r="B306" t="s">
        <v>895</v>
      </c>
      <c r="C306">
        <v>2416</v>
      </c>
      <c r="D306" t="s">
        <v>889</v>
      </c>
      <c r="E306" s="200">
        <v>47479</v>
      </c>
      <c r="F306">
        <v>30</v>
      </c>
      <c r="G306" t="s">
        <v>892</v>
      </c>
      <c r="H306">
        <f>YEAR(Table5[[#This Row],[Date]])</f>
        <v>2029</v>
      </c>
    </row>
    <row r="307" spans="1:8" x14ac:dyDescent="0.2">
      <c r="A307">
        <v>1327</v>
      </c>
      <c r="B307" t="s">
        <v>891</v>
      </c>
      <c r="C307">
        <v>2408</v>
      </c>
      <c r="D307" t="s">
        <v>897</v>
      </c>
      <c r="E307" s="200">
        <v>47491</v>
      </c>
      <c r="F307">
        <v>30</v>
      </c>
      <c r="G307" t="s">
        <v>890</v>
      </c>
      <c r="H307">
        <f>YEAR(Table5[[#This Row],[Date]])</f>
        <v>2030</v>
      </c>
    </row>
    <row r="308" spans="1:8" x14ac:dyDescent="0.2">
      <c r="A308">
        <v>1328</v>
      </c>
      <c r="B308" t="s">
        <v>891</v>
      </c>
      <c r="C308">
        <v>2407</v>
      </c>
      <c r="D308" t="s">
        <v>893</v>
      </c>
      <c r="E308" s="200">
        <v>47503</v>
      </c>
      <c r="F308">
        <v>30</v>
      </c>
      <c r="G308" t="s">
        <v>890</v>
      </c>
      <c r="H308">
        <f>YEAR(Table5[[#This Row],[Date]])</f>
        <v>2030</v>
      </c>
    </row>
    <row r="309" spans="1:8" x14ac:dyDescent="0.2">
      <c r="A309">
        <v>1329</v>
      </c>
      <c r="B309" t="s">
        <v>891</v>
      </c>
      <c r="C309">
        <v>2424</v>
      </c>
      <c r="D309" t="s">
        <v>889</v>
      </c>
      <c r="E309" s="200">
        <v>47515</v>
      </c>
      <c r="F309">
        <v>30</v>
      </c>
      <c r="G309" t="s">
        <v>890</v>
      </c>
      <c r="H309">
        <f>YEAR(Table5[[#This Row],[Date]])</f>
        <v>2030</v>
      </c>
    </row>
    <row r="310" spans="1:8" x14ac:dyDescent="0.2">
      <c r="A310">
        <v>1330</v>
      </c>
      <c r="B310" t="s">
        <v>888</v>
      </c>
      <c r="C310">
        <v>2419</v>
      </c>
      <c r="D310" t="s">
        <v>897</v>
      </c>
      <c r="E310" s="200">
        <v>47527</v>
      </c>
      <c r="F310">
        <v>30</v>
      </c>
      <c r="G310" t="s">
        <v>890</v>
      </c>
      <c r="H310">
        <f>YEAR(Table5[[#This Row],[Date]])</f>
        <v>2030</v>
      </c>
    </row>
    <row r="311" spans="1:8" x14ac:dyDescent="0.2">
      <c r="A311">
        <v>1331</v>
      </c>
      <c r="B311" t="s">
        <v>891</v>
      </c>
      <c r="C311">
        <v>2418</v>
      </c>
      <c r="D311" t="s">
        <v>897</v>
      </c>
      <c r="E311" s="200">
        <v>47539</v>
      </c>
      <c r="F311">
        <v>30</v>
      </c>
      <c r="G311" t="s">
        <v>890</v>
      </c>
      <c r="H311">
        <f>YEAR(Table5[[#This Row],[Date]])</f>
        <v>2030</v>
      </c>
    </row>
    <row r="312" spans="1:8" x14ac:dyDescent="0.2">
      <c r="A312">
        <v>1332</v>
      </c>
      <c r="B312" t="s">
        <v>891</v>
      </c>
      <c r="C312">
        <v>2406</v>
      </c>
      <c r="D312" t="s">
        <v>897</v>
      </c>
      <c r="E312" s="200">
        <v>47551</v>
      </c>
      <c r="F312">
        <v>29</v>
      </c>
      <c r="G312" t="s">
        <v>892</v>
      </c>
      <c r="H312">
        <f>YEAR(Table5[[#This Row],[Date]])</f>
        <v>2030</v>
      </c>
    </row>
    <row r="313" spans="1:8" x14ac:dyDescent="0.2">
      <c r="A313">
        <v>1333</v>
      </c>
      <c r="B313" t="s">
        <v>888</v>
      </c>
      <c r="C313">
        <v>2424</v>
      </c>
      <c r="D313" t="s">
        <v>893</v>
      </c>
      <c r="E313" s="200">
        <v>47563</v>
      </c>
      <c r="F313">
        <v>29</v>
      </c>
      <c r="G313" t="s">
        <v>890</v>
      </c>
      <c r="H313">
        <f>YEAR(Table5[[#This Row],[Date]])</f>
        <v>2030</v>
      </c>
    </row>
    <row r="314" spans="1:8" x14ac:dyDescent="0.2">
      <c r="A314">
        <v>1334</v>
      </c>
      <c r="B314" t="s">
        <v>891</v>
      </c>
      <c r="C314">
        <v>2423</v>
      </c>
      <c r="D314" t="s">
        <v>889</v>
      </c>
      <c r="E314" s="200">
        <v>47575</v>
      </c>
      <c r="F314">
        <v>29</v>
      </c>
      <c r="G314" t="s">
        <v>890</v>
      </c>
      <c r="H314">
        <f>YEAR(Table5[[#This Row],[Date]])</f>
        <v>2030</v>
      </c>
    </row>
    <row r="315" spans="1:8" x14ac:dyDescent="0.2">
      <c r="A315">
        <v>1335</v>
      </c>
      <c r="B315" t="s">
        <v>894</v>
      </c>
      <c r="C315">
        <v>2421</v>
      </c>
      <c r="D315" t="s">
        <v>889</v>
      </c>
      <c r="E315" s="200">
        <v>47587</v>
      </c>
      <c r="F315">
        <v>29</v>
      </c>
      <c r="G315" t="s">
        <v>890</v>
      </c>
      <c r="H315">
        <f>YEAR(Table5[[#This Row],[Date]])</f>
        <v>2030</v>
      </c>
    </row>
    <row r="316" spans="1:8" x14ac:dyDescent="0.2">
      <c r="A316">
        <v>1336</v>
      </c>
      <c r="B316" t="s">
        <v>888</v>
      </c>
      <c r="C316">
        <v>2412</v>
      </c>
      <c r="D316" t="s">
        <v>893</v>
      </c>
      <c r="E316" s="200">
        <v>47599</v>
      </c>
      <c r="F316">
        <v>29</v>
      </c>
      <c r="G316" t="s">
        <v>890</v>
      </c>
      <c r="H316">
        <f>YEAR(Table5[[#This Row],[Date]])</f>
        <v>2030</v>
      </c>
    </row>
    <row r="317" spans="1:8" x14ac:dyDescent="0.2">
      <c r="A317">
        <v>1337</v>
      </c>
      <c r="B317" t="s">
        <v>888</v>
      </c>
      <c r="C317">
        <v>2413</v>
      </c>
      <c r="D317" t="s">
        <v>893</v>
      </c>
      <c r="E317" s="200">
        <v>47611</v>
      </c>
      <c r="F317">
        <v>29</v>
      </c>
      <c r="G317" t="s">
        <v>890</v>
      </c>
      <c r="H317">
        <f>YEAR(Table5[[#This Row],[Date]])</f>
        <v>2030</v>
      </c>
    </row>
    <row r="318" spans="1:8" x14ac:dyDescent="0.2">
      <c r="A318">
        <v>1338</v>
      </c>
      <c r="B318" t="s">
        <v>894</v>
      </c>
      <c r="C318">
        <v>2407</v>
      </c>
      <c r="D318" t="s">
        <v>899</v>
      </c>
      <c r="E318" s="200">
        <v>47623</v>
      </c>
      <c r="F318">
        <v>29</v>
      </c>
      <c r="G318" t="s">
        <v>892</v>
      </c>
      <c r="H318">
        <f>YEAR(Table5[[#This Row],[Date]])</f>
        <v>2030</v>
      </c>
    </row>
    <row r="319" spans="1:8" x14ac:dyDescent="0.2">
      <c r="A319">
        <v>1339</v>
      </c>
      <c r="B319" t="s">
        <v>888</v>
      </c>
      <c r="C319">
        <v>2415</v>
      </c>
      <c r="D319" t="s">
        <v>893</v>
      </c>
      <c r="E319" s="200">
        <v>47635</v>
      </c>
      <c r="F319">
        <v>29</v>
      </c>
      <c r="G319" t="s">
        <v>890</v>
      </c>
      <c r="H319">
        <f>YEAR(Table5[[#This Row],[Date]])</f>
        <v>2030</v>
      </c>
    </row>
    <row r="320" spans="1:8" x14ac:dyDescent="0.2">
      <c r="A320">
        <v>1340</v>
      </c>
      <c r="B320" t="s">
        <v>888</v>
      </c>
      <c r="C320">
        <v>2409</v>
      </c>
      <c r="D320" t="s">
        <v>897</v>
      </c>
      <c r="E320" s="200">
        <v>47647</v>
      </c>
      <c r="F320">
        <v>29</v>
      </c>
      <c r="G320" t="s">
        <v>892</v>
      </c>
      <c r="H320">
        <f>YEAR(Table5[[#This Row],[Date]])</f>
        <v>2030</v>
      </c>
    </row>
    <row r="321" spans="1:8" x14ac:dyDescent="0.2">
      <c r="A321">
        <v>1341</v>
      </c>
      <c r="B321" t="s">
        <v>891</v>
      </c>
      <c r="C321">
        <v>2409</v>
      </c>
      <c r="D321" t="s">
        <v>897</v>
      </c>
      <c r="E321" s="200">
        <v>47659</v>
      </c>
      <c r="F321">
        <v>29</v>
      </c>
      <c r="G321" t="s">
        <v>892</v>
      </c>
      <c r="H321">
        <f>YEAR(Table5[[#This Row],[Date]])</f>
        <v>2030</v>
      </c>
    </row>
    <row r="322" spans="1:8" x14ac:dyDescent="0.2">
      <c r="A322">
        <v>1342</v>
      </c>
      <c r="B322" t="s">
        <v>894</v>
      </c>
      <c r="C322">
        <v>2421</v>
      </c>
      <c r="D322" t="s">
        <v>893</v>
      </c>
      <c r="E322" s="200">
        <v>47671</v>
      </c>
      <c r="F322">
        <v>29</v>
      </c>
      <c r="G322" t="s">
        <v>890</v>
      </c>
      <c r="H322">
        <f>YEAR(Table5[[#This Row],[Date]])</f>
        <v>2030</v>
      </c>
    </row>
    <row r="323" spans="1:8" x14ac:dyDescent="0.2">
      <c r="A323">
        <v>1343</v>
      </c>
      <c r="B323" t="s">
        <v>888</v>
      </c>
      <c r="C323">
        <v>2419</v>
      </c>
      <c r="D323" t="s">
        <v>889</v>
      </c>
      <c r="E323" s="200">
        <v>47683</v>
      </c>
      <c r="F323">
        <v>29</v>
      </c>
      <c r="G323" t="s">
        <v>892</v>
      </c>
      <c r="H323">
        <f>YEAR(Table5[[#This Row],[Date]])</f>
        <v>2030</v>
      </c>
    </row>
    <row r="324" spans="1:8" x14ac:dyDescent="0.2">
      <c r="A324">
        <v>1344</v>
      </c>
      <c r="B324" t="s">
        <v>891</v>
      </c>
      <c r="C324">
        <v>2402</v>
      </c>
      <c r="D324" t="s">
        <v>889</v>
      </c>
      <c r="E324" s="200">
        <v>47695</v>
      </c>
      <c r="F324">
        <v>29</v>
      </c>
      <c r="G324" t="s">
        <v>890</v>
      </c>
      <c r="H324">
        <f>YEAR(Table5[[#This Row],[Date]])</f>
        <v>2030</v>
      </c>
    </row>
    <row r="325" spans="1:8" x14ac:dyDescent="0.2">
      <c r="A325">
        <v>1345</v>
      </c>
      <c r="B325" t="s">
        <v>891</v>
      </c>
      <c r="C325">
        <v>2423</v>
      </c>
      <c r="D325" t="s">
        <v>889</v>
      </c>
      <c r="E325" s="200">
        <v>47707</v>
      </c>
      <c r="F325">
        <v>29</v>
      </c>
      <c r="G325" t="s">
        <v>890</v>
      </c>
      <c r="H325">
        <f>YEAR(Table5[[#This Row],[Date]])</f>
        <v>2030</v>
      </c>
    </row>
    <row r="326" spans="1:8" x14ac:dyDescent="0.2">
      <c r="A326">
        <v>1346</v>
      </c>
      <c r="B326" t="s">
        <v>891</v>
      </c>
      <c r="C326">
        <v>2418</v>
      </c>
      <c r="D326" t="s">
        <v>893</v>
      </c>
      <c r="E326" s="200">
        <v>47719</v>
      </c>
      <c r="F326">
        <v>29</v>
      </c>
      <c r="G326" t="s">
        <v>892</v>
      </c>
      <c r="H326">
        <f>YEAR(Table5[[#This Row],[Date]])</f>
        <v>2030</v>
      </c>
    </row>
    <row r="327" spans="1:8" x14ac:dyDescent="0.2">
      <c r="A327">
        <v>1347</v>
      </c>
      <c r="B327" t="s">
        <v>891</v>
      </c>
      <c r="C327">
        <v>2404</v>
      </c>
      <c r="D327" t="s">
        <v>893</v>
      </c>
      <c r="E327" s="200">
        <v>47731</v>
      </c>
      <c r="F327">
        <v>29</v>
      </c>
      <c r="G327" t="s">
        <v>890</v>
      </c>
      <c r="H327">
        <f>YEAR(Table5[[#This Row],[Date]])</f>
        <v>2030</v>
      </c>
    </row>
    <row r="328" spans="1:8" x14ac:dyDescent="0.2">
      <c r="A328">
        <v>1348</v>
      </c>
      <c r="B328" t="s">
        <v>888</v>
      </c>
      <c r="C328">
        <v>2419</v>
      </c>
      <c r="D328" t="s">
        <v>889</v>
      </c>
      <c r="E328" s="200">
        <v>47743</v>
      </c>
      <c r="F328">
        <v>29</v>
      </c>
      <c r="G328" t="s">
        <v>890</v>
      </c>
      <c r="H328">
        <f>YEAR(Table5[[#This Row],[Date]])</f>
        <v>2030</v>
      </c>
    </row>
    <row r="329" spans="1:8" x14ac:dyDescent="0.2">
      <c r="A329">
        <v>1349</v>
      </c>
      <c r="B329" t="s">
        <v>891</v>
      </c>
      <c r="C329">
        <v>2407</v>
      </c>
      <c r="D329" t="s">
        <v>889</v>
      </c>
      <c r="E329" s="200">
        <v>47755</v>
      </c>
      <c r="F329">
        <v>29</v>
      </c>
      <c r="G329" t="s">
        <v>892</v>
      </c>
      <c r="H329">
        <f>YEAR(Table5[[#This Row],[Date]])</f>
        <v>2030</v>
      </c>
    </row>
    <row r="330" spans="1:8" x14ac:dyDescent="0.2">
      <c r="A330">
        <v>1350</v>
      </c>
      <c r="B330" t="s">
        <v>888</v>
      </c>
      <c r="C330">
        <v>2419</v>
      </c>
      <c r="D330" t="s">
        <v>893</v>
      </c>
      <c r="E330" s="200">
        <v>47767</v>
      </c>
      <c r="F330">
        <v>29</v>
      </c>
      <c r="G330" t="s">
        <v>892</v>
      </c>
      <c r="H330">
        <f>YEAR(Table5[[#This Row],[Date]])</f>
        <v>2030</v>
      </c>
    </row>
    <row r="331" spans="1:8" x14ac:dyDescent="0.2">
      <c r="A331">
        <v>1351</v>
      </c>
      <c r="B331" t="s">
        <v>891</v>
      </c>
      <c r="C331">
        <v>2413</v>
      </c>
      <c r="D331" t="s">
        <v>893</v>
      </c>
      <c r="E331" s="200">
        <v>47779</v>
      </c>
      <c r="F331">
        <v>29</v>
      </c>
      <c r="G331" t="s">
        <v>890</v>
      </c>
      <c r="H331">
        <f>YEAR(Table5[[#This Row],[Date]])</f>
        <v>2030</v>
      </c>
    </row>
    <row r="332" spans="1:8" x14ac:dyDescent="0.2">
      <c r="A332">
        <v>1352</v>
      </c>
      <c r="B332" t="s">
        <v>891</v>
      </c>
      <c r="C332">
        <v>2404</v>
      </c>
      <c r="D332" t="s">
        <v>893</v>
      </c>
      <c r="E332" s="200">
        <v>47791</v>
      </c>
      <c r="F332">
        <v>29</v>
      </c>
      <c r="G332" t="s">
        <v>892</v>
      </c>
      <c r="H332">
        <f>YEAR(Table5[[#This Row],[Date]])</f>
        <v>2030</v>
      </c>
    </row>
    <row r="333" spans="1:8" x14ac:dyDescent="0.2">
      <c r="A333">
        <v>1353</v>
      </c>
      <c r="B333" t="s">
        <v>891</v>
      </c>
      <c r="C333">
        <v>2418</v>
      </c>
      <c r="D333" t="s">
        <v>897</v>
      </c>
      <c r="E333" s="200">
        <v>47803</v>
      </c>
      <c r="F333">
        <v>29</v>
      </c>
      <c r="G333" t="s">
        <v>890</v>
      </c>
      <c r="H333">
        <f>YEAR(Table5[[#This Row],[Date]])</f>
        <v>2030</v>
      </c>
    </row>
    <row r="334" spans="1:8" x14ac:dyDescent="0.2">
      <c r="A334">
        <v>1354</v>
      </c>
      <c r="B334" t="s">
        <v>891</v>
      </c>
      <c r="C334">
        <v>2416</v>
      </c>
      <c r="D334" t="s">
        <v>897</v>
      </c>
      <c r="E334" s="200">
        <v>47815</v>
      </c>
      <c r="F334">
        <v>29</v>
      </c>
      <c r="G334" t="s">
        <v>892</v>
      </c>
      <c r="H334">
        <f>YEAR(Table5[[#This Row],[Date]])</f>
        <v>2030</v>
      </c>
    </row>
    <row r="335" spans="1:8" x14ac:dyDescent="0.2">
      <c r="A335">
        <v>1355</v>
      </c>
      <c r="B335" t="s">
        <v>891</v>
      </c>
      <c r="C335">
        <v>2406</v>
      </c>
      <c r="D335" t="s">
        <v>893</v>
      </c>
      <c r="E335" s="200">
        <v>47827</v>
      </c>
      <c r="F335">
        <v>29</v>
      </c>
      <c r="G335" t="s">
        <v>890</v>
      </c>
      <c r="H335">
        <f>YEAR(Table5[[#This Row],[Date]])</f>
        <v>2030</v>
      </c>
    </row>
    <row r="336" spans="1:8" x14ac:dyDescent="0.2">
      <c r="A336">
        <v>1356</v>
      </c>
      <c r="B336" t="s">
        <v>891</v>
      </c>
      <c r="C336">
        <v>2416</v>
      </c>
      <c r="D336" t="s">
        <v>893</v>
      </c>
      <c r="E336" s="200">
        <v>47839</v>
      </c>
      <c r="F336">
        <v>29</v>
      </c>
      <c r="G336" t="s">
        <v>892</v>
      </c>
      <c r="H336">
        <f>YEAR(Table5[[#This Row],[Date]])</f>
        <v>2030</v>
      </c>
    </row>
    <row r="337" spans="1:8" x14ac:dyDescent="0.2">
      <c r="A337">
        <v>1357</v>
      </c>
      <c r="B337" t="s">
        <v>888</v>
      </c>
      <c r="C337">
        <v>2402</v>
      </c>
      <c r="D337" t="s">
        <v>889</v>
      </c>
      <c r="E337" s="200">
        <v>47851</v>
      </c>
      <c r="F337">
        <v>29</v>
      </c>
      <c r="G337" t="s">
        <v>892</v>
      </c>
      <c r="H337">
        <f>YEAR(Table5[[#This Row],[Date]])</f>
        <v>2031</v>
      </c>
    </row>
    <row r="338" spans="1:8" x14ac:dyDescent="0.2">
      <c r="A338">
        <v>1358</v>
      </c>
      <c r="B338" t="s">
        <v>891</v>
      </c>
      <c r="C338">
        <v>2406</v>
      </c>
      <c r="D338" t="s">
        <v>893</v>
      </c>
      <c r="E338" s="200">
        <v>47863</v>
      </c>
      <c r="F338">
        <v>29</v>
      </c>
      <c r="G338" t="s">
        <v>890</v>
      </c>
      <c r="H338">
        <f>YEAR(Table5[[#This Row],[Date]])</f>
        <v>2031</v>
      </c>
    </row>
    <row r="339" spans="1:8" x14ac:dyDescent="0.2">
      <c r="A339">
        <v>1359</v>
      </c>
      <c r="B339" t="s">
        <v>894</v>
      </c>
      <c r="C339">
        <v>2407</v>
      </c>
      <c r="D339" t="s">
        <v>889</v>
      </c>
      <c r="E339" s="200">
        <v>47875</v>
      </c>
      <c r="F339">
        <v>29</v>
      </c>
      <c r="G339" t="s">
        <v>890</v>
      </c>
      <c r="H339">
        <f>YEAR(Table5[[#This Row],[Date]])</f>
        <v>2031</v>
      </c>
    </row>
    <row r="340" spans="1:8" x14ac:dyDescent="0.2">
      <c r="A340">
        <v>1360</v>
      </c>
      <c r="B340" t="s">
        <v>888</v>
      </c>
      <c r="C340">
        <v>2415</v>
      </c>
      <c r="D340" t="s">
        <v>893</v>
      </c>
      <c r="E340" s="200">
        <v>47887</v>
      </c>
      <c r="F340">
        <v>29</v>
      </c>
      <c r="G340" t="s">
        <v>890</v>
      </c>
      <c r="H340">
        <f>YEAR(Table5[[#This Row],[Date]])</f>
        <v>2031</v>
      </c>
    </row>
    <row r="341" spans="1:8" x14ac:dyDescent="0.2">
      <c r="A341">
        <v>1361</v>
      </c>
      <c r="B341" t="s">
        <v>888</v>
      </c>
      <c r="C341">
        <v>2419</v>
      </c>
      <c r="D341" t="s">
        <v>893</v>
      </c>
      <c r="E341" s="200">
        <v>47899</v>
      </c>
      <c r="F341">
        <v>29</v>
      </c>
      <c r="G341" t="s">
        <v>890</v>
      </c>
      <c r="H341">
        <f>YEAR(Table5[[#This Row],[Date]])</f>
        <v>2031</v>
      </c>
    </row>
    <row r="342" spans="1:8" x14ac:dyDescent="0.2">
      <c r="A342">
        <v>1362</v>
      </c>
      <c r="B342" t="s">
        <v>891</v>
      </c>
      <c r="C342">
        <v>2415</v>
      </c>
      <c r="D342" t="s">
        <v>893</v>
      </c>
      <c r="E342" s="200">
        <v>47911</v>
      </c>
      <c r="F342">
        <v>29</v>
      </c>
      <c r="G342" t="s">
        <v>890</v>
      </c>
      <c r="H342">
        <f>YEAR(Table5[[#This Row],[Date]])</f>
        <v>2031</v>
      </c>
    </row>
    <row r="343" spans="1:8" x14ac:dyDescent="0.2">
      <c r="A343">
        <v>1363</v>
      </c>
      <c r="B343" t="s">
        <v>891</v>
      </c>
      <c r="C343">
        <v>2407</v>
      </c>
      <c r="D343" t="s">
        <v>897</v>
      </c>
      <c r="E343" s="200">
        <v>47923</v>
      </c>
      <c r="F343">
        <v>29</v>
      </c>
      <c r="G343" t="s">
        <v>892</v>
      </c>
      <c r="H343">
        <f>YEAR(Table5[[#This Row],[Date]])</f>
        <v>2031</v>
      </c>
    </row>
    <row r="344" spans="1:8" x14ac:dyDescent="0.2">
      <c r="A344">
        <v>1364</v>
      </c>
      <c r="B344" t="s">
        <v>891</v>
      </c>
      <c r="C344">
        <v>2413</v>
      </c>
      <c r="D344" t="s">
        <v>889</v>
      </c>
      <c r="E344" s="200">
        <v>47935</v>
      </c>
      <c r="F344">
        <v>29</v>
      </c>
      <c r="G344" t="s">
        <v>890</v>
      </c>
      <c r="H344">
        <f>YEAR(Table5[[#This Row],[Date]])</f>
        <v>2031</v>
      </c>
    </row>
    <row r="345" spans="1:8" x14ac:dyDescent="0.2">
      <c r="A345">
        <v>1365</v>
      </c>
      <c r="B345" t="s">
        <v>891</v>
      </c>
      <c r="C345">
        <v>2409</v>
      </c>
      <c r="D345" t="s">
        <v>889</v>
      </c>
      <c r="E345" s="200">
        <v>47947</v>
      </c>
      <c r="F345">
        <v>29</v>
      </c>
      <c r="G345" t="s">
        <v>892</v>
      </c>
      <c r="H345">
        <f>YEAR(Table5[[#This Row],[Date]])</f>
        <v>2031</v>
      </c>
    </row>
    <row r="346" spans="1:8" x14ac:dyDescent="0.2">
      <c r="A346">
        <v>1366</v>
      </c>
      <c r="B346" t="s">
        <v>888</v>
      </c>
      <c r="C346">
        <v>2416</v>
      </c>
      <c r="D346" t="s">
        <v>897</v>
      </c>
      <c r="E346" s="200">
        <v>47959</v>
      </c>
      <c r="F346">
        <v>29</v>
      </c>
      <c r="G346" t="s">
        <v>892</v>
      </c>
      <c r="H346">
        <f>YEAR(Table5[[#This Row],[Date]])</f>
        <v>2031</v>
      </c>
    </row>
    <row r="347" spans="1:8" x14ac:dyDescent="0.2">
      <c r="A347">
        <v>1367</v>
      </c>
      <c r="B347" t="s">
        <v>895</v>
      </c>
      <c r="C347">
        <v>2404</v>
      </c>
      <c r="D347" t="s">
        <v>897</v>
      </c>
      <c r="E347" s="200">
        <v>47971</v>
      </c>
      <c r="F347">
        <v>29</v>
      </c>
      <c r="G347" t="s">
        <v>892</v>
      </c>
      <c r="H347">
        <f>YEAR(Table5[[#This Row],[Date]])</f>
        <v>2031</v>
      </c>
    </row>
    <row r="348" spans="1:8" x14ac:dyDescent="0.2">
      <c r="A348">
        <v>1368</v>
      </c>
      <c r="B348" t="s">
        <v>888</v>
      </c>
      <c r="C348">
        <v>2422</v>
      </c>
      <c r="D348" t="s">
        <v>893</v>
      </c>
      <c r="E348" s="200">
        <v>47983</v>
      </c>
      <c r="F348">
        <v>29</v>
      </c>
      <c r="G348" t="s">
        <v>892</v>
      </c>
      <c r="H348">
        <f>YEAR(Table5[[#This Row],[Date]])</f>
        <v>2031</v>
      </c>
    </row>
    <row r="349" spans="1:8" x14ac:dyDescent="0.2">
      <c r="A349">
        <v>1369</v>
      </c>
      <c r="B349" t="s">
        <v>888</v>
      </c>
      <c r="C349">
        <v>2414</v>
      </c>
      <c r="D349" t="s">
        <v>889</v>
      </c>
      <c r="E349" s="200">
        <v>47995</v>
      </c>
      <c r="F349">
        <v>29</v>
      </c>
      <c r="G349" t="s">
        <v>890</v>
      </c>
      <c r="H349">
        <f>YEAR(Table5[[#This Row],[Date]])</f>
        <v>2031</v>
      </c>
    </row>
    <row r="350" spans="1:8" x14ac:dyDescent="0.2">
      <c r="A350">
        <v>1370</v>
      </c>
      <c r="B350" t="s">
        <v>894</v>
      </c>
      <c r="C350">
        <v>2402</v>
      </c>
      <c r="D350" t="s">
        <v>897</v>
      </c>
      <c r="E350" s="200">
        <v>48007</v>
      </c>
      <c r="F350">
        <v>29</v>
      </c>
      <c r="G350" t="s">
        <v>892</v>
      </c>
      <c r="H350">
        <f>YEAR(Table5[[#This Row],[Date]])</f>
        <v>2031</v>
      </c>
    </row>
    <row r="351" spans="1:8" x14ac:dyDescent="0.2">
      <c r="A351">
        <v>1371</v>
      </c>
      <c r="B351" t="s">
        <v>891</v>
      </c>
      <c r="C351">
        <v>2407</v>
      </c>
      <c r="D351" t="s">
        <v>889</v>
      </c>
      <c r="E351" s="200">
        <v>48019</v>
      </c>
      <c r="F351">
        <v>29</v>
      </c>
      <c r="G351" t="s">
        <v>892</v>
      </c>
      <c r="H351">
        <f>YEAR(Table5[[#This Row],[Date]])</f>
        <v>2031</v>
      </c>
    </row>
    <row r="352" spans="1:8" x14ac:dyDescent="0.2">
      <c r="A352">
        <v>1372</v>
      </c>
      <c r="B352" t="s">
        <v>888</v>
      </c>
      <c r="C352">
        <v>2402</v>
      </c>
      <c r="D352" t="s">
        <v>893</v>
      </c>
      <c r="E352" s="200">
        <v>48031</v>
      </c>
      <c r="F352">
        <v>29</v>
      </c>
      <c r="G352" t="s">
        <v>892</v>
      </c>
      <c r="H352">
        <f>YEAR(Table5[[#This Row],[Date]])</f>
        <v>2031</v>
      </c>
    </row>
    <row r="353" spans="1:8" x14ac:dyDescent="0.2">
      <c r="A353">
        <v>1373</v>
      </c>
      <c r="B353" t="s">
        <v>888</v>
      </c>
      <c r="C353">
        <v>2419</v>
      </c>
      <c r="D353" t="s">
        <v>893</v>
      </c>
      <c r="E353" s="200">
        <v>48043</v>
      </c>
      <c r="F353">
        <v>29</v>
      </c>
      <c r="G353" t="s">
        <v>892</v>
      </c>
      <c r="H353">
        <f>YEAR(Table5[[#This Row],[Date]])</f>
        <v>2031</v>
      </c>
    </row>
    <row r="354" spans="1:8" x14ac:dyDescent="0.2">
      <c r="A354">
        <v>1374</v>
      </c>
      <c r="B354" t="s">
        <v>894</v>
      </c>
      <c r="C354">
        <v>2405</v>
      </c>
      <c r="D354" t="s">
        <v>893</v>
      </c>
      <c r="E354" s="200">
        <v>48055</v>
      </c>
      <c r="F354">
        <v>29</v>
      </c>
      <c r="G354" t="s">
        <v>896</v>
      </c>
      <c r="H354">
        <f>YEAR(Table5[[#This Row],[Date]])</f>
        <v>2031</v>
      </c>
    </row>
    <row r="355" spans="1:8" x14ac:dyDescent="0.2">
      <c r="A355">
        <v>1375</v>
      </c>
      <c r="B355" t="s">
        <v>888</v>
      </c>
      <c r="C355">
        <v>2413</v>
      </c>
      <c r="D355" t="s">
        <v>893</v>
      </c>
      <c r="E355" s="200">
        <v>48067</v>
      </c>
      <c r="F355">
        <v>29</v>
      </c>
      <c r="G355" t="s">
        <v>890</v>
      </c>
      <c r="H355">
        <f>YEAR(Table5[[#This Row],[Date]])</f>
        <v>2031</v>
      </c>
    </row>
    <row r="356" spans="1:8" x14ac:dyDescent="0.2">
      <c r="A356">
        <v>1376</v>
      </c>
      <c r="B356" t="s">
        <v>891</v>
      </c>
      <c r="C356">
        <v>2406</v>
      </c>
      <c r="D356" t="s">
        <v>897</v>
      </c>
      <c r="E356" s="200">
        <v>48079</v>
      </c>
      <c r="F356">
        <v>29</v>
      </c>
      <c r="G356" t="s">
        <v>892</v>
      </c>
      <c r="H356">
        <f>YEAR(Table5[[#This Row],[Date]])</f>
        <v>2031</v>
      </c>
    </row>
    <row r="357" spans="1:8" x14ac:dyDescent="0.2">
      <c r="A357">
        <v>1377</v>
      </c>
      <c r="B357" t="s">
        <v>888</v>
      </c>
      <c r="C357">
        <v>2422</v>
      </c>
      <c r="D357" t="s">
        <v>889</v>
      </c>
      <c r="E357" s="200">
        <v>48091</v>
      </c>
      <c r="F357">
        <v>29</v>
      </c>
      <c r="G357" t="s">
        <v>892</v>
      </c>
      <c r="H357">
        <f>YEAR(Table5[[#This Row],[Date]])</f>
        <v>2031</v>
      </c>
    </row>
    <row r="358" spans="1:8" x14ac:dyDescent="0.2">
      <c r="A358">
        <v>1378</v>
      </c>
      <c r="B358" t="s">
        <v>891</v>
      </c>
      <c r="C358">
        <v>2422</v>
      </c>
      <c r="D358" t="s">
        <v>889</v>
      </c>
      <c r="E358" s="200">
        <v>48103</v>
      </c>
      <c r="F358">
        <v>29</v>
      </c>
      <c r="G358" t="s">
        <v>892</v>
      </c>
      <c r="H358">
        <f>YEAR(Table5[[#This Row],[Date]])</f>
        <v>2031</v>
      </c>
    </row>
    <row r="359" spans="1:8" x14ac:dyDescent="0.2">
      <c r="A359">
        <v>1379</v>
      </c>
      <c r="B359" t="s">
        <v>891</v>
      </c>
      <c r="C359">
        <v>2406</v>
      </c>
      <c r="D359" t="s">
        <v>897</v>
      </c>
      <c r="E359" s="200">
        <v>48115</v>
      </c>
      <c r="F359">
        <v>29</v>
      </c>
      <c r="G359" t="s">
        <v>892</v>
      </c>
      <c r="H359">
        <f>YEAR(Table5[[#This Row],[Date]])</f>
        <v>2031</v>
      </c>
    </row>
    <row r="360" spans="1:8" x14ac:dyDescent="0.2">
      <c r="A360">
        <v>1380</v>
      </c>
      <c r="B360" t="s">
        <v>891</v>
      </c>
      <c r="C360">
        <v>2416</v>
      </c>
      <c r="D360" t="s">
        <v>889</v>
      </c>
      <c r="E360" s="200">
        <v>48127</v>
      </c>
      <c r="F360">
        <v>29</v>
      </c>
      <c r="G360" t="s">
        <v>892</v>
      </c>
      <c r="H360">
        <f>YEAR(Table5[[#This Row],[Date]])</f>
        <v>2031</v>
      </c>
    </row>
    <row r="361" spans="1:8" x14ac:dyDescent="0.2">
      <c r="A361">
        <v>1381</v>
      </c>
      <c r="B361" t="s">
        <v>891</v>
      </c>
      <c r="C361">
        <v>2424</v>
      </c>
      <c r="D361" t="s">
        <v>893</v>
      </c>
      <c r="E361" s="200">
        <v>48139</v>
      </c>
      <c r="F361">
        <v>29</v>
      </c>
      <c r="G361" t="s">
        <v>892</v>
      </c>
      <c r="H361">
        <f>YEAR(Table5[[#This Row],[Date]])</f>
        <v>2031</v>
      </c>
    </row>
    <row r="362" spans="1:8" x14ac:dyDescent="0.2">
      <c r="A362">
        <v>1382</v>
      </c>
      <c r="B362" t="s">
        <v>891</v>
      </c>
      <c r="C362">
        <v>2421</v>
      </c>
      <c r="D362" t="s">
        <v>897</v>
      </c>
      <c r="E362" s="200">
        <v>48151</v>
      </c>
      <c r="F362">
        <v>29</v>
      </c>
      <c r="G362" t="s">
        <v>890</v>
      </c>
      <c r="H362">
        <f>YEAR(Table5[[#This Row],[Date]])</f>
        <v>2031</v>
      </c>
    </row>
    <row r="363" spans="1:8" x14ac:dyDescent="0.2">
      <c r="A363">
        <v>1383</v>
      </c>
      <c r="B363" t="s">
        <v>891</v>
      </c>
      <c r="C363">
        <v>2417</v>
      </c>
      <c r="D363" t="s">
        <v>893</v>
      </c>
      <c r="E363" s="200">
        <v>48163</v>
      </c>
      <c r="F363">
        <v>29</v>
      </c>
      <c r="G363" t="s">
        <v>890</v>
      </c>
      <c r="H363">
        <f>YEAR(Table5[[#This Row],[Date]])</f>
        <v>2031</v>
      </c>
    </row>
    <row r="364" spans="1:8" x14ac:dyDescent="0.2">
      <c r="A364">
        <v>1384</v>
      </c>
      <c r="B364" t="s">
        <v>891</v>
      </c>
      <c r="C364">
        <v>2417</v>
      </c>
      <c r="D364" t="s">
        <v>897</v>
      </c>
      <c r="E364" s="200">
        <v>48175</v>
      </c>
      <c r="F364">
        <v>29</v>
      </c>
      <c r="G364" t="s">
        <v>890</v>
      </c>
      <c r="H364">
        <f>YEAR(Table5[[#This Row],[Date]])</f>
        <v>2031</v>
      </c>
    </row>
    <row r="365" spans="1:8" x14ac:dyDescent="0.2">
      <c r="A365">
        <v>1385</v>
      </c>
      <c r="B365" t="s">
        <v>888</v>
      </c>
      <c r="C365">
        <v>2411</v>
      </c>
      <c r="D365" t="s">
        <v>889</v>
      </c>
      <c r="E365" s="200">
        <v>48187</v>
      </c>
      <c r="F365">
        <v>29</v>
      </c>
      <c r="G365" t="s">
        <v>890</v>
      </c>
      <c r="H365">
        <f>YEAR(Table5[[#This Row],[Date]])</f>
        <v>2031</v>
      </c>
    </row>
    <row r="366" spans="1:8" x14ac:dyDescent="0.2">
      <c r="A366">
        <v>1386</v>
      </c>
      <c r="B366" t="s">
        <v>891</v>
      </c>
      <c r="C366">
        <v>2411</v>
      </c>
      <c r="D366" t="s">
        <v>889</v>
      </c>
      <c r="E366" s="200">
        <v>48199</v>
      </c>
      <c r="F366">
        <v>29</v>
      </c>
      <c r="G366" t="s">
        <v>890</v>
      </c>
      <c r="H366">
        <f>YEAR(Table5[[#This Row],[Date]])</f>
        <v>2031</v>
      </c>
    </row>
    <row r="367" spans="1:8" x14ac:dyDescent="0.2">
      <c r="A367">
        <v>1387</v>
      </c>
      <c r="B367" t="s">
        <v>894</v>
      </c>
      <c r="C367">
        <v>2423</v>
      </c>
      <c r="D367" t="s">
        <v>893</v>
      </c>
      <c r="E367" s="200">
        <v>48211</v>
      </c>
      <c r="F367">
        <v>29</v>
      </c>
      <c r="G367" t="s">
        <v>892</v>
      </c>
      <c r="H367">
        <f>YEAR(Table5[[#This Row],[Date]])</f>
        <v>2031</v>
      </c>
    </row>
    <row r="368" spans="1:8" x14ac:dyDescent="0.2">
      <c r="A368">
        <v>1388</v>
      </c>
      <c r="B368" t="s">
        <v>891</v>
      </c>
      <c r="C368">
        <v>2423</v>
      </c>
      <c r="D368" t="s">
        <v>893</v>
      </c>
      <c r="E368" s="200">
        <v>48223</v>
      </c>
      <c r="F368">
        <v>29</v>
      </c>
      <c r="G368" t="s">
        <v>890</v>
      </c>
      <c r="H368">
        <f>YEAR(Table5[[#This Row],[Date]])</f>
        <v>2032</v>
      </c>
    </row>
    <row r="369" spans="1:8" x14ac:dyDescent="0.2">
      <c r="A369">
        <v>1389</v>
      </c>
      <c r="B369" t="s">
        <v>891</v>
      </c>
      <c r="C369">
        <v>2406</v>
      </c>
      <c r="D369" t="s">
        <v>893</v>
      </c>
      <c r="E369" s="200">
        <v>48235</v>
      </c>
      <c r="F369">
        <v>29</v>
      </c>
      <c r="G369" t="s">
        <v>890</v>
      </c>
      <c r="H369">
        <f>YEAR(Table5[[#This Row],[Date]])</f>
        <v>2032</v>
      </c>
    </row>
    <row r="370" spans="1:8" x14ac:dyDescent="0.2">
      <c r="A370">
        <v>1390</v>
      </c>
      <c r="B370" t="s">
        <v>891</v>
      </c>
      <c r="C370">
        <v>2403</v>
      </c>
      <c r="D370" t="s">
        <v>889</v>
      </c>
      <c r="E370" s="200">
        <v>48247</v>
      </c>
      <c r="F370">
        <v>29</v>
      </c>
      <c r="G370" t="s">
        <v>892</v>
      </c>
      <c r="H370">
        <f>YEAR(Table5[[#This Row],[Date]])</f>
        <v>2032</v>
      </c>
    </row>
    <row r="371" spans="1:8" x14ac:dyDescent="0.2">
      <c r="A371">
        <v>1391</v>
      </c>
      <c r="B371" t="s">
        <v>888</v>
      </c>
      <c r="C371">
        <v>2424</v>
      </c>
      <c r="D371" t="s">
        <v>889</v>
      </c>
      <c r="E371" s="200">
        <v>48259</v>
      </c>
      <c r="F371">
        <v>29</v>
      </c>
      <c r="G371" t="s">
        <v>890</v>
      </c>
      <c r="H371">
        <f>YEAR(Table5[[#This Row],[Date]])</f>
        <v>2032</v>
      </c>
    </row>
    <row r="372" spans="1:8" x14ac:dyDescent="0.2">
      <c r="A372">
        <v>1392</v>
      </c>
      <c r="B372" t="s">
        <v>888</v>
      </c>
      <c r="C372">
        <v>2402</v>
      </c>
      <c r="D372" t="s">
        <v>893</v>
      </c>
      <c r="E372" s="200">
        <v>48271</v>
      </c>
      <c r="F372">
        <v>29</v>
      </c>
      <c r="G372" t="s">
        <v>892</v>
      </c>
      <c r="H372">
        <f>YEAR(Table5[[#This Row],[Date]])</f>
        <v>2032</v>
      </c>
    </row>
    <row r="373" spans="1:8" x14ac:dyDescent="0.2">
      <c r="A373">
        <v>1393</v>
      </c>
      <c r="B373" t="s">
        <v>891</v>
      </c>
      <c r="C373">
        <v>2406</v>
      </c>
      <c r="D373" t="s">
        <v>897</v>
      </c>
      <c r="E373" s="200">
        <v>48283</v>
      </c>
      <c r="F373">
        <v>29</v>
      </c>
      <c r="G373" t="s">
        <v>890</v>
      </c>
      <c r="H373">
        <f>YEAR(Table5[[#This Row],[Date]])</f>
        <v>2032</v>
      </c>
    </row>
    <row r="374" spans="1:8" x14ac:dyDescent="0.2">
      <c r="A374">
        <v>1394</v>
      </c>
      <c r="B374" t="s">
        <v>891</v>
      </c>
      <c r="C374">
        <v>2406</v>
      </c>
      <c r="D374" t="s">
        <v>897</v>
      </c>
      <c r="E374" s="200">
        <v>48295</v>
      </c>
      <c r="F374">
        <v>29</v>
      </c>
      <c r="G374" t="s">
        <v>896</v>
      </c>
      <c r="H374">
        <f>YEAR(Table5[[#This Row],[Date]])</f>
        <v>2032</v>
      </c>
    </row>
    <row r="375" spans="1:8" x14ac:dyDescent="0.2">
      <c r="A375">
        <v>1395</v>
      </c>
      <c r="B375" t="s">
        <v>891</v>
      </c>
      <c r="C375">
        <v>2420</v>
      </c>
      <c r="D375" t="s">
        <v>889</v>
      </c>
      <c r="E375" s="200">
        <v>48307</v>
      </c>
      <c r="F375">
        <v>29</v>
      </c>
      <c r="G375" t="s">
        <v>890</v>
      </c>
      <c r="H375">
        <f>YEAR(Table5[[#This Row],[Date]])</f>
        <v>2032</v>
      </c>
    </row>
    <row r="376" spans="1:8" x14ac:dyDescent="0.2">
      <c r="A376">
        <v>1396</v>
      </c>
      <c r="B376" t="s">
        <v>891</v>
      </c>
      <c r="C376">
        <v>2418</v>
      </c>
      <c r="D376" t="s">
        <v>889</v>
      </c>
      <c r="E376" s="200">
        <v>48319</v>
      </c>
      <c r="F376">
        <v>29</v>
      </c>
      <c r="G376" t="s">
        <v>892</v>
      </c>
      <c r="H376">
        <f>YEAR(Table5[[#This Row],[Date]])</f>
        <v>2032</v>
      </c>
    </row>
    <row r="377" spans="1:8" x14ac:dyDescent="0.2">
      <c r="A377">
        <v>1397</v>
      </c>
      <c r="B377" t="s">
        <v>891</v>
      </c>
      <c r="C377">
        <v>2418</v>
      </c>
      <c r="D377" t="s">
        <v>889</v>
      </c>
      <c r="E377" s="200">
        <v>48331</v>
      </c>
      <c r="F377">
        <v>29</v>
      </c>
      <c r="G377" t="s">
        <v>890</v>
      </c>
      <c r="H377">
        <f>YEAR(Table5[[#This Row],[Date]])</f>
        <v>2032</v>
      </c>
    </row>
    <row r="378" spans="1:8" x14ac:dyDescent="0.2">
      <c r="A378">
        <v>1398</v>
      </c>
      <c r="B378" t="s">
        <v>891</v>
      </c>
      <c r="C378">
        <v>2406</v>
      </c>
      <c r="D378" t="s">
        <v>889</v>
      </c>
      <c r="E378" s="200">
        <v>48343</v>
      </c>
      <c r="F378">
        <v>29</v>
      </c>
      <c r="G378" t="s">
        <v>890</v>
      </c>
      <c r="H378">
        <f>YEAR(Table5[[#This Row],[Date]])</f>
        <v>2032</v>
      </c>
    </row>
    <row r="379" spans="1:8" x14ac:dyDescent="0.2">
      <c r="A379">
        <v>1399</v>
      </c>
      <c r="B379" t="s">
        <v>891</v>
      </c>
      <c r="C379">
        <v>2406</v>
      </c>
      <c r="D379" t="s">
        <v>889</v>
      </c>
      <c r="E379" s="200">
        <v>48355</v>
      </c>
      <c r="F379">
        <v>29</v>
      </c>
      <c r="G379" t="s">
        <v>890</v>
      </c>
      <c r="H379">
        <f>YEAR(Table5[[#This Row],[Date]])</f>
        <v>2032</v>
      </c>
    </row>
    <row r="380" spans="1:8" x14ac:dyDescent="0.2">
      <c r="A380">
        <v>1400</v>
      </c>
      <c r="B380" t="s">
        <v>891</v>
      </c>
      <c r="C380">
        <v>2402</v>
      </c>
      <c r="D380" t="s">
        <v>893</v>
      </c>
      <c r="E380" s="200">
        <v>48367</v>
      </c>
      <c r="F380">
        <v>29</v>
      </c>
      <c r="G380" t="s">
        <v>890</v>
      </c>
      <c r="H380">
        <f>YEAR(Table5[[#This Row],[Date]])</f>
        <v>2032</v>
      </c>
    </row>
    <row r="381" spans="1:8" x14ac:dyDescent="0.2">
      <c r="A381">
        <v>1401</v>
      </c>
      <c r="B381" t="s">
        <v>891</v>
      </c>
      <c r="C381">
        <v>2411</v>
      </c>
      <c r="D381" t="s">
        <v>893</v>
      </c>
      <c r="E381" s="200">
        <v>48379</v>
      </c>
      <c r="F381">
        <v>29</v>
      </c>
      <c r="G381" t="s">
        <v>890</v>
      </c>
      <c r="H381">
        <f>YEAR(Table5[[#This Row],[Date]])</f>
        <v>2032</v>
      </c>
    </row>
    <row r="382" spans="1:8" x14ac:dyDescent="0.2">
      <c r="A382">
        <v>1402</v>
      </c>
      <c r="B382" t="s">
        <v>891</v>
      </c>
      <c r="C382">
        <v>2405</v>
      </c>
      <c r="D382" t="s">
        <v>897</v>
      </c>
      <c r="E382" s="200">
        <v>48391</v>
      </c>
      <c r="F382">
        <v>28</v>
      </c>
      <c r="G382" t="s">
        <v>890</v>
      </c>
      <c r="H382">
        <f>YEAR(Table5[[#This Row],[Date]])</f>
        <v>2032</v>
      </c>
    </row>
    <row r="383" spans="1:8" x14ac:dyDescent="0.2">
      <c r="A383">
        <v>1403</v>
      </c>
      <c r="B383" t="s">
        <v>891</v>
      </c>
      <c r="C383">
        <v>2406</v>
      </c>
      <c r="D383" t="s">
        <v>889</v>
      </c>
      <c r="E383" s="200">
        <v>48403</v>
      </c>
      <c r="F383">
        <v>28</v>
      </c>
      <c r="G383" t="s">
        <v>892</v>
      </c>
      <c r="H383">
        <f>YEAR(Table5[[#This Row],[Date]])</f>
        <v>2032</v>
      </c>
    </row>
    <row r="384" spans="1:8" x14ac:dyDescent="0.2">
      <c r="A384">
        <v>1404</v>
      </c>
      <c r="B384" t="s">
        <v>888</v>
      </c>
      <c r="C384">
        <v>2417</v>
      </c>
      <c r="D384" t="s">
        <v>889</v>
      </c>
      <c r="E384" s="200">
        <v>48415</v>
      </c>
      <c r="F384">
        <v>28</v>
      </c>
      <c r="G384" t="s">
        <v>892</v>
      </c>
      <c r="H384">
        <f>YEAR(Table5[[#This Row],[Date]])</f>
        <v>2032</v>
      </c>
    </row>
    <row r="385" spans="1:8" x14ac:dyDescent="0.2">
      <c r="A385">
        <v>1405</v>
      </c>
      <c r="B385" t="s">
        <v>888</v>
      </c>
      <c r="C385">
        <v>2408</v>
      </c>
      <c r="D385" t="s">
        <v>893</v>
      </c>
      <c r="E385" s="200">
        <v>48427</v>
      </c>
      <c r="F385">
        <v>28</v>
      </c>
      <c r="G385" t="s">
        <v>890</v>
      </c>
      <c r="H385">
        <f>YEAR(Table5[[#This Row],[Date]])</f>
        <v>2032</v>
      </c>
    </row>
    <row r="386" spans="1:8" x14ac:dyDescent="0.2">
      <c r="A386">
        <v>1406</v>
      </c>
      <c r="B386" t="s">
        <v>888</v>
      </c>
      <c r="C386">
        <v>2413</v>
      </c>
      <c r="D386" t="s">
        <v>889</v>
      </c>
      <c r="E386" s="200">
        <v>48439</v>
      </c>
      <c r="F386">
        <v>28</v>
      </c>
      <c r="G386" t="s">
        <v>890</v>
      </c>
      <c r="H386">
        <f>YEAR(Table5[[#This Row],[Date]])</f>
        <v>2032</v>
      </c>
    </row>
    <row r="387" spans="1:8" x14ac:dyDescent="0.2">
      <c r="A387">
        <v>1407</v>
      </c>
      <c r="B387" t="s">
        <v>891</v>
      </c>
      <c r="C387">
        <v>2407</v>
      </c>
      <c r="D387" t="s">
        <v>897</v>
      </c>
      <c r="E387" s="200">
        <v>48451</v>
      </c>
      <c r="F387">
        <v>28</v>
      </c>
      <c r="G387" t="s">
        <v>892</v>
      </c>
      <c r="H387">
        <f>YEAR(Table5[[#This Row],[Date]])</f>
        <v>2032</v>
      </c>
    </row>
    <row r="388" spans="1:8" x14ac:dyDescent="0.2">
      <c r="A388">
        <v>1408</v>
      </c>
      <c r="B388" t="s">
        <v>888</v>
      </c>
      <c r="C388">
        <v>2421</v>
      </c>
      <c r="D388" t="s">
        <v>889</v>
      </c>
      <c r="E388" s="200">
        <v>48463</v>
      </c>
      <c r="F388">
        <v>28</v>
      </c>
      <c r="G388" t="s">
        <v>892</v>
      </c>
      <c r="H388">
        <f>YEAR(Table5[[#This Row],[Date]])</f>
        <v>2032</v>
      </c>
    </row>
    <row r="389" spans="1:8" x14ac:dyDescent="0.2">
      <c r="A389">
        <v>1409</v>
      </c>
      <c r="B389" t="s">
        <v>891</v>
      </c>
      <c r="C389">
        <v>2417</v>
      </c>
      <c r="D389" t="s">
        <v>897</v>
      </c>
      <c r="E389" s="200">
        <v>48475</v>
      </c>
      <c r="F389">
        <v>28</v>
      </c>
      <c r="G389" t="s">
        <v>896</v>
      </c>
      <c r="H389">
        <f>YEAR(Table5[[#This Row],[Date]])</f>
        <v>2032</v>
      </c>
    </row>
    <row r="390" spans="1:8" x14ac:dyDescent="0.2">
      <c r="A390">
        <v>1410</v>
      </c>
      <c r="B390" t="s">
        <v>888</v>
      </c>
      <c r="C390">
        <v>2417</v>
      </c>
      <c r="D390" t="s">
        <v>889</v>
      </c>
      <c r="E390" s="200">
        <v>48487</v>
      </c>
      <c r="F390">
        <v>28</v>
      </c>
      <c r="G390" t="s">
        <v>890</v>
      </c>
      <c r="H390">
        <f>YEAR(Table5[[#This Row],[Date]])</f>
        <v>2032</v>
      </c>
    </row>
    <row r="391" spans="1:8" x14ac:dyDescent="0.2">
      <c r="A391">
        <v>1411</v>
      </c>
      <c r="B391" t="s">
        <v>891</v>
      </c>
      <c r="C391">
        <v>2422</v>
      </c>
      <c r="D391" t="s">
        <v>889</v>
      </c>
      <c r="E391" s="200">
        <v>48499</v>
      </c>
      <c r="F391">
        <v>28</v>
      </c>
      <c r="G391" t="s">
        <v>892</v>
      </c>
      <c r="H391">
        <f>YEAR(Table5[[#This Row],[Date]])</f>
        <v>2032</v>
      </c>
    </row>
    <row r="392" spans="1:8" x14ac:dyDescent="0.2">
      <c r="A392">
        <v>1412</v>
      </c>
      <c r="B392" t="s">
        <v>888</v>
      </c>
      <c r="C392">
        <v>2418</v>
      </c>
      <c r="D392" t="s">
        <v>893</v>
      </c>
      <c r="E392" s="200">
        <v>48511</v>
      </c>
      <c r="F392">
        <v>28</v>
      </c>
      <c r="G392" t="s">
        <v>890</v>
      </c>
      <c r="H392">
        <f>YEAR(Table5[[#This Row],[Date]])</f>
        <v>2032</v>
      </c>
    </row>
    <row r="393" spans="1:8" x14ac:dyDescent="0.2">
      <c r="A393">
        <v>1413</v>
      </c>
      <c r="B393" t="s">
        <v>888</v>
      </c>
      <c r="C393">
        <v>2419</v>
      </c>
      <c r="D393" t="s">
        <v>893</v>
      </c>
      <c r="E393" s="200">
        <v>48523</v>
      </c>
      <c r="F393">
        <v>28</v>
      </c>
      <c r="G393" t="s">
        <v>890</v>
      </c>
      <c r="H393">
        <f>YEAR(Table5[[#This Row],[Date]])</f>
        <v>2032</v>
      </c>
    </row>
    <row r="394" spans="1:8" x14ac:dyDescent="0.2">
      <c r="A394">
        <v>1414</v>
      </c>
      <c r="B394" t="s">
        <v>888</v>
      </c>
      <c r="C394">
        <v>2419</v>
      </c>
      <c r="D394" t="s">
        <v>893</v>
      </c>
      <c r="E394" s="200">
        <v>48535</v>
      </c>
      <c r="F394">
        <v>28</v>
      </c>
      <c r="G394" t="s">
        <v>890</v>
      </c>
      <c r="H394">
        <f>YEAR(Table5[[#This Row],[Date]])</f>
        <v>2032</v>
      </c>
    </row>
    <row r="395" spans="1:8" x14ac:dyDescent="0.2">
      <c r="A395">
        <v>1415</v>
      </c>
      <c r="B395" t="s">
        <v>888</v>
      </c>
      <c r="C395">
        <v>2420</v>
      </c>
      <c r="D395" t="s">
        <v>889</v>
      </c>
      <c r="E395" s="200">
        <v>48547</v>
      </c>
      <c r="F395">
        <v>28</v>
      </c>
      <c r="G395" t="s">
        <v>890</v>
      </c>
      <c r="H395">
        <f>YEAR(Table5[[#This Row],[Date]])</f>
        <v>2032</v>
      </c>
    </row>
    <row r="396" spans="1:8" x14ac:dyDescent="0.2">
      <c r="A396">
        <v>1416</v>
      </c>
      <c r="B396" t="s">
        <v>891</v>
      </c>
      <c r="C396">
        <v>2419</v>
      </c>
      <c r="D396" t="s">
        <v>897</v>
      </c>
      <c r="E396" s="200">
        <v>48559</v>
      </c>
      <c r="F396">
        <v>28</v>
      </c>
      <c r="G396" t="s">
        <v>890</v>
      </c>
      <c r="H396">
        <f>YEAR(Table5[[#This Row],[Date]])</f>
        <v>2032</v>
      </c>
    </row>
    <row r="397" spans="1:8" x14ac:dyDescent="0.2">
      <c r="A397">
        <v>1417</v>
      </c>
      <c r="B397" t="s">
        <v>888</v>
      </c>
      <c r="C397">
        <v>2419</v>
      </c>
      <c r="D397" t="s">
        <v>897</v>
      </c>
      <c r="E397" s="200">
        <v>48571</v>
      </c>
      <c r="F397">
        <v>28</v>
      </c>
      <c r="G397" t="s">
        <v>890</v>
      </c>
      <c r="H397">
        <f>YEAR(Table5[[#This Row],[Date]])</f>
        <v>2032</v>
      </c>
    </row>
    <row r="398" spans="1:8" x14ac:dyDescent="0.2">
      <c r="A398">
        <v>1418</v>
      </c>
      <c r="B398" t="s">
        <v>888</v>
      </c>
      <c r="C398">
        <v>2419</v>
      </c>
      <c r="D398" t="s">
        <v>889</v>
      </c>
      <c r="E398" s="200">
        <v>48583</v>
      </c>
      <c r="F398">
        <v>28</v>
      </c>
      <c r="G398" t="s">
        <v>890</v>
      </c>
      <c r="H398">
        <f>YEAR(Table5[[#This Row],[Date]])</f>
        <v>2033</v>
      </c>
    </row>
    <row r="399" spans="1:8" x14ac:dyDescent="0.2">
      <c r="A399">
        <v>1419</v>
      </c>
      <c r="B399" t="s">
        <v>888</v>
      </c>
      <c r="C399">
        <v>2419</v>
      </c>
      <c r="D399" t="s">
        <v>893</v>
      </c>
      <c r="E399" s="200">
        <v>48595</v>
      </c>
      <c r="F399">
        <v>28</v>
      </c>
      <c r="G399" t="s">
        <v>890</v>
      </c>
      <c r="H399">
        <f>YEAR(Table5[[#This Row],[Date]])</f>
        <v>2033</v>
      </c>
    </row>
    <row r="400" spans="1:8" x14ac:dyDescent="0.2">
      <c r="A400">
        <v>1420</v>
      </c>
      <c r="B400" t="s">
        <v>888</v>
      </c>
      <c r="C400">
        <v>2401</v>
      </c>
      <c r="D400" t="s">
        <v>889</v>
      </c>
      <c r="E400" s="200">
        <v>48607</v>
      </c>
      <c r="F400">
        <v>28</v>
      </c>
      <c r="G400" t="s">
        <v>890</v>
      </c>
      <c r="H400">
        <f>YEAR(Table5[[#This Row],[Date]])</f>
        <v>2033</v>
      </c>
    </row>
    <row r="401" spans="1:8" x14ac:dyDescent="0.2">
      <c r="A401">
        <v>1421</v>
      </c>
      <c r="B401" t="s">
        <v>891</v>
      </c>
      <c r="C401">
        <v>2420</v>
      </c>
      <c r="D401" t="s">
        <v>889</v>
      </c>
      <c r="E401" s="200">
        <v>48619</v>
      </c>
      <c r="F401">
        <v>28</v>
      </c>
      <c r="G401" t="s">
        <v>892</v>
      </c>
      <c r="H401">
        <f>YEAR(Table5[[#This Row],[Date]])</f>
        <v>2033</v>
      </c>
    </row>
    <row r="402" spans="1:8" x14ac:dyDescent="0.2">
      <c r="A402">
        <v>1422</v>
      </c>
      <c r="B402" t="s">
        <v>894</v>
      </c>
      <c r="C402">
        <v>2409</v>
      </c>
      <c r="D402" t="s">
        <v>897</v>
      </c>
      <c r="E402" s="200">
        <v>48631</v>
      </c>
      <c r="F402">
        <v>28</v>
      </c>
      <c r="G402" t="s">
        <v>890</v>
      </c>
      <c r="H402">
        <f>YEAR(Table5[[#This Row],[Date]])</f>
        <v>2033</v>
      </c>
    </row>
    <row r="403" spans="1:8" x14ac:dyDescent="0.2">
      <c r="A403">
        <v>1423</v>
      </c>
      <c r="B403" t="s">
        <v>888</v>
      </c>
      <c r="C403">
        <v>2406</v>
      </c>
      <c r="D403" t="s">
        <v>893</v>
      </c>
      <c r="E403" s="200">
        <v>48643</v>
      </c>
      <c r="F403">
        <v>28</v>
      </c>
      <c r="G403" t="s">
        <v>890</v>
      </c>
      <c r="H403">
        <f>YEAR(Table5[[#This Row],[Date]])</f>
        <v>2033</v>
      </c>
    </row>
    <row r="404" spans="1:8" x14ac:dyDescent="0.2">
      <c r="A404">
        <v>1424</v>
      </c>
      <c r="B404" t="s">
        <v>891</v>
      </c>
      <c r="C404">
        <v>2401</v>
      </c>
      <c r="D404" t="s">
        <v>897</v>
      </c>
      <c r="E404" s="200">
        <v>48655</v>
      </c>
      <c r="F404">
        <v>28</v>
      </c>
      <c r="G404" t="s">
        <v>890</v>
      </c>
      <c r="H404">
        <f>YEAR(Table5[[#This Row],[Date]])</f>
        <v>2033</v>
      </c>
    </row>
    <row r="405" spans="1:8" x14ac:dyDescent="0.2">
      <c r="A405">
        <v>1425</v>
      </c>
      <c r="B405" t="s">
        <v>891</v>
      </c>
      <c r="C405">
        <v>2401</v>
      </c>
      <c r="D405" t="s">
        <v>889</v>
      </c>
      <c r="E405" s="200">
        <v>48667</v>
      </c>
      <c r="F405">
        <v>28</v>
      </c>
      <c r="G405" t="s">
        <v>890</v>
      </c>
      <c r="H405">
        <f>YEAR(Table5[[#This Row],[Date]])</f>
        <v>2033</v>
      </c>
    </row>
    <row r="406" spans="1:8" x14ac:dyDescent="0.2">
      <c r="A406">
        <v>1426</v>
      </c>
      <c r="B406" t="s">
        <v>891</v>
      </c>
      <c r="C406">
        <v>2413</v>
      </c>
      <c r="D406" t="s">
        <v>893</v>
      </c>
      <c r="E406" s="200">
        <v>48679</v>
      </c>
      <c r="F406">
        <v>28</v>
      </c>
      <c r="G406" t="s">
        <v>890</v>
      </c>
      <c r="H406">
        <f>YEAR(Table5[[#This Row],[Date]])</f>
        <v>2033</v>
      </c>
    </row>
    <row r="407" spans="1:8" x14ac:dyDescent="0.2">
      <c r="A407">
        <v>1427</v>
      </c>
      <c r="B407" t="s">
        <v>888</v>
      </c>
      <c r="C407">
        <v>2409</v>
      </c>
      <c r="D407" t="s">
        <v>893</v>
      </c>
      <c r="E407" s="200">
        <v>48691</v>
      </c>
      <c r="F407">
        <v>28</v>
      </c>
      <c r="G407" t="s">
        <v>890</v>
      </c>
      <c r="H407">
        <f>YEAR(Table5[[#This Row],[Date]])</f>
        <v>2033</v>
      </c>
    </row>
    <row r="408" spans="1:8" x14ac:dyDescent="0.2">
      <c r="A408">
        <v>1428</v>
      </c>
      <c r="B408" t="s">
        <v>891</v>
      </c>
      <c r="C408">
        <v>2402</v>
      </c>
      <c r="D408" t="s">
        <v>893</v>
      </c>
      <c r="E408" s="200">
        <v>48703</v>
      </c>
      <c r="F408">
        <v>28</v>
      </c>
      <c r="G408" t="s">
        <v>890</v>
      </c>
      <c r="H408">
        <f>YEAR(Table5[[#This Row],[Date]])</f>
        <v>2033</v>
      </c>
    </row>
    <row r="409" spans="1:8" x14ac:dyDescent="0.2">
      <c r="A409">
        <v>1429</v>
      </c>
      <c r="B409" t="s">
        <v>888</v>
      </c>
      <c r="C409">
        <v>2405</v>
      </c>
      <c r="D409" t="s">
        <v>893</v>
      </c>
      <c r="E409" s="200">
        <v>48715</v>
      </c>
      <c r="F409">
        <v>28</v>
      </c>
      <c r="G409" t="s">
        <v>892</v>
      </c>
      <c r="H409">
        <f>YEAR(Table5[[#This Row],[Date]])</f>
        <v>2033</v>
      </c>
    </row>
    <row r="410" spans="1:8" x14ac:dyDescent="0.2">
      <c r="A410">
        <v>1430</v>
      </c>
      <c r="B410" t="s">
        <v>891</v>
      </c>
      <c r="C410">
        <v>2407</v>
      </c>
      <c r="D410" t="s">
        <v>897</v>
      </c>
      <c r="E410" s="200">
        <v>48727</v>
      </c>
      <c r="F410">
        <v>28</v>
      </c>
      <c r="G410" t="s">
        <v>892</v>
      </c>
      <c r="H410">
        <f>YEAR(Table5[[#This Row],[Date]])</f>
        <v>2033</v>
      </c>
    </row>
    <row r="411" spans="1:8" x14ac:dyDescent="0.2">
      <c r="A411">
        <v>1431</v>
      </c>
      <c r="B411" t="s">
        <v>891</v>
      </c>
      <c r="C411">
        <v>2403</v>
      </c>
      <c r="D411" t="s">
        <v>893</v>
      </c>
      <c r="E411" s="200">
        <v>48739</v>
      </c>
      <c r="F411">
        <v>28</v>
      </c>
      <c r="G411" t="s">
        <v>892</v>
      </c>
      <c r="H411">
        <f>YEAR(Table5[[#This Row],[Date]])</f>
        <v>2033</v>
      </c>
    </row>
    <row r="412" spans="1:8" x14ac:dyDescent="0.2">
      <c r="A412">
        <v>1432</v>
      </c>
      <c r="B412" t="s">
        <v>891</v>
      </c>
      <c r="C412">
        <v>2401</v>
      </c>
      <c r="D412" t="s">
        <v>897</v>
      </c>
      <c r="E412" s="200">
        <v>48751</v>
      </c>
      <c r="F412">
        <v>28</v>
      </c>
      <c r="G412" t="s">
        <v>892</v>
      </c>
      <c r="H412">
        <f>YEAR(Table5[[#This Row],[Date]])</f>
        <v>2033</v>
      </c>
    </row>
    <row r="413" spans="1:8" x14ac:dyDescent="0.2">
      <c r="A413">
        <v>1433</v>
      </c>
      <c r="B413" t="s">
        <v>894</v>
      </c>
      <c r="C413">
        <v>2406</v>
      </c>
      <c r="D413" t="s">
        <v>889</v>
      </c>
      <c r="E413" s="200">
        <v>48763</v>
      </c>
      <c r="F413">
        <v>28</v>
      </c>
      <c r="G413" t="s">
        <v>890</v>
      </c>
      <c r="H413">
        <f>YEAR(Table5[[#This Row],[Date]])</f>
        <v>2033</v>
      </c>
    </row>
    <row r="414" spans="1:8" x14ac:dyDescent="0.2">
      <c r="A414">
        <v>1434</v>
      </c>
      <c r="B414" t="s">
        <v>891</v>
      </c>
      <c r="C414">
        <v>2415</v>
      </c>
      <c r="D414" t="s">
        <v>893</v>
      </c>
      <c r="E414" s="200">
        <v>48775</v>
      </c>
      <c r="F414">
        <v>28</v>
      </c>
      <c r="G414" t="s">
        <v>892</v>
      </c>
      <c r="H414">
        <f>YEAR(Table5[[#This Row],[Date]])</f>
        <v>2033</v>
      </c>
    </row>
    <row r="415" spans="1:8" x14ac:dyDescent="0.2">
      <c r="A415">
        <v>1435</v>
      </c>
      <c r="B415" t="s">
        <v>891</v>
      </c>
      <c r="C415">
        <v>2421</v>
      </c>
      <c r="D415" t="s">
        <v>893</v>
      </c>
      <c r="E415" s="200">
        <v>48787</v>
      </c>
      <c r="F415">
        <v>28</v>
      </c>
      <c r="G415" t="s">
        <v>892</v>
      </c>
      <c r="H415">
        <f>YEAR(Table5[[#This Row],[Date]])</f>
        <v>2033</v>
      </c>
    </row>
    <row r="416" spans="1:8" x14ac:dyDescent="0.2">
      <c r="A416">
        <v>1436</v>
      </c>
      <c r="B416" t="s">
        <v>891</v>
      </c>
      <c r="C416">
        <v>2423</v>
      </c>
      <c r="D416" t="s">
        <v>899</v>
      </c>
      <c r="E416" s="200">
        <v>48799</v>
      </c>
      <c r="F416">
        <v>28</v>
      </c>
      <c r="G416" t="s">
        <v>890</v>
      </c>
      <c r="H416">
        <f>YEAR(Table5[[#This Row],[Date]])</f>
        <v>2033</v>
      </c>
    </row>
    <row r="417" spans="1:8" x14ac:dyDescent="0.2">
      <c r="A417">
        <v>1437</v>
      </c>
      <c r="B417" t="s">
        <v>891</v>
      </c>
      <c r="C417">
        <v>2415</v>
      </c>
      <c r="D417" t="s">
        <v>893</v>
      </c>
      <c r="E417" s="200">
        <v>48811</v>
      </c>
      <c r="F417">
        <v>28</v>
      </c>
      <c r="G417" t="s">
        <v>890</v>
      </c>
      <c r="H417">
        <f>YEAR(Table5[[#This Row],[Date]])</f>
        <v>2033</v>
      </c>
    </row>
    <row r="418" spans="1:8" x14ac:dyDescent="0.2">
      <c r="A418">
        <v>1438</v>
      </c>
      <c r="B418" t="s">
        <v>888</v>
      </c>
      <c r="C418">
        <v>2419</v>
      </c>
      <c r="D418" t="s">
        <v>889</v>
      </c>
      <c r="E418" s="200">
        <v>48823</v>
      </c>
      <c r="F418">
        <v>28</v>
      </c>
      <c r="G418" t="s">
        <v>890</v>
      </c>
      <c r="H418">
        <f>YEAR(Table5[[#This Row],[Date]])</f>
        <v>2033</v>
      </c>
    </row>
    <row r="419" spans="1:8" x14ac:dyDescent="0.2">
      <c r="A419">
        <v>1439</v>
      </c>
      <c r="B419" t="s">
        <v>888</v>
      </c>
      <c r="C419">
        <v>2419</v>
      </c>
      <c r="D419" t="s">
        <v>893</v>
      </c>
      <c r="E419" s="200">
        <v>48835</v>
      </c>
      <c r="F419">
        <v>28</v>
      </c>
      <c r="G419" t="s">
        <v>890</v>
      </c>
      <c r="H419">
        <f>YEAR(Table5[[#This Row],[Date]])</f>
        <v>2033</v>
      </c>
    </row>
    <row r="420" spans="1:8" x14ac:dyDescent="0.2">
      <c r="A420">
        <v>1440</v>
      </c>
      <c r="B420" t="s">
        <v>891</v>
      </c>
      <c r="C420">
        <v>2418</v>
      </c>
      <c r="D420" t="s">
        <v>893</v>
      </c>
      <c r="E420" s="200">
        <v>48847</v>
      </c>
      <c r="F420">
        <v>28</v>
      </c>
      <c r="G420" t="s">
        <v>890</v>
      </c>
      <c r="H420">
        <f>YEAR(Table5[[#This Row],[Date]])</f>
        <v>2033</v>
      </c>
    </row>
    <row r="421" spans="1:8" x14ac:dyDescent="0.2">
      <c r="A421">
        <v>1441</v>
      </c>
      <c r="B421" t="s">
        <v>891</v>
      </c>
      <c r="C421">
        <v>2418</v>
      </c>
      <c r="D421" t="s">
        <v>893</v>
      </c>
      <c r="E421" s="200">
        <v>48859</v>
      </c>
      <c r="F421">
        <v>28</v>
      </c>
      <c r="G421" t="s">
        <v>890</v>
      </c>
      <c r="H421">
        <f>YEAR(Table5[[#This Row],[Date]])</f>
        <v>2033</v>
      </c>
    </row>
    <row r="422" spans="1:8" x14ac:dyDescent="0.2">
      <c r="A422">
        <v>1442</v>
      </c>
      <c r="B422" t="s">
        <v>891</v>
      </c>
      <c r="C422">
        <v>2414</v>
      </c>
      <c r="D422" t="s">
        <v>897</v>
      </c>
      <c r="E422" s="200">
        <v>48871</v>
      </c>
      <c r="F422">
        <v>28</v>
      </c>
      <c r="G422" t="s">
        <v>892</v>
      </c>
      <c r="H422">
        <f>YEAR(Table5[[#This Row],[Date]])</f>
        <v>2033</v>
      </c>
    </row>
    <row r="423" spans="1:8" x14ac:dyDescent="0.2">
      <c r="A423">
        <v>1443</v>
      </c>
      <c r="B423" t="s">
        <v>891</v>
      </c>
      <c r="C423">
        <v>2406</v>
      </c>
      <c r="D423" t="s">
        <v>893</v>
      </c>
      <c r="E423" s="200">
        <v>48883</v>
      </c>
      <c r="F423">
        <v>28</v>
      </c>
      <c r="G423" t="s">
        <v>892</v>
      </c>
      <c r="H423">
        <f>YEAR(Table5[[#This Row],[Date]])</f>
        <v>2033</v>
      </c>
    </row>
    <row r="424" spans="1:8" x14ac:dyDescent="0.2">
      <c r="A424">
        <v>1444</v>
      </c>
      <c r="B424" t="s">
        <v>894</v>
      </c>
      <c r="C424">
        <v>2409</v>
      </c>
      <c r="D424" t="s">
        <v>893</v>
      </c>
      <c r="E424" s="200">
        <v>48895</v>
      </c>
      <c r="F424">
        <v>28</v>
      </c>
      <c r="G424" t="s">
        <v>890</v>
      </c>
      <c r="H424">
        <f>YEAR(Table5[[#This Row],[Date]])</f>
        <v>2033</v>
      </c>
    </row>
    <row r="425" spans="1:8" x14ac:dyDescent="0.2">
      <c r="A425">
        <v>1445</v>
      </c>
      <c r="B425" t="s">
        <v>888</v>
      </c>
      <c r="C425">
        <v>2424</v>
      </c>
      <c r="D425" t="s">
        <v>889</v>
      </c>
      <c r="E425" s="200">
        <v>48907</v>
      </c>
      <c r="F425">
        <v>28</v>
      </c>
      <c r="G425" t="s">
        <v>890</v>
      </c>
      <c r="H425">
        <f>YEAR(Table5[[#This Row],[Date]])</f>
        <v>2033</v>
      </c>
    </row>
    <row r="426" spans="1:8" x14ac:dyDescent="0.2">
      <c r="A426">
        <v>1446</v>
      </c>
      <c r="B426" t="s">
        <v>891</v>
      </c>
      <c r="C426">
        <v>2416</v>
      </c>
      <c r="D426" t="s">
        <v>889</v>
      </c>
      <c r="E426" s="200">
        <v>48919</v>
      </c>
      <c r="F426">
        <v>28</v>
      </c>
      <c r="G426" t="s">
        <v>890</v>
      </c>
      <c r="H426">
        <f>YEAR(Table5[[#This Row],[Date]])</f>
        <v>2033</v>
      </c>
    </row>
    <row r="427" spans="1:8" x14ac:dyDescent="0.2">
      <c r="A427">
        <v>1447</v>
      </c>
      <c r="B427" t="s">
        <v>891</v>
      </c>
      <c r="C427">
        <v>2409</v>
      </c>
      <c r="D427" t="s">
        <v>889</v>
      </c>
      <c r="E427" s="200">
        <v>48931</v>
      </c>
      <c r="F427">
        <v>28</v>
      </c>
      <c r="G427" t="s">
        <v>890</v>
      </c>
      <c r="H427">
        <f>YEAR(Table5[[#This Row],[Date]])</f>
        <v>2033</v>
      </c>
    </row>
    <row r="428" spans="1:8" x14ac:dyDescent="0.2">
      <c r="A428">
        <v>1448</v>
      </c>
      <c r="B428" t="s">
        <v>891</v>
      </c>
      <c r="C428">
        <v>2418</v>
      </c>
      <c r="D428" t="s">
        <v>897</v>
      </c>
      <c r="E428" s="200">
        <v>48943</v>
      </c>
      <c r="F428">
        <v>28</v>
      </c>
      <c r="G428" t="s">
        <v>892</v>
      </c>
      <c r="H428">
        <f>YEAR(Table5[[#This Row],[Date]])</f>
        <v>2033</v>
      </c>
    </row>
    <row r="429" spans="1:8" x14ac:dyDescent="0.2">
      <c r="A429">
        <v>1449</v>
      </c>
      <c r="B429" t="s">
        <v>891</v>
      </c>
      <c r="C429">
        <v>2423</v>
      </c>
      <c r="D429" t="s">
        <v>889</v>
      </c>
      <c r="E429" s="200">
        <v>48955</v>
      </c>
      <c r="F429">
        <v>28</v>
      </c>
      <c r="G429" t="s">
        <v>892</v>
      </c>
      <c r="H429">
        <f>YEAR(Table5[[#This Row],[Date]])</f>
        <v>2034</v>
      </c>
    </row>
    <row r="430" spans="1:8" x14ac:dyDescent="0.2">
      <c r="A430">
        <v>1450</v>
      </c>
      <c r="B430" t="s">
        <v>891</v>
      </c>
      <c r="C430">
        <v>2423</v>
      </c>
      <c r="D430" t="s">
        <v>889</v>
      </c>
      <c r="E430" s="200">
        <v>48967</v>
      </c>
      <c r="F430">
        <v>28</v>
      </c>
      <c r="G430" t="s">
        <v>892</v>
      </c>
      <c r="H430">
        <f>YEAR(Table5[[#This Row],[Date]])</f>
        <v>2034</v>
      </c>
    </row>
    <row r="431" spans="1:8" x14ac:dyDescent="0.2">
      <c r="A431">
        <v>1451</v>
      </c>
      <c r="B431" t="s">
        <v>891</v>
      </c>
      <c r="C431">
        <v>2405</v>
      </c>
      <c r="D431" t="s">
        <v>889</v>
      </c>
      <c r="E431" s="200">
        <v>48979</v>
      </c>
      <c r="F431">
        <v>28</v>
      </c>
      <c r="G431" t="s">
        <v>892</v>
      </c>
      <c r="H431">
        <f>YEAR(Table5[[#This Row],[Date]])</f>
        <v>2034</v>
      </c>
    </row>
    <row r="432" spans="1:8" x14ac:dyDescent="0.2">
      <c r="A432">
        <v>1452</v>
      </c>
      <c r="B432" t="s">
        <v>891</v>
      </c>
      <c r="C432">
        <v>2405</v>
      </c>
      <c r="D432" t="s">
        <v>897</v>
      </c>
      <c r="E432" s="200">
        <v>48991</v>
      </c>
      <c r="F432">
        <v>28</v>
      </c>
      <c r="G432" t="s">
        <v>890</v>
      </c>
      <c r="H432">
        <f>YEAR(Table5[[#This Row],[Date]])</f>
        <v>2034</v>
      </c>
    </row>
    <row r="433" spans="1:8" x14ac:dyDescent="0.2">
      <c r="A433">
        <v>1453</v>
      </c>
      <c r="B433" t="s">
        <v>891</v>
      </c>
      <c r="C433">
        <v>2414</v>
      </c>
      <c r="D433" t="s">
        <v>889</v>
      </c>
      <c r="E433" s="200">
        <v>49003</v>
      </c>
      <c r="F433">
        <v>28</v>
      </c>
      <c r="G433" t="s">
        <v>890</v>
      </c>
      <c r="H433">
        <f>YEAR(Table5[[#This Row],[Date]])</f>
        <v>2034</v>
      </c>
    </row>
    <row r="434" spans="1:8" x14ac:dyDescent="0.2">
      <c r="A434">
        <v>1454</v>
      </c>
      <c r="B434" t="s">
        <v>891</v>
      </c>
      <c r="C434">
        <v>2421</v>
      </c>
      <c r="D434" t="s">
        <v>889</v>
      </c>
      <c r="E434" s="200">
        <v>49015</v>
      </c>
      <c r="F434">
        <v>28</v>
      </c>
      <c r="G434" t="s">
        <v>890</v>
      </c>
      <c r="H434">
        <f>YEAR(Table5[[#This Row],[Date]])</f>
        <v>2034</v>
      </c>
    </row>
    <row r="435" spans="1:8" x14ac:dyDescent="0.2">
      <c r="A435">
        <v>1455</v>
      </c>
      <c r="B435" t="s">
        <v>891</v>
      </c>
      <c r="C435">
        <v>2421</v>
      </c>
      <c r="D435" t="s">
        <v>893</v>
      </c>
      <c r="E435" s="200">
        <v>49027</v>
      </c>
      <c r="F435">
        <v>28</v>
      </c>
      <c r="G435" t="s">
        <v>890</v>
      </c>
      <c r="H435">
        <f>YEAR(Table5[[#This Row],[Date]])</f>
        <v>2034</v>
      </c>
    </row>
    <row r="436" spans="1:8" x14ac:dyDescent="0.2">
      <c r="A436">
        <v>1456</v>
      </c>
      <c r="B436" t="s">
        <v>891</v>
      </c>
      <c r="C436">
        <v>2416</v>
      </c>
      <c r="D436" t="s">
        <v>889</v>
      </c>
      <c r="E436" s="200">
        <v>49039</v>
      </c>
      <c r="F436">
        <v>28</v>
      </c>
      <c r="G436" t="s">
        <v>892</v>
      </c>
      <c r="H436">
        <f>YEAR(Table5[[#This Row],[Date]])</f>
        <v>2034</v>
      </c>
    </row>
    <row r="437" spans="1:8" x14ac:dyDescent="0.2">
      <c r="A437">
        <v>1457</v>
      </c>
      <c r="B437" t="s">
        <v>891</v>
      </c>
      <c r="C437">
        <v>2423</v>
      </c>
      <c r="D437" t="s">
        <v>897</v>
      </c>
      <c r="E437" s="200">
        <v>49051</v>
      </c>
      <c r="F437">
        <v>28</v>
      </c>
      <c r="G437" t="s">
        <v>890</v>
      </c>
      <c r="H437">
        <f>YEAR(Table5[[#This Row],[Date]])</f>
        <v>2034</v>
      </c>
    </row>
    <row r="438" spans="1:8" x14ac:dyDescent="0.2">
      <c r="A438">
        <v>1458</v>
      </c>
      <c r="B438" t="s">
        <v>891</v>
      </c>
      <c r="C438">
        <v>2419</v>
      </c>
      <c r="D438" t="s">
        <v>893</v>
      </c>
      <c r="E438" s="200">
        <v>49063</v>
      </c>
      <c r="F438">
        <v>28</v>
      </c>
      <c r="G438" t="s">
        <v>892</v>
      </c>
      <c r="H438">
        <f>YEAR(Table5[[#This Row],[Date]])</f>
        <v>2034</v>
      </c>
    </row>
    <row r="439" spans="1:8" x14ac:dyDescent="0.2">
      <c r="A439">
        <v>1459</v>
      </c>
      <c r="B439" t="s">
        <v>891</v>
      </c>
      <c r="C439">
        <v>2421</v>
      </c>
      <c r="D439" t="s">
        <v>893</v>
      </c>
      <c r="E439" s="200">
        <v>49075</v>
      </c>
      <c r="F439">
        <v>28</v>
      </c>
      <c r="G439" t="s">
        <v>890</v>
      </c>
      <c r="H439">
        <f>YEAR(Table5[[#This Row],[Date]])</f>
        <v>2034</v>
      </c>
    </row>
    <row r="440" spans="1:8" x14ac:dyDescent="0.2">
      <c r="A440">
        <v>1460</v>
      </c>
      <c r="B440" t="s">
        <v>891</v>
      </c>
      <c r="C440">
        <v>2416</v>
      </c>
      <c r="D440" t="s">
        <v>893</v>
      </c>
      <c r="E440" s="200">
        <v>49087</v>
      </c>
      <c r="F440">
        <v>28</v>
      </c>
      <c r="G440" t="s">
        <v>892</v>
      </c>
      <c r="H440">
        <f>YEAR(Table5[[#This Row],[Date]])</f>
        <v>2034</v>
      </c>
    </row>
    <row r="441" spans="1:8" x14ac:dyDescent="0.2">
      <c r="A441">
        <v>1461</v>
      </c>
      <c r="B441" t="s">
        <v>891</v>
      </c>
      <c r="C441">
        <v>2416</v>
      </c>
      <c r="D441" t="s">
        <v>897</v>
      </c>
      <c r="E441" s="200">
        <v>49099</v>
      </c>
      <c r="F441">
        <v>28</v>
      </c>
      <c r="G441" t="s">
        <v>892</v>
      </c>
      <c r="H441">
        <f>YEAR(Table5[[#This Row],[Date]])</f>
        <v>2034</v>
      </c>
    </row>
    <row r="442" spans="1:8" x14ac:dyDescent="0.2">
      <c r="A442">
        <v>1462</v>
      </c>
      <c r="B442" t="s">
        <v>891</v>
      </c>
      <c r="C442">
        <v>2416</v>
      </c>
      <c r="D442" t="s">
        <v>893</v>
      </c>
      <c r="E442" s="200">
        <v>49111</v>
      </c>
      <c r="F442">
        <v>28</v>
      </c>
      <c r="G442" t="s">
        <v>892</v>
      </c>
      <c r="H442">
        <f>YEAR(Table5[[#This Row],[Date]])</f>
        <v>2034</v>
      </c>
    </row>
    <row r="443" spans="1:8" x14ac:dyDescent="0.2">
      <c r="A443">
        <v>1463</v>
      </c>
      <c r="B443" t="s">
        <v>891</v>
      </c>
      <c r="C443">
        <v>2409</v>
      </c>
      <c r="D443" t="s">
        <v>889</v>
      </c>
      <c r="E443" s="200">
        <v>49123</v>
      </c>
      <c r="F443">
        <v>28</v>
      </c>
      <c r="G443" t="s">
        <v>890</v>
      </c>
      <c r="H443">
        <f>YEAR(Table5[[#This Row],[Date]])</f>
        <v>2034</v>
      </c>
    </row>
    <row r="444" spans="1:8" x14ac:dyDescent="0.2">
      <c r="A444">
        <v>1464</v>
      </c>
      <c r="B444" t="s">
        <v>888</v>
      </c>
      <c r="C444">
        <v>2407</v>
      </c>
      <c r="D444" t="s">
        <v>899</v>
      </c>
      <c r="E444" s="200">
        <v>49135</v>
      </c>
      <c r="F444">
        <v>28</v>
      </c>
      <c r="G444" t="s">
        <v>890</v>
      </c>
      <c r="H444">
        <f>YEAR(Table5[[#This Row],[Date]])</f>
        <v>2034</v>
      </c>
    </row>
    <row r="445" spans="1:8" x14ac:dyDescent="0.2">
      <c r="A445">
        <v>1465</v>
      </c>
      <c r="B445" t="s">
        <v>888</v>
      </c>
      <c r="C445">
        <v>2403</v>
      </c>
      <c r="D445" t="s">
        <v>889</v>
      </c>
      <c r="E445" s="200">
        <v>49147</v>
      </c>
      <c r="F445">
        <v>28</v>
      </c>
      <c r="G445" t="s">
        <v>892</v>
      </c>
      <c r="H445">
        <f>YEAR(Table5[[#This Row],[Date]])</f>
        <v>2034</v>
      </c>
    </row>
    <row r="446" spans="1:8" x14ac:dyDescent="0.2">
      <c r="A446">
        <v>1466</v>
      </c>
      <c r="B446" t="s">
        <v>891</v>
      </c>
      <c r="C446">
        <v>2421</v>
      </c>
      <c r="D446" t="s">
        <v>897</v>
      </c>
      <c r="E446" s="200">
        <v>49159</v>
      </c>
      <c r="F446">
        <v>28</v>
      </c>
      <c r="G446" t="s">
        <v>890</v>
      </c>
      <c r="H446">
        <f>YEAR(Table5[[#This Row],[Date]])</f>
        <v>2034</v>
      </c>
    </row>
    <row r="447" spans="1:8" x14ac:dyDescent="0.2">
      <c r="A447">
        <v>1467</v>
      </c>
      <c r="B447" t="s">
        <v>891</v>
      </c>
      <c r="C447">
        <v>2418</v>
      </c>
      <c r="D447" t="s">
        <v>897</v>
      </c>
      <c r="E447" s="200">
        <v>49171</v>
      </c>
      <c r="F447">
        <v>28</v>
      </c>
      <c r="G447" t="s">
        <v>892</v>
      </c>
      <c r="H447">
        <f>YEAR(Table5[[#This Row],[Date]])</f>
        <v>2034</v>
      </c>
    </row>
    <row r="448" spans="1:8" x14ac:dyDescent="0.2">
      <c r="A448">
        <v>1468</v>
      </c>
      <c r="B448" t="s">
        <v>891</v>
      </c>
      <c r="C448">
        <v>2411</v>
      </c>
      <c r="D448" t="s">
        <v>893</v>
      </c>
      <c r="E448" s="200">
        <v>49183</v>
      </c>
      <c r="F448">
        <v>28</v>
      </c>
      <c r="G448" t="s">
        <v>890</v>
      </c>
      <c r="H448">
        <f>YEAR(Table5[[#This Row],[Date]])</f>
        <v>2034</v>
      </c>
    </row>
    <row r="449" spans="1:8" x14ac:dyDescent="0.2">
      <c r="A449">
        <v>1469</v>
      </c>
      <c r="B449" t="s">
        <v>888</v>
      </c>
      <c r="C449">
        <v>2413</v>
      </c>
      <c r="D449" t="s">
        <v>893</v>
      </c>
      <c r="E449" s="200">
        <v>49195</v>
      </c>
      <c r="F449">
        <v>28</v>
      </c>
      <c r="G449" t="s">
        <v>890</v>
      </c>
      <c r="H449">
        <f>YEAR(Table5[[#This Row],[Date]])</f>
        <v>2034</v>
      </c>
    </row>
    <row r="450" spans="1:8" x14ac:dyDescent="0.2">
      <c r="A450">
        <v>1470</v>
      </c>
      <c r="B450" t="s">
        <v>891</v>
      </c>
      <c r="C450">
        <v>2419</v>
      </c>
      <c r="D450" t="s">
        <v>897</v>
      </c>
      <c r="E450" s="200">
        <v>49207</v>
      </c>
      <c r="F450">
        <v>28</v>
      </c>
      <c r="G450" t="s">
        <v>892</v>
      </c>
      <c r="H450">
        <f>YEAR(Table5[[#This Row],[Date]])</f>
        <v>2034</v>
      </c>
    </row>
    <row r="451" spans="1:8" x14ac:dyDescent="0.2">
      <c r="A451">
        <v>1471</v>
      </c>
      <c r="B451" t="s">
        <v>888</v>
      </c>
      <c r="C451">
        <v>2421</v>
      </c>
      <c r="D451" t="s">
        <v>897</v>
      </c>
      <c r="E451" s="200">
        <v>49219</v>
      </c>
      <c r="F451">
        <v>28</v>
      </c>
      <c r="G451" t="s">
        <v>890</v>
      </c>
      <c r="H451">
        <f>YEAR(Table5[[#This Row],[Date]])</f>
        <v>2034</v>
      </c>
    </row>
    <row r="452" spans="1:8" x14ac:dyDescent="0.2">
      <c r="A452">
        <v>1472</v>
      </c>
      <c r="B452" t="s">
        <v>891</v>
      </c>
      <c r="C452">
        <v>2421</v>
      </c>
      <c r="D452" t="s">
        <v>893</v>
      </c>
      <c r="E452" s="200">
        <v>49231</v>
      </c>
      <c r="F452">
        <v>28</v>
      </c>
      <c r="G452" t="s">
        <v>890</v>
      </c>
      <c r="H452">
        <f>YEAR(Table5[[#This Row],[Date]])</f>
        <v>2034</v>
      </c>
    </row>
    <row r="453" spans="1:8" x14ac:dyDescent="0.2">
      <c r="A453">
        <v>1473</v>
      </c>
      <c r="B453" t="s">
        <v>891</v>
      </c>
      <c r="C453">
        <v>2412</v>
      </c>
      <c r="D453" t="s">
        <v>893</v>
      </c>
      <c r="E453" s="200">
        <v>49243</v>
      </c>
      <c r="F453">
        <v>28</v>
      </c>
      <c r="G453" t="s">
        <v>890</v>
      </c>
      <c r="H453">
        <f>YEAR(Table5[[#This Row],[Date]])</f>
        <v>2034</v>
      </c>
    </row>
    <row r="454" spans="1:8" x14ac:dyDescent="0.2">
      <c r="A454">
        <v>1475</v>
      </c>
      <c r="B454" t="s">
        <v>888</v>
      </c>
      <c r="C454">
        <v>2420</v>
      </c>
      <c r="D454" t="s">
        <v>889</v>
      </c>
      <c r="E454" s="200">
        <v>49255</v>
      </c>
      <c r="F454">
        <v>28</v>
      </c>
      <c r="G454" t="s">
        <v>890</v>
      </c>
      <c r="H454">
        <f>YEAR(Table5[[#This Row],[Date]])</f>
        <v>2034</v>
      </c>
    </row>
    <row r="455" spans="1:8" x14ac:dyDescent="0.2">
      <c r="A455">
        <v>1476</v>
      </c>
      <c r="B455" t="s">
        <v>891</v>
      </c>
      <c r="C455">
        <v>2412</v>
      </c>
      <c r="D455" t="s">
        <v>893</v>
      </c>
      <c r="E455" s="200">
        <v>49267</v>
      </c>
      <c r="F455">
        <v>28</v>
      </c>
      <c r="G455" t="s">
        <v>890</v>
      </c>
      <c r="H455">
        <f>YEAR(Table5[[#This Row],[Date]])</f>
        <v>2034</v>
      </c>
    </row>
    <row r="456" spans="1:8" x14ac:dyDescent="0.2">
      <c r="A456">
        <v>1477</v>
      </c>
      <c r="B456" t="s">
        <v>891</v>
      </c>
      <c r="C456">
        <v>2405</v>
      </c>
      <c r="D456" t="s">
        <v>893</v>
      </c>
      <c r="E456" s="200">
        <v>49279</v>
      </c>
      <c r="F456">
        <v>28</v>
      </c>
      <c r="G456" t="s">
        <v>892</v>
      </c>
      <c r="H456">
        <f>YEAR(Table5[[#This Row],[Date]])</f>
        <v>2034</v>
      </c>
    </row>
    <row r="457" spans="1:8" x14ac:dyDescent="0.2">
      <c r="A457">
        <v>1478</v>
      </c>
      <c r="B457" t="s">
        <v>891</v>
      </c>
      <c r="C457">
        <v>2421</v>
      </c>
      <c r="D457" t="s">
        <v>893</v>
      </c>
      <c r="E457" s="200">
        <v>49291</v>
      </c>
      <c r="F457">
        <v>28</v>
      </c>
      <c r="G457" t="s">
        <v>890</v>
      </c>
      <c r="H457">
        <f>YEAR(Table5[[#This Row],[Date]])</f>
        <v>2034</v>
      </c>
    </row>
    <row r="458" spans="1:8" x14ac:dyDescent="0.2">
      <c r="A458">
        <v>1479</v>
      </c>
      <c r="B458" t="s">
        <v>888</v>
      </c>
      <c r="C458">
        <v>2421</v>
      </c>
      <c r="D458" t="s">
        <v>889</v>
      </c>
      <c r="E458" s="200">
        <v>49303</v>
      </c>
      <c r="F458">
        <v>28</v>
      </c>
      <c r="G458" t="s">
        <v>890</v>
      </c>
      <c r="H458">
        <f>YEAR(Table5[[#This Row],[Date]])</f>
        <v>2034</v>
      </c>
    </row>
    <row r="459" spans="1:8" x14ac:dyDescent="0.2">
      <c r="A459">
        <v>1480</v>
      </c>
      <c r="B459" t="s">
        <v>891</v>
      </c>
      <c r="C459">
        <v>2420</v>
      </c>
      <c r="D459" t="s">
        <v>893</v>
      </c>
      <c r="E459" s="200">
        <v>49315</v>
      </c>
      <c r="F459">
        <v>28</v>
      </c>
      <c r="G459" t="s">
        <v>892</v>
      </c>
      <c r="H459">
        <f>YEAR(Table5[[#This Row],[Date]])</f>
        <v>2035</v>
      </c>
    </row>
    <row r="460" spans="1:8" x14ac:dyDescent="0.2">
      <c r="A460">
        <v>1481</v>
      </c>
      <c r="B460" t="s">
        <v>888</v>
      </c>
      <c r="C460">
        <v>2424</v>
      </c>
      <c r="D460" t="s">
        <v>889</v>
      </c>
      <c r="E460" s="200">
        <v>49327</v>
      </c>
      <c r="F460">
        <v>28</v>
      </c>
      <c r="G460" t="s">
        <v>890</v>
      </c>
      <c r="H460">
        <f>YEAR(Table5[[#This Row],[Date]])</f>
        <v>2035</v>
      </c>
    </row>
    <row r="461" spans="1:8" x14ac:dyDescent="0.2">
      <c r="A461">
        <v>1482</v>
      </c>
      <c r="B461" t="s">
        <v>891</v>
      </c>
      <c r="C461">
        <v>2415</v>
      </c>
      <c r="D461" t="s">
        <v>893</v>
      </c>
      <c r="E461" s="200">
        <v>49339</v>
      </c>
      <c r="F461">
        <v>28</v>
      </c>
      <c r="G461" t="s">
        <v>890</v>
      </c>
      <c r="H461">
        <f>YEAR(Table5[[#This Row],[Date]])</f>
        <v>2035</v>
      </c>
    </row>
    <row r="462" spans="1:8" x14ac:dyDescent="0.2">
      <c r="A462">
        <v>1483</v>
      </c>
      <c r="B462" t="s">
        <v>891</v>
      </c>
      <c r="C462">
        <v>2418</v>
      </c>
      <c r="D462" t="s">
        <v>893</v>
      </c>
      <c r="E462" s="200">
        <v>49351</v>
      </c>
      <c r="F462">
        <v>28</v>
      </c>
      <c r="G462" t="s">
        <v>890</v>
      </c>
      <c r="H462">
        <f>YEAR(Table5[[#This Row],[Date]])</f>
        <v>2035</v>
      </c>
    </row>
    <row r="463" spans="1:8" x14ac:dyDescent="0.2">
      <c r="A463">
        <v>1484</v>
      </c>
      <c r="B463" t="s">
        <v>891</v>
      </c>
      <c r="C463">
        <v>2402</v>
      </c>
      <c r="D463" t="s">
        <v>889</v>
      </c>
      <c r="E463" s="200">
        <v>49363</v>
      </c>
      <c r="F463">
        <v>28</v>
      </c>
      <c r="G463" t="s">
        <v>890</v>
      </c>
      <c r="H463">
        <f>YEAR(Table5[[#This Row],[Date]])</f>
        <v>2035</v>
      </c>
    </row>
    <row r="464" spans="1:8" x14ac:dyDescent="0.2">
      <c r="A464">
        <v>1485</v>
      </c>
      <c r="B464" t="s">
        <v>888</v>
      </c>
      <c r="C464">
        <v>2420</v>
      </c>
      <c r="D464" t="s">
        <v>889</v>
      </c>
      <c r="E464" s="200">
        <v>49375</v>
      </c>
      <c r="F464">
        <v>28</v>
      </c>
      <c r="G464" t="s">
        <v>890</v>
      </c>
      <c r="H464">
        <f>YEAR(Table5[[#This Row],[Date]])</f>
        <v>2035</v>
      </c>
    </row>
    <row r="465" spans="1:8" x14ac:dyDescent="0.2">
      <c r="A465">
        <v>1486</v>
      </c>
      <c r="B465" t="s">
        <v>888</v>
      </c>
      <c r="C465">
        <v>2418</v>
      </c>
      <c r="D465" t="s">
        <v>897</v>
      </c>
      <c r="E465" s="200">
        <v>49387</v>
      </c>
      <c r="F465">
        <v>27</v>
      </c>
      <c r="G465" t="s">
        <v>890</v>
      </c>
      <c r="H465">
        <f>YEAR(Table5[[#This Row],[Date]])</f>
        <v>2035</v>
      </c>
    </row>
    <row r="466" spans="1:8" x14ac:dyDescent="0.2">
      <c r="A466">
        <v>1487</v>
      </c>
      <c r="B466" t="s">
        <v>888</v>
      </c>
      <c r="C466">
        <v>2418</v>
      </c>
      <c r="D466" t="s">
        <v>897</v>
      </c>
      <c r="E466" s="200">
        <v>49399</v>
      </c>
      <c r="F466">
        <v>27</v>
      </c>
      <c r="G466" t="s">
        <v>892</v>
      </c>
      <c r="H466">
        <f>YEAR(Table5[[#This Row],[Date]])</f>
        <v>2035</v>
      </c>
    </row>
    <row r="467" spans="1:8" x14ac:dyDescent="0.2">
      <c r="A467">
        <v>1488</v>
      </c>
      <c r="B467" t="s">
        <v>891</v>
      </c>
      <c r="C467">
        <v>2404</v>
      </c>
      <c r="D467" t="s">
        <v>889</v>
      </c>
      <c r="E467" s="200">
        <v>49411</v>
      </c>
      <c r="F467">
        <v>27</v>
      </c>
      <c r="G467" t="s">
        <v>892</v>
      </c>
      <c r="H467">
        <f>YEAR(Table5[[#This Row],[Date]])</f>
        <v>2035</v>
      </c>
    </row>
    <row r="468" spans="1:8" x14ac:dyDescent="0.2">
      <c r="A468">
        <v>1489</v>
      </c>
      <c r="B468" t="s">
        <v>891</v>
      </c>
      <c r="C468">
        <v>2404</v>
      </c>
      <c r="D468" t="s">
        <v>889</v>
      </c>
      <c r="E468" s="200">
        <v>49423</v>
      </c>
      <c r="F468">
        <v>27</v>
      </c>
      <c r="G468" t="s">
        <v>892</v>
      </c>
      <c r="H468">
        <f>YEAR(Table5[[#This Row],[Date]])</f>
        <v>2035</v>
      </c>
    </row>
    <row r="469" spans="1:8" x14ac:dyDescent="0.2">
      <c r="A469">
        <v>1490</v>
      </c>
      <c r="B469" t="s">
        <v>888</v>
      </c>
      <c r="C469">
        <v>2417</v>
      </c>
      <c r="D469" t="s">
        <v>893</v>
      </c>
      <c r="E469" s="200">
        <v>49435</v>
      </c>
      <c r="F469">
        <v>27</v>
      </c>
      <c r="G469" t="s">
        <v>890</v>
      </c>
      <c r="H469">
        <f>YEAR(Table5[[#This Row],[Date]])</f>
        <v>2035</v>
      </c>
    </row>
    <row r="470" spans="1:8" x14ac:dyDescent="0.2">
      <c r="A470">
        <v>1491</v>
      </c>
      <c r="B470" t="s">
        <v>888</v>
      </c>
      <c r="C470">
        <v>2423</v>
      </c>
      <c r="D470" t="s">
        <v>889</v>
      </c>
      <c r="E470" s="200">
        <v>49447</v>
      </c>
      <c r="F470">
        <v>27</v>
      </c>
      <c r="G470" t="s">
        <v>890</v>
      </c>
      <c r="H470">
        <f>YEAR(Table5[[#This Row],[Date]])</f>
        <v>2035</v>
      </c>
    </row>
    <row r="471" spans="1:8" x14ac:dyDescent="0.2">
      <c r="A471">
        <v>1492</v>
      </c>
      <c r="B471" t="s">
        <v>894</v>
      </c>
      <c r="C471">
        <v>2413</v>
      </c>
      <c r="D471" t="s">
        <v>899</v>
      </c>
      <c r="E471" s="200">
        <v>49459</v>
      </c>
      <c r="F471">
        <v>27</v>
      </c>
      <c r="G471" t="s">
        <v>892</v>
      </c>
      <c r="H471">
        <f>YEAR(Table5[[#This Row],[Date]])</f>
        <v>2035</v>
      </c>
    </row>
    <row r="472" spans="1:8" x14ac:dyDescent="0.2">
      <c r="A472">
        <v>1493</v>
      </c>
      <c r="B472" t="s">
        <v>891</v>
      </c>
      <c r="C472">
        <v>2405</v>
      </c>
      <c r="D472" t="s">
        <v>893</v>
      </c>
      <c r="E472" s="200">
        <v>49471</v>
      </c>
      <c r="F472">
        <v>27</v>
      </c>
      <c r="G472" t="s">
        <v>892</v>
      </c>
      <c r="H472">
        <f>YEAR(Table5[[#This Row],[Date]])</f>
        <v>2035</v>
      </c>
    </row>
    <row r="473" spans="1:8" x14ac:dyDescent="0.2">
      <c r="A473">
        <v>1494</v>
      </c>
      <c r="B473" t="s">
        <v>891</v>
      </c>
      <c r="C473">
        <v>2404</v>
      </c>
      <c r="D473" t="s">
        <v>893</v>
      </c>
      <c r="E473" s="200">
        <v>49483</v>
      </c>
      <c r="F473">
        <v>27</v>
      </c>
      <c r="G473" t="s">
        <v>890</v>
      </c>
      <c r="H473">
        <f>YEAR(Table5[[#This Row],[Date]])</f>
        <v>2035</v>
      </c>
    </row>
    <row r="474" spans="1:8" x14ac:dyDescent="0.2">
      <c r="A474">
        <v>1495</v>
      </c>
      <c r="B474" t="s">
        <v>888</v>
      </c>
      <c r="C474">
        <v>2424</v>
      </c>
      <c r="D474" t="s">
        <v>889</v>
      </c>
      <c r="E474" s="200">
        <v>49495</v>
      </c>
      <c r="F474">
        <v>27</v>
      </c>
      <c r="G474" t="s">
        <v>890</v>
      </c>
      <c r="H474">
        <f>YEAR(Table5[[#This Row],[Date]])</f>
        <v>2035</v>
      </c>
    </row>
    <row r="475" spans="1:8" x14ac:dyDescent="0.2">
      <c r="A475">
        <v>1496</v>
      </c>
      <c r="B475" t="s">
        <v>894</v>
      </c>
      <c r="C475">
        <v>2404</v>
      </c>
      <c r="D475" t="s">
        <v>889</v>
      </c>
      <c r="E475" s="200">
        <v>49507</v>
      </c>
      <c r="F475">
        <v>27</v>
      </c>
      <c r="G475" t="s">
        <v>892</v>
      </c>
      <c r="H475">
        <f>YEAR(Table5[[#This Row],[Date]])</f>
        <v>2035</v>
      </c>
    </row>
    <row r="476" spans="1:8" x14ac:dyDescent="0.2">
      <c r="A476">
        <v>1497</v>
      </c>
      <c r="B476" t="s">
        <v>888</v>
      </c>
      <c r="C476">
        <v>2415</v>
      </c>
      <c r="D476" t="s">
        <v>897</v>
      </c>
      <c r="E476" s="200">
        <v>49519</v>
      </c>
      <c r="F476">
        <v>27</v>
      </c>
      <c r="G476" t="s">
        <v>892</v>
      </c>
      <c r="H476">
        <f>YEAR(Table5[[#This Row],[Date]])</f>
        <v>2035</v>
      </c>
    </row>
    <row r="477" spans="1:8" x14ac:dyDescent="0.2">
      <c r="A477">
        <v>1498</v>
      </c>
      <c r="B477" t="s">
        <v>888</v>
      </c>
      <c r="C477">
        <v>2423</v>
      </c>
      <c r="D477" t="s">
        <v>893</v>
      </c>
      <c r="E477" s="200">
        <v>49531</v>
      </c>
      <c r="F477">
        <v>27</v>
      </c>
      <c r="G477" t="s">
        <v>890</v>
      </c>
      <c r="H477">
        <f>YEAR(Table5[[#This Row],[Date]])</f>
        <v>2035</v>
      </c>
    </row>
    <row r="478" spans="1:8" x14ac:dyDescent="0.2">
      <c r="A478">
        <v>1500</v>
      </c>
      <c r="B478" t="s">
        <v>894</v>
      </c>
      <c r="C478">
        <v>2411</v>
      </c>
      <c r="D478" t="s">
        <v>893</v>
      </c>
      <c r="E478" s="200">
        <v>49543</v>
      </c>
      <c r="F478">
        <v>27</v>
      </c>
      <c r="G478" t="s">
        <v>892</v>
      </c>
      <c r="H478">
        <f>YEAR(Table5[[#This Row],[Date]])</f>
        <v>2035</v>
      </c>
    </row>
    <row r="479" spans="1:8" x14ac:dyDescent="0.2">
      <c r="A479">
        <v>1501</v>
      </c>
      <c r="B479" t="s">
        <v>891</v>
      </c>
      <c r="C479">
        <v>2412</v>
      </c>
      <c r="D479" t="s">
        <v>897</v>
      </c>
      <c r="E479" s="200">
        <v>49555</v>
      </c>
      <c r="F479">
        <v>27</v>
      </c>
      <c r="G479" t="s">
        <v>890</v>
      </c>
      <c r="H479">
        <f>YEAR(Table5[[#This Row],[Date]])</f>
        <v>2035</v>
      </c>
    </row>
    <row r="480" spans="1:8" x14ac:dyDescent="0.2">
      <c r="A480">
        <v>1502</v>
      </c>
      <c r="B480" t="s">
        <v>891</v>
      </c>
      <c r="C480">
        <v>2420</v>
      </c>
      <c r="D480" t="s">
        <v>893</v>
      </c>
      <c r="E480" s="200">
        <v>49567</v>
      </c>
      <c r="F480">
        <v>27</v>
      </c>
      <c r="G480" t="s">
        <v>890</v>
      </c>
      <c r="H480">
        <f>YEAR(Table5[[#This Row],[Date]])</f>
        <v>2035</v>
      </c>
    </row>
    <row r="481" spans="1:8" x14ac:dyDescent="0.2">
      <c r="A481">
        <v>1503</v>
      </c>
      <c r="B481" t="s">
        <v>891</v>
      </c>
      <c r="C481">
        <v>2421</v>
      </c>
      <c r="D481" t="s">
        <v>889</v>
      </c>
      <c r="E481" s="200">
        <v>49579</v>
      </c>
      <c r="F481">
        <v>27</v>
      </c>
      <c r="G481" t="s">
        <v>890</v>
      </c>
      <c r="H481">
        <f>YEAR(Table5[[#This Row],[Date]])</f>
        <v>2035</v>
      </c>
    </row>
    <row r="482" spans="1:8" x14ac:dyDescent="0.2">
      <c r="A482">
        <v>1504</v>
      </c>
      <c r="B482" t="s">
        <v>891</v>
      </c>
      <c r="C482">
        <v>2424</v>
      </c>
      <c r="D482" t="s">
        <v>897</v>
      </c>
      <c r="E482" s="200">
        <v>49591</v>
      </c>
      <c r="F482">
        <v>27</v>
      </c>
      <c r="G482" t="s">
        <v>892</v>
      </c>
      <c r="H482">
        <f>YEAR(Table5[[#This Row],[Date]])</f>
        <v>2035</v>
      </c>
    </row>
    <row r="483" spans="1:8" x14ac:dyDescent="0.2">
      <c r="A483">
        <v>1505</v>
      </c>
      <c r="B483" t="s">
        <v>891</v>
      </c>
      <c r="C483">
        <v>2406</v>
      </c>
      <c r="D483" t="s">
        <v>893</v>
      </c>
      <c r="E483" s="200">
        <v>49603</v>
      </c>
      <c r="F483">
        <v>27</v>
      </c>
      <c r="G483" t="s">
        <v>892</v>
      </c>
      <c r="H483">
        <f>YEAR(Table5[[#This Row],[Date]])</f>
        <v>2035</v>
      </c>
    </row>
    <row r="484" spans="1:8" x14ac:dyDescent="0.2">
      <c r="A484">
        <v>1506</v>
      </c>
      <c r="B484" t="s">
        <v>891</v>
      </c>
      <c r="C484">
        <v>2422</v>
      </c>
      <c r="D484" t="s">
        <v>893</v>
      </c>
      <c r="E484" s="200">
        <v>49615</v>
      </c>
      <c r="F484">
        <v>27</v>
      </c>
      <c r="G484" t="s">
        <v>890</v>
      </c>
      <c r="H484">
        <f>YEAR(Table5[[#This Row],[Date]])</f>
        <v>2035</v>
      </c>
    </row>
    <row r="485" spans="1:8" x14ac:dyDescent="0.2">
      <c r="A485">
        <v>1507</v>
      </c>
      <c r="B485" t="s">
        <v>891</v>
      </c>
      <c r="C485">
        <v>2402</v>
      </c>
      <c r="D485" t="s">
        <v>893</v>
      </c>
      <c r="E485" s="200">
        <v>49627</v>
      </c>
      <c r="F485">
        <v>27</v>
      </c>
      <c r="G485" t="s">
        <v>892</v>
      </c>
      <c r="H485">
        <f>YEAR(Table5[[#This Row],[Date]])</f>
        <v>2035</v>
      </c>
    </row>
    <row r="486" spans="1:8" x14ac:dyDescent="0.2">
      <c r="A486">
        <v>1508</v>
      </c>
      <c r="B486" t="s">
        <v>888</v>
      </c>
      <c r="C486">
        <v>2408</v>
      </c>
      <c r="D486" t="s">
        <v>893</v>
      </c>
      <c r="E486" s="200">
        <v>49639</v>
      </c>
      <c r="F486">
        <v>27</v>
      </c>
      <c r="G486" t="s">
        <v>892</v>
      </c>
      <c r="H486">
        <f>YEAR(Table5[[#This Row],[Date]])</f>
        <v>2035</v>
      </c>
    </row>
    <row r="487" spans="1:8" x14ac:dyDescent="0.2">
      <c r="A487">
        <v>1509</v>
      </c>
      <c r="B487" t="s">
        <v>891</v>
      </c>
      <c r="C487">
        <v>2414</v>
      </c>
      <c r="D487" t="s">
        <v>897</v>
      </c>
      <c r="E487" s="200">
        <v>49651</v>
      </c>
      <c r="F487">
        <v>27</v>
      </c>
      <c r="G487" t="s">
        <v>890</v>
      </c>
      <c r="H487">
        <f>YEAR(Table5[[#This Row],[Date]])</f>
        <v>2035</v>
      </c>
    </row>
    <row r="488" spans="1:8" x14ac:dyDescent="0.2">
      <c r="A488">
        <v>1510</v>
      </c>
      <c r="B488" t="s">
        <v>888</v>
      </c>
      <c r="C488">
        <v>2424</v>
      </c>
      <c r="D488" t="s">
        <v>889</v>
      </c>
      <c r="E488" s="200">
        <v>49663</v>
      </c>
      <c r="F488">
        <v>27</v>
      </c>
      <c r="G488" t="s">
        <v>890</v>
      </c>
      <c r="H488">
        <f>YEAR(Table5[[#This Row],[Date]])</f>
        <v>2035</v>
      </c>
    </row>
    <row r="489" spans="1:8" x14ac:dyDescent="0.2">
      <c r="A489">
        <v>1511</v>
      </c>
      <c r="B489" t="s">
        <v>891</v>
      </c>
      <c r="C489">
        <v>2422</v>
      </c>
      <c r="D489" t="s">
        <v>893</v>
      </c>
      <c r="E489" s="200">
        <v>49675</v>
      </c>
      <c r="F489">
        <v>27</v>
      </c>
      <c r="G489" t="s">
        <v>890</v>
      </c>
      <c r="H489">
        <f>YEAR(Table5[[#This Row],[Date]])</f>
        <v>2036</v>
      </c>
    </row>
    <row r="490" spans="1:8" x14ac:dyDescent="0.2">
      <c r="A490">
        <v>1512</v>
      </c>
      <c r="B490" t="s">
        <v>891</v>
      </c>
      <c r="C490">
        <v>2423</v>
      </c>
      <c r="D490" t="s">
        <v>897</v>
      </c>
      <c r="E490" s="200">
        <v>49687</v>
      </c>
      <c r="F490">
        <v>27</v>
      </c>
      <c r="G490" t="s">
        <v>890</v>
      </c>
      <c r="H490">
        <f>YEAR(Table5[[#This Row],[Date]])</f>
        <v>2036</v>
      </c>
    </row>
    <row r="491" spans="1:8" x14ac:dyDescent="0.2">
      <c r="A491">
        <v>1513</v>
      </c>
      <c r="B491" t="s">
        <v>894</v>
      </c>
      <c r="C491">
        <v>2406</v>
      </c>
      <c r="D491" t="s">
        <v>893</v>
      </c>
      <c r="E491" s="200">
        <v>49699</v>
      </c>
      <c r="F491">
        <v>27</v>
      </c>
      <c r="G491" t="s">
        <v>890</v>
      </c>
      <c r="H491">
        <f>YEAR(Table5[[#This Row],[Date]])</f>
        <v>2036</v>
      </c>
    </row>
    <row r="492" spans="1:8" x14ac:dyDescent="0.2">
      <c r="A492">
        <v>1514</v>
      </c>
      <c r="B492" t="s">
        <v>888</v>
      </c>
      <c r="C492">
        <v>2423</v>
      </c>
      <c r="D492" t="s">
        <v>897</v>
      </c>
      <c r="E492" s="200">
        <v>49711</v>
      </c>
      <c r="F492">
        <v>27</v>
      </c>
      <c r="G492" t="s">
        <v>890</v>
      </c>
      <c r="H492">
        <f>YEAR(Table5[[#This Row],[Date]])</f>
        <v>2036</v>
      </c>
    </row>
    <row r="493" spans="1:8" x14ac:dyDescent="0.2">
      <c r="A493">
        <v>1515</v>
      </c>
      <c r="B493" t="s">
        <v>891</v>
      </c>
      <c r="C493">
        <v>2408</v>
      </c>
      <c r="D493" t="s">
        <v>889</v>
      </c>
      <c r="E493" s="200">
        <v>49723</v>
      </c>
      <c r="F493">
        <v>27</v>
      </c>
      <c r="G493" t="s">
        <v>890</v>
      </c>
      <c r="H493">
        <f>YEAR(Table5[[#This Row],[Date]])</f>
        <v>2036</v>
      </c>
    </row>
    <row r="494" spans="1:8" x14ac:dyDescent="0.2">
      <c r="A494">
        <v>1516</v>
      </c>
      <c r="B494" t="s">
        <v>894</v>
      </c>
      <c r="C494">
        <v>2424</v>
      </c>
      <c r="D494" t="s">
        <v>889</v>
      </c>
      <c r="E494" s="200">
        <v>49735</v>
      </c>
      <c r="F494">
        <v>27</v>
      </c>
      <c r="G494" t="s">
        <v>890</v>
      </c>
      <c r="H494">
        <f>YEAR(Table5[[#This Row],[Date]])</f>
        <v>2036</v>
      </c>
    </row>
    <row r="495" spans="1:8" x14ac:dyDescent="0.2">
      <c r="A495">
        <v>1517</v>
      </c>
      <c r="B495" t="s">
        <v>894</v>
      </c>
      <c r="C495">
        <v>2413</v>
      </c>
      <c r="D495" t="s">
        <v>897</v>
      </c>
      <c r="E495" s="200">
        <v>49747</v>
      </c>
      <c r="F495">
        <v>27</v>
      </c>
      <c r="G495" t="s">
        <v>890</v>
      </c>
      <c r="H495">
        <f>YEAR(Table5[[#This Row],[Date]])</f>
        <v>2036</v>
      </c>
    </row>
    <row r="496" spans="1:8" x14ac:dyDescent="0.2">
      <c r="A496">
        <v>1518</v>
      </c>
      <c r="B496" t="s">
        <v>888</v>
      </c>
      <c r="C496">
        <v>2408</v>
      </c>
      <c r="D496" t="s">
        <v>889</v>
      </c>
      <c r="E496" s="200">
        <v>49759</v>
      </c>
      <c r="F496">
        <v>27</v>
      </c>
      <c r="G496" t="s">
        <v>890</v>
      </c>
      <c r="H496">
        <f>YEAR(Table5[[#This Row],[Date]])</f>
        <v>2036</v>
      </c>
    </row>
    <row r="497" spans="1:8" x14ac:dyDescent="0.2">
      <c r="A497">
        <v>1519</v>
      </c>
      <c r="B497" t="s">
        <v>888</v>
      </c>
      <c r="C497">
        <v>2419</v>
      </c>
      <c r="D497" t="s">
        <v>893</v>
      </c>
      <c r="E497" s="200">
        <v>49771</v>
      </c>
      <c r="F497">
        <v>27</v>
      </c>
      <c r="G497" t="s">
        <v>890</v>
      </c>
      <c r="H497">
        <f>YEAR(Table5[[#This Row],[Date]])</f>
        <v>2036</v>
      </c>
    </row>
    <row r="498" spans="1:8" x14ac:dyDescent="0.2">
      <c r="A498">
        <v>1520</v>
      </c>
      <c r="B498" t="s">
        <v>891</v>
      </c>
      <c r="C498">
        <v>2420</v>
      </c>
      <c r="D498" t="s">
        <v>893</v>
      </c>
      <c r="E498" s="200">
        <v>49783</v>
      </c>
      <c r="F498">
        <v>27</v>
      </c>
      <c r="G498" t="s">
        <v>892</v>
      </c>
      <c r="H498">
        <f>YEAR(Table5[[#This Row],[Date]])</f>
        <v>2036</v>
      </c>
    </row>
    <row r="499" spans="1:8" x14ac:dyDescent="0.2">
      <c r="A499">
        <v>1521</v>
      </c>
      <c r="B499" t="s">
        <v>891</v>
      </c>
      <c r="C499">
        <v>2421</v>
      </c>
      <c r="D499" t="s">
        <v>893</v>
      </c>
      <c r="E499" s="200">
        <v>49795</v>
      </c>
      <c r="F499">
        <v>27</v>
      </c>
      <c r="G499" t="s">
        <v>890</v>
      </c>
      <c r="H499">
        <f>YEAR(Table5[[#This Row],[Date]])</f>
        <v>2036</v>
      </c>
    </row>
    <row r="500" spans="1:8" x14ac:dyDescent="0.2">
      <c r="A500">
        <v>1522</v>
      </c>
      <c r="B500" t="s">
        <v>891</v>
      </c>
      <c r="C500">
        <v>2423</v>
      </c>
      <c r="D500" t="s">
        <v>897</v>
      </c>
      <c r="E500" s="200">
        <v>49807</v>
      </c>
      <c r="F500">
        <v>26</v>
      </c>
      <c r="G500" t="s">
        <v>890</v>
      </c>
      <c r="H500">
        <f>YEAR(Table5[[#This Row],[Date]])</f>
        <v>2036</v>
      </c>
    </row>
    <row r="501" spans="1:8" x14ac:dyDescent="0.2">
      <c r="A501">
        <v>1523</v>
      </c>
      <c r="B501" t="s">
        <v>891</v>
      </c>
      <c r="C501">
        <v>2417</v>
      </c>
      <c r="D501" t="s">
        <v>889</v>
      </c>
      <c r="E501" s="200">
        <v>49819</v>
      </c>
      <c r="F501">
        <v>26</v>
      </c>
      <c r="G501" t="s">
        <v>890</v>
      </c>
      <c r="H501">
        <f>YEAR(Table5[[#This Row],[Date]])</f>
        <v>2036</v>
      </c>
    </row>
    <row r="502" spans="1:8" x14ac:dyDescent="0.2">
      <c r="A502">
        <v>1524</v>
      </c>
      <c r="B502" t="s">
        <v>891</v>
      </c>
      <c r="C502">
        <v>2402</v>
      </c>
      <c r="D502" t="s">
        <v>893</v>
      </c>
      <c r="E502" s="200">
        <v>49831</v>
      </c>
      <c r="F502">
        <v>26</v>
      </c>
      <c r="G502" t="s">
        <v>892</v>
      </c>
      <c r="H502">
        <f>YEAR(Table5[[#This Row],[Date]])</f>
        <v>2036</v>
      </c>
    </row>
    <row r="503" spans="1:8" x14ac:dyDescent="0.2">
      <c r="A503">
        <v>1525</v>
      </c>
      <c r="B503" t="s">
        <v>891</v>
      </c>
      <c r="C503">
        <v>2424</v>
      </c>
      <c r="D503" t="s">
        <v>889</v>
      </c>
      <c r="E503" s="200">
        <v>49843</v>
      </c>
      <c r="F503">
        <v>26</v>
      </c>
      <c r="G503" t="s">
        <v>890</v>
      </c>
      <c r="H503">
        <f>YEAR(Table5[[#This Row],[Date]])</f>
        <v>2036</v>
      </c>
    </row>
    <row r="504" spans="1:8" x14ac:dyDescent="0.2">
      <c r="A504">
        <v>1526</v>
      </c>
      <c r="B504" t="s">
        <v>888</v>
      </c>
      <c r="C504">
        <v>2424</v>
      </c>
      <c r="D504" t="s">
        <v>889</v>
      </c>
      <c r="E504" s="200">
        <v>49855</v>
      </c>
      <c r="F504">
        <v>26</v>
      </c>
      <c r="G504" t="s">
        <v>890</v>
      </c>
      <c r="H504">
        <f>YEAR(Table5[[#This Row],[Date]])</f>
        <v>2036</v>
      </c>
    </row>
    <row r="505" spans="1:8" x14ac:dyDescent="0.2">
      <c r="A505">
        <v>1527</v>
      </c>
      <c r="B505" t="s">
        <v>891</v>
      </c>
      <c r="C505">
        <v>2406</v>
      </c>
      <c r="D505" t="s">
        <v>889</v>
      </c>
      <c r="E505" s="200">
        <v>49867</v>
      </c>
      <c r="F505">
        <v>26</v>
      </c>
      <c r="G505" t="s">
        <v>892</v>
      </c>
      <c r="H505">
        <f>YEAR(Table5[[#This Row],[Date]])</f>
        <v>2036</v>
      </c>
    </row>
    <row r="506" spans="1:8" x14ac:dyDescent="0.2">
      <c r="A506">
        <v>1528</v>
      </c>
      <c r="B506" t="s">
        <v>891</v>
      </c>
      <c r="C506">
        <v>2402</v>
      </c>
      <c r="D506" t="s">
        <v>897</v>
      </c>
      <c r="E506" s="200">
        <v>49879</v>
      </c>
      <c r="F506">
        <v>26</v>
      </c>
      <c r="G506" t="s">
        <v>892</v>
      </c>
      <c r="H506">
        <f>YEAR(Table5[[#This Row],[Date]])</f>
        <v>2036</v>
      </c>
    </row>
    <row r="507" spans="1:8" x14ac:dyDescent="0.2">
      <c r="A507">
        <v>1529</v>
      </c>
      <c r="B507" t="s">
        <v>891</v>
      </c>
      <c r="C507">
        <v>2421</v>
      </c>
      <c r="D507" t="s">
        <v>893</v>
      </c>
      <c r="E507" s="200">
        <v>49891</v>
      </c>
      <c r="F507">
        <v>26</v>
      </c>
      <c r="G507" t="s">
        <v>890</v>
      </c>
      <c r="H507">
        <f>YEAR(Table5[[#This Row],[Date]])</f>
        <v>2036</v>
      </c>
    </row>
    <row r="508" spans="1:8" x14ac:dyDescent="0.2">
      <c r="A508">
        <v>1530</v>
      </c>
      <c r="B508" t="s">
        <v>891</v>
      </c>
      <c r="C508">
        <v>2414</v>
      </c>
      <c r="D508" t="s">
        <v>893</v>
      </c>
      <c r="E508" s="200">
        <v>49903</v>
      </c>
      <c r="F508">
        <v>26</v>
      </c>
      <c r="G508" t="s">
        <v>892</v>
      </c>
      <c r="H508">
        <f>YEAR(Table5[[#This Row],[Date]])</f>
        <v>2036</v>
      </c>
    </row>
    <row r="509" spans="1:8" x14ac:dyDescent="0.2">
      <c r="A509">
        <v>1531</v>
      </c>
      <c r="B509" t="s">
        <v>888</v>
      </c>
      <c r="C509">
        <v>2412</v>
      </c>
      <c r="D509" t="s">
        <v>893</v>
      </c>
      <c r="E509" s="200">
        <v>49915</v>
      </c>
      <c r="F509">
        <v>26</v>
      </c>
      <c r="G509" t="s">
        <v>892</v>
      </c>
      <c r="H509">
        <f>YEAR(Table5[[#This Row],[Date]])</f>
        <v>2036</v>
      </c>
    </row>
    <row r="510" spans="1:8" x14ac:dyDescent="0.2">
      <c r="A510">
        <v>1532</v>
      </c>
      <c r="B510" t="s">
        <v>894</v>
      </c>
      <c r="C510">
        <v>2424</v>
      </c>
      <c r="D510" t="s">
        <v>897</v>
      </c>
      <c r="E510" s="200">
        <v>49927</v>
      </c>
      <c r="F510">
        <v>26</v>
      </c>
      <c r="G510" t="s">
        <v>892</v>
      </c>
      <c r="H510">
        <f>YEAR(Table5[[#This Row],[Date]])</f>
        <v>2036</v>
      </c>
    </row>
    <row r="511" spans="1:8" x14ac:dyDescent="0.2">
      <c r="A511">
        <v>1533</v>
      </c>
      <c r="B511" t="s">
        <v>891</v>
      </c>
      <c r="C511">
        <v>2411</v>
      </c>
      <c r="D511" t="s">
        <v>889</v>
      </c>
      <c r="E511" s="200">
        <v>49939</v>
      </c>
      <c r="F511">
        <v>26</v>
      </c>
      <c r="G511" t="s">
        <v>890</v>
      </c>
      <c r="H511">
        <f>YEAR(Table5[[#This Row],[Date]])</f>
        <v>2036</v>
      </c>
    </row>
    <row r="512" spans="1:8" x14ac:dyDescent="0.2">
      <c r="A512">
        <v>1534</v>
      </c>
      <c r="B512" t="s">
        <v>891</v>
      </c>
      <c r="C512">
        <v>2416</v>
      </c>
      <c r="D512" t="s">
        <v>897</v>
      </c>
      <c r="E512" s="200">
        <v>49951</v>
      </c>
      <c r="F512">
        <v>26</v>
      </c>
      <c r="G512" t="s">
        <v>892</v>
      </c>
      <c r="H512">
        <f>YEAR(Table5[[#This Row],[Date]])</f>
        <v>2036</v>
      </c>
    </row>
    <row r="513" spans="1:8" x14ac:dyDescent="0.2">
      <c r="A513">
        <v>1535</v>
      </c>
      <c r="B513" t="s">
        <v>888</v>
      </c>
      <c r="C513">
        <v>2406</v>
      </c>
      <c r="D513" t="s">
        <v>897</v>
      </c>
      <c r="E513" s="200">
        <v>49963</v>
      </c>
      <c r="F513">
        <v>26</v>
      </c>
      <c r="G513" t="s">
        <v>892</v>
      </c>
      <c r="H513">
        <f>YEAR(Table5[[#This Row],[Date]])</f>
        <v>2036</v>
      </c>
    </row>
    <row r="514" spans="1:8" x14ac:dyDescent="0.2">
      <c r="A514">
        <v>1536</v>
      </c>
      <c r="B514" t="s">
        <v>888</v>
      </c>
      <c r="C514">
        <v>2409</v>
      </c>
      <c r="D514" t="s">
        <v>893</v>
      </c>
      <c r="E514" s="200">
        <v>49975</v>
      </c>
      <c r="F514">
        <v>26</v>
      </c>
      <c r="G514" t="s">
        <v>892</v>
      </c>
      <c r="H514">
        <f>YEAR(Table5[[#This Row],[Date]])</f>
        <v>2036</v>
      </c>
    </row>
    <row r="515" spans="1:8" x14ac:dyDescent="0.2">
      <c r="A515">
        <v>1537</v>
      </c>
      <c r="B515" t="s">
        <v>891</v>
      </c>
      <c r="C515">
        <v>2408</v>
      </c>
      <c r="D515" t="s">
        <v>889</v>
      </c>
      <c r="E515" s="200">
        <v>49987</v>
      </c>
      <c r="F515">
        <v>26</v>
      </c>
      <c r="G515" t="s">
        <v>892</v>
      </c>
      <c r="H515">
        <f>YEAR(Table5[[#This Row],[Date]])</f>
        <v>2036</v>
      </c>
    </row>
    <row r="516" spans="1:8" x14ac:dyDescent="0.2">
      <c r="A516">
        <v>1538</v>
      </c>
      <c r="B516" t="s">
        <v>891</v>
      </c>
      <c r="C516">
        <v>2417</v>
      </c>
      <c r="D516" t="s">
        <v>899</v>
      </c>
      <c r="E516" s="200">
        <v>49999</v>
      </c>
      <c r="F516">
        <v>26</v>
      </c>
      <c r="G516" t="s">
        <v>892</v>
      </c>
      <c r="H516">
        <f>YEAR(Table5[[#This Row],[Date]])</f>
        <v>2036</v>
      </c>
    </row>
    <row r="517" spans="1:8" x14ac:dyDescent="0.2">
      <c r="A517">
        <v>1539</v>
      </c>
      <c r="B517" t="s">
        <v>888</v>
      </c>
      <c r="C517">
        <v>2419</v>
      </c>
      <c r="D517" t="s">
        <v>889</v>
      </c>
      <c r="E517" s="200">
        <v>50011</v>
      </c>
      <c r="F517">
        <v>26</v>
      </c>
      <c r="G517" t="s">
        <v>890</v>
      </c>
      <c r="H517">
        <f>YEAR(Table5[[#This Row],[Date]])</f>
        <v>2036</v>
      </c>
    </row>
    <row r="518" spans="1:8" x14ac:dyDescent="0.2">
      <c r="A518">
        <v>1540</v>
      </c>
      <c r="B518" t="s">
        <v>888</v>
      </c>
      <c r="C518">
        <v>2424</v>
      </c>
      <c r="D518" t="s">
        <v>897</v>
      </c>
      <c r="E518" s="200">
        <v>50023</v>
      </c>
      <c r="F518">
        <v>26</v>
      </c>
      <c r="G518" t="s">
        <v>890</v>
      </c>
      <c r="H518">
        <f>YEAR(Table5[[#This Row],[Date]])</f>
        <v>2036</v>
      </c>
    </row>
    <row r="519" spans="1:8" x14ac:dyDescent="0.2">
      <c r="A519">
        <v>1541</v>
      </c>
      <c r="B519" t="s">
        <v>888</v>
      </c>
      <c r="C519">
        <v>2405</v>
      </c>
      <c r="D519" t="s">
        <v>889</v>
      </c>
      <c r="E519" s="200">
        <v>50035</v>
      </c>
      <c r="F519">
        <v>26</v>
      </c>
      <c r="G519" t="s">
        <v>890</v>
      </c>
      <c r="H519">
        <f>YEAR(Table5[[#This Row],[Date]])</f>
        <v>2036</v>
      </c>
    </row>
    <row r="520" spans="1:8" x14ac:dyDescent="0.2">
      <c r="A520">
        <v>1542</v>
      </c>
      <c r="B520" t="s">
        <v>891</v>
      </c>
      <c r="C520">
        <v>2417</v>
      </c>
      <c r="D520" t="s">
        <v>899</v>
      </c>
      <c r="E520" s="200">
        <v>50047</v>
      </c>
      <c r="F520">
        <v>26</v>
      </c>
      <c r="G520" t="s">
        <v>890</v>
      </c>
      <c r="H520">
        <f>YEAR(Table5[[#This Row],[Date]])</f>
        <v>2037</v>
      </c>
    </row>
    <row r="521" spans="1:8" x14ac:dyDescent="0.2">
      <c r="A521">
        <v>1543</v>
      </c>
      <c r="B521" t="s">
        <v>888</v>
      </c>
      <c r="C521">
        <v>2408</v>
      </c>
      <c r="D521" t="s">
        <v>889</v>
      </c>
      <c r="E521" s="200">
        <v>50059</v>
      </c>
      <c r="F521">
        <v>26</v>
      </c>
      <c r="G521" t="s">
        <v>890</v>
      </c>
      <c r="H521">
        <f>YEAR(Table5[[#This Row],[Date]])</f>
        <v>2037</v>
      </c>
    </row>
    <row r="522" spans="1:8" x14ac:dyDescent="0.2">
      <c r="A522">
        <v>1544</v>
      </c>
      <c r="B522" t="s">
        <v>894</v>
      </c>
      <c r="C522">
        <v>2417</v>
      </c>
      <c r="D522" t="s">
        <v>897</v>
      </c>
      <c r="E522" s="200">
        <v>50071</v>
      </c>
      <c r="F522">
        <v>26</v>
      </c>
      <c r="G522" t="s">
        <v>892</v>
      </c>
      <c r="H522">
        <f>YEAR(Table5[[#This Row],[Date]])</f>
        <v>2037</v>
      </c>
    </row>
    <row r="523" spans="1:8" x14ac:dyDescent="0.2">
      <c r="A523">
        <v>1545</v>
      </c>
      <c r="B523" t="s">
        <v>891</v>
      </c>
      <c r="C523">
        <v>2404</v>
      </c>
      <c r="D523" t="s">
        <v>889</v>
      </c>
      <c r="E523" s="200">
        <v>50083</v>
      </c>
      <c r="F523">
        <v>26</v>
      </c>
      <c r="G523" t="s">
        <v>890</v>
      </c>
      <c r="H523">
        <f>YEAR(Table5[[#This Row],[Date]])</f>
        <v>2037</v>
      </c>
    </row>
    <row r="524" spans="1:8" x14ac:dyDescent="0.2">
      <c r="A524">
        <v>1546</v>
      </c>
      <c r="B524" t="s">
        <v>888</v>
      </c>
      <c r="C524">
        <v>2404</v>
      </c>
      <c r="D524" t="s">
        <v>897</v>
      </c>
      <c r="E524" s="200">
        <v>50095</v>
      </c>
      <c r="F524">
        <v>26</v>
      </c>
      <c r="G524" t="s">
        <v>890</v>
      </c>
      <c r="H524">
        <f>YEAR(Table5[[#This Row],[Date]])</f>
        <v>2037</v>
      </c>
    </row>
    <row r="525" spans="1:8" x14ac:dyDescent="0.2">
      <c r="A525">
        <v>1547</v>
      </c>
      <c r="B525" t="s">
        <v>891</v>
      </c>
      <c r="C525">
        <v>2408</v>
      </c>
      <c r="D525" t="s">
        <v>889</v>
      </c>
      <c r="E525" s="200">
        <v>50107</v>
      </c>
      <c r="F525">
        <v>26</v>
      </c>
      <c r="G525" t="s">
        <v>890</v>
      </c>
      <c r="H525">
        <f>YEAR(Table5[[#This Row],[Date]])</f>
        <v>2037</v>
      </c>
    </row>
    <row r="526" spans="1:8" x14ac:dyDescent="0.2">
      <c r="A526">
        <v>1548</v>
      </c>
      <c r="B526" t="s">
        <v>891</v>
      </c>
      <c r="C526">
        <v>2408</v>
      </c>
      <c r="D526" t="s">
        <v>889</v>
      </c>
      <c r="E526" s="200">
        <v>50119</v>
      </c>
      <c r="F526">
        <v>26</v>
      </c>
      <c r="G526" t="s">
        <v>890</v>
      </c>
      <c r="H526">
        <f>YEAR(Table5[[#This Row],[Date]])</f>
        <v>2037</v>
      </c>
    </row>
    <row r="527" spans="1:8" x14ac:dyDescent="0.2">
      <c r="A527">
        <v>1549</v>
      </c>
      <c r="B527" t="s">
        <v>891</v>
      </c>
      <c r="C527">
        <v>2419</v>
      </c>
      <c r="D527" t="s">
        <v>899</v>
      </c>
      <c r="E527" s="200">
        <v>50131</v>
      </c>
      <c r="F527">
        <v>26</v>
      </c>
      <c r="G527" t="s">
        <v>890</v>
      </c>
      <c r="H527">
        <f>YEAR(Table5[[#This Row],[Date]])</f>
        <v>2037</v>
      </c>
    </row>
    <row r="528" spans="1:8" x14ac:dyDescent="0.2">
      <c r="A528">
        <v>1550</v>
      </c>
      <c r="B528" t="s">
        <v>891</v>
      </c>
      <c r="C528">
        <v>2409</v>
      </c>
      <c r="D528" t="s">
        <v>893</v>
      </c>
      <c r="E528" s="200">
        <v>50143</v>
      </c>
      <c r="F528">
        <v>26</v>
      </c>
      <c r="G528" t="s">
        <v>892</v>
      </c>
      <c r="H528">
        <f>YEAR(Table5[[#This Row],[Date]])</f>
        <v>2037</v>
      </c>
    </row>
    <row r="529" spans="1:8" x14ac:dyDescent="0.2">
      <c r="A529">
        <v>1551</v>
      </c>
      <c r="B529" t="s">
        <v>888</v>
      </c>
      <c r="C529">
        <v>2422</v>
      </c>
      <c r="D529" t="s">
        <v>899</v>
      </c>
      <c r="E529" s="200">
        <v>50155</v>
      </c>
      <c r="F529">
        <v>26</v>
      </c>
      <c r="G529" t="s">
        <v>892</v>
      </c>
      <c r="H529">
        <f>YEAR(Table5[[#This Row],[Date]])</f>
        <v>2037</v>
      </c>
    </row>
    <row r="530" spans="1:8" x14ac:dyDescent="0.2">
      <c r="A530">
        <v>1552</v>
      </c>
      <c r="B530" t="s">
        <v>891</v>
      </c>
      <c r="C530">
        <v>2417</v>
      </c>
      <c r="D530" t="s">
        <v>897</v>
      </c>
      <c r="E530" s="200">
        <v>50167</v>
      </c>
      <c r="F530">
        <v>26</v>
      </c>
      <c r="G530" t="s">
        <v>892</v>
      </c>
      <c r="H530">
        <f>YEAR(Table5[[#This Row],[Date]])</f>
        <v>2037</v>
      </c>
    </row>
    <row r="531" spans="1:8" x14ac:dyDescent="0.2">
      <c r="A531">
        <v>1554</v>
      </c>
      <c r="B531" t="s">
        <v>888</v>
      </c>
      <c r="C531">
        <v>2421</v>
      </c>
      <c r="D531" t="s">
        <v>889</v>
      </c>
      <c r="E531" s="200">
        <v>50179</v>
      </c>
      <c r="F531">
        <v>26</v>
      </c>
      <c r="G531" t="s">
        <v>892</v>
      </c>
      <c r="H531">
        <f>YEAR(Table5[[#This Row],[Date]])</f>
        <v>2037</v>
      </c>
    </row>
    <row r="532" spans="1:8" x14ac:dyDescent="0.2">
      <c r="A532">
        <v>1555</v>
      </c>
      <c r="B532" t="s">
        <v>894</v>
      </c>
      <c r="C532">
        <v>2422</v>
      </c>
      <c r="D532" t="s">
        <v>899</v>
      </c>
      <c r="E532" s="200">
        <v>50191</v>
      </c>
      <c r="F532">
        <v>26</v>
      </c>
      <c r="G532" t="s">
        <v>892</v>
      </c>
      <c r="H532">
        <f>YEAR(Table5[[#This Row],[Date]])</f>
        <v>2037</v>
      </c>
    </row>
    <row r="533" spans="1:8" x14ac:dyDescent="0.2">
      <c r="A533">
        <v>1556</v>
      </c>
      <c r="B533" t="s">
        <v>888</v>
      </c>
      <c r="C533">
        <v>2423</v>
      </c>
      <c r="D533" t="s">
        <v>897</v>
      </c>
      <c r="E533" s="200">
        <v>50203</v>
      </c>
      <c r="F533">
        <v>26</v>
      </c>
      <c r="G533" t="s">
        <v>892</v>
      </c>
      <c r="H533">
        <f>YEAR(Table5[[#This Row],[Date]])</f>
        <v>2037</v>
      </c>
    </row>
    <row r="534" spans="1:8" x14ac:dyDescent="0.2">
      <c r="A534">
        <v>1557</v>
      </c>
      <c r="B534" t="s">
        <v>891</v>
      </c>
      <c r="C534">
        <v>2419</v>
      </c>
      <c r="D534" t="s">
        <v>889</v>
      </c>
      <c r="E534" s="200">
        <v>50215</v>
      </c>
      <c r="F534">
        <v>26</v>
      </c>
      <c r="G534" t="s">
        <v>892</v>
      </c>
      <c r="H534">
        <f>YEAR(Table5[[#This Row],[Date]])</f>
        <v>2037</v>
      </c>
    </row>
    <row r="535" spans="1:8" x14ac:dyDescent="0.2">
      <c r="A535">
        <v>1558</v>
      </c>
      <c r="B535" t="s">
        <v>888</v>
      </c>
      <c r="C535">
        <v>2405</v>
      </c>
      <c r="D535" t="s">
        <v>897</v>
      </c>
      <c r="E535" s="200">
        <v>50227</v>
      </c>
      <c r="F535">
        <v>26</v>
      </c>
      <c r="G535" t="s">
        <v>890</v>
      </c>
      <c r="H535">
        <f>YEAR(Table5[[#This Row],[Date]])</f>
        <v>2037</v>
      </c>
    </row>
    <row r="536" spans="1:8" x14ac:dyDescent="0.2">
      <c r="A536">
        <v>1559</v>
      </c>
      <c r="B536" t="s">
        <v>888</v>
      </c>
      <c r="C536">
        <v>2405</v>
      </c>
      <c r="D536" t="s">
        <v>897</v>
      </c>
      <c r="E536" s="200">
        <v>50239</v>
      </c>
      <c r="F536">
        <v>26</v>
      </c>
      <c r="G536" t="s">
        <v>890</v>
      </c>
      <c r="H536">
        <f>YEAR(Table5[[#This Row],[Date]])</f>
        <v>2037</v>
      </c>
    </row>
    <row r="537" spans="1:8" x14ac:dyDescent="0.2">
      <c r="A537">
        <v>1560</v>
      </c>
      <c r="B537" t="s">
        <v>891</v>
      </c>
      <c r="C537">
        <v>2415</v>
      </c>
      <c r="D537" t="s">
        <v>889</v>
      </c>
      <c r="E537" s="200">
        <v>50251</v>
      </c>
      <c r="F537">
        <v>26</v>
      </c>
      <c r="G537" t="s">
        <v>892</v>
      </c>
      <c r="H537">
        <f>YEAR(Table5[[#This Row],[Date]])</f>
        <v>2037</v>
      </c>
    </row>
    <row r="538" spans="1:8" x14ac:dyDescent="0.2">
      <c r="A538">
        <v>1561</v>
      </c>
      <c r="B538" t="s">
        <v>894</v>
      </c>
      <c r="C538">
        <v>2408</v>
      </c>
      <c r="D538" t="s">
        <v>897</v>
      </c>
      <c r="E538" s="200">
        <v>50263</v>
      </c>
      <c r="F538">
        <v>26</v>
      </c>
      <c r="G538" t="s">
        <v>890</v>
      </c>
      <c r="H538">
        <f>YEAR(Table5[[#This Row],[Date]])</f>
        <v>2037</v>
      </c>
    </row>
    <row r="539" spans="1:8" x14ac:dyDescent="0.2">
      <c r="A539">
        <v>1562</v>
      </c>
      <c r="B539" t="s">
        <v>891</v>
      </c>
      <c r="C539">
        <v>2423</v>
      </c>
      <c r="D539" t="s">
        <v>897</v>
      </c>
      <c r="E539" s="200">
        <v>50275</v>
      </c>
      <c r="F539">
        <v>26</v>
      </c>
      <c r="G539" t="s">
        <v>890</v>
      </c>
      <c r="H539">
        <f>YEAR(Table5[[#This Row],[Date]])</f>
        <v>2037</v>
      </c>
    </row>
    <row r="540" spans="1:8" x14ac:dyDescent="0.2">
      <c r="A540">
        <v>1563</v>
      </c>
      <c r="B540" t="s">
        <v>888</v>
      </c>
      <c r="C540">
        <v>2412</v>
      </c>
      <c r="D540" t="s">
        <v>889</v>
      </c>
      <c r="E540" s="200">
        <v>50287</v>
      </c>
      <c r="F540">
        <v>26</v>
      </c>
      <c r="G540" t="s">
        <v>892</v>
      </c>
      <c r="H540">
        <f>YEAR(Table5[[#This Row],[Date]])</f>
        <v>2037</v>
      </c>
    </row>
    <row r="541" spans="1:8" x14ac:dyDescent="0.2">
      <c r="A541">
        <v>1564</v>
      </c>
      <c r="B541" t="s">
        <v>891</v>
      </c>
      <c r="C541">
        <v>2405</v>
      </c>
      <c r="D541" t="s">
        <v>889</v>
      </c>
      <c r="E541" s="200">
        <v>50299</v>
      </c>
      <c r="F541">
        <v>26</v>
      </c>
      <c r="G541" t="s">
        <v>890</v>
      </c>
      <c r="H541">
        <f>YEAR(Table5[[#This Row],[Date]])</f>
        <v>2037</v>
      </c>
    </row>
    <row r="542" spans="1:8" x14ac:dyDescent="0.2">
      <c r="A542">
        <v>1565</v>
      </c>
      <c r="B542" t="s">
        <v>888</v>
      </c>
      <c r="C542">
        <v>2417</v>
      </c>
      <c r="D542" t="s">
        <v>889</v>
      </c>
      <c r="E542" s="200">
        <v>50311</v>
      </c>
      <c r="F542">
        <v>26</v>
      </c>
      <c r="G542" t="s">
        <v>892</v>
      </c>
      <c r="H542">
        <f>YEAR(Table5[[#This Row],[Date]])</f>
        <v>2037</v>
      </c>
    </row>
    <row r="543" spans="1:8" x14ac:dyDescent="0.2">
      <c r="A543">
        <v>1566</v>
      </c>
      <c r="B543" t="s">
        <v>888</v>
      </c>
      <c r="C543">
        <v>2417</v>
      </c>
      <c r="D543" t="s">
        <v>889</v>
      </c>
      <c r="E543" s="200">
        <v>50323</v>
      </c>
      <c r="F543">
        <v>26</v>
      </c>
      <c r="G543" t="s">
        <v>892</v>
      </c>
      <c r="H543">
        <f>YEAR(Table5[[#This Row],[Date]])</f>
        <v>2037</v>
      </c>
    </row>
    <row r="544" spans="1:8" x14ac:dyDescent="0.2">
      <c r="A544">
        <v>1567</v>
      </c>
      <c r="B544" t="s">
        <v>891</v>
      </c>
      <c r="C544">
        <v>2406</v>
      </c>
      <c r="D544" t="s">
        <v>897</v>
      </c>
      <c r="E544" s="200">
        <v>50335</v>
      </c>
      <c r="F544">
        <v>26</v>
      </c>
      <c r="G544" t="s">
        <v>892</v>
      </c>
      <c r="H544">
        <f>YEAR(Table5[[#This Row],[Date]])</f>
        <v>2037</v>
      </c>
    </row>
    <row r="545" spans="1:8" x14ac:dyDescent="0.2">
      <c r="A545">
        <v>1568</v>
      </c>
      <c r="B545" t="s">
        <v>888</v>
      </c>
      <c r="C545">
        <v>2413</v>
      </c>
      <c r="D545" t="s">
        <v>897</v>
      </c>
      <c r="E545" s="200">
        <v>50347</v>
      </c>
      <c r="F545">
        <v>26</v>
      </c>
      <c r="G545" t="s">
        <v>890</v>
      </c>
      <c r="H545">
        <f>YEAR(Table5[[#This Row],[Date]])</f>
        <v>2037</v>
      </c>
    </row>
    <row r="546" spans="1:8" x14ac:dyDescent="0.2">
      <c r="A546">
        <v>1569</v>
      </c>
      <c r="B546" t="s">
        <v>888</v>
      </c>
      <c r="C546">
        <v>2413</v>
      </c>
      <c r="D546" t="s">
        <v>893</v>
      </c>
      <c r="E546" s="200">
        <v>50359</v>
      </c>
      <c r="F546">
        <v>26</v>
      </c>
      <c r="G546" t="s">
        <v>890</v>
      </c>
      <c r="H546">
        <f>YEAR(Table5[[#This Row],[Date]])</f>
        <v>2037</v>
      </c>
    </row>
    <row r="547" spans="1:8" x14ac:dyDescent="0.2">
      <c r="A547">
        <v>1570</v>
      </c>
      <c r="B547" t="s">
        <v>888</v>
      </c>
      <c r="C547">
        <v>2402</v>
      </c>
      <c r="D547" t="s">
        <v>893</v>
      </c>
      <c r="E547" s="200">
        <v>50371</v>
      </c>
      <c r="F547">
        <v>26</v>
      </c>
      <c r="G547" t="s">
        <v>890</v>
      </c>
      <c r="H547">
        <f>YEAR(Table5[[#This Row],[Date]])</f>
        <v>2037</v>
      </c>
    </row>
    <row r="548" spans="1:8" x14ac:dyDescent="0.2">
      <c r="A548">
        <v>1571</v>
      </c>
      <c r="B548" t="s">
        <v>891</v>
      </c>
      <c r="C548">
        <v>2414</v>
      </c>
      <c r="D548" t="s">
        <v>893</v>
      </c>
      <c r="E548" s="200">
        <v>50383</v>
      </c>
      <c r="F548">
        <v>26</v>
      </c>
      <c r="G548" t="s">
        <v>892</v>
      </c>
      <c r="H548">
        <f>YEAR(Table5[[#This Row],[Date]])</f>
        <v>2037</v>
      </c>
    </row>
    <row r="549" spans="1:8" x14ac:dyDescent="0.2">
      <c r="A549">
        <v>1572</v>
      </c>
      <c r="B549" t="s">
        <v>891</v>
      </c>
      <c r="C549">
        <v>2413</v>
      </c>
      <c r="D549" t="s">
        <v>899</v>
      </c>
      <c r="E549" s="200">
        <v>50395</v>
      </c>
      <c r="F549">
        <v>26</v>
      </c>
      <c r="G549" t="s">
        <v>892</v>
      </c>
      <c r="H549">
        <f>YEAR(Table5[[#This Row],[Date]])</f>
        <v>2037</v>
      </c>
    </row>
    <row r="550" spans="1:8" x14ac:dyDescent="0.2">
      <c r="A550">
        <v>1573</v>
      </c>
      <c r="B550" t="s">
        <v>891</v>
      </c>
      <c r="C550">
        <v>2418</v>
      </c>
      <c r="D550" t="s">
        <v>889</v>
      </c>
      <c r="E550" s="200">
        <v>50407</v>
      </c>
      <c r="F550">
        <v>26</v>
      </c>
      <c r="G550" t="s">
        <v>890</v>
      </c>
      <c r="H550">
        <f>YEAR(Table5[[#This Row],[Date]])</f>
        <v>2038</v>
      </c>
    </row>
    <row r="551" spans="1:8" x14ac:dyDescent="0.2">
      <c r="A551">
        <v>1574</v>
      </c>
      <c r="B551" t="s">
        <v>891</v>
      </c>
      <c r="C551">
        <v>2418</v>
      </c>
      <c r="D551" t="s">
        <v>893</v>
      </c>
      <c r="E551" s="200">
        <v>50419</v>
      </c>
      <c r="F551">
        <v>26</v>
      </c>
      <c r="G551" t="s">
        <v>890</v>
      </c>
      <c r="H551">
        <f>YEAR(Table5[[#This Row],[Date]])</f>
        <v>2038</v>
      </c>
    </row>
    <row r="552" spans="1:8" x14ac:dyDescent="0.2">
      <c r="A552">
        <v>1575</v>
      </c>
      <c r="B552" t="s">
        <v>891</v>
      </c>
      <c r="C552">
        <v>2418</v>
      </c>
      <c r="D552" t="s">
        <v>889</v>
      </c>
      <c r="E552" s="200">
        <v>50431</v>
      </c>
      <c r="F552">
        <v>26</v>
      </c>
      <c r="G552" t="s">
        <v>890</v>
      </c>
      <c r="H552">
        <f>YEAR(Table5[[#This Row],[Date]])</f>
        <v>2038</v>
      </c>
    </row>
    <row r="553" spans="1:8" x14ac:dyDescent="0.2">
      <c r="A553">
        <v>1576</v>
      </c>
      <c r="B553" t="s">
        <v>888</v>
      </c>
      <c r="C553">
        <v>2417</v>
      </c>
      <c r="D553" t="s">
        <v>893</v>
      </c>
      <c r="E553" s="200">
        <v>50443</v>
      </c>
      <c r="F553">
        <v>26</v>
      </c>
      <c r="G553" t="s">
        <v>890</v>
      </c>
      <c r="H553">
        <f>YEAR(Table5[[#This Row],[Date]])</f>
        <v>2038</v>
      </c>
    </row>
    <row r="554" spans="1:8" x14ac:dyDescent="0.2">
      <c r="A554">
        <v>1577</v>
      </c>
      <c r="B554" t="s">
        <v>891</v>
      </c>
      <c r="C554">
        <v>2423</v>
      </c>
      <c r="D554" t="s">
        <v>889</v>
      </c>
      <c r="E554" s="200">
        <v>50455</v>
      </c>
      <c r="F554">
        <v>26</v>
      </c>
      <c r="G554" t="s">
        <v>890</v>
      </c>
      <c r="H554">
        <f>YEAR(Table5[[#This Row],[Date]])</f>
        <v>2038</v>
      </c>
    </row>
    <row r="555" spans="1:8" x14ac:dyDescent="0.2">
      <c r="A555">
        <v>1578</v>
      </c>
      <c r="B555" t="s">
        <v>888</v>
      </c>
      <c r="C555">
        <v>2413</v>
      </c>
      <c r="D555" t="s">
        <v>899</v>
      </c>
      <c r="E555" s="200">
        <v>50467</v>
      </c>
      <c r="F555">
        <v>26</v>
      </c>
      <c r="G555" t="s">
        <v>890</v>
      </c>
      <c r="H555">
        <f>YEAR(Table5[[#This Row],[Date]])</f>
        <v>2038</v>
      </c>
    </row>
    <row r="556" spans="1:8" x14ac:dyDescent="0.2">
      <c r="A556">
        <v>1579</v>
      </c>
      <c r="B556" t="s">
        <v>891</v>
      </c>
      <c r="C556">
        <v>2413</v>
      </c>
      <c r="D556" t="s">
        <v>897</v>
      </c>
      <c r="E556" s="200">
        <v>50479</v>
      </c>
      <c r="F556">
        <v>26</v>
      </c>
      <c r="G556" t="s">
        <v>892</v>
      </c>
      <c r="H556">
        <f>YEAR(Table5[[#This Row],[Date]])</f>
        <v>2038</v>
      </c>
    </row>
    <row r="557" spans="1:8" x14ac:dyDescent="0.2">
      <c r="A557">
        <v>1580</v>
      </c>
      <c r="B557" t="s">
        <v>891</v>
      </c>
      <c r="C557">
        <v>2414</v>
      </c>
      <c r="D557" t="s">
        <v>889</v>
      </c>
      <c r="E557" s="200">
        <v>50491</v>
      </c>
      <c r="F557">
        <v>26</v>
      </c>
      <c r="G557" t="s">
        <v>890</v>
      </c>
      <c r="H557">
        <f>YEAR(Table5[[#This Row],[Date]])</f>
        <v>2038</v>
      </c>
    </row>
    <row r="558" spans="1:8" x14ac:dyDescent="0.2">
      <c r="A558">
        <v>1581</v>
      </c>
      <c r="B558" t="s">
        <v>891</v>
      </c>
      <c r="C558">
        <v>2423</v>
      </c>
      <c r="D558" t="s">
        <v>893</v>
      </c>
      <c r="E558" s="200">
        <v>50503</v>
      </c>
      <c r="F558">
        <v>26</v>
      </c>
      <c r="G558" t="s">
        <v>890</v>
      </c>
      <c r="H558">
        <f>YEAR(Table5[[#This Row],[Date]])</f>
        <v>2038</v>
      </c>
    </row>
    <row r="559" spans="1:8" x14ac:dyDescent="0.2">
      <c r="A559">
        <v>1582</v>
      </c>
      <c r="B559" t="s">
        <v>888</v>
      </c>
      <c r="C559">
        <v>2423</v>
      </c>
      <c r="D559" t="s">
        <v>889</v>
      </c>
      <c r="E559" s="200">
        <v>50515</v>
      </c>
      <c r="F559">
        <v>26</v>
      </c>
      <c r="G559" t="s">
        <v>890</v>
      </c>
      <c r="H559">
        <f>YEAR(Table5[[#This Row],[Date]])</f>
        <v>2038</v>
      </c>
    </row>
    <row r="560" spans="1:8" x14ac:dyDescent="0.2">
      <c r="A560">
        <v>1583</v>
      </c>
      <c r="B560" t="s">
        <v>891</v>
      </c>
      <c r="C560">
        <v>2404</v>
      </c>
      <c r="D560" t="s">
        <v>897</v>
      </c>
      <c r="E560" s="200">
        <v>50527</v>
      </c>
      <c r="F560">
        <v>26</v>
      </c>
      <c r="G560" t="s">
        <v>890</v>
      </c>
      <c r="H560">
        <f>YEAR(Table5[[#This Row],[Date]])</f>
        <v>2038</v>
      </c>
    </row>
    <row r="561" spans="1:8" x14ac:dyDescent="0.2">
      <c r="A561">
        <v>1584</v>
      </c>
      <c r="B561" t="s">
        <v>891</v>
      </c>
      <c r="C561">
        <v>2416</v>
      </c>
      <c r="D561" t="s">
        <v>899</v>
      </c>
      <c r="E561" s="200">
        <v>50539</v>
      </c>
      <c r="F561">
        <v>26</v>
      </c>
      <c r="G561" t="s">
        <v>892</v>
      </c>
      <c r="H561">
        <f>YEAR(Table5[[#This Row],[Date]])</f>
        <v>2038</v>
      </c>
    </row>
    <row r="562" spans="1:8" x14ac:dyDescent="0.2">
      <c r="A562">
        <v>1585</v>
      </c>
      <c r="B562" t="s">
        <v>891</v>
      </c>
      <c r="C562">
        <v>2409</v>
      </c>
      <c r="D562" t="s">
        <v>889</v>
      </c>
      <c r="E562" s="200">
        <v>50551</v>
      </c>
      <c r="F562">
        <v>26</v>
      </c>
      <c r="G562" t="s">
        <v>890</v>
      </c>
      <c r="H562">
        <f>YEAR(Table5[[#This Row],[Date]])</f>
        <v>2038</v>
      </c>
    </row>
    <row r="563" spans="1:8" x14ac:dyDescent="0.2">
      <c r="A563">
        <v>1586</v>
      </c>
      <c r="B563" t="s">
        <v>891</v>
      </c>
      <c r="C563">
        <v>2422</v>
      </c>
      <c r="D563" t="s">
        <v>893</v>
      </c>
      <c r="E563" s="200">
        <v>50563</v>
      </c>
      <c r="F563">
        <v>26</v>
      </c>
      <c r="G563" t="s">
        <v>890</v>
      </c>
      <c r="H563">
        <f>YEAR(Table5[[#This Row],[Date]])</f>
        <v>2038</v>
      </c>
    </row>
    <row r="564" spans="1:8" x14ac:dyDescent="0.2">
      <c r="A564">
        <v>1587</v>
      </c>
      <c r="B564" t="s">
        <v>891</v>
      </c>
      <c r="C564">
        <v>2408</v>
      </c>
      <c r="D564" t="s">
        <v>897</v>
      </c>
      <c r="E564" s="200">
        <v>50575</v>
      </c>
      <c r="F564">
        <v>26</v>
      </c>
      <c r="G564" t="s">
        <v>890</v>
      </c>
      <c r="H564">
        <f>YEAR(Table5[[#This Row],[Date]])</f>
        <v>2038</v>
      </c>
    </row>
    <row r="565" spans="1:8" x14ac:dyDescent="0.2">
      <c r="A565">
        <v>1588</v>
      </c>
      <c r="B565" t="s">
        <v>888</v>
      </c>
      <c r="C565">
        <v>2407</v>
      </c>
      <c r="D565" t="s">
        <v>889</v>
      </c>
      <c r="E565" s="200">
        <v>50587</v>
      </c>
      <c r="F565">
        <v>26</v>
      </c>
      <c r="G565" t="s">
        <v>890</v>
      </c>
      <c r="H565">
        <f>YEAR(Table5[[#This Row],[Date]])</f>
        <v>2038</v>
      </c>
    </row>
    <row r="566" spans="1:8" x14ac:dyDescent="0.2">
      <c r="A566">
        <v>1589</v>
      </c>
      <c r="B566" t="s">
        <v>891</v>
      </c>
      <c r="C566">
        <v>2415</v>
      </c>
      <c r="D566" t="s">
        <v>893</v>
      </c>
      <c r="E566" s="200">
        <v>50599</v>
      </c>
      <c r="F566">
        <v>26</v>
      </c>
      <c r="G566" t="s">
        <v>890</v>
      </c>
      <c r="H566">
        <f>YEAR(Table5[[#This Row],[Date]])</f>
        <v>2038</v>
      </c>
    </row>
    <row r="567" spans="1:8" x14ac:dyDescent="0.2">
      <c r="A567">
        <v>1590</v>
      </c>
      <c r="B567" t="s">
        <v>891</v>
      </c>
      <c r="C567">
        <v>2422</v>
      </c>
      <c r="D567" t="s">
        <v>889</v>
      </c>
      <c r="E567" s="200">
        <v>50611</v>
      </c>
      <c r="F567">
        <v>26</v>
      </c>
      <c r="G567" t="s">
        <v>892</v>
      </c>
      <c r="H567">
        <f>YEAR(Table5[[#This Row],[Date]])</f>
        <v>2038</v>
      </c>
    </row>
    <row r="568" spans="1:8" x14ac:dyDescent="0.2">
      <c r="A568">
        <v>1591</v>
      </c>
      <c r="B568" t="s">
        <v>888</v>
      </c>
      <c r="C568">
        <v>2419</v>
      </c>
      <c r="D568" t="s">
        <v>889</v>
      </c>
      <c r="E568" s="200">
        <v>50623</v>
      </c>
      <c r="F568">
        <v>26</v>
      </c>
      <c r="G568" t="s">
        <v>892</v>
      </c>
      <c r="H568">
        <f>YEAR(Table5[[#This Row],[Date]])</f>
        <v>2038</v>
      </c>
    </row>
    <row r="569" spans="1:8" x14ac:dyDescent="0.2">
      <c r="A569">
        <v>1592</v>
      </c>
      <c r="B569" t="s">
        <v>888</v>
      </c>
      <c r="C569">
        <v>2415</v>
      </c>
      <c r="D569" t="s">
        <v>899</v>
      </c>
      <c r="E569" s="200">
        <v>50635</v>
      </c>
      <c r="F569">
        <v>26</v>
      </c>
      <c r="G569" t="s">
        <v>892</v>
      </c>
      <c r="H569">
        <f>YEAR(Table5[[#This Row],[Date]])</f>
        <v>2038</v>
      </c>
    </row>
    <row r="570" spans="1:8" x14ac:dyDescent="0.2">
      <c r="A570">
        <v>1593</v>
      </c>
      <c r="B570" t="s">
        <v>891</v>
      </c>
      <c r="C570">
        <v>2416</v>
      </c>
      <c r="D570" t="s">
        <v>889</v>
      </c>
      <c r="E570" s="200">
        <v>50647</v>
      </c>
      <c r="F570">
        <v>26</v>
      </c>
      <c r="G570" t="s">
        <v>890</v>
      </c>
      <c r="H570">
        <f>YEAR(Table5[[#This Row],[Date]])</f>
        <v>2038</v>
      </c>
    </row>
    <row r="571" spans="1:8" x14ac:dyDescent="0.2">
      <c r="A571">
        <v>1595</v>
      </c>
      <c r="B571" t="s">
        <v>888</v>
      </c>
      <c r="C571">
        <v>2402</v>
      </c>
      <c r="D571" t="s">
        <v>893</v>
      </c>
      <c r="E571" s="200">
        <v>50659</v>
      </c>
      <c r="F571">
        <v>26</v>
      </c>
      <c r="G571" t="s">
        <v>892</v>
      </c>
      <c r="H571">
        <f>YEAR(Table5[[#This Row],[Date]])</f>
        <v>2038</v>
      </c>
    </row>
    <row r="572" spans="1:8" x14ac:dyDescent="0.2">
      <c r="A572">
        <v>1596</v>
      </c>
      <c r="B572" t="s">
        <v>888</v>
      </c>
      <c r="C572">
        <v>2424</v>
      </c>
      <c r="D572" t="s">
        <v>893</v>
      </c>
      <c r="E572" s="200">
        <v>50671</v>
      </c>
      <c r="F572">
        <v>26</v>
      </c>
      <c r="G572" t="s">
        <v>892</v>
      </c>
      <c r="H572">
        <f>YEAR(Table5[[#This Row],[Date]])</f>
        <v>2038</v>
      </c>
    </row>
    <row r="573" spans="1:8" x14ac:dyDescent="0.2">
      <c r="A573">
        <v>1597</v>
      </c>
      <c r="B573" t="s">
        <v>888</v>
      </c>
      <c r="C573">
        <v>2424</v>
      </c>
      <c r="D573" t="s">
        <v>893</v>
      </c>
      <c r="E573" s="200">
        <v>50683</v>
      </c>
      <c r="F573">
        <v>26</v>
      </c>
      <c r="G573" t="s">
        <v>892</v>
      </c>
      <c r="H573">
        <f>YEAR(Table5[[#This Row],[Date]])</f>
        <v>2038</v>
      </c>
    </row>
    <row r="574" spans="1:8" x14ac:dyDescent="0.2">
      <c r="A574">
        <v>1599</v>
      </c>
      <c r="B574" t="s">
        <v>888</v>
      </c>
      <c r="C574">
        <v>2422</v>
      </c>
      <c r="D574" t="s">
        <v>893</v>
      </c>
      <c r="E574" s="200">
        <v>50695</v>
      </c>
      <c r="F574">
        <v>26</v>
      </c>
      <c r="G574" t="s">
        <v>890</v>
      </c>
      <c r="H574">
        <f>YEAR(Table5[[#This Row],[Date]])</f>
        <v>2038</v>
      </c>
    </row>
    <row r="575" spans="1:8" x14ac:dyDescent="0.2">
      <c r="A575">
        <v>1600</v>
      </c>
      <c r="B575" t="s">
        <v>891</v>
      </c>
      <c r="C575">
        <v>2423</v>
      </c>
      <c r="D575" t="s">
        <v>893</v>
      </c>
      <c r="E575" s="200">
        <v>50707</v>
      </c>
      <c r="F575">
        <v>26</v>
      </c>
      <c r="G575" t="s">
        <v>890</v>
      </c>
      <c r="H575">
        <f>YEAR(Table5[[#This Row],[Date]])</f>
        <v>2038</v>
      </c>
    </row>
    <row r="576" spans="1:8" x14ac:dyDescent="0.2">
      <c r="A576">
        <v>1602</v>
      </c>
      <c r="B576" t="s">
        <v>891</v>
      </c>
      <c r="C576">
        <v>2417</v>
      </c>
      <c r="D576" t="s">
        <v>893</v>
      </c>
      <c r="E576" s="200">
        <v>50719</v>
      </c>
      <c r="F576">
        <v>26</v>
      </c>
      <c r="G576" t="s">
        <v>892</v>
      </c>
      <c r="H576">
        <f>YEAR(Table5[[#This Row],[Date]])</f>
        <v>2038</v>
      </c>
    </row>
    <row r="577" spans="1:8" x14ac:dyDescent="0.2">
      <c r="A577">
        <v>1603</v>
      </c>
      <c r="B577" t="s">
        <v>888</v>
      </c>
      <c r="C577">
        <v>2412</v>
      </c>
      <c r="D577" t="s">
        <v>893</v>
      </c>
      <c r="E577" s="200">
        <v>50731</v>
      </c>
      <c r="F577">
        <v>26</v>
      </c>
      <c r="G577" t="s">
        <v>892</v>
      </c>
      <c r="H577">
        <f>YEAR(Table5[[#This Row],[Date]])</f>
        <v>2038</v>
      </c>
    </row>
    <row r="578" spans="1:8" x14ac:dyDescent="0.2">
      <c r="A578">
        <v>1604</v>
      </c>
      <c r="B578" t="s">
        <v>888</v>
      </c>
      <c r="C578">
        <v>2406</v>
      </c>
      <c r="D578" t="s">
        <v>889</v>
      </c>
      <c r="E578" s="200">
        <v>50743</v>
      </c>
      <c r="F578">
        <v>25</v>
      </c>
      <c r="G578" t="s">
        <v>890</v>
      </c>
      <c r="H578">
        <f>YEAR(Table5[[#This Row],[Date]])</f>
        <v>2038</v>
      </c>
    </row>
    <row r="579" spans="1:8" x14ac:dyDescent="0.2">
      <c r="A579">
        <v>1605</v>
      </c>
      <c r="B579" t="s">
        <v>888</v>
      </c>
      <c r="C579">
        <v>2409</v>
      </c>
      <c r="D579" t="s">
        <v>889</v>
      </c>
      <c r="E579" s="200">
        <v>50755</v>
      </c>
      <c r="F579">
        <v>25</v>
      </c>
      <c r="G579" t="s">
        <v>890</v>
      </c>
      <c r="H579">
        <f>YEAR(Table5[[#This Row],[Date]])</f>
        <v>2038</v>
      </c>
    </row>
    <row r="580" spans="1:8" x14ac:dyDescent="0.2">
      <c r="A580">
        <v>1606</v>
      </c>
      <c r="B580" t="s">
        <v>894</v>
      </c>
      <c r="C580">
        <v>2402</v>
      </c>
      <c r="D580" t="s">
        <v>897</v>
      </c>
      <c r="E580" s="200">
        <v>50767</v>
      </c>
      <c r="F580">
        <v>9</v>
      </c>
      <c r="G580" t="s">
        <v>892</v>
      </c>
      <c r="H580">
        <f>YEAR(Table5[[#This Row],[Date]])</f>
        <v>2038</v>
      </c>
    </row>
    <row r="581" spans="1:8" x14ac:dyDescent="0.2">
      <c r="A581">
        <v>1607</v>
      </c>
      <c r="B581" t="s">
        <v>894</v>
      </c>
      <c r="C581">
        <v>2403</v>
      </c>
      <c r="D581" t="s">
        <v>897</v>
      </c>
      <c r="E581" s="200">
        <v>50779</v>
      </c>
      <c r="F581">
        <v>25</v>
      </c>
      <c r="G581" t="s">
        <v>896</v>
      </c>
      <c r="H581">
        <f>YEAR(Table5[[#This Row],[Date]])</f>
        <v>2039</v>
      </c>
    </row>
    <row r="582" spans="1:8" x14ac:dyDescent="0.2">
      <c r="A582">
        <v>1608</v>
      </c>
      <c r="B582" t="s">
        <v>894</v>
      </c>
      <c r="C582">
        <v>2403</v>
      </c>
      <c r="D582" t="s">
        <v>893</v>
      </c>
      <c r="E582" s="200">
        <v>50791</v>
      </c>
      <c r="F582">
        <v>25</v>
      </c>
      <c r="G582" t="s">
        <v>890</v>
      </c>
      <c r="H582">
        <f>YEAR(Table5[[#This Row],[Date]])</f>
        <v>2039</v>
      </c>
    </row>
    <row r="583" spans="1:8" x14ac:dyDescent="0.2">
      <c r="A583">
        <v>1609</v>
      </c>
      <c r="B583" t="s">
        <v>894</v>
      </c>
      <c r="C583">
        <v>2406</v>
      </c>
      <c r="D583" t="s">
        <v>899</v>
      </c>
      <c r="E583" s="200">
        <v>50803</v>
      </c>
      <c r="F583">
        <v>25</v>
      </c>
      <c r="G583" t="s">
        <v>892</v>
      </c>
      <c r="H583">
        <f>YEAR(Table5[[#This Row],[Date]])</f>
        <v>2039</v>
      </c>
    </row>
    <row r="584" spans="1:8" x14ac:dyDescent="0.2">
      <c r="A584">
        <v>1610</v>
      </c>
      <c r="B584" t="s">
        <v>888</v>
      </c>
      <c r="C584">
        <v>2421</v>
      </c>
      <c r="D584" t="s">
        <v>897</v>
      </c>
      <c r="E584" s="200">
        <v>50815</v>
      </c>
      <c r="F584">
        <v>25</v>
      </c>
      <c r="G584" t="s">
        <v>892</v>
      </c>
      <c r="H584">
        <f>YEAR(Table5[[#This Row],[Date]])</f>
        <v>2039</v>
      </c>
    </row>
    <row r="585" spans="1:8" x14ac:dyDescent="0.2">
      <c r="A585">
        <v>1611</v>
      </c>
      <c r="B585" t="s">
        <v>894</v>
      </c>
      <c r="C585">
        <v>2421</v>
      </c>
      <c r="D585" t="s">
        <v>897</v>
      </c>
      <c r="E585" s="200">
        <v>50827</v>
      </c>
      <c r="F585">
        <v>25</v>
      </c>
      <c r="G585" t="s">
        <v>890</v>
      </c>
      <c r="H585">
        <f>YEAR(Table5[[#This Row],[Date]])</f>
        <v>2039</v>
      </c>
    </row>
    <row r="586" spans="1:8" x14ac:dyDescent="0.2">
      <c r="A586">
        <v>1612</v>
      </c>
      <c r="B586" t="s">
        <v>891</v>
      </c>
      <c r="C586">
        <v>2415</v>
      </c>
      <c r="D586" t="s">
        <v>889</v>
      </c>
      <c r="E586" s="200">
        <v>50839</v>
      </c>
      <c r="F586">
        <v>25</v>
      </c>
      <c r="G586" t="s">
        <v>890</v>
      </c>
      <c r="H586">
        <f>YEAR(Table5[[#This Row],[Date]])</f>
        <v>2039</v>
      </c>
    </row>
    <row r="587" spans="1:8" x14ac:dyDescent="0.2">
      <c r="A587">
        <v>1613</v>
      </c>
      <c r="B587" t="s">
        <v>891</v>
      </c>
      <c r="C587">
        <v>2414</v>
      </c>
      <c r="D587" t="s">
        <v>897</v>
      </c>
      <c r="E587" s="200">
        <v>50851</v>
      </c>
      <c r="F587">
        <v>25</v>
      </c>
      <c r="G587" t="s">
        <v>892</v>
      </c>
      <c r="H587">
        <f>YEAR(Table5[[#This Row],[Date]])</f>
        <v>2039</v>
      </c>
    </row>
    <row r="588" spans="1:8" x14ac:dyDescent="0.2">
      <c r="A588">
        <v>1614</v>
      </c>
      <c r="B588" t="s">
        <v>894</v>
      </c>
      <c r="C588">
        <v>2421</v>
      </c>
      <c r="D588" t="s">
        <v>893</v>
      </c>
      <c r="E588" s="200">
        <v>50863</v>
      </c>
      <c r="F588">
        <v>25</v>
      </c>
      <c r="G588" t="s">
        <v>890</v>
      </c>
      <c r="H588">
        <f>YEAR(Table5[[#This Row],[Date]])</f>
        <v>2039</v>
      </c>
    </row>
    <row r="589" spans="1:8" x14ac:dyDescent="0.2">
      <c r="A589">
        <v>1615</v>
      </c>
      <c r="B589" t="s">
        <v>894</v>
      </c>
      <c r="C589">
        <v>2422</v>
      </c>
      <c r="D589" t="s">
        <v>889</v>
      </c>
      <c r="E589" s="200">
        <v>50875</v>
      </c>
      <c r="F589">
        <v>25</v>
      </c>
      <c r="G589" t="s">
        <v>892</v>
      </c>
      <c r="H589">
        <f>YEAR(Table5[[#This Row],[Date]])</f>
        <v>2039</v>
      </c>
    </row>
    <row r="590" spans="1:8" x14ac:dyDescent="0.2">
      <c r="A590">
        <v>1616</v>
      </c>
      <c r="B590" t="s">
        <v>894</v>
      </c>
      <c r="C590">
        <v>2409</v>
      </c>
      <c r="D590" t="s">
        <v>897</v>
      </c>
      <c r="E590" s="200">
        <v>50887</v>
      </c>
      <c r="F590">
        <v>25</v>
      </c>
      <c r="G590" t="s">
        <v>892</v>
      </c>
      <c r="H590">
        <f>YEAR(Table5[[#This Row],[Date]])</f>
        <v>2039</v>
      </c>
    </row>
    <row r="591" spans="1:8" x14ac:dyDescent="0.2">
      <c r="A591">
        <v>1617</v>
      </c>
      <c r="B591" t="s">
        <v>888</v>
      </c>
      <c r="C591">
        <v>2417</v>
      </c>
      <c r="D591" t="s">
        <v>889</v>
      </c>
      <c r="E591" s="200">
        <v>50899</v>
      </c>
      <c r="F591">
        <v>25</v>
      </c>
      <c r="G591" t="s">
        <v>890</v>
      </c>
      <c r="H591">
        <f>YEAR(Table5[[#This Row],[Date]])</f>
        <v>2039</v>
      </c>
    </row>
    <row r="592" spans="1:8" x14ac:dyDescent="0.2">
      <c r="A592">
        <v>1618</v>
      </c>
      <c r="B592" t="s">
        <v>891</v>
      </c>
      <c r="C592">
        <v>2420</v>
      </c>
      <c r="D592" t="s">
        <v>897</v>
      </c>
      <c r="E592" s="200">
        <v>50911</v>
      </c>
      <c r="F592">
        <v>25</v>
      </c>
      <c r="G592" t="s">
        <v>890</v>
      </c>
      <c r="H592">
        <f>YEAR(Table5[[#This Row],[Date]])</f>
        <v>2039</v>
      </c>
    </row>
    <row r="593" spans="1:8" x14ac:dyDescent="0.2">
      <c r="A593">
        <v>1619</v>
      </c>
      <c r="B593" t="s">
        <v>891</v>
      </c>
      <c r="C593">
        <v>2424</v>
      </c>
      <c r="D593" t="s">
        <v>889</v>
      </c>
      <c r="E593" s="200">
        <v>50923</v>
      </c>
      <c r="F593">
        <v>25</v>
      </c>
      <c r="G593" t="s">
        <v>890</v>
      </c>
      <c r="H593">
        <f>YEAR(Table5[[#This Row],[Date]])</f>
        <v>2039</v>
      </c>
    </row>
    <row r="594" spans="1:8" x14ac:dyDescent="0.2">
      <c r="A594">
        <v>1620</v>
      </c>
      <c r="B594" t="s">
        <v>888</v>
      </c>
      <c r="C594">
        <v>2420</v>
      </c>
      <c r="D594" t="s">
        <v>897</v>
      </c>
      <c r="E594" s="200">
        <v>50935</v>
      </c>
      <c r="F594">
        <v>25</v>
      </c>
      <c r="G594" t="s">
        <v>892</v>
      </c>
      <c r="H594">
        <f>YEAR(Table5[[#This Row],[Date]])</f>
        <v>2039</v>
      </c>
    </row>
    <row r="595" spans="1:8" x14ac:dyDescent="0.2">
      <c r="A595">
        <v>1621</v>
      </c>
      <c r="B595" t="s">
        <v>891</v>
      </c>
      <c r="C595">
        <v>2403</v>
      </c>
      <c r="D595" t="s">
        <v>897</v>
      </c>
      <c r="E595" s="200">
        <v>50947</v>
      </c>
      <c r="F595">
        <v>25</v>
      </c>
      <c r="G595" t="s">
        <v>890</v>
      </c>
      <c r="H595">
        <f>YEAR(Table5[[#This Row],[Date]])</f>
        <v>2039</v>
      </c>
    </row>
    <row r="596" spans="1:8" x14ac:dyDescent="0.2">
      <c r="A596">
        <v>1622</v>
      </c>
      <c r="B596" t="s">
        <v>891</v>
      </c>
      <c r="C596">
        <v>2415</v>
      </c>
      <c r="D596" t="s">
        <v>897</v>
      </c>
      <c r="E596" s="200">
        <v>50959</v>
      </c>
      <c r="F596">
        <v>25</v>
      </c>
      <c r="G596" t="s">
        <v>890</v>
      </c>
      <c r="H596">
        <f>YEAR(Table5[[#This Row],[Date]])</f>
        <v>2039</v>
      </c>
    </row>
    <row r="597" spans="1:8" x14ac:dyDescent="0.2">
      <c r="A597">
        <v>1623</v>
      </c>
      <c r="B597" t="s">
        <v>891</v>
      </c>
      <c r="C597">
        <v>2411</v>
      </c>
      <c r="D597" t="s">
        <v>893</v>
      </c>
      <c r="E597" s="200">
        <v>50971</v>
      </c>
      <c r="F597">
        <v>25</v>
      </c>
      <c r="G597" t="s">
        <v>892</v>
      </c>
      <c r="H597">
        <f>YEAR(Table5[[#This Row],[Date]])</f>
        <v>2039</v>
      </c>
    </row>
    <row r="598" spans="1:8" x14ac:dyDescent="0.2">
      <c r="A598">
        <v>1624</v>
      </c>
      <c r="B598" t="s">
        <v>891</v>
      </c>
      <c r="C598">
        <v>2416</v>
      </c>
      <c r="D598" t="s">
        <v>897</v>
      </c>
      <c r="E598" s="200">
        <v>50983</v>
      </c>
      <c r="F598">
        <v>25</v>
      </c>
      <c r="G598" t="s">
        <v>892</v>
      </c>
      <c r="H598">
        <f>YEAR(Table5[[#This Row],[Date]])</f>
        <v>2039</v>
      </c>
    </row>
    <row r="599" spans="1:8" x14ac:dyDescent="0.2">
      <c r="A599">
        <v>1625</v>
      </c>
      <c r="B599" t="s">
        <v>891</v>
      </c>
      <c r="C599">
        <v>2415</v>
      </c>
      <c r="D599" t="s">
        <v>897</v>
      </c>
      <c r="E599" s="200">
        <v>50995</v>
      </c>
      <c r="F599">
        <v>25</v>
      </c>
      <c r="G599" t="s">
        <v>892</v>
      </c>
      <c r="H599">
        <f>YEAR(Table5[[#This Row],[Date]])</f>
        <v>2039</v>
      </c>
    </row>
    <row r="600" spans="1:8" x14ac:dyDescent="0.2">
      <c r="A600">
        <v>1626</v>
      </c>
      <c r="B600" t="s">
        <v>891</v>
      </c>
      <c r="C600">
        <v>2415</v>
      </c>
      <c r="D600" t="s">
        <v>897</v>
      </c>
      <c r="E600" s="200">
        <v>51007</v>
      </c>
      <c r="F600">
        <v>25</v>
      </c>
      <c r="G600" t="s">
        <v>892</v>
      </c>
      <c r="H600">
        <f>YEAR(Table5[[#This Row],[Date]])</f>
        <v>2039</v>
      </c>
    </row>
    <row r="601" spans="1:8" x14ac:dyDescent="0.2">
      <c r="A601">
        <v>1627</v>
      </c>
      <c r="B601" t="s">
        <v>888</v>
      </c>
      <c r="C601">
        <v>2417</v>
      </c>
      <c r="D601" t="s">
        <v>897</v>
      </c>
      <c r="E601" s="200">
        <v>51019</v>
      </c>
      <c r="F601">
        <v>25</v>
      </c>
      <c r="G601" t="s">
        <v>890</v>
      </c>
      <c r="H601">
        <f>YEAR(Table5[[#This Row],[Date]])</f>
        <v>2039</v>
      </c>
    </row>
    <row r="602" spans="1:8" x14ac:dyDescent="0.2">
      <c r="A602">
        <v>1628</v>
      </c>
      <c r="B602" t="s">
        <v>894</v>
      </c>
      <c r="C602">
        <v>2417</v>
      </c>
      <c r="D602" t="s">
        <v>897</v>
      </c>
      <c r="E602" s="200">
        <v>51031</v>
      </c>
      <c r="F602">
        <v>25</v>
      </c>
      <c r="G602" t="s">
        <v>890</v>
      </c>
      <c r="H602">
        <f>YEAR(Table5[[#This Row],[Date]])</f>
        <v>2039</v>
      </c>
    </row>
    <row r="603" spans="1:8" x14ac:dyDescent="0.2">
      <c r="A603">
        <v>1629</v>
      </c>
      <c r="B603" t="s">
        <v>891</v>
      </c>
      <c r="C603">
        <v>2422</v>
      </c>
      <c r="D603" t="s">
        <v>893</v>
      </c>
      <c r="E603" s="200">
        <v>51043</v>
      </c>
      <c r="F603">
        <v>25</v>
      </c>
      <c r="G603" t="s">
        <v>890</v>
      </c>
      <c r="H603">
        <f>YEAR(Table5[[#This Row],[Date]])</f>
        <v>2039</v>
      </c>
    </row>
    <row r="604" spans="1:8" x14ac:dyDescent="0.2">
      <c r="A604">
        <v>1630</v>
      </c>
      <c r="B604" t="s">
        <v>888</v>
      </c>
      <c r="C604">
        <v>2407</v>
      </c>
      <c r="D604" t="s">
        <v>889</v>
      </c>
      <c r="E604" s="200">
        <v>51055</v>
      </c>
      <c r="F604">
        <v>25</v>
      </c>
      <c r="G604" t="s">
        <v>890</v>
      </c>
      <c r="H604">
        <f>YEAR(Table5[[#This Row],[Date]])</f>
        <v>2039</v>
      </c>
    </row>
    <row r="605" spans="1:8" x14ac:dyDescent="0.2">
      <c r="A605">
        <v>1631</v>
      </c>
      <c r="B605" t="s">
        <v>888</v>
      </c>
      <c r="C605">
        <v>2422</v>
      </c>
      <c r="D605" t="s">
        <v>889</v>
      </c>
      <c r="E605" s="200">
        <v>51067</v>
      </c>
      <c r="F605">
        <v>25</v>
      </c>
      <c r="G605" t="s">
        <v>890</v>
      </c>
      <c r="H605">
        <f>YEAR(Table5[[#This Row],[Date]])</f>
        <v>2039</v>
      </c>
    </row>
    <row r="606" spans="1:8" x14ac:dyDescent="0.2">
      <c r="A606">
        <v>1632</v>
      </c>
      <c r="B606" t="s">
        <v>888</v>
      </c>
      <c r="C606">
        <v>2418</v>
      </c>
      <c r="D606" t="s">
        <v>899</v>
      </c>
      <c r="E606" s="200">
        <v>51079</v>
      </c>
      <c r="F606">
        <v>25</v>
      </c>
      <c r="G606" t="s">
        <v>892</v>
      </c>
      <c r="H606">
        <f>YEAR(Table5[[#This Row],[Date]])</f>
        <v>2039</v>
      </c>
    </row>
    <row r="607" spans="1:8" x14ac:dyDescent="0.2">
      <c r="A607">
        <v>1633</v>
      </c>
      <c r="B607" t="s">
        <v>891</v>
      </c>
      <c r="C607">
        <v>2406</v>
      </c>
      <c r="D607" t="s">
        <v>889</v>
      </c>
      <c r="E607" s="200">
        <v>51091</v>
      </c>
      <c r="F607">
        <v>25</v>
      </c>
      <c r="G607" t="s">
        <v>892</v>
      </c>
      <c r="H607">
        <f>YEAR(Table5[[#This Row],[Date]])</f>
        <v>2039</v>
      </c>
    </row>
    <row r="608" spans="1:8" x14ac:dyDescent="0.2">
      <c r="A608">
        <v>1634</v>
      </c>
      <c r="B608" t="s">
        <v>888</v>
      </c>
      <c r="C608">
        <v>2406</v>
      </c>
      <c r="D608" t="s">
        <v>889</v>
      </c>
      <c r="E608" s="200">
        <v>51103</v>
      </c>
      <c r="F608">
        <v>25</v>
      </c>
      <c r="G608" t="s">
        <v>892</v>
      </c>
      <c r="H608">
        <f>YEAR(Table5[[#This Row],[Date]])</f>
        <v>2039</v>
      </c>
    </row>
    <row r="609" spans="1:8" x14ac:dyDescent="0.2">
      <c r="A609">
        <v>1635</v>
      </c>
      <c r="B609" t="s">
        <v>891</v>
      </c>
      <c r="C609">
        <v>2409</v>
      </c>
      <c r="D609" t="s">
        <v>889</v>
      </c>
      <c r="E609" s="200">
        <v>51115</v>
      </c>
      <c r="F609">
        <v>25</v>
      </c>
      <c r="G609" t="s">
        <v>890</v>
      </c>
      <c r="H609">
        <f>YEAR(Table5[[#This Row],[Date]])</f>
        <v>2039</v>
      </c>
    </row>
    <row r="610" spans="1:8" x14ac:dyDescent="0.2">
      <c r="A610">
        <v>1636</v>
      </c>
      <c r="B610" t="s">
        <v>891</v>
      </c>
      <c r="C610">
        <v>2409</v>
      </c>
      <c r="D610" t="s">
        <v>893</v>
      </c>
      <c r="E610" s="200">
        <v>51127</v>
      </c>
      <c r="F610">
        <v>25</v>
      </c>
      <c r="G610" t="s">
        <v>892</v>
      </c>
      <c r="H610">
        <f>YEAR(Table5[[#This Row],[Date]])</f>
        <v>2039</v>
      </c>
    </row>
    <row r="611" spans="1:8" x14ac:dyDescent="0.2">
      <c r="A611">
        <v>1637</v>
      </c>
      <c r="B611" t="s">
        <v>891</v>
      </c>
      <c r="C611">
        <v>2421</v>
      </c>
      <c r="D611" t="s">
        <v>889</v>
      </c>
      <c r="E611" s="200">
        <v>51139</v>
      </c>
      <c r="F611">
        <v>25</v>
      </c>
      <c r="G611" t="s">
        <v>890</v>
      </c>
      <c r="H611">
        <f>YEAR(Table5[[#This Row],[Date]])</f>
        <v>2040</v>
      </c>
    </row>
    <row r="612" spans="1:8" x14ac:dyDescent="0.2">
      <c r="A612">
        <v>1638</v>
      </c>
      <c r="B612" t="s">
        <v>891</v>
      </c>
      <c r="C612">
        <v>2419</v>
      </c>
      <c r="D612" t="s">
        <v>889</v>
      </c>
      <c r="E612" s="200">
        <v>51151</v>
      </c>
      <c r="F612">
        <v>25</v>
      </c>
      <c r="G612" t="s">
        <v>892</v>
      </c>
      <c r="H612">
        <f>YEAR(Table5[[#This Row],[Date]])</f>
        <v>2040</v>
      </c>
    </row>
    <row r="613" spans="1:8" x14ac:dyDescent="0.2">
      <c r="A613">
        <v>1639</v>
      </c>
      <c r="B613" t="s">
        <v>891</v>
      </c>
      <c r="C613">
        <v>2419</v>
      </c>
      <c r="D613" t="s">
        <v>893</v>
      </c>
      <c r="E613" s="200">
        <v>51163</v>
      </c>
      <c r="F613">
        <v>25</v>
      </c>
      <c r="G613" t="s">
        <v>892</v>
      </c>
      <c r="H613">
        <f>YEAR(Table5[[#This Row],[Date]])</f>
        <v>2040</v>
      </c>
    </row>
    <row r="614" spans="1:8" x14ac:dyDescent="0.2">
      <c r="A614">
        <v>1640</v>
      </c>
      <c r="B614" t="s">
        <v>888</v>
      </c>
      <c r="C614">
        <v>2421</v>
      </c>
      <c r="D614" t="s">
        <v>889</v>
      </c>
      <c r="E614" s="200">
        <v>51175</v>
      </c>
      <c r="F614">
        <v>25</v>
      </c>
      <c r="G614" t="s">
        <v>890</v>
      </c>
      <c r="H614">
        <f>YEAR(Table5[[#This Row],[Date]])</f>
        <v>2040</v>
      </c>
    </row>
    <row r="615" spans="1:8" x14ac:dyDescent="0.2">
      <c r="A615">
        <v>1641</v>
      </c>
      <c r="B615" t="s">
        <v>888</v>
      </c>
      <c r="C615">
        <v>2421</v>
      </c>
      <c r="D615" t="s">
        <v>889</v>
      </c>
      <c r="E615" s="200">
        <v>51187</v>
      </c>
      <c r="F615">
        <v>25</v>
      </c>
      <c r="G615" t="s">
        <v>890</v>
      </c>
      <c r="H615">
        <f>YEAR(Table5[[#This Row],[Date]])</f>
        <v>2040</v>
      </c>
    </row>
    <row r="616" spans="1:8" x14ac:dyDescent="0.2">
      <c r="A616">
        <v>1642</v>
      </c>
      <c r="B616" t="s">
        <v>891</v>
      </c>
      <c r="C616">
        <v>2417</v>
      </c>
      <c r="D616" t="s">
        <v>899</v>
      </c>
      <c r="E616" s="200">
        <v>51199</v>
      </c>
      <c r="F616">
        <v>25</v>
      </c>
      <c r="G616" t="s">
        <v>892</v>
      </c>
      <c r="H616">
        <f>YEAR(Table5[[#This Row],[Date]])</f>
        <v>2040</v>
      </c>
    </row>
    <row r="617" spans="1:8" x14ac:dyDescent="0.2">
      <c r="A617">
        <v>1643</v>
      </c>
      <c r="B617" t="s">
        <v>888</v>
      </c>
      <c r="C617">
        <v>2405</v>
      </c>
      <c r="D617" t="s">
        <v>897</v>
      </c>
      <c r="E617" s="200">
        <v>51211</v>
      </c>
      <c r="F617">
        <v>25</v>
      </c>
      <c r="G617" t="s">
        <v>890</v>
      </c>
      <c r="H617">
        <f>YEAR(Table5[[#This Row],[Date]])</f>
        <v>2040</v>
      </c>
    </row>
    <row r="618" spans="1:8" x14ac:dyDescent="0.2">
      <c r="A618">
        <v>1644</v>
      </c>
      <c r="B618" t="s">
        <v>891</v>
      </c>
      <c r="C618">
        <v>2418</v>
      </c>
      <c r="D618" t="s">
        <v>897</v>
      </c>
      <c r="E618" s="200">
        <v>51223</v>
      </c>
      <c r="F618">
        <v>25</v>
      </c>
      <c r="G618" t="s">
        <v>892</v>
      </c>
      <c r="H618">
        <f>YEAR(Table5[[#This Row],[Date]])</f>
        <v>2040</v>
      </c>
    </row>
    <row r="619" spans="1:8" x14ac:dyDescent="0.2">
      <c r="A619">
        <v>1645</v>
      </c>
      <c r="B619" t="s">
        <v>888</v>
      </c>
      <c r="C619">
        <v>2419</v>
      </c>
      <c r="D619" t="s">
        <v>897</v>
      </c>
      <c r="E619" s="200">
        <v>51235</v>
      </c>
      <c r="F619">
        <v>25</v>
      </c>
      <c r="G619" t="s">
        <v>890</v>
      </c>
      <c r="H619">
        <f>YEAR(Table5[[#This Row],[Date]])</f>
        <v>2040</v>
      </c>
    </row>
    <row r="620" spans="1:8" x14ac:dyDescent="0.2">
      <c r="A620">
        <v>1646</v>
      </c>
      <c r="B620" t="s">
        <v>891</v>
      </c>
      <c r="C620">
        <v>2419</v>
      </c>
      <c r="D620" t="s">
        <v>897</v>
      </c>
      <c r="E620" s="200">
        <v>51247</v>
      </c>
      <c r="F620">
        <v>25</v>
      </c>
      <c r="G620" t="s">
        <v>890</v>
      </c>
      <c r="H620">
        <f>YEAR(Table5[[#This Row],[Date]])</f>
        <v>2040</v>
      </c>
    </row>
    <row r="621" spans="1:8" x14ac:dyDescent="0.2">
      <c r="A621">
        <v>1647</v>
      </c>
      <c r="B621" t="s">
        <v>891</v>
      </c>
      <c r="C621">
        <v>2419</v>
      </c>
      <c r="D621" t="s">
        <v>897</v>
      </c>
      <c r="E621" s="200">
        <v>51259</v>
      </c>
      <c r="F621">
        <v>25</v>
      </c>
      <c r="G621" t="s">
        <v>890</v>
      </c>
      <c r="H621">
        <f>YEAR(Table5[[#This Row],[Date]])</f>
        <v>2040</v>
      </c>
    </row>
    <row r="622" spans="1:8" x14ac:dyDescent="0.2">
      <c r="A622">
        <v>1648</v>
      </c>
      <c r="B622" t="s">
        <v>891</v>
      </c>
      <c r="C622">
        <v>2404</v>
      </c>
      <c r="D622" t="s">
        <v>897</v>
      </c>
      <c r="E622" s="200">
        <v>51271</v>
      </c>
      <c r="F622">
        <v>25</v>
      </c>
      <c r="G622" t="s">
        <v>890</v>
      </c>
      <c r="H622">
        <f>YEAR(Table5[[#This Row],[Date]])</f>
        <v>2040</v>
      </c>
    </row>
    <row r="623" spans="1:8" x14ac:dyDescent="0.2">
      <c r="A623">
        <v>1649</v>
      </c>
      <c r="B623" t="s">
        <v>891</v>
      </c>
      <c r="C623">
        <v>2404</v>
      </c>
      <c r="D623" t="s">
        <v>897</v>
      </c>
      <c r="E623" s="200">
        <v>51283</v>
      </c>
      <c r="F623">
        <v>25</v>
      </c>
      <c r="G623" t="s">
        <v>890</v>
      </c>
      <c r="H623">
        <f>YEAR(Table5[[#This Row],[Date]])</f>
        <v>2040</v>
      </c>
    </row>
    <row r="624" spans="1:8" x14ac:dyDescent="0.2">
      <c r="A624">
        <v>1650</v>
      </c>
      <c r="B624" t="s">
        <v>888</v>
      </c>
      <c r="C624">
        <v>2413</v>
      </c>
      <c r="D624" t="s">
        <v>893</v>
      </c>
      <c r="E624" s="200">
        <v>51295</v>
      </c>
      <c r="F624">
        <v>25</v>
      </c>
      <c r="G624" t="s">
        <v>890</v>
      </c>
      <c r="H624">
        <f>YEAR(Table5[[#This Row],[Date]])</f>
        <v>2040</v>
      </c>
    </row>
    <row r="625" spans="1:8" x14ac:dyDescent="0.2">
      <c r="A625">
        <v>1651</v>
      </c>
      <c r="B625" t="s">
        <v>888</v>
      </c>
      <c r="C625">
        <v>2413</v>
      </c>
      <c r="D625" t="s">
        <v>897</v>
      </c>
      <c r="E625" s="200">
        <v>51307</v>
      </c>
      <c r="F625">
        <v>25</v>
      </c>
      <c r="G625" t="s">
        <v>892</v>
      </c>
      <c r="H625">
        <f>YEAR(Table5[[#This Row],[Date]])</f>
        <v>2040</v>
      </c>
    </row>
    <row r="626" spans="1:8" x14ac:dyDescent="0.2">
      <c r="A626">
        <v>1652</v>
      </c>
      <c r="B626" t="s">
        <v>891</v>
      </c>
      <c r="C626">
        <v>2418</v>
      </c>
      <c r="D626" t="s">
        <v>897</v>
      </c>
      <c r="E626" s="200">
        <v>51319</v>
      </c>
      <c r="F626">
        <v>24</v>
      </c>
      <c r="G626" t="s">
        <v>892</v>
      </c>
      <c r="H626">
        <f>YEAR(Table5[[#This Row],[Date]])</f>
        <v>2040</v>
      </c>
    </row>
    <row r="627" spans="1:8" x14ac:dyDescent="0.2">
      <c r="A627">
        <v>1653</v>
      </c>
      <c r="B627" t="s">
        <v>891</v>
      </c>
      <c r="C627">
        <v>2411</v>
      </c>
      <c r="D627" t="s">
        <v>889</v>
      </c>
      <c r="E627" s="200">
        <v>51331</v>
      </c>
      <c r="F627">
        <v>24</v>
      </c>
      <c r="G627" t="s">
        <v>890</v>
      </c>
      <c r="H627">
        <f>YEAR(Table5[[#This Row],[Date]])</f>
        <v>2040</v>
      </c>
    </row>
    <row r="628" spans="1:8" x14ac:dyDescent="0.2">
      <c r="A628">
        <v>1654</v>
      </c>
      <c r="B628" t="s">
        <v>891</v>
      </c>
      <c r="C628">
        <v>2411</v>
      </c>
      <c r="D628" t="s">
        <v>889</v>
      </c>
      <c r="E628" s="200">
        <v>51343</v>
      </c>
      <c r="F628">
        <v>24</v>
      </c>
      <c r="G628" t="s">
        <v>890</v>
      </c>
      <c r="H628">
        <f>YEAR(Table5[[#This Row],[Date]])</f>
        <v>2040</v>
      </c>
    </row>
    <row r="629" spans="1:8" x14ac:dyDescent="0.2">
      <c r="A629">
        <v>1655</v>
      </c>
      <c r="B629" t="s">
        <v>891</v>
      </c>
      <c r="C629">
        <v>2415</v>
      </c>
      <c r="D629" t="s">
        <v>889</v>
      </c>
      <c r="E629" s="200">
        <v>51355</v>
      </c>
      <c r="F629">
        <v>24</v>
      </c>
      <c r="G629" t="s">
        <v>892</v>
      </c>
      <c r="H629">
        <f>YEAR(Table5[[#This Row],[Date]])</f>
        <v>2040</v>
      </c>
    </row>
    <row r="630" spans="1:8" x14ac:dyDescent="0.2">
      <c r="A630">
        <v>1656</v>
      </c>
      <c r="B630" t="s">
        <v>894</v>
      </c>
      <c r="C630">
        <v>2422</v>
      </c>
      <c r="D630" t="s">
        <v>897</v>
      </c>
      <c r="E630" s="200">
        <v>51367</v>
      </c>
      <c r="F630">
        <v>24</v>
      </c>
      <c r="G630" t="s">
        <v>892</v>
      </c>
      <c r="H630">
        <f>YEAR(Table5[[#This Row],[Date]])</f>
        <v>2040</v>
      </c>
    </row>
    <row r="631" spans="1:8" x14ac:dyDescent="0.2">
      <c r="A631">
        <v>1657</v>
      </c>
      <c r="B631" t="s">
        <v>891</v>
      </c>
      <c r="C631">
        <v>2421</v>
      </c>
      <c r="D631" t="s">
        <v>893</v>
      </c>
      <c r="E631" s="200">
        <v>51379</v>
      </c>
      <c r="F631">
        <v>24</v>
      </c>
      <c r="G631" t="s">
        <v>890</v>
      </c>
      <c r="H631">
        <f>YEAR(Table5[[#This Row],[Date]])</f>
        <v>2040</v>
      </c>
    </row>
    <row r="632" spans="1:8" x14ac:dyDescent="0.2">
      <c r="A632">
        <v>1658</v>
      </c>
      <c r="B632" t="s">
        <v>891</v>
      </c>
      <c r="C632">
        <v>2408</v>
      </c>
      <c r="D632" t="s">
        <v>889</v>
      </c>
      <c r="E632" s="200">
        <v>51391</v>
      </c>
      <c r="F632">
        <v>24</v>
      </c>
      <c r="G632" t="s">
        <v>890</v>
      </c>
      <c r="H632">
        <f>YEAR(Table5[[#This Row],[Date]])</f>
        <v>2040</v>
      </c>
    </row>
    <row r="633" spans="1:8" x14ac:dyDescent="0.2">
      <c r="A633">
        <v>1659</v>
      </c>
      <c r="B633" t="s">
        <v>891</v>
      </c>
      <c r="C633">
        <v>2402</v>
      </c>
      <c r="D633" t="s">
        <v>889</v>
      </c>
      <c r="E633" s="200">
        <v>51403</v>
      </c>
      <c r="F633">
        <v>24</v>
      </c>
      <c r="G633" t="s">
        <v>890</v>
      </c>
      <c r="H633">
        <f>YEAR(Table5[[#This Row],[Date]])</f>
        <v>2040</v>
      </c>
    </row>
    <row r="634" spans="1:8" x14ac:dyDescent="0.2">
      <c r="A634">
        <v>1660</v>
      </c>
      <c r="B634" t="s">
        <v>888</v>
      </c>
      <c r="C634">
        <v>2414</v>
      </c>
      <c r="D634" t="s">
        <v>897</v>
      </c>
      <c r="E634" s="200">
        <v>51415</v>
      </c>
      <c r="F634">
        <v>24</v>
      </c>
      <c r="G634" t="s">
        <v>892</v>
      </c>
      <c r="H634">
        <f>YEAR(Table5[[#This Row],[Date]])</f>
        <v>2040</v>
      </c>
    </row>
    <row r="635" spans="1:8" x14ac:dyDescent="0.2">
      <c r="A635">
        <v>1661</v>
      </c>
      <c r="B635" t="s">
        <v>888</v>
      </c>
      <c r="C635">
        <v>2411</v>
      </c>
      <c r="D635" t="s">
        <v>897</v>
      </c>
      <c r="E635" s="200">
        <v>51427</v>
      </c>
      <c r="F635">
        <v>24</v>
      </c>
      <c r="G635" t="s">
        <v>892</v>
      </c>
      <c r="H635">
        <f>YEAR(Table5[[#This Row],[Date]])</f>
        <v>2040</v>
      </c>
    </row>
    <row r="636" spans="1:8" x14ac:dyDescent="0.2">
      <c r="A636">
        <v>1662</v>
      </c>
      <c r="B636" t="s">
        <v>891</v>
      </c>
      <c r="C636">
        <v>2413</v>
      </c>
      <c r="D636" t="s">
        <v>897</v>
      </c>
      <c r="E636" s="200">
        <v>51439</v>
      </c>
      <c r="F636">
        <v>24</v>
      </c>
      <c r="G636" t="s">
        <v>890</v>
      </c>
      <c r="H636">
        <f>YEAR(Table5[[#This Row],[Date]])</f>
        <v>2040</v>
      </c>
    </row>
    <row r="637" spans="1:8" x14ac:dyDescent="0.2">
      <c r="A637">
        <v>1663</v>
      </c>
      <c r="B637" t="s">
        <v>891</v>
      </c>
      <c r="C637">
        <v>2421</v>
      </c>
      <c r="D637" t="s">
        <v>889</v>
      </c>
      <c r="E637" s="200">
        <v>51451</v>
      </c>
      <c r="F637">
        <v>24</v>
      </c>
      <c r="G637" t="s">
        <v>890</v>
      </c>
      <c r="H637">
        <f>YEAR(Table5[[#This Row],[Date]])</f>
        <v>2040</v>
      </c>
    </row>
    <row r="638" spans="1:8" x14ac:dyDescent="0.2">
      <c r="A638">
        <v>1664</v>
      </c>
      <c r="B638" t="s">
        <v>891</v>
      </c>
      <c r="C638">
        <v>2421</v>
      </c>
      <c r="D638" t="s">
        <v>897</v>
      </c>
      <c r="E638" s="200">
        <v>51463</v>
      </c>
      <c r="F638">
        <v>24</v>
      </c>
      <c r="G638" t="s">
        <v>890</v>
      </c>
      <c r="H638">
        <f>YEAR(Table5[[#This Row],[Date]])</f>
        <v>2040</v>
      </c>
    </row>
    <row r="639" spans="1:8" x14ac:dyDescent="0.2">
      <c r="A639">
        <v>1665</v>
      </c>
      <c r="B639" t="s">
        <v>888</v>
      </c>
      <c r="C639">
        <v>2405</v>
      </c>
      <c r="D639" t="s">
        <v>897</v>
      </c>
      <c r="E639" s="200">
        <v>51475</v>
      </c>
      <c r="F639">
        <v>24</v>
      </c>
      <c r="G639" t="s">
        <v>890</v>
      </c>
      <c r="H639">
        <f>YEAR(Table5[[#This Row],[Date]])</f>
        <v>2040</v>
      </c>
    </row>
    <row r="640" spans="1:8" x14ac:dyDescent="0.2">
      <c r="A640">
        <v>1666</v>
      </c>
      <c r="B640" t="s">
        <v>891</v>
      </c>
      <c r="C640">
        <v>2404</v>
      </c>
      <c r="D640" t="s">
        <v>897</v>
      </c>
      <c r="E640" s="200">
        <v>51487</v>
      </c>
      <c r="F640">
        <v>24</v>
      </c>
      <c r="G640" t="s">
        <v>890</v>
      </c>
      <c r="H640">
        <f>YEAR(Table5[[#This Row],[Date]])</f>
        <v>2040</v>
      </c>
    </row>
    <row r="641" spans="1:8" x14ac:dyDescent="0.2">
      <c r="A641">
        <v>1667</v>
      </c>
      <c r="B641" t="s">
        <v>891</v>
      </c>
      <c r="C641">
        <v>2406</v>
      </c>
      <c r="D641" t="s">
        <v>897</v>
      </c>
      <c r="E641" s="200">
        <v>51499</v>
      </c>
      <c r="F641">
        <v>24</v>
      </c>
      <c r="G641" t="s">
        <v>892</v>
      </c>
      <c r="H641">
        <f>YEAR(Table5[[#This Row],[Date]])</f>
        <v>2040</v>
      </c>
    </row>
    <row r="642" spans="1:8" x14ac:dyDescent="0.2">
      <c r="A642">
        <v>1668</v>
      </c>
      <c r="B642" t="s">
        <v>891</v>
      </c>
      <c r="C642">
        <v>2421</v>
      </c>
      <c r="D642" t="s">
        <v>897</v>
      </c>
      <c r="E642" s="200">
        <v>51511</v>
      </c>
      <c r="F642">
        <v>24</v>
      </c>
      <c r="G642" t="s">
        <v>892</v>
      </c>
      <c r="H642">
        <f>YEAR(Table5[[#This Row],[Date]])</f>
        <v>2041</v>
      </c>
    </row>
    <row r="643" spans="1:8" x14ac:dyDescent="0.2">
      <c r="A643">
        <v>1669</v>
      </c>
      <c r="B643" t="s">
        <v>888</v>
      </c>
      <c r="C643">
        <v>2413</v>
      </c>
      <c r="D643" t="s">
        <v>897</v>
      </c>
      <c r="E643" s="200">
        <v>51523</v>
      </c>
      <c r="F643">
        <v>24</v>
      </c>
      <c r="G643" t="s">
        <v>892</v>
      </c>
      <c r="H643">
        <f>YEAR(Table5[[#This Row],[Date]])</f>
        <v>2041</v>
      </c>
    </row>
    <row r="644" spans="1:8" x14ac:dyDescent="0.2">
      <c r="A644">
        <v>1670</v>
      </c>
      <c r="B644" t="s">
        <v>891</v>
      </c>
      <c r="C644">
        <v>2413</v>
      </c>
      <c r="D644" t="s">
        <v>897</v>
      </c>
      <c r="E644" s="200">
        <v>51535</v>
      </c>
      <c r="F644">
        <v>24</v>
      </c>
      <c r="G644" t="s">
        <v>890</v>
      </c>
      <c r="H644">
        <f>YEAR(Table5[[#This Row],[Date]])</f>
        <v>2041</v>
      </c>
    </row>
    <row r="645" spans="1:8" x14ac:dyDescent="0.2">
      <c r="A645">
        <v>1673</v>
      </c>
      <c r="B645" t="s">
        <v>888</v>
      </c>
      <c r="C645">
        <v>2422</v>
      </c>
      <c r="D645" t="s">
        <v>889</v>
      </c>
      <c r="E645" s="200">
        <v>51547</v>
      </c>
      <c r="F645">
        <v>24</v>
      </c>
      <c r="G645" t="s">
        <v>896</v>
      </c>
      <c r="H645">
        <f>YEAR(Table5[[#This Row],[Date]])</f>
        <v>2041</v>
      </c>
    </row>
    <row r="646" spans="1:8" x14ac:dyDescent="0.2">
      <c r="A646">
        <v>1674</v>
      </c>
      <c r="B646" t="s">
        <v>888</v>
      </c>
      <c r="C646">
        <v>2408</v>
      </c>
      <c r="D646" t="s">
        <v>889</v>
      </c>
      <c r="E646" s="200">
        <v>51559</v>
      </c>
      <c r="F646">
        <v>24</v>
      </c>
      <c r="G646" t="s">
        <v>890</v>
      </c>
      <c r="H646">
        <f>YEAR(Table5[[#This Row],[Date]])</f>
        <v>2041</v>
      </c>
    </row>
    <row r="647" spans="1:8" x14ac:dyDescent="0.2">
      <c r="A647">
        <v>1675</v>
      </c>
      <c r="B647" t="s">
        <v>891</v>
      </c>
      <c r="C647">
        <v>2424</v>
      </c>
      <c r="D647" t="s">
        <v>897</v>
      </c>
      <c r="E647" s="200">
        <v>51571</v>
      </c>
      <c r="F647">
        <v>24</v>
      </c>
      <c r="G647" t="s">
        <v>892</v>
      </c>
      <c r="H647">
        <f>YEAR(Table5[[#This Row],[Date]])</f>
        <v>2041</v>
      </c>
    </row>
    <row r="648" spans="1:8" x14ac:dyDescent="0.2">
      <c r="A648">
        <v>1676</v>
      </c>
      <c r="B648" t="s">
        <v>891</v>
      </c>
      <c r="C648">
        <v>2424</v>
      </c>
      <c r="D648" t="s">
        <v>897</v>
      </c>
      <c r="E648" s="200">
        <v>51583</v>
      </c>
      <c r="F648">
        <v>24</v>
      </c>
      <c r="G648" t="s">
        <v>892</v>
      </c>
      <c r="H648">
        <f>YEAR(Table5[[#This Row],[Date]])</f>
        <v>2041</v>
      </c>
    </row>
    <row r="649" spans="1:8" x14ac:dyDescent="0.2">
      <c r="A649">
        <v>1677</v>
      </c>
      <c r="B649" t="s">
        <v>891</v>
      </c>
      <c r="C649">
        <v>2409</v>
      </c>
      <c r="D649" t="s">
        <v>897</v>
      </c>
      <c r="E649" s="200">
        <v>51595</v>
      </c>
      <c r="F649">
        <v>24</v>
      </c>
      <c r="G649" t="s">
        <v>892</v>
      </c>
      <c r="H649">
        <f>YEAR(Table5[[#This Row],[Date]])</f>
        <v>2041</v>
      </c>
    </row>
    <row r="650" spans="1:8" x14ac:dyDescent="0.2">
      <c r="A650">
        <v>1678</v>
      </c>
      <c r="B650" t="s">
        <v>891</v>
      </c>
      <c r="C650">
        <v>2404</v>
      </c>
      <c r="D650" t="s">
        <v>889</v>
      </c>
      <c r="E650" s="200">
        <v>51607</v>
      </c>
      <c r="F650">
        <v>24</v>
      </c>
      <c r="G650" t="s">
        <v>890</v>
      </c>
      <c r="H650">
        <f>YEAR(Table5[[#This Row],[Date]])</f>
        <v>2041</v>
      </c>
    </row>
    <row r="651" spans="1:8" x14ac:dyDescent="0.2">
      <c r="A651">
        <v>1679</v>
      </c>
      <c r="B651" t="s">
        <v>888</v>
      </c>
      <c r="C651">
        <v>2418</v>
      </c>
      <c r="D651" t="s">
        <v>897</v>
      </c>
      <c r="E651" s="200">
        <v>51619</v>
      </c>
      <c r="F651">
        <v>24</v>
      </c>
      <c r="G651" t="s">
        <v>890</v>
      </c>
      <c r="H651">
        <f>YEAR(Table5[[#This Row],[Date]])</f>
        <v>2041</v>
      </c>
    </row>
    <row r="652" spans="1:8" x14ac:dyDescent="0.2">
      <c r="A652">
        <v>1680</v>
      </c>
      <c r="B652" t="s">
        <v>891</v>
      </c>
      <c r="C652">
        <v>2422</v>
      </c>
      <c r="D652" t="s">
        <v>893</v>
      </c>
      <c r="E652" s="200">
        <v>51631</v>
      </c>
      <c r="F652">
        <v>24</v>
      </c>
      <c r="G652" t="s">
        <v>890</v>
      </c>
      <c r="H652">
        <f>YEAR(Table5[[#This Row],[Date]])</f>
        <v>2041</v>
      </c>
    </row>
    <row r="653" spans="1:8" x14ac:dyDescent="0.2">
      <c r="A653">
        <v>1681</v>
      </c>
      <c r="B653" t="s">
        <v>891</v>
      </c>
      <c r="C653">
        <v>2418</v>
      </c>
      <c r="D653" t="s">
        <v>897</v>
      </c>
      <c r="E653" s="200">
        <v>51643</v>
      </c>
      <c r="F653">
        <v>24</v>
      </c>
      <c r="G653" t="s">
        <v>890</v>
      </c>
      <c r="H653">
        <f>YEAR(Table5[[#This Row],[Date]])</f>
        <v>2041</v>
      </c>
    </row>
    <row r="654" spans="1:8" x14ac:dyDescent="0.2">
      <c r="A654">
        <v>1682</v>
      </c>
      <c r="B654" t="s">
        <v>891</v>
      </c>
      <c r="C654">
        <v>2418</v>
      </c>
      <c r="D654" t="s">
        <v>897</v>
      </c>
      <c r="E654" s="200">
        <v>51655</v>
      </c>
      <c r="F654">
        <v>24</v>
      </c>
      <c r="G654" t="s">
        <v>890</v>
      </c>
      <c r="H654">
        <f>YEAR(Table5[[#This Row],[Date]])</f>
        <v>2041</v>
      </c>
    </row>
    <row r="655" spans="1:8" x14ac:dyDescent="0.2">
      <c r="A655">
        <v>1683</v>
      </c>
      <c r="B655" t="s">
        <v>888</v>
      </c>
      <c r="C655">
        <v>2422</v>
      </c>
      <c r="D655" t="s">
        <v>889</v>
      </c>
      <c r="E655" s="200">
        <v>51667</v>
      </c>
      <c r="F655">
        <v>24</v>
      </c>
      <c r="G655" t="s">
        <v>890</v>
      </c>
      <c r="H655">
        <f>YEAR(Table5[[#This Row],[Date]])</f>
        <v>2041</v>
      </c>
    </row>
    <row r="656" spans="1:8" x14ac:dyDescent="0.2">
      <c r="A656">
        <v>1684</v>
      </c>
      <c r="B656" t="s">
        <v>891</v>
      </c>
      <c r="C656">
        <v>2409</v>
      </c>
      <c r="D656" t="s">
        <v>889</v>
      </c>
      <c r="E656" s="200">
        <v>51679</v>
      </c>
      <c r="F656">
        <v>24</v>
      </c>
      <c r="G656" t="s">
        <v>890</v>
      </c>
      <c r="H656">
        <f>YEAR(Table5[[#This Row],[Date]])</f>
        <v>2041</v>
      </c>
    </row>
    <row r="657" spans="1:8" x14ac:dyDescent="0.2">
      <c r="A657">
        <v>1685</v>
      </c>
      <c r="B657" t="s">
        <v>891</v>
      </c>
      <c r="C657">
        <v>2419</v>
      </c>
      <c r="D657" t="s">
        <v>889</v>
      </c>
      <c r="E657" s="200">
        <v>51691</v>
      </c>
      <c r="F657">
        <v>24</v>
      </c>
      <c r="G657" t="s">
        <v>890</v>
      </c>
      <c r="H657">
        <f>YEAR(Table5[[#This Row],[Date]])</f>
        <v>2041</v>
      </c>
    </row>
    <row r="658" spans="1:8" x14ac:dyDescent="0.2">
      <c r="A658">
        <v>1686</v>
      </c>
      <c r="B658" t="s">
        <v>891</v>
      </c>
      <c r="C658">
        <v>2406</v>
      </c>
      <c r="D658" t="s">
        <v>897</v>
      </c>
      <c r="E658" s="200">
        <v>51703</v>
      </c>
      <c r="F658">
        <v>24</v>
      </c>
      <c r="G658" t="s">
        <v>892</v>
      </c>
      <c r="H658">
        <f>YEAR(Table5[[#This Row],[Date]])</f>
        <v>2041</v>
      </c>
    </row>
    <row r="659" spans="1:8" x14ac:dyDescent="0.2">
      <c r="A659">
        <v>1687</v>
      </c>
      <c r="B659" t="s">
        <v>888</v>
      </c>
      <c r="C659">
        <v>2419</v>
      </c>
      <c r="D659" t="s">
        <v>893</v>
      </c>
      <c r="E659" s="200">
        <v>51715</v>
      </c>
      <c r="F659">
        <v>24</v>
      </c>
      <c r="G659" t="s">
        <v>892</v>
      </c>
      <c r="H659">
        <f>YEAR(Table5[[#This Row],[Date]])</f>
        <v>2041</v>
      </c>
    </row>
    <row r="660" spans="1:8" x14ac:dyDescent="0.2">
      <c r="A660">
        <v>1688</v>
      </c>
      <c r="B660" t="s">
        <v>888</v>
      </c>
      <c r="C660">
        <v>2405</v>
      </c>
      <c r="D660" t="s">
        <v>899</v>
      </c>
      <c r="E660" s="200">
        <v>51727</v>
      </c>
      <c r="F660">
        <v>24</v>
      </c>
      <c r="G660" t="s">
        <v>892</v>
      </c>
      <c r="H660">
        <f>YEAR(Table5[[#This Row],[Date]])</f>
        <v>2041</v>
      </c>
    </row>
    <row r="661" spans="1:8" x14ac:dyDescent="0.2">
      <c r="A661">
        <v>1689</v>
      </c>
      <c r="B661" t="s">
        <v>888</v>
      </c>
      <c r="C661">
        <v>2413</v>
      </c>
      <c r="D661" t="s">
        <v>889</v>
      </c>
      <c r="E661" s="200">
        <v>51739</v>
      </c>
      <c r="F661">
        <v>24</v>
      </c>
      <c r="G661" t="s">
        <v>890</v>
      </c>
      <c r="H661">
        <f>YEAR(Table5[[#This Row],[Date]])</f>
        <v>2041</v>
      </c>
    </row>
    <row r="662" spans="1:8" x14ac:dyDescent="0.2">
      <c r="A662">
        <v>1690</v>
      </c>
      <c r="B662" t="s">
        <v>891</v>
      </c>
      <c r="C662">
        <v>2414</v>
      </c>
      <c r="D662" t="s">
        <v>889</v>
      </c>
      <c r="E662" s="200">
        <v>51751</v>
      </c>
      <c r="F662">
        <v>24</v>
      </c>
      <c r="G662" t="s">
        <v>892</v>
      </c>
      <c r="H662">
        <f>YEAR(Table5[[#This Row],[Date]])</f>
        <v>2041</v>
      </c>
    </row>
    <row r="663" spans="1:8" x14ac:dyDescent="0.2">
      <c r="A663">
        <v>1691</v>
      </c>
      <c r="B663" t="s">
        <v>888</v>
      </c>
      <c r="C663">
        <v>2421</v>
      </c>
      <c r="D663" t="s">
        <v>889</v>
      </c>
      <c r="E663" s="200">
        <v>51763</v>
      </c>
      <c r="F663">
        <v>24</v>
      </c>
      <c r="G663" t="s">
        <v>890</v>
      </c>
      <c r="H663">
        <f>YEAR(Table5[[#This Row],[Date]])</f>
        <v>2041</v>
      </c>
    </row>
    <row r="664" spans="1:8" x14ac:dyDescent="0.2">
      <c r="A664">
        <v>1692</v>
      </c>
      <c r="B664" t="s">
        <v>891</v>
      </c>
      <c r="C664">
        <v>2406</v>
      </c>
      <c r="D664" t="s">
        <v>893</v>
      </c>
      <c r="E664" s="200">
        <v>51775</v>
      </c>
      <c r="F664">
        <v>24</v>
      </c>
      <c r="G664" t="s">
        <v>892</v>
      </c>
      <c r="H664">
        <f>YEAR(Table5[[#This Row],[Date]])</f>
        <v>2041</v>
      </c>
    </row>
    <row r="665" spans="1:8" x14ac:dyDescent="0.2">
      <c r="A665">
        <v>1693</v>
      </c>
      <c r="B665" t="s">
        <v>891</v>
      </c>
      <c r="C665">
        <v>2408</v>
      </c>
      <c r="D665" t="s">
        <v>893</v>
      </c>
      <c r="E665" s="200">
        <v>51787</v>
      </c>
      <c r="F665">
        <v>24</v>
      </c>
      <c r="G665" t="s">
        <v>892</v>
      </c>
      <c r="H665">
        <f>YEAR(Table5[[#This Row],[Date]])</f>
        <v>2041</v>
      </c>
    </row>
    <row r="666" spans="1:8" x14ac:dyDescent="0.2">
      <c r="A666">
        <v>1694</v>
      </c>
      <c r="B666" t="s">
        <v>894</v>
      </c>
      <c r="C666">
        <v>2405</v>
      </c>
      <c r="D666" t="s">
        <v>899</v>
      </c>
      <c r="E666" s="200">
        <v>51799</v>
      </c>
      <c r="F666">
        <v>24</v>
      </c>
      <c r="G666" t="s">
        <v>890</v>
      </c>
      <c r="H666">
        <f>YEAR(Table5[[#This Row],[Date]])</f>
        <v>2041</v>
      </c>
    </row>
    <row r="667" spans="1:8" x14ac:dyDescent="0.2">
      <c r="A667">
        <v>1695</v>
      </c>
      <c r="B667" t="s">
        <v>891</v>
      </c>
      <c r="C667">
        <v>2421</v>
      </c>
      <c r="D667" t="s">
        <v>889</v>
      </c>
      <c r="E667" s="200">
        <v>51811</v>
      </c>
      <c r="F667">
        <v>24</v>
      </c>
      <c r="G667" t="s">
        <v>892</v>
      </c>
      <c r="H667">
        <f>YEAR(Table5[[#This Row],[Date]])</f>
        <v>2041</v>
      </c>
    </row>
    <row r="668" spans="1:8" x14ac:dyDescent="0.2">
      <c r="A668">
        <v>1696</v>
      </c>
      <c r="B668" t="s">
        <v>888</v>
      </c>
      <c r="C668">
        <v>2420</v>
      </c>
      <c r="D668" t="s">
        <v>889</v>
      </c>
      <c r="E668" s="200">
        <v>51823</v>
      </c>
      <c r="F668">
        <v>24</v>
      </c>
      <c r="G668" t="s">
        <v>890</v>
      </c>
      <c r="H668">
        <f>YEAR(Table5[[#This Row],[Date]])</f>
        <v>2041</v>
      </c>
    </row>
    <row r="669" spans="1:8" x14ac:dyDescent="0.2">
      <c r="A669">
        <v>1697</v>
      </c>
      <c r="B669" t="s">
        <v>888</v>
      </c>
      <c r="C669">
        <v>2420</v>
      </c>
      <c r="D669" t="s">
        <v>889</v>
      </c>
      <c r="E669" s="200">
        <v>51835</v>
      </c>
      <c r="F669">
        <v>24</v>
      </c>
      <c r="G669" t="s">
        <v>890</v>
      </c>
      <c r="H669">
        <f>YEAR(Table5[[#This Row],[Date]])</f>
        <v>2041</v>
      </c>
    </row>
    <row r="670" spans="1:8" x14ac:dyDescent="0.2">
      <c r="A670">
        <v>1698</v>
      </c>
      <c r="B670" t="s">
        <v>894</v>
      </c>
      <c r="C670">
        <v>2408</v>
      </c>
      <c r="D670" t="s">
        <v>897</v>
      </c>
      <c r="E670" s="200">
        <v>51847</v>
      </c>
      <c r="F670">
        <v>24</v>
      </c>
      <c r="G670" t="s">
        <v>892</v>
      </c>
      <c r="H670">
        <f>YEAR(Table5[[#This Row],[Date]])</f>
        <v>2041</v>
      </c>
    </row>
    <row r="671" spans="1:8" x14ac:dyDescent="0.2">
      <c r="A671">
        <v>1699</v>
      </c>
      <c r="B671" t="s">
        <v>894</v>
      </c>
      <c r="C671">
        <v>2415</v>
      </c>
      <c r="D671" t="s">
        <v>897</v>
      </c>
      <c r="E671" s="200">
        <v>51859</v>
      </c>
      <c r="F671">
        <v>24</v>
      </c>
      <c r="G671" t="s">
        <v>892</v>
      </c>
      <c r="H671">
        <f>YEAR(Table5[[#This Row],[Date]])</f>
        <v>2041</v>
      </c>
    </row>
    <row r="672" spans="1:8" x14ac:dyDescent="0.2">
      <c r="A672">
        <v>1700</v>
      </c>
      <c r="B672" t="s">
        <v>894</v>
      </c>
      <c r="C672">
        <v>2415</v>
      </c>
      <c r="D672" t="s">
        <v>897</v>
      </c>
      <c r="E672" s="200">
        <v>51871</v>
      </c>
      <c r="F672">
        <v>24</v>
      </c>
      <c r="G672" t="s">
        <v>892</v>
      </c>
      <c r="H672">
        <f>YEAR(Table5[[#This Row],[Date]])</f>
        <v>2042</v>
      </c>
    </row>
    <row r="673" spans="1:8" x14ac:dyDescent="0.2">
      <c r="A673">
        <v>1701</v>
      </c>
      <c r="B673" t="s">
        <v>888</v>
      </c>
      <c r="C673">
        <v>2417</v>
      </c>
      <c r="D673" t="s">
        <v>897</v>
      </c>
      <c r="E673" s="200">
        <v>51883</v>
      </c>
      <c r="F673">
        <v>24</v>
      </c>
      <c r="G673" t="s">
        <v>892</v>
      </c>
      <c r="H673">
        <f>YEAR(Table5[[#This Row],[Date]])</f>
        <v>2042</v>
      </c>
    </row>
    <row r="674" spans="1:8" x14ac:dyDescent="0.2">
      <c r="A674">
        <v>1702</v>
      </c>
      <c r="B674" t="s">
        <v>888</v>
      </c>
      <c r="C674">
        <v>2403</v>
      </c>
      <c r="D674" t="s">
        <v>897</v>
      </c>
      <c r="E674" s="200">
        <v>51895</v>
      </c>
      <c r="F674">
        <v>24</v>
      </c>
      <c r="G674" t="s">
        <v>890</v>
      </c>
      <c r="H674">
        <f>YEAR(Table5[[#This Row],[Date]])</f>
        <v>2042</v>
      </c>
    </row>
    <row r="675" spans="1:8" x14ac:dyDescent="0.2">
      <c r="A675">
        <v>1703</v>
      </c>
      <c r="B675" t="s">
        <v>888</v>
      </c>
      <c r="C675">
        <v>2403</v>
      </c>
      <c r="D675" t="s">
        <v>899</v>
      </c>
      <c r="E675" s="200">
        <v>51907</v>
      </c>
      <c r="F675">
        <v>24</v>
      </c>
      <c r="G675" t="s">
        <v>892</v>
      </c>
      <c r="H675">
        <f>YEAR(Table5[[#This Row],[Date]])</f>
        <v>2042</v>
      </c>
    </row>
    <row r="676" spans="1:8" x14ac:dyDescent="0.2">
      <c r="A676">
        <v>1704</v>
      </c>
      <c r="B676" t="s">
        <v>891</v>
      </c>
      <c r="C676">
        <v>2421</v>
      </c>
      <c r="D676" t="s">
        <v>893</v>
      </c>
      <c r="E676" s="200">
        <v>51919</v>
      </c>
      <c r="F676">
        <v>24</v>
      </c>
      <c r="G676" t="s">
        <v>890</v>
      </c>
      <c r="H676">
        <f>YEAR(Table5[[#This Row],[Date]])</f>
        <v>2042</v>
      </c>
    </row>
    <row r="677" spans="1:8" x14ac:dyDescent="0.2">
      <c r="A677">
        <v>1705</v>
      </c>
      <c r="B677" t="s">
        <v>891</v>
      </c>
      <c r="C677">
        <v>2415</v>
      </c>
      <c r="D677" t="s">
        <v>893</v>
      </c>
      <c r="E677" s="200">
        <v>51931</v>
      </c>
      <c r="F677">
        <v>24</v>
      </c>
      <c r="G677" t="s">
        <v>890</v>
      </c>
      <c r="H677">
        <f>YEAR(Table5[[#This Row],[Date]])</f>
        <v>2042</v>
      </c>
    </row>
    <row r="678" spans="1:8" x14ac:dyDescent="0.2">
      <c r="A678">
        <v>1706</v>
      </c>
      <c r="B678" t="s">
        <v>888</v>
      </c>
      <c r="C678">
        <v>2417</v>
      </c>
      <c r="D678" t="s">
        <v>897</v>
      </c>
      <c r="E678" s="200">
        <v>51943</v>
      </c>
      <c r="F678">
        <v>24</v>
      </c>
      <c r="G678" t="s">
        <v>892</v>
      </c>
      <c r="H678">
        <f>YEAR(Table5[[#This Row],[Date]])</f>
        <v>2042</v>
      </c>
    </row>
    <row r="679" spans="1:8" x14ac:dyDescent="0.2">
      <c r="A679">
        <v>1707</v>
      </c>
      <c r="B679" t="s">
        <v>891</v>
      </c>
      <c r="C679">
        <v>2409</v>
      </c>
      <c r="D679" t="s">
        <v>897</v>
      </c>
      <c r="E679" s="200">
        <v>51955</v>
      </c>
      <c r="F679">
        <v>24</v>
      </c>
      <c r="G679" t="s">
        <v>892</v>
      </c>
      <c r="H679">
        <f>YEAR(Table5[[#This Row],[Date]])</f>
        <v>2042</v>
      </c>
    </row>
    <row r="680" spans="1:8" x14ac:dyDescent="0.2">
      <c r="A680">
        <v>1708</v>
      </c>
      <c r="B680" t="s">
        <v>888</v>
      </c>
      <c r="C680">
        <v>2417</v>
      </c>
      <c r="D680" t="s">
        <v>897</v>
      </c>
      <c r="E680" s="200">
        <v>51967</v>
      </c>
      <c r="F680">
        <v>24</v>
      </c>
      <c r="G680" t="s">
        <v>890</v>
      </c>
      <c r="H680">
        <f>YEAR(Table5[[#This Row],[Date]])</f>
        <v>2042</v>
      </c>
    </row>
    <row r="681" spans="1:8" x14ac:dyDescent="0.2">
      <c r="A681">
        <v>1709</v>
      </c>
      <c r="B681" t="s">
        <v>888</v>
      </c>
      <c r="C681">
        <v>2415</v>
      </c>
      <c r="D681" t="s">
        <v>899</v>
      </c>
      <c r="E681" s="200">
        <v>51979</v>
      </c>
      <c r="F681">
        <v>24</v>
      </c>
      <c r="G681" t="s">
        <v>890</v>
      </c>
      <c r="H681">
        <f>YEAR(Table5[[#This Row],[Date]])</f>
        <v>2042</v>
      </c>
    </row>
    <row r="682" spans="1:8" x14ac:dyDescent="0.2">
      <c r="A682">
        <v>1710</v>
      </c>
      <c r="B682" t="s">
        <v>891</v>
      </c>
      <c r="C682">
        <v>2402</v>
      </c>
      <c r="D682" t="s">
        <v>893</v>
      </c>
      <c r="E682" s="200">
        <v>51991</v>
      </c>
      <c r="F682">
        <v>24</v>
      </c>
      <c r="G682" t="s">
        <v>890</v>
      </c>
      <c r="H682">
        <f>YEAR(Table5[[#This Row],[Date]])</f>
        <v>2042</v>
      </c>
    </row>
    <row r="683" spans="1:8" x14ac:dyDescent="0.2">
      <c r="A683">
        <v>1711</v>
      </c>
      <c r="B683" t="s">
        <v>891</v>
      </c>
      <c r="C683">
        <v>2402</v>
      </c>
      <c r="D683" t="s">
        <v>897</v>
      </c>
      <c r="E683" s="200">
        <v>52003</v>
      </c>
      <c r="F683">
        <v>24</v>
      </c>
      <c r="G683" t="s">
        <v>890</v>
      </c>
      <c r="H683">
        <f>YEAR(Table5[[#This Row],[Date]])</f>
        <v>2042</v>
      </c>
    </row>
    <row r="684" spans="1:8" x14ac:dyDescent="0.2">
      <c r="A684">
        <v>1712</v>
      </c>
      <c r="B684" t="s">
        <v>891</v>
      </c>
      <c r="C684">
        <v>2417</v>
      </c>
      <c r="D684" t="s">
        <v>897</v>
      </c>
      <c r="E684" s="200">
        <v>52015</v>
      </c>
      <c r="F684">
        <v>24</v>
      </c>
      <c r="G684" t="s">
        <v>892</v>
      </c>
      <c r="H684">
        <f>YEAR(Table5[[#This Row],[Date]])</f>
        <v>2042</v>
      </c>
    </row>
    <row r="685" spans="1:8" x14ac:dyDescent="0.2">
      <c r="A685">
        <v>1713</v>
      </c>
      <c r="B685" t="s">
        <v>891</v>
      </c>
      <c r="C685">
        <v>2422</v>
      </c>
      <c r="D685" t="s">
        <v>897</v>
      </c>
      <c r="E685" s="200">
        <v>52027</v>
      </c>
      <c r="F685">
        <v>24</v>
      </c>
      <c r="G685" t="s">
        <v>892</v>
      </c>
      <c r="H685">
        <f>YEAR(Table5[[#This Row],[Date]])</f>
        <v>2042</v>
      </c>
    </row>
    <row r="686" spans="1:8" x14ac:dyDescent="0.2">
      <c r="A686">
        <v>1714</v>
      </c>
      <c r="B686" t="s">
        <v>891</v>
      </c>
      <c r="C686">
        <v>2419</v>
      </c>
      <c r="D686" t="s">
        <v>889</v>
      </c>
      <c r="E686" s="200">
        <v>52039</v>
      </c>
      <c r="F686">
        <v>24</v>
      </c>
      <c r="G686" t="s">
        <v>896</v>
      </c>
      <c r="H686">
        <f>YEAR(Table5[[#This Row],[Date]])</f>
        <v>2042</v>
      </c>
    </row>
    <row r="687" spans="1:8" x14ac:dyDescent="0.2">
      <c r="A687">
        <v>1715</v>
      </c>
      <c r="B687" t="s">
        <v>888</v>
      </c>
      <c r="C687">
        <v>2406</v>
      </c>
      <c r="D687" t="s">
        <v>897</v>
      </c>
      <c r="E687" s="200">
        <v>52051</v>
      </c>
      <c r="F687">
        <v>24</v>
      </c>
      <c r="G687" t="s">
        <v>890</v>
      </c>
      <c r="H687">
        <f>YEAR(Table5[[#This Row],[Date]])</f>
        <v>2042</v>
      </c>
    </row>
    <row r="688" spans="1:8" x14ac:dyDescent="0.2">
      <c r="A688">
        <v>1716</v>
      </c>
      <c r="B688" t="s">
        <v>891</v>
      </c>
      <c r="C688">
        <v>2404</v>
      </c>
      <c r="D688" t="s">
        <v>889</v>
      </c>
      <c r="E688" s="200">
        <v>52063</v>
      </c>
      <c r="F688">
        <v>24</v>
      </c>
      <c r="G688" t="s">
        <v>890</v>
      </c>
      <c r="H688">
        <f>YEAR(Table5[[#This Row],[Date]])</f>
        <v>2042</v>
      </c>
    </row>
    <row r="689" spans="1:8" x14ac:dyDescent="0.2">
      <c r="A689">
        <v>1717</v>
      </c>
      <c r="B689" t="s">
        <v>891</v>
      </c>
      <c r="C689">
        <v>2423</v>
      </c>
      <c r="D689" t="s">
        <v>893</v>
      </c>
      <c r="E689" s="200">
        <v>52075</v>
      </c>
      <c r="F689">
        <v>24</v>
      </c>
      <c r="G689" t="s">
        <v>896</v>
      </c>
      <c r="H689">
        <f>YEAR(Table5[[#This Row],[Date]])</f>
        <v>2042</v>
      </c>
    </row>
    <row r="690" spans="1:8" x14ac:dyDescent="0.2">
      <c r="A690">
        <v>1718</v>
      </c>
      <c r="B690" t="s">
        <v>888</v>
      </c>
      <c r="C690">
        <v>2423</v>
      </c>
      <c r="D690" t="s">
        <v>899</v>
      </c>
      <c r="E690" s="200">
        <v>52087</v>
      </c>
      <c r="F690">
        <v>23</v>
      </c>
      <c r="G690" t="s">
        <v>892</v>
      </c>
      <c r="H690">
        <f>YEAR(Table5[[#This Row],[Date]])</f>
        <v>2042</v>
      </c>
    </row>
    <row r="691" spans="1:8" x14ac:dyDescent="0.2">
      <c r="A691">
        <v>1719</v>
      </c>
      <c r="B691" t="s">
        <v>891</v>
      </c>
      <c r="C691">
        <v>2413</v>
      </c>
      <c r="D691" t="s">
        <v>897</v>
      </c>
      <c r="E691" s="200">
        <v>52099</v>
      </c>
      <c r="F691">
        <v>23</v>
      </c>
      <c r="G691" t="s">
        <v>892</v>
      </c>
      <c r="H691">
        <f>YEAR(Table5[[#This Row],[Date]])</f>
        <v>2042</v>
      </c>
    </row>
    <row r="692" spans="1:8" x14ac:dyDescent="0.2">
      <c r="A692">
        <v>1720</v>
      </c>
      <c r="B692" t="s">
        <v>888</v>
      </c>
      <c r="C692">
        <v>2404</v>
      </c>
      <c r="D692" t="s">
        <v>899</v>
      </c>
      <c r="E692" s="200">
        <v>52111</v>
      </c>
      <c r="F692">
        <v>23</v>
      </c>
      <c r="G692" t="s">
        <v>892</v>
      </c>
      <c r="H692">
        <f>YEAR(Table5[[#This Row],[Date]])</f>
        <v>2042</v>
      </c>
    </row>
    <row r="693" spans="1:8" x14ac:dyDescent="0.2">
      <c r="A693">
        <v>1721</v>
      </c>
      <c r="B693" t="s">
        <v>895</v>
      </c>
      <c r="C693">
        <v>2418</v>
      </c>
      <c r="D693" t="s">
        <v>899</v>
      </c>
      <c r="E693" s="200">
        <v>52123</v>
      </c>
      <c r="F693">
        <v>23</v>
      </c>
      <c r="G693" t="s">
        <v>892</v>
      </c>
      <c r="H693">
        <f>YEAR(Table5[[#This Row],[Date]])</f>
        <v>2042</v>
      </c>
    </row>
    <row r="694" spans="1:8" x14ac:dyDescent="0.2">
      <c r="A694">
        <v>1722</v>
      </c>
      <c r="B694" t="s">
        <v>891</v>
      </c>
      <c r="C694">
        <v>2409</v>
      </c>
      <c r="D694" t="s">
        <v>889</v>
      </c>
      <c r="E694" s="200">
        <v>52135</v>
      </c>
      <c r="F694">
        <v>23</v>
      </c>
      <c r="G694" t="s">
        <v>890</v>
      </c>
      <c r="H694">
        <f>YEAR(Table5[[#This Row],[Date]])</f>
        <v>2042</v>
      </c>
    </row>
    <row r="695" spans="1:8" x14ac:dyDescent="0.2">
      <c r="A695">
        <v>1723</v>
      </c>
      <c r="B695" t="s">
        <v>891</v>
      </c>
      <c r="C695">
        <v>2414</v>
      </c>
      <c r="D695" t="s">
        <v>893</v>
      </c>
      <c r="E695" s="200">
        <v>52147</v>
      </c>
      <c r="F695">
        <v>23</v>
      </c>
      <c r="G695" t="s">
        <v>890</v>
      </c>
      <c r="H695">
        <f>YEAR(Table5[[#This Row],[Date]])</f>
        <v>2042</v>
      </c>
    </row>
    <row r="696" spans="1:8" x14ac:dyDescent="0.2">
      <c r="A696">
        <v>1724</v>
      </c>
      <c r="B696" t="s">
        <v>891</v>
      </c>
      <c r="C696">
        <v>2417</v>
      </c>
      <c r="D696" t="s">
        <v>899</v>
      </c>
      <c r="E696" s="200">
        <v>52159</v>
      </c>
      <c r="F696">
        <v>23</v>
      </c>
      <c r="G696" t="s">
        <v>892</v>
      </c>
      <c r="H696">
        <f>YEAR(Table5[[#This Row],[Date]])</f>
        <v>2042</v>
      </c>
    </row>
    <row r="697" spans="1:8" x14ac:dyDescent="0.2">
      <c r="A697">
        <v>1725</v>
      </c>
      <c r="B697" t="s">
        <v>891</v>
      </c>
      <c r="C697">
        <v>2417</v>
      </c>
      <c r="D697" t="s">
        <v>899</v>
      </c>
      <c r="E697" s="200">
        <v>52171</v>
      </c>
      <c r="F697">
        <v>23</v>
      </c>
      <c r="G697" t="s">
        <v>892</v>
      </c>
      <c r="H697">
        <f>YEAR(Table5[[#This Row],[Date]])</f>
        <v>2042</v>
      </c>
    </row>
    <row r="698" spans="1:8" x14ac:dyDescent="0.2">
      <c r="A698">
        <v>1726</v>
      </c>
      <c r="B698" t="s">
        <v>891</v>
      </c>
      <c r="C698">
        <v>2420</v>
      </c>
      <c r="D698" t="s">
        <v>889</v>
      </c>
      <c r="E698" s="200">
        <v>52183</v>
      </c>
      <c r="F698">
        <v>23</v>
      </c>
      <c r="G698" t="s">
        <v>890</v>
      </c>
      <c r="H698">
        <f>YEAR(Table5[[#This Row],[Date]])</f>
        <v>2042</v>
      </c>
    </row>
    <row r="699" spans="1:8" x14ac:dyDescent="0.2">
      <c r="A699">
        <v>1727</v>
      </c>
      <c r="B699" t="s">
        <v>888</v>
      </c>
      <c r="C699">
        <v>2413</v>
      </c>
      <c r="D699" t="s">
        <v>897</v>
      </c>
      <c r="E699" s="200">
        <v>52195</v>
      </c>
      <c r="F699">
        <v>23</v>
      </c>
      <c r="G699" t="s">
        <v>896</v>
      </c>
      <c r="H699">
        <f>YEAR(Table5[[#This Row],[Date]])</f>
        <v>2042</v>
      </c>
    </row>
    <row r="700" spans="1:8" x14ac:dyDescent="0.2">
      <c r="A700">
        <v>1728</v>
      </c>
      <c r="B700" t="s">
        <v>891</v>
      </c>
      <c r="C700">
        <v>2406</v>
      </c>
      <c r="D700" t="s">
        <v>897</v>
      </c>
      <c r="E700" s="200">
        <v>52207</v>
      </c>
      <c r="F700">
        <v>23</v>
      </c>
      <c r="G700" t="s">
        <v>892</v>
      </c>
      <c r="H700">
        <f>YEAR(Table5[[#This Row],[Date]])</f>
        <v>2042</v>
      </c>
    </row>
    <row r="701" spans="1:8" x14ac:dyDescent="0.2">
      <c r="A701">
        <v>1729</v>
      </c>
      <c r="B701" t="s">
        <v>891</v>
      </c>
      <c r="C701">
        <v>2414</v>
      </c>
      <c r="D701" t="s">
        <v>897</v>
      </c>
      <c r="E701" s="200">
        <v>52219</v>
      </c>
      <c r="F701">
        <v>23</v>
      </c>
      <c r="G701" t="s">
        <v>890</v>
      </c>
      <c r="H701">
        <f>YEAR(Table5[[#This Row],[Date]])</f>
        <v>2042</v>
      </c>
    </row>
    <row r="702" spans="1:8" x14ac:dyDescent="0.2">
      <c r="A702">
        <v>1730</v>
      </c>
      <c r="B702" t="s">
        <v>888</v>
      </c>
      <c r="C702">
        <v>2418</v>
      </c>
      <c r="D702" t="s">
        <v>893</v>
      </c>
      <c r="E702" s="200">
        <v>52231</v>
      </c>
      <c r="F702">
        <v>23</v>
      </c>
      <c r="G702" t="s">
        <v>890</v>
      </c>
      <c r="H702">
        <f>YEAR(Table5[[#This Row],[Date]])</f>
        <v>2042</v>
      </c>
    </row>
    <row r="703" spans="1:8" x14ac:dyDescent="0.2">
      <c r="A703">
        <v>1731</v>
      </c>
      <c r="B703" t="s">
        <v>888</v>
      </c>
      <c r="C703">
        <v>2418</v>
      </c>
      <c r="D703" t="s">
        <v>897</v>
      </c>
      <c r="E703" s="200">
        <v>52243</v>
      </c>
      <c r="F703">
        <v>23</v>
      </c>
      <c r="G703" t="s">
        <v>890</v>
      </c>
      <c r="H703">
        <f>YEAR(Table5[[#This Row],[Date]])</f>
        <v>2043</v>
      </c>
    </row>
    <row r="704" spans="1:8" x14ac:dyDescent="0.2">
      <c r="A704">
        <v>1732</v>
      </c>
      <c r="B704" t="s">
        <v>894</v>
      </c>
      <c r="C704">
        <v>2412</v>
      </c>
      <c r="D704" t="s">
        <v>897</v>
      </c>
      <c r="E704" s="200">
        <v>52255</v>
      </c>
      <c r="F704">
        <v>5</v>
      </c>
      <c r="G704" t="s">
        <v>896</v>
      </c>
      <c r="H704">
        <f>YEAR(Table5[[#This Row],[Date]])</f>
        <v>2043</v>
      </c>
    </row>
    <row r="705" spans="1:8" x14ac:dyDescent="0.2">
      <c r="A705">
        <v>1733</v>
      </c>
      <c r="B705" t="s">
        <v>888</v>
      </c>
      <c r="C705">
        <v>2403</v>
      </c>
      <c r="D705" t="s">
        <v>897</v>
      </c>
      <c r="E705" s="200">
        <v>52267</v>
      </c>
      <c r="F705">
        <v>23</v>
      </c>
      <c r="G705" t="s">
        <v>890</v>
      </c>
      <c r="H705">
        <f>YEAR(Table5[[#This Row],[Date]])</f>
        <v>2043</v>
      </c>
    </row>
    <row r="706" spans="1:8" x14ac:dyDescent="0.2">
      <c r="A706">
        <v>1734</v>
      </c>
      <c r="B706" t="s">
        <v>891</v>
      </c>
      <c r="C706">
        <v>2421</v>
      </c>
      <c r="D706" t="s">
        <v>889</v>
      </c>
      <c r="E706" s="200">
        <v>52279</v>
      </c>
      <c r="F706">
        <v>23</v>
      </c>
      <c r="G706" t="s">
        <v>890</v>
      </c>
      <c r="H706">
        <f>YEAR(Table5[[#This Row],[Date]])</f>
        <v>2043</v>
      </c>
    </row>
    <row r="707" spans="1:8" x14ac:dyDescent="0.2">
      <c r="A707">
        <v>1735</v>
      </c>
      <c r="B707" t="s">
        <v>891</v>
      </c>
      <c r="C707">
        <v>2409</v>
      </c>
      <c r="D707" t="s">
        <v>897</v>
      </c>
      <c r="E707" s="200">
        <v>52291</v>
      </c>
      <c r="F707">
        <v>23</v>
      </c>
      <c r="G707" t="s">
        <v>892</v>
      </c>
      <c r="H707">
        <f>YEAR(Table5[[#This Row],[Date]])</f>
        <v>2043</v>
      </c>
    </row>
    <row r="708" spans="1:8" x14ac:dyDescent="0.2">
      <c r="A708">
        <v>1736</v>
      </c>
      <c r="B708" t="s">
        <v>891</v>
      </c>
      <c r="C708">
        <v>2409</v>
      </c>
      <c r="D708" t="s">
        <v>897</v>
      </c>
      <c r="E708" s="200">
        <v>52303</v>
      </c>
      <c r="F708">
        <v>23</v>
      </c>
      <c r="G708" t="s">
        <v>892</v>
      </c>
      <c r="H708">
        <f>YEAR(Table5[[#This Row],[Date]])</f>
        <v>2043</v>
      </c>
    </row>
    <row r="709" spans="1:8" x14ac:dyDescent="0.2">
      <c r="A709">
        <v>1737</v>
      </c>
      <c r="B709" t="s">
        <v>888</v>
      </c>
      <c r="C709">
        <v>2415</v>
      </c>
      <c r="D709" t="s">
        <v>899</v>
      </c>
      <c r="E709" s="200">
        <v>52315</v>
      </c>
      <c r="F709">
        <v>23</v>
      </c>
      <c r="G709" t="s">
        <v>892</v>
      </c>
      <c r="H709">
        <f>YEAR(Table5[[#This Row],[Date]])</f>
        <v>2043</v>
      </c>
    </row>
    <row r="710" spans="1:8" x14ac:dyDescent="0.2">
      <c r="A710">
        <v>1738</v>
      </c>
      <c r="B710" t="s">
        <v>891</v>
      </c>
      <c r="C710">
        <v>2407</v>
      </c>
      <c r="D710" t="s">
        <v>897</v>
      </c>
      <c r="E710" s="200">
        <v>52327</v>
      </c>
      <c r="F710">
        <v>23</v>
      </c>
      <c r="G710" t="s">
        <v>892</v>
      </c>
      <c r="H710">
        <f>YEAR(Table5[[#This Row],[Date]])</f>
        <v>2043</v>
      </c>
    </row>
    <row r="711" spans="1:8" x14ac:dyDescent="0.2">
      <c r="A711">
        <v>1739</v>
      </c>
      <c r="B711" t="s">
        <v>891</v>
      </c>
      <c r="C711">
        <v>2412</v>
      </c>
      <c r="D711" t="s">
        <v>889</v>
      </c>
      <c r="E711" s="200">
        <v>52339</v>
      </c>
      <c r="F711">
        <v>23</v>
      </c>
      <c r="G711" t="s">
        <v>890</v>
      </c>
      <c r="H711">
        <f>YEAR(Table5[[#This Row],[Date]])</f>
        <v>2043</v>
      </c>
    </row>
    <row r="712" spans="1:8" x14ac:dyDescent="0.2">
      <c r="A712">
        <v>1740</v>
      </c>
      <c r="B712" t="s">
        <v>888</v>
      </c>
      <c r="C712">
        <v>2419</v>
      </c>
      <c r="D712" t="s">
        <v>897</v>
      </c>
      <c r="E712" s="200">
        <v>52351</v>
      </c>
      <c r="F712">
        <v>23</v>
      </c>
      <c r="G712" t="s">
        <v>890</v>
      </c>
      <c r="H712">
        <f>YEAR(Table5[[#This Row],[Date]])</f>
        <v>2043</v>
      </c>
    </row>
    <row r="713" spans="1:8" x14ac:dyDescent="0.2">
      <c r="A713">
        <v>1741</v>
      </c>
      <c r="B713" t="s">
        <v>888</v>
      </c>
      <c r="C713">
        <v>2419</v>
      </c>
      <c r="D713" t="s">
        <v>897</v>
      </c>
      <c r="E713" s="200">
        <v>52363</v>
      </c>
      <c r="F713">
        <v>23</v>
      </c>
      <c r="G713" t="s">
        <v>890</v>
      </c>
      <c r="H713">
        <f>YEAR(Table5[[#This Row],[Date]])</f>
        <v>2043</v>
      </c>
    </row>
    <row r="714" spans="1:8" x14ac:dyDescent="0.2">
      <c r="A714">
        <v>1742</v>
      </c>
      <c r="B714" t="s">
        <v>891</v>
      </c>
      <c r="C714">
        <v>2409</v>
      </c>
      <c r="D714" t="s">
        <v>897</v>
      </c>
      <c r="E714" s="200">
        <v>52375</v>
      </c>
      <c r="F714">
        <v>23</v>
      </c>
      <c r="G714" t="s">
        <v>890</v>
      </c>
      <c r="H714">
        <f>YEAR(Table5[[#This Row],[Date]])</f>
        <v>2043</v>
      </c>
    </row>
    <row r="715" spans="1:8" x14ac:dyDescent="0.2">
      <c r="A715">
        <v>1743</v>
      </c>
      <c r="B715" t="s">
        <v>891</v>
      </c>
      <c r="C715">
        <v>2409</v>
      </c>
      <c r="D715" t="s">
        <v>897</v>
      </c>
      <c r="E715" s="200">
        <v>52387</v>
      </c>
      <c r="F715">
        <v>23</v>
      </c>
      <c r="G715" t="s">
        <v>890</v>
      </c>
      <c r="H715">
        <f>YEAR(Table5[[#This Row],[Date]])</f>
        <v>2043</v>
      </c>
    </row>
    <row r="716" spans="1:8" x14ac:dyDescent="0.2">
      <c r="A716">
        <v>1744</v>
      </c>
      <c r="B716" t="s">
        <v>891</v>
      </c>
      <c r="C716">
        <v>2404</v>
      </c>
      <c r="D716" t="s">
        <v>897</v>
      </c>
      <c r="E716" s="200">
        <v>52399</v>
      </c>
      <c r="F716">
        <v>23</v>
      </c>
      <c r="G716" t="s">
        <v>892</v>
      </c>
      <c r="H716">
        <f>YEAR(Table5[[#This Row],[Date]])</f>
        <v>2043</v>
      </c>
    </row>
    <row r="717" spans="1:8" x14ac:dyDescent="0.2">
      <c r="A717">
        <v>1746</v>
      </c>
      <c r="B717" t="s">
        <v>888</v>
      </c>
      <c r="C717">
        <v>2418</v>
      </c>
      <c r="D717" t="s">
        <v>889</v>
      </c>
      <c r="E717" s="200">
        <v>52411</v>
      </c>
      <c r="F717">
        <v>23</v>
      </c>
      <c r="G717" t="s">
        <v>890</v>
      </c>
      <c r="H717">
        <f>YEAR(Table5[[#This Row],[Date]])</f>
        <v>2043</v>
      </c>
    </row>
    <row r="718" spans="1:8" x14ac:dyDescent="0.2">
      <c r="A718">
        <v>1747</v>
      </c>
      <c r="B718" t="s">
        <v>891</v>
      </c>
      <c r="C718">
        <v>2418</v>
      </c>
      <c r="D718" t="s">
        <v>893</v>
      </c>
      <c r="E718" s="200">
        <v>52423</v>
      </c>
      <c r="F718">
        <v>23</v>
      </c>
      <c r="G718" t="s">
        <v>890</v>
      </c>
      <c r="H718">
        <f>YEAR(Table5[[#This Row],[Date]])</f>
        <v>2043</v>
      </c>
    </row>
    <row r="719" spans="1:8" x14ac:dyDescent="0.2">
      <c r="A719">
        <v>1748</v>
      </c>
      <c r="B719" t="s">
        <v>891</v>
      </c>
      <c r="C719">
        <v>2414</v>
      </c>
      <c r="D719" t="s">
        <v>897</v>
      </c>
      <c r="E719" s="200">
        <v>52435</v>
      </c>
      <c r="F719">
        <v>23</v>
      </c>
      <c r="G719" t="s">
        <v>892</v>
      </c>
      <c r="H719">
        <f>YEAR(Table5[[#This Row],[Date]])</f>
        <v>2043</v>
      </c>
    </row>
    <row r="720" spans="1:8" x14ac:dyDescent="0.2">
      <c r="A720">
        <v>1749</v>
      </c>
      <c r="B720" t="s">
        <v>891</v>
      </c>
      <c r="C720">
        <v>2414</v>
      </c>
      <c r="D720" t="s">
        <v>897</v>
      </c>
      <c r="E720" s="200">
        <v>52447</v>
      </c>
      <c r="F720">
        <v>23</v>
      </c>
      <c r="G720" t="s">
        <v>892</v>
      </c>
      <c r="H720">
        <f>YEAR(Table5[[#This Row],[Date]])</f>
        <v>2043</v>
      </c>
    </row>
    <row r="721" spans="1:8" x14ac:dyDescent="0.2">
      <c r="A721">
        <v>1750</v>
      </c>
      <c r="B721" t="s">
        <v>894</v>
      </c>
      <c r="C721">
        <v>2409</v>
      </c>
      <c r="D721" t="s">
        <v>897</v>
      </c>
      <c r="E721" s="200">
        <v>52459</v>
      </c>
      <c r="F721">
        <v>23</v>
      </c>
      <c r="G721" t="s">
        <v>892</v>
      </c>
      <c r="H721">
        <f>YEAR(Table5[[#This Row],[Date]])</f>
        <v>2043</v>
      </c>
    </row>
    <row r="722" spans="1:8" x14ac:dyDescent="0.2">
      <c r="A722">
        <v>1752</v>
      </c>
      <c r="B722" t="s">
        <v>891</v>
      </c>
      <c r="C722">
        <v>2416</v>
      </c>
      <c r="D722" t="s">
        <v>897</v>
      </c>
      <c r="E722" s="200">
        <v>52471</v>
      </c>
      <c r="F722">
        <v>23</v>
      </c>
      <c r="G722" t="s">
        <v>892</v>
      </c>
      <c r="H722">
        <f>YEAR(Table5[[#This Row],[Date]])</f>
        <v>2043</v>
      </c>
    </row>
    <row r="723" spans="1:8" x14ac:dyDescent="0.2">
      <c r="A723">
        <v>1753</v>
      </c>
      <c r="B723" t="s">
        <v>891</v>
      </c>
      <c r="C723">
        <v>2416</v>
      </c>
      <c r="D723" t="s">
        <v>897</v>
      </c>
      <c r="E723" s="200">
        <v>52483</v>
      </c>
      <c r="F723">
        <v>23</v>
      </c>
      <c r="G723" t="s">
        <v>892</v>
      </c>
      <c r="H723">
        <f>YEAR(Table5[[#This Row],[Date]])</f>
        <v>2043</v>
      </c>
    </row>
    <row r="724" spans="1:8" x14ac:dyDescent="0.2">
      <c r="A724">
        <v>1754</v>
      </c>
      <c r="B724" t="s">
        <v>888</v>
      </c>
      <c r="C724">
        <v>2418</v>
      </c>
      <c r="D724" t="s">
        <v>893</v>
      </c>
      <c r="E724" s="200">
        <v>52495</v>
      </c>
      <c r="F724">
        <v>23</v>
      </c>
      <c r="G724" t="s">
        <v>892</v>
      </c>
      <c r="H724">
        <f>YEAR(Table5[[#This Row],[Date]])</f>
        <v>2043</v>
      </c>
    </row>
    <row r="725" spans="1:8" x14ac:dyDescent="0.2">
      <c r="A725">
        <v>1755</v>
      </c>
      <c r="B725" t="s">
        <v>888</v>
      </c>
      <c r="C725">
        <v>2418</v>
      </c>
      <c r="D725" t="s">
        <v>893</v>
      </c>
      <c r="E725" s="200">
        <v>52507</v>
      </c>
      <c r="F725">
        <v>23</v>
      </c>
      <c r="G725" t="s">
        <v>892</v>
      </c>
      <c r="H725">
        <f>YEAR(Table5[[#This Row],[Date]])</f>
        <v>2043</v>
      </c>
    </row>
    <row r="726" spans="1:8" x14ac:dyDescent="0.2">
      <c r="A726">
        <v>1756</v>
      </c>
      <c r="B726" t="s">
        <v>894</v>
      </c>
      <c r="C726">
        <v>2424</v>
      </c>
      <c r="D726" t="s">
        <v>897</v>
      </c>
      <c r="E726" s="200">
        <v>52519</v>
      </c>
      <c r="F726">
        <v>23</v>
      </c>
      <c r="G726" t="s">
        <v>890</v>
      </c>
      <c r="H726">
        <f>YEAR(Table5[[#This Row],[Date]])</f>
        <v>2043</v>
      </c>
    </row>
    <row r="727" spans="1:8" x14ac:dyDescent="0.2">
      <c r="A727">
        <v>1757</v>
      </c>
      <c r="B727" t="s">
        <v>891</v>
      </c>
      <c r="C727">
        <v>2413</v>
      </c>
      <c r="D727" t="s">
        <v>897</v>
      </c>
      <c r="E727" s="200">
        <v>52531</v>
      </c>
      <c r="F727">
        <v>23</v>
      </c>
      <c r="G727" t="s">
        <v>890</v>
      </c>
      <c r="H727">
        <f>YEAR(Table5[[#This Row],[Date]])</f>
        <v>2043</v>
      </c>
    </row>
    <row r="728" spans="1:8" x14ac:dyDescent="0.2">
      <c r="A728">
        <v>1758</v>
      </c>
      <c r="B728" t="s">
        <v>888</v>
      </c>
      <c r="C728">
        <v>2418</v>
      </c>
      <c r="D728" t="s">
        <v>897</v>
      </c>
      <c r="E728" s="200">
        <v>52543</v>
      </c>
      <c r="F728">
        <v>23</v>
      </c>
      <c r="G728" t="s">
        <v>890</v>
      </c>
      <c r="H728">
        <f>YEAR(Table5[[#This Row],[Date]])</f>
        <v>2043</v>
      </c>
    </row>
    <row r="729" spans="1:8" x14ac:dyDescent="0.2">
      <c r="A729">
        <v>1760</v>
      </c>
      <c r="B729" t="s">
        <v>891</v>
      </c>
      <c r="C729">
        <v>2421</v>
      </c>
      <c r="D729" t="s">
        <v>889</v>
      </c>
      <c r="E729" s="200">
        <v>52555</v>
      </c>
      <c r="F729">
        <v>23</v>
      </c>
      <c r="G729" t="s">
        <v>892</v>
      </c>
      <c r="H729">
        <f>YEAR(Table5[[#This Row],[Date]])</f>
        <v>2043</v>
      </c>
    </row>
    <row r="730" spans="1:8" x14ac:dyDescent="0.2">
      <c r="A730">
        <v>1761</v>
      </c>
      <c r="B730" t="s">
        <v>891</v>
      </c>
      <c r="C730">
        <v>2421</v>
      </c>
      <c r="D730" t="s">
        <v>889</v>
      </c>
      <c r="E730" s="200">
        <v>52567</v>
      </c>
      <c r="F730">
        <v>23</v>
      </c>
      <c r="G730" t="s">
        <v>892</v>
      </c>
      <c r="H730">
        <f>YEAR(Table5[[#This Row],[Date]])</f>
        <v>2043</v>
      </c>
    </row>
    <row r="731" spans="1:8" x14ac:dyDescent="0.2">
      <c r="A731">
        <v>1762</v>
      </c>
      <c r="B731" t="s">
        <v>888</v>
      </c>
      <c r="C731">
        <v>2421</v>
      </c>
      <c r="D731" t="s">
        <v>889</v>
      </c>
      <c r="E731" s="200">
        <v>52579</v>
      </c>
      <c r="F731">
        <v>23</v>
      </c>
      <c r="G731" t="s">
        <v>890</v>
      </c>
      <c r="H731">
        <f>YEAR(Table5[[#This Row],[Date]])</f>
        <v>2043</v>
      </c>
    </row>
    <row r="732" spans="1:8" x14ac:dyDescent="0.2">
      <c r="A732">
        <v>1763</v>
      </c>
      <c r="B732" t="s">
        <v>888</v>
      </c>
      <c r="C732">
        <v>2421</v>
      </c>
      <c r="D732" t="s">
        <v>889</v>
      </c>
      <c r="E732" s="200">
        <v>52591</v>
      </c>
      <c r="F732">
        <v>23</v>
      </c>
      <c r="G732" t="s">
        <v>890</v>
      </c>
      <c r="H732">
        <f>YEAR(Table5[[#This Row],[Date]])</f>
        <v>2043</v>
      </c>
    </row>
    <row r="733" spans="1:8" x14ac:dyDescent="0.2">
      <c r="A733">
        <v>1764</v>
      </c>
      <c r="B733" t="s">
        <v>888</v>
      </c>
      <c r="C733">
        <v>2423</v>
      </c>
      <c r="D733" t="s">
        <v>897</v>
      </c>
      <c r="E733" s="200">
        <v>52603</v>
      </c>
      <c r="F733">
        <v>23</v>
      </c>
      <c r="G733" t="s">
        <v>890</v>
      </c>
      <c r="H733">
        <f>YEAR(Table5[[#This Row],[Date]])</f>
        <v>2044</v>
      </c>
    </row>
    <row r="734" spans="1:8" x14ac:dyDescent="0.2">
      <c r="A734">
        <v>1765</v>
      </c>
      <c r="B734" t="s">
        <v>888</v>
      </c>
      <c r="C734">
        <v>2414</v>
      </c>
      <c r="D734" t="s">
        <v>889</v>
      </c>
      <c r="E734" s="200">
        <v>52615</v>
      </c>
      <c r="F734">
        <v>23</v>
      </c>
      <c r="G734" t="s">
        <v>892</v>
      </c>
      <c r="H734">
        <f>YEAR(Table5[[#This Row],[Date]])</f>
        <v>2044</v>
      </c>
    </row>
    <row r="735" spans="1:8" x14ac:dyDescent="0.2">
      <c r="A735">
        <v>1766</v>
      </c>
      <c r="B735" t="s">
        <v>888</v>
      </c>
      <c r="C735">
        <v>2414</v>
      </c>
      <c r="D735" t="s">
        <v>893</v>
      </c>
      <c r="E735" s="200">
        <v>52627</v>
      </c>
      <c r="F735">
        <v>23</v>
      </c>
      <c r="G735" t="s">
        <v>892</v>
      </c>
      <c r="H735">
        <f>YEAR(Table5[[#This Row],[Date]])</f>
        <v>2044</v>
      </c>
    </row>
    <row r="736" spans="1:8" x14ac:dyDescent="0.2">
      <c r="A736">
        <v>1767</v>
      </c>
      <c r="B736" t="s">
        <v>888</v>
      </c>
      <c r="C736">
        <v>2415</v>
      </c>
      <c r="D736" t="s">
        <v>899</v>
      </c>
      <c r="E736" s="200">
        <v>52639</v>
      </c>
      <c r="F736">
        <v>23</v>
      </c>
      <c r="G736" t="s">
        <v>892</v>
      </c>
      <c r="H736">
        <f>YEAR(Table5[[#This Row],[Date]])</f>
        <v>2044</v>
      </c>
    </row>
    <row r="737" spans="1:8" x14ac:dyDescent="0.2">
      <c r="A737">
        <v>1768</v>
      </c>
      <c r="B737" t="s">
        <v>888</v>
      </c>
      <c r="C737">
        <v>2415</v>
      </c>
      <c r="D737" t="s">
        <v>897</v>
      </c>
      <c r="E737" s="200">
        <v>52651</v>
      </c>
      <c r="F737">
        <v>23</v>
      </c>
      <c r="G737" t="s">
        <v>892</v>
      </c>
      <c r="H737">
        <f>YEAR(Table5[[#This Row],[Date]])</f>
        <v>2044</v>
      </c>
    </row>
    <row r="738" spans="1:8" x14ac:dyDescent="0.2">
      <c r="A738">
        <v>1769</v>
      </c>
      <c r="B738" t="s">
        <v>891</v>
      </c>
      <c r="C738">
        <v>2406</v>
      </c>
      <c r="D738" t="s">
        <v>893</v>
      </c>
      <c r="E738" s="200">
        <v>52663</v>
      </c>
      <c r="F738">
        <v>9</v>
      </c>
      <c r="G738" t="s">
        <v>892</v>
      </c>
      <c r="H738">
        <f>YEAR(Table5[[#This Row],[Date]])</f>
        <v>2044</v>
      </c>
    </row>
    <row r="739" spans="1:8" x14ac:dyDescent="0.2">
      <c r="A739">
        <v>1770</v>
      </c>
      <c r="B739" t="s">
        <v>891</v>
      </c>
      <c r="C739">
        <v>2421</v>
      </c>
      <c r="D739" t="s">
        <v>897</v>
      </c>
      <c r="E739" s="200">
        <v>52675</v>
      </c>
      <c r="F739">
        <v>23</v>
      </c>
      <c r="G739" t="s">
        <v>892</v>
      </c>
      <c r="H739">
        <f>YEAR(Table5[[#This Row],[Date]])</f>
        <v>2044</v>
      </c>
    </row>
    <row r="740" spans="1:8" x14ac:dyDescent="0.2">
      <c r="A740">
        <v>1771</v>
      </c>
      <c r="B740" t="s">
        <v>891</v>
      </c>
      <c r="C740">
        <v>2421</v>
      </c>
      <c r="D740" t="s">
        <v>897</v>
      </c>
      <c r="E740" s="200">
        <v>52687</v>
      </c>
      <c r="F740">
        <v>23</v>
      </c>
      <c r="G740" t="s">
        <v>892</v>
      </c>
      <c r="H740">
        <f>YEAR(Table5[[#This Row],[Date]])</f>
        <v>2044</v>
      </c>
    </row>
    <row r="741" spans="1:8" x14ac:dyDescent="0.2">
      <c r="A741">
        <v>1772</v>
      </c>
      <c r="B741" t="s">
        <v>888</v>
      </c>
      <c r="C741">
        <v>2407</v>
      </c>
      <c r="D741" t="s">
        <v>889</v>
      </c>
      <c r="E741" s="200">
        <v>52699</v>
      </c>
      <c r="F741">
        <v>23</v>
      </c>
      <c r="G741" t="s">
        <v>892</v>
      </c>
      <c r="H741">
        <f>YEAR(Table5[[#This Row],[Date]])</f>
        <v>2044</v>
      </c>
    </row>
    <row r="742" spans="1:8" x14ac:dyDescent="0.2">
      <c r="A742">
        <v>1773</v>
      </c>
      <c r="B742" t="s">
        <v>888</v>
      </c>
      <c r="C742">
        <v>2412</v>
      </c>
      <c r="D742" t="s">
        <v>897</v>
      </c>
      <c r="E742" s="200">
        <v>52711</v>
      </c>
      <c r="F742">
        <v>23</v>
      </c>
      <c r="G742" t="s">
        <v>890</v>
      </c>
      <c r="H742">
        <f>YEAR(Table5[[#This Row],[Date]])</f>
        <v>2044</v>
      </c>
    </row>
    <row r="743" spans="1:8" x14ac:dyDescent="0.2">
      <c r="A743">
        <v>1774</v>
      </c>
      <c r="B743" t="s">
        <v>891</v>
      </c>
      <c r="C743">
        <v>2404</v>
      </c>
      <c r="D743" t="s">
        <v>897</v>
      </c>
      <c r="E743" s="200">
        <v>52723</v>
      </c>
      <c r="F743">
        <v>23</v>
      </c>
      <c r="G743" t="s">
        <v>892</v>
      </c>
      <c r="H743">
        <f>YEAR(Table5[[#This Row],[Date]])</f>
        <v>2044</v>
      </c>
    </row>
    <row r="744" spans="1:8" x14ac:dyDescent="0.2">
      <c r="A744">
        <v>1775</v>
      </c>
      <c r="B744" t="s">
        <v>894</v>
      </c>
      <c r="C744">
        <v>2405</v>
      </c>
      <c r="D744" t="s">
        <v>897</v>
      </c>
      <c r="E744" s="200">
        <v>52735</v>
      </c>
      <c r="F744">
        <v>23</v>
      </c>
      <c r="G744" t="s">
        <v>892</v>
      </c>
      <c r="H744">
        <f>YEAR(Table5[[#This Row],[Date]])</f>
        <v>2044</v>
      </c>
    </row>
    <row r="745" spans="1:8" x14ac:dyDescent="0.2">
      <c r="A745">
        <v>1776</v>
      </c>
      <c r="B745" t="s">
        <v>891</v>
      </c>
      <c r="C745">
        <v>2406</v>
      </c>
      <c r="D745" t="s">
        <v>889</v>
      </c>
      <c r="E745" s="200">
        <v>52747</v>
      </c>
      <c r="F745">
        <v>23</v>
      </c>
      <c r="G745" t="s">
        <v>890</v>
      </c>
      <c r="H745">
        <f>YEAR(Table5[[#This Row],[Date]])</f>
        <v>2044</v>
      </c>
    </row>
    <row r="746" spans="1:8" x14ac:dyDescent="0.2">
      <c r="A746">
        <v>1777</v>
      </c>
      <c r="B746" t="s">
        <v>891</v>
      </c>
      <c r="C746">
        <v>2406</v>
      </c>
      <c r="D746" t="s">
        <v>889</v>
      </c>
      <c r="E746" s="200">
        <v>52759</v>
      </c>
      <c r="F746">
        <v>23</v>
      </c>
      <c r="G746" t="s">
        <v>892</v>
      </c>
      <c r="H746">
        <f>YEAR(Table5[[#This Row],[Date]])</f>
        <v>2044</v>
      </c>
    </row>
    <row r="747" spans="1:8" x14ac:dyDescent="0.2">
      <c r="A747">
        <v>1778</v>
      </c>
      <c r="B747" t="s">
        <v>888</v>
      </c>
      <c r="C747">
        <v>2402</v>
      </c>
      <c r="D747" t="s">
        <v>899</v>
      </c>
      <c r="E747" s="200">
        <v>52771</v>
      </c>
      <c r="F747">
        <v>23</v>
      </c>
      <c r="G747" t="s">
        <v>890</v>
      </c>
      <c r="H747">
        <f>YEAR(Table5[[#This Row],[Date]])</f>
        <v>2044</v>
      </c>
    </row>
    <row r="748" spans="1:8" x14ac:dyDescent="0.2">
      <c r="A748">
        <v>1779</v>
      </c>
      <c r="B748" t="s">
        <v>894</v>
      </c>
      <c r="C748">
        <v>2402</v>
      </c>
      <c r="D748" t="s">
        <v>897</v>
      </c>
      <c r="E748" s="200">
        <v>52783</v>
      </c>
      <c r="F748">
        <v>23</v>
      </c>
      <c r="G748" t="s">
        <v>890</v>
      </c>
      <c r="H748">
        <f>YEAR(Table5[[#This Row],[Date]])</f>
        <v>2044</v>
      </c>
    </row>
    <row r="749" spans="1:8" x14ac:dyDescent="0.2">
      <c r="A749">
        <v>1780</v>
      </c>
      <c r="B749" t="s">
        <v>888</v>
      </c>
      <c r="C749">
        <v>2419</v>
      </c>
      <c r="D749" t="s">
        <v>897</v>
      </c>
      <c r="E749" s="200">
        <v>52795</v>
      </c>
      <c r="F749">
        <v>23</v>
      </c>
      <c r="G749" t="s">
        <v>892</v>
      </c>
      <c r="H749">
        <f>YEAR(Table5[[#This Row],[Date]])</f>
        <v>2044</v>
      </c>
    </row>
    <row r="750" spans="1:8" x14ac:dyDescent="0.2">
      <c r="A750">
        <v>1781</v>
      </c>
      <c r="B750" t="s">
        <v>888</v>
      </c>
      <c r="C750">
        <v>2419</v>
      </c>
      <c r="D750" t="s">
        <v>897</v>
      </c>
      <c r="E750" s="200">
        <v>52807</v>
      </c>
      <c r="F750">
        <v>23</v>
      </c>
      <c r="G750" t="s">
        <v>892</v>
      </c>
      <c r="H750">
        <f>YEAR(Table5[[#This Row],[Date]])</f>
        <v>2044</v>
      </c>
    </row>
    <row r="751" spans="1:8" x14ac:dyDescent="0.2">
      <c r="A751">
        <v>1782</v>
      </c>
      <c r="B751" t="s">
        <v>888</v>
      </c>
      <c r="C751">
        <v>2420</v>
      </c>
      <c r="D751" t="s">
        <v>897</v>
      </c>
      <c r="E751" s="200">
        <v>52819</v>
      </c>
      <c r="F751">
        <v>23</v>
      </c>
      <c r="G751" t="s">
        <v>892</v>
      </c>
      <c r="H751">
        <f>YEAR(Table5[[#This Row],[Date]])</f>
        <v>2044</v>
      </c>
    </row>
    <row r="752" spans="1:8" x14ac:dyDescent="0.2">
      <c r="A752">
        <v>1783</v>
      </c>
      <c r="B752" t="s">
        <v>891</v>
      </c>
      <c r="C752">
        <v>2401</v>
      </c>
      <c r="D752" t="s">
        <v>897</v>
      </c>
      <c r="E752" s="200">
        <v>52831</v>
      </c>
      <c r="F752">
        <v>22</v>
      </c>
      <c r="G752" t="s">
        <v>890</v>
      </c>
      <c r="H752">
        <f>YEAR(Table5[[#This Row],[Date]])</f>
        <v>2044</v>
      </c>
    </row>
    <row r="753" spans="1:8" x14ac:dyDescent="0.2">
      <c r="A753">
        <v>1784</v>
      </c>
      <c r="B753" t="s">
        <v>891</v>
      </c>
      <c r="C753">
        <v>2417</v>
      </c>
      <c r="D753" t="s">
        <v>897</v>
      </c>
      <c r="E753" s="200">
        <v>52843</v>
      </c>
      <c r="F753">
        <v>22</v>
      </c>
      <c r="G753" t="s">
        <v>896</v>
      </c>
      <c r="H753">
        <f>YEAR(Table5[[#This Row],[Date]])</f>
        <v>2044</v>
      </c>
    </row>
    <row r="754" spans="1:8" x14ac:dyDescent="0.2">
      <c r="A754">
        <v>1785</v>
      </c>
      <c r="B754" t="s">
        <v>891</v>
      </c>
      <c r="C754">
        <v>2413</v>
      </c>
      <c r="D754" t="s">
        <v>889</v>
      </c>
      <c r="E754" s="200">
        <v>52855</v>
      </c>
      <c r="F754">
        <v>22</v>
      </c>
      <c r="G754" t="s">
        <v>890</v>
      </c>
      <c r="H754">
        <f>YEAR(Table5[[#This Row],[Date]])</f>
        <v>2044</v>
      </c>
    </row>
    <row r="755" spans="1:8" x14ac:dyDescent="0.2">
      <c r="A755">
        <v>1786</v>
      </c>
      <c r="B755" t="s">
        <v>888</v>
      </c>
      <c r="C755">
        <v>2423</v>
      </c>
      <c r="D755" t="s">
        <v>893</v>
      </c>
      <c r="E755" s="200">
        <v>52867</v>
      </c>
      <c r="F755">
        <v>22</v>
      </c>
      <c r="G755" t="s">
        <v>890</v>
      </c>
      <c r="H755">
        <f>YEAR(Table5[[#This Row],[Date]])</f>
        <v>2044</v>
      </c>
    </row>
    <row r="756" spans="1:8" x14ac:dyDescent="0.2">
      <c r="A756">
        <v>1787</v>
      </c>
      <c r="B756" t="s">
        <v>891</v>
      </c>
      <c r="C756">
        <v>2422</v>
      </c>
      <c r="D756" t="s">
        <v>897</v>
      </c>
      <c r="E756" s="200">
        <v>52879</v>
      </c>
      <c r="F756">
        <v>22</v>
      </c>
      <c r="G756" t="s">
        <v>892</v>
      </c>
      <c r="H756">
        <f>YEAR(Table5[[#This Row],[Date]])</f>
        <v>2044</v>
      </c>
    </row>
    <row r="757" spans="1:8" x14ac:dyDescent="0.2">
      <c r="A757">
        <v>1788</v>
      </c>
      <c r="B757" t="s">
        <v>888</v>
      </c>
      <c r="C757">
        <v>2413</v>
      </c>
      <c r="D757" t="s">
        <v>899</v>
      </c>
      <c r="E757" s="200">
        <v>52891</v>
      </c>
      <c r="F757">
        <v>7</v>
      </c>
      <c r="G757" t="s">
        <v>892</v>
      </c>
      <c r="H757">
        <f>YEAR(Table5[[#This Row],[Date]])</f>
        <v>2044</v>
      </c>
    </row>
    <row r="758" spans="1:8" x14ac:dyDescent="0.2">
      <c r="A758">
        <v>1789</v>
      </c>
      <c r="B758" t="s">
        <v>888</v>
      </c>
      <c r="C758">
        <v>2417</v>
      </c>
      <c r="D758" t="s">
        <v>893</v>
      </c>
      <c r="E758" s="200">
        <v>52903</v>
      </c>
      <c r="F758">
        <v>22</v>
      </c>
      <c r="G758" t="s">
        <v>892</v>
      </c>
      <c r="H758">
        <f>YEAR(Table5[[#This Row],[Date]])</f>
        <v>2044</v>
      </c>
    </row>
    <row r="759" spans="1:8" x14ac:dyDescent="0.2">
      <c r="A759">
        <v>1791</v>
      </c>
      <c r="B759" t="s">
        <v>894</v>
      </c>
      <c r="C759">
        <v>2411</v>
      </c>
      <c r="D759" t="s">
        <v>893</v>
      </c>
      <c r="E759" s="200">
        <v>52915</v>
      </c>
      <c r="F759">
        <v>22</v>
      </c>
      <c r="G759" t="s">
        <v>892</v>
      </c>
      <c r="H759">
        <f>YEAR(Table5[[#This Row],[Date]])</f>
        <v>2044</v>
      </c>
    </row>
    <row r="760" spans="1:8" x14ac:dyDescent="0.2">
      <c r="A760">
        <v>1792</v>
      </c>
      <c r="B760" t="s">
        <v>891</v>
      </c>
      <c r="C760">
        <v>2405</v>
      </c>
      <c r="D760" t="s">
        <v>893</v>
      </c>
      <c r="E760" s="200">
        <v>52927</v>
      </c>
      <c r="F760">
        <v>22</v>
      </c>
      <c r="G760" t="s">
        <v>892</v>
      </c>
      <c r="H760">
        <f>YEAR(Table5[[#This Row],[Date]])</f>
        <v>2044</v>
      </c>
    </row>
    <row r="761" spans="1:8" x14ac:dyDescent="0.2">
      <c r="A761">
        <v>1793</v>
      </c>
      <c r="B761" t="s">
        <v>888</v>
      </c>
      <c r="C761">
        <v>2414</v>
      </c>
      <c r="D761" t="s">
        <v>897</v>
      </c>
      <c r="E761" s="200">
        <v>52939</v>
      </c>
      <c r="F761">
        <v>22</v>
      </c>
      <c r="G761" t="s">
        <v>890</v>
      </c>
      <c r="H761">
        <f>YEAR(Table5[[#This Row],[Date]])</f>
        <v>2044</v>
      </c>
    </row>
    <row r="762" spans="1:8" x14ac:dyDescent="0.2">
      <c r="A762">
        <v>1794</v>
      </c>
      <c r="B762" t="s">
        <v>888</v>
      </c>
      <c r="C762">
        <v>2413</v>
      </c>
      <c r="D762" t="s">
        <v>897</v>
      </c>
      <c r="E762" s="200">
        <v>52951</v>
      </c>
      <c r="F762">
        <v>22</v>
      </c>
      <c r="G762" t="s">
        <v>890</v>
      </c>
      <c r="H762">
        <f>YEAR(Table5[[#This Row],[Date]])</f>
        <v>2044</v>
      </c>
    </row>
    <row r="763" spans="1:8" x14ac:dyDescent="0.2">
      <c r="A763">
        <v>1795</v>
      </c>
      <c r="B763" t="s">
        <v>888</v>
      </c>
      <c r="C763">
        <v>2409</v>
      </c>
      <c r="D763" t="s">
        <v>893</v>
      </c>
      <c r="E763" s="200">
        <v>52963</v>
      </c>
      <c r="F763">
        <v>22</v>
      </c>
      <c r="G763" t="s">
        <v>892</v>
      </c>
      <c r="H763">
        <f>YEAR(Table5[[#This Row],[Date]])</f>
        <v>2045</v>
      </c>
    </row>
    <row r="764" spans="1:8" x14ac:dyDescent="0.2">
      <c r="A764">
        <v>1796</v>
      </c>
      <c r="B764" t="s">
        <v>891</v>
      </c>
      <c r="C764">
        <v>2404</v>
      </c>
      <c r="D764" t="s">
        <v>889</v>
      </c>
      <c r="E764" s="200">
        <v>52975</v>
      </c>
      <c r="F764">
        <v>22</v>
      </c>
      <c r="G764" t="s">
        <v>892</v>
      </c>
      <c r="H764">
        <f>YEAR(Table5[[#This Row],[Date]])</f>
        <v>2045</v>
      </c>
    </row>
    <row r="765" spans="1:8" x14ac:dyDescent="0.2">
      <c r="A765">
        <v>1797</v>
      </c>
      <c r="B765" t="s">
        <v>891</v>
      </c>
      <c r="C765">
        <v>2418</v>
      </c>
      <c r="D765" t="s">
        <v>897</v>
      </c>
      <c r="E765" s="200">
        <v>52987</v>
      </c>
      <c r="F765">
        <v>22</v>
      </c>
      <c r="G765" t="s">
        <v>890</v>
      </c>
      <c r="H765">
        <f>YEAR(Table5[[#This Row],[Date]])</f>
        <v>2045</v>
      </c>
    </row>
    <row r="766" spans="1:8" x14ac:dyDescent="0.2">
      <c r="A766">
        <v>1798</v>
      </c>
      <c r="B766" t="s">
        <v>888</v>
      </c>
      <c r="C766">
        <v>2418</v>
      </c>
      <c r="D766" t="s">
        <v>899</v>
      </c>
      <c r="E766" s="200">
        <v>52999</v>
      </c>
      <c r="F766">
        <v>22</v>
      </c>
      <c r="G766" t="s">
        <v>892</v>
      </c>
      <c r="H766">
        <f>YEAR(Table5[[#This Row],[Date]])</f>
        <v>2045</v>
      </c>
    </row>
    <row r="767" spans="1:8" x14ac:dyDescent="0.2">
      <c r="A767">
        <v>1799</v>
      </c>
      <c r="B767" t="s">
        <v>888</v>
      </c>
      <c r="C767">
        <v>2413</v>
      </c>
      <c r="D767" t="s">
        <v>893</v>
      </c>
      <c r="E767" s="200">
        <v>53011</v>
      </c>
      <c r="F767">
        <v>22</v>
      </c>
      <c r="G767" t="s">
        <v>890</v>
      </c>
      <c r="H767">
        <f>YEAR(Table5[[#This Row],[Date]])</f>
        <v>2045</v>
      </c>
    </row>
    <row r="768" spans="1:8" x14ac:dyDescent="0.2">
      <c r="A768">
        <v>1800</v>
      </c>
      <c r="B768" t="s">
        <v>888</v>
      </c>
      <c r="C768">
        <v>2406</v>
      </c>
      <c r="D768" t="s">
        <v>899</v>
      </c>
      <c r="E768" s="200">
        <v>53023</v>
      </c>
      <c r="F768">
        <v>22</v>
      </c>
      <c r="G768" t="s">
        <v>892</v>
      </c>
      <c r="H768">
        <f>YEAR(Table5[[#This Row],[Date]])</f>
        <v>2045</v>
      </c>
    </row>
    <row r="769" spans="1:8" x14ac:dyDescent="0.2">
      <c r="A769">
        <v>1801</v>
      </c>
      <c r="B769" t="s">
        <v>894</v>
      </c>
      <c r="C769">
        <v>2424</v>
      </c>
      <c r="D769" t="s">
        <v>893</v>
      </c>
      <c r="E769" s="200">
        <v>53035</v>
      </c>
      <c r="F769">
        <v>22</v>
      </c>
      <c r="G769" t="s">
        <v>896</v>
      </c>
      <c r="H769">
        <f>YEAR(Table5[[#This Row],[Date]])</f>
        <v>2045</v>
      </c>
    </row>
    <row r="770" spans="1:8" x14ac:dyDescent="0.2">
      <c r="A770">
        <v>1802</v>
      </c>
      <c r="B770" t="s">
        <v>894</v>
      </c>
      <c r="C770">
        <v>2404</v>
      </c>
      <c r="D770" t="s">
        <v>899</v>
      </c>
      <c r="E770" s="200">
        <v>53047</v>
      </c>
      <c r="F770">
        <v>22</v>
      </c>
      <c r="G770" t="s">
        <v>890</v>
      </c>
      <c r="H770">
        <f>YEAR(Table5[[#This Row],[Date]])</f>
        <v>2045</v>
      </c>
    </row>
    <row r="771" spans="1:8" x14ac:dyDescent="0.2">
      <c r="A771">
        <v>1803</v>
      </c>
      <c r="B771" t="s">
        <v>891</v>
      </c>
      <c r="C771">
        <v>2423</v>
      </c>
      <c r="D771" t="s">
        <v>893</v>
      </c>
      <c r="E771" s="200">
        <v>53059</v>
      </c>
      <c r="F771">
        <v>22</v>
      </c>
      <c r="G771" t="s">
        <v>890</v>
      </c>
      <c r="H771">
        <f>YEAR(Table5[[#This Row],[Date]])</f>
        <v>2045</v>
      </c>
    </row>
    <row r="772" spans="1:8" x14ac:dyDescent="0.2">
      <c r="A772">
        <v>1804</v>
      </c>
      <c r="B772" t="s">
        <v>891</v>
      </c>
      <c r="C772">
        <v>2417</v>
      </c>
      <c r="D772" t="s">
        <v>897</v>
      </c>
      <c r="E772" s="200">
        <v>53071</v>
      </c>
      <c r="F772">
        <v>22</v>
      </c>
      <c r="G772" t="s">
        <v>892</v>
      </c>
      <c r="H772">
        <f>YEAR(Table5[[#This Row],[Date]])</f>
        <v>2045</v>
      </c>
    </row>
    <row r="773" spans="1:8" x14ac:dyDescent="0.2">
      <c r="A773">
        <v>1805</v>
      </c>
      <c r="B773" t="s">
        <v>891</v>
      </c>
      <c r="C773">
        <v>2417</v>
      </c>
      <c r="D773" t="s">
        <v>897</v>
      </c>
      <c r="E773" s="200">
        <v>53083</v>
      </c>
      <c r="F773">
        <v>6</v>
      </c>
      <c r="G773" t="s">
        <v>892</v>
      </c>
      <c r="H773">
        <f>YEAR(Table5[[#This Row],[Date]])</f>
        <v>2045</v>
      </c>
    </row>
    <row r="774" spans="1:8" x14ac:dyDescent="0.2">
      <c r="A774">
        <v>1806</v>
      </c>
      <c r="B774" t="s">
        <v>894</v>
      </c>
      <c r="C774">
        <v>2407</v>
      </c>
      <c r="D774" t="s">
        <v>899</v>
      </c>
      <c r="E774" s="200">
        <v>53095</v>
      </c>
      <c r="F774">
        <v>22</v>
      </c>
      <c r="G774" t="s">
        <v>892</v>
      </c>
      <c r="H774">
        <f>YEAR(Table5[[#This Row],[Date]])</f>
        <v>2045</v>
      </c>
    </row>
    <row r="775" spans="1:8" x14ac:dyDescent="0.2">
      <c r="A775">
        <v>1807</v>
      </c>
      <c r="B775" t="s">
        <v>891</v>
      </c>
      <c r="C775">
        <v>2401</v>
      </c>
      <c r="D775" t="s">
        <v>893</v>
      </c>
      <c r="E775" s="200">
        <v>53107</v>
      </c>
      <c r="F775">
        <v>22</v>
      </c>
      <c r="G775" t="s">
        <v>892</v>
      </c>
      <c r="H775">
        <f>YEAR(Table5[[#This Row],[Date]])</f>
        <v>2045</v>
      </c>
    </row>
    <row r="776" spans="1:8" x14ac:dyDescent="0.2">
      <c r="A776">
        <v>1808</v>
      </c>
      <c r="B776" t="s">
        <v>891</v>
      </c>
      <c r="C776">
        <v>2420</v>
      </c>
      <c r="D776" t="s">
        <v>893</v>
      </c>
      <c r="E776" s="200">
        <v>53119</v>
      </c>
      <c r="F776">
        <v>22</v>
      </c>
      <c r="G776" t="s">
        <v>890</v>
      </c>
      <c r="H776">
        <f>YEAR(Table5[[#This Row],[Date]])</f>
        <v>2045</v>
      </c>
    </row>
    <row r="777" spans="1:8" x14ac:dyDescent="0.2">
      <c r="A777">
        <v>1809</v>
      </c>
      <c r="B777" t="s">
        <v>888</v>
      </c>
      <c r="C777">
        <v>2424</v>
      </c>
      <c r="D777" t="s">
        <v>897</v>
      </c>
      <c r="E777" s="200">
        <v>53131</v>
      </c>
      <c r="F777">
        <v>22</v>
      </c>
      <c r="G777" t="s">
        <v>892</v>
      </c>
      <c r="H777">
        <f>YEAR(Table5[[#This Row],[Date]])</f>
        <v>2045</v>
      </c>
    </row>
    <row r="778" spans="1:8" x14ac:dyDescent="0.2">
      <c r="A778">
        <v>1810</v>
      </c>
      <c r="B778" t="s">
        <v>888</v>
      </c>
      <c r="C778">
        <v>2423</v>
      </c>
      <c r="D778" t="s">
        <v>897</v>
      </c>
      <c r="E778" s="200">
        <v>53143</v>
      </c>
      <c r="F778">
        <v>22</v>
      </c>
      <c r="G778" t="s">
        <v>890</v>
      </c>
      <c r="H778">
        <f>YEAR(Table5[[#This Row],[Date]])</f>
        <v>2045</v>
      </c>
    </row>
    <row r="779" spans="1:8" x14ac:dyDescent="0.2">
      <c r="A779">
        <v>1811</v>
      </c>
      <c r="B779" t="s">
        <v>891</v>
      </c>
      <c r="C779">
        <v>2414</v>
      </c>
      <c r="D779" t="s">
        <v>897</v>
      </c>
      <c r="E779" s="200">
        <v>53155</v>
      </c>
      <c r="F779">
        <v>22</v>
      </c>
      <c r="G779" t="s">
        <v>890</v>
      </c>
      <c r="H779">
        <f>YEAR(Table5[[#This Row],[Date]])</f>
        <v>2045</v>
      </c>
    </row>
    <row r="780" spans="1:8" x14ac:dyDescent="0.2">
      <c r="A780">
        <v>1812</v>
      </c>
      <c r="B780" t="s">
        <v>888</v>
      </c>
      <c r="C780">
        <v>2418</v>
      </c>
      <c r="D780" t="s">
        <v>899</v>
      </c>
      <c r="E780" s="200">
        <v>53167</v>
      </c>
      <c r="F780">
        <v>22</v>
      </c>
      <c r="G780" t="s">
        <v>892</v>
      </c>
      <c r="H780">
        <f>YEAR(Table5[[#This Row],[Date]])</f>
        <v>2045</v>
      </c>
    </row>
    <row r="781" spans="1:8" x14ac:dyDescent="0.2">
      <c r="A781">
        <v>1813</v>
      </c>
      <c r="B781" t="s">
        <v>888</v>
      </c>
      <c r="C781">
        <v>2424</v>
      </c>
      <c r="D781" t="s">
        <v>897</v>
      </c>
      <c r="E781" s="200">
        <v>53179</v>
      </c>
      <c r="F781">
        <v>22</v>
      </c>
      <c r="G781" t="s">
        <v>892</v>
      </c>
      <c r="H781">
        <f>YEAR(Table5[[#This Row],[Date]])</f>
        <v>2045</v>
      </c>
    </row>
    <row r="782" spans="1:8" x14ac:dyDescent="0.2">
      <c r="A782">
        <v>1814</v>
      </c>
      <c r="B782" t="s">
        <v>891</v>
      </c>
      <c r="C782">
        <v>2403</v>
      </c>
      <c r="D782" t="s">
        <v>889</v>
      </c>
      <c r="E782" s="200">
        <v>53191</v>
      </c>
      <c r="F782">
        <v>22</v>
      </c>
      <c r="G782" t="s">
        <v>890</v>
      </c>
      <c r="H782">
        <f>YEAR(Table5[[#This Row],[Date]])</f>
        <v>2045</v>
      </c>
    </row>
    <row r="783" spans="1:8" x14ac:dyDescent="0.2">
      <c r="A783">
        <v>1815</v>
      </c>
      <c r="B783" t="s">
        <v>891</v>
      </c>
      <c r="C783">
        <v>2403</v>
      </c>
      <c r="D783" t="s">
        <v>889</v>
      </c>
      <c r="E783" s="200">
        <v>53203</v>
      </c>
      <c r="F783">
        <v>22</v>
      </c>
      <c r="G783" t="s">
        <v>890</v>
      </c>
      <c r="H783">
        <f>YEAR(Table5[[#This Row],[Date]])</f>
        <v>2045</v>
      </c>
    </row>
    <row r="784" spans="1:8" x14ac:dyDescent="0.2">
      <c r="A784">
        <v>1817</v>
      </c>
      <c r="B784" t="s">
        <v>888</v>
      </c>
      <c r="C784">
        <v>2421</v>
      </c>
      <c r="D784" t="s">
        <v>889</v>
      </c>
      <c r="E784" s="200">
        <v>53215</v>
      </c>
      <c r="F784">
        <v>22</v>
      </c>
      <c r="G784" t="s">
        <v>890</v>
      </c>
      <c r="H784">
        <f>YEAR(Table5[[#This Row],[Date]])</f>
        <v>2045</v>
      </c>
    </row>
    <row r="785" spans="1:8" x14ac:dyDescent="0.2">
      <c r="A785">
        <v>1818</v>
      </c>
      <c r="B785" t="s">
        <v>891</v>
      </c>
      <c r="C785">
        <v>2404</v>
      </c>
      <c r="D785" t="s">
        <v>897</v>
      </c>
      <c r="E785" s="200">
        <v>53227</v>
      </c>
      <c r="F785">
        <v>22</v>
      </c>
      <c r="G785" t="s">
        <v>892</v>
      </c>
      <c r="H785">
        <f>YEAR(Table5[[#This Row],[Date]])</f>
        <v>2045</v>
      </c>
    </row>
    <row r="786" spans="1:8" x14ac:dyDescent="0.2">
      <c r="A786">
        <v>1819</v>
      </c>
      <c r="B786" t="s">
        <v>891</v>
      </c>
      <c r="C786">
        <v>2404</v>
      </c>
      <c r="D786" t="s">
        <v>897</v>
      </c>
      <c r="E786" s="200">
        <v>53239</v>
      </c>
      <c r="F786">
        <v>22</v>
      </c>
      <c r="G786" t="s">
        <v>892</v>
      </c>
      <c r="H786">
        <f>YEAR(Table5[[#This Row],[Date]])</f>
        <v>2045</v>
      </c>
    </row>
    <row r="787" spans="1:8" x14ac:dyDescent="0.2">
      <c r="A787">
        <v>1821</v>
      </c>
      <c r="B787" t="s">
        <v>891</v>
      </c>
      <c r="C787">
        <v>2416</v>
      </c>
      <c r="D787" t="s">
        <v>893</v>
      </c>
      <c r="E787" s="200">
        <v>53251</v>
      </c>
      <c r="F787">
        <v>22</v>
      </c>
      <c r="G787" t="s">
        <v>892</v>
      </c>
      <c r="H787">
        <f>YEAR(Table5[[#This Row],[Date]])</f>
        <v>2045</v>
      </c>
    </row>
    <row r="788" spans="1:8" x14ac:dyDescent="0.2">
      <c r="A788">
        <v>1822</v>
      </c>
      <c r="B788" t="s">
        <v>888</v>
      </c>
      <c r="C788">
        <v>2423</v>
      </c>
      <c r="D788" t="s">
        <v>889</v>
      </c>
      <c r="E788" s="200">
        <v>53263</v>
      </c>
      <c r="F788">
        <v>22</v>
      </c>
      <c r="G788" t="s">
        <v>892</v>
      </c>
      <c r="H788">
        <f>YEAR(Table5[[#This Row],[Date]])</f>
        <v>2045</v>
      </c>
    </row>
    <row r="789" spans="1:8" x14ac:dyDescent="0.2">
      <c r="A789">
        <v>1824</v>
      </c>
      <c r="B789" t="s">
        <v>891</v>
      </c>
      <c r="C789">
        <v>2418</v>
      </c>
      <c r="D789" t="s">
        <v>897</v>
      </c>
      <c r="E789" s="200">
        <v>53275</v>
      </c>
      <c r="F789">
        <v>22</v>
      </c>
      <c r="G789" t="s">
        <v>892</v>
      </c>
      <c r="H789">
        <f>YEAR(Table5[[#This Row],[Date]])</f>
        <v>2045</v>
      </c>
    </row>
    <row r="790" spans="1:8" x14ac:dyDescent="0.2">
      <c r="A790">
        <v>1825</v>
      </c>
      <c r="B790" t="s">
        <v>888</v>
      </c>
      <c r="C790">
        <v>2402</v>
      </c>
      <c r="D790" t="s">
        <v>897</v>
      </c>
      <c r="E790" s="200">
        <v>53287</v>
      </c>
      <c r="F790">
        <v>9</v>
      </c>
      <c r="G790" t="s">
        <v>892</v>
      </c>
      <c r="H790">
        <f>YEAR(Table5[[#This Row],[Date]])</f>
        <v>2045</v>
      </c>
    </row>
    <row r="791" spans="1:8" x14ac:dyDescent="0.2">
      <c r="A791">
        <v>1826</v>
      </c>
      <c r="B791" t="s">
        <v>891</v>
      </c>
      <c r="C791">
        <v>2416</v>
      </c>
      <c r="D791" t="s">
        <v>893</v>
      </c>
      <c r="E791" s="200">
        <v>53299</v>
      </c>
      <c r="F791">
        <v>22</v>
      </c>
      <c r="G791" t="s">
        <v>890</v>
      </c>
      <c r="H791">
        <f>YEAR(Table5[[#This Row],[Date]])</f>
        <v>2045</v>
      </c>
    </row>
    <row r="792" spans="1:8" x14ac:dyDescent="0.2">
      <c r="A792">
        <v>1827</v>
      </c>
      <c r="B792" t="s">
        <v>891</v>
      </c>
      <c r="C792">
        <v>2416</v>
      </c>
      <c r="D792" t="s">
        <v>893</v>
      </c>
      <c r="E792" s="200">
        <v>53311</v>
      </c>
      <c r="F792">
        <v>22</v>
      </c>
      <c r="G792" t="s">
        <v>890</v>
      </c>
      <c r="H792">
        <f>YEAR(Table5[[#This Row],[Date]])</f>
        <v>2045</v>
      </c>
    </row>
    <row r="793" spans="1:8" x14ac:dyDescent="0.2">
      <c r="A793">
        <v>1828</v>
      </c>
      <c r="B793" t="s">
        <v>891</v>
      </c>
      <c r="C793">
        <v>2408</v>
      </c>
      <c r="D793" t="s">
        <v>889</v>
      </c>
      <c r="E793" s="200">
        <v>53323</v>
      </c>
      <c r="F793">
        <v>22</v>
      </c>
      <c r="G793" t="s">
        <v>892</v>
      </c>
      <c r="H793">
        <f>YEAR(Table5[[#This Row],[Date]])</f>
        <v>2045</v>
      </c>
    </row>
    <row r="794" spans="1:8" x14ac:dyDescent="0.2">
      <c r="A794">
        <v>1829</v>
      </c>
      <c r="B794" t="s">
        <v>891</v>
      </c>
      <c r="C794">
        <v>2403</v>
      </c>
      <c r="D794" t="s">
        <v>889</v>
      </c>
      <c r="E794" s="200">
        <v>53335</v>
      </c>
      <c r="F794">
        <v>22</v>
      </c>
      <c r="G794" t="s">
        <v>892</v>
      </c>
      <c r="H794">
        <f>YEAR(Table5[[#This Row],[Date]])</f>
        <v>2046</v>
      </c>
    </row>
    <row r="795" spans="1:8" x14ac:dyDescent="0.2">
      <c r="A795">
        <v>1831</v>
      </c>
      <c r="B795" t="s">
        <v>891</v>
      </c>
      <c r="C795">
        <v>2421</v>
      </c>
      <c r="D795" t="s">
        <v>889</v>
      </c>
      <c r="E795" s="200">
        <v>53347</v>
      </c>
      <c r="F795">
        <v>22</v>
      </c>
      <c r="G795" t="s">
        <v>890</v>
      </c>
      <c r="H795">
        <f>YEAR(Table5[[#This Row],[Date]])</f>
        <v>2046</v>
      </c>
    </row>
    <row r="796" spans="1:8" x14ac:dyDescent="0.2">
      <c r="A796">
        <v>1832</v>
      </c>
      <c r="B796" t="s">
        <v>891</v>
      </c>
      <c r="C796">
        <v>2405</v>
      </c>
      <c r="D796" t="s">
        <v>897</v>
      </c>
      <c r="E796" s="200">
        <v>53359</v>
      </c>
      <c r="F796">
        <v>22</v>
      </c>
      <c r="G796" t="s">
        <v>890</v>
      </c>
      <c r="H796">
        <f>YEAR(Table5[[#This Row],[Date]])</f>
        <v>2046</v>
      </c>
    </row>
    <row r="797" spans="1:8" x14ac:dyDescent="0.2">
      <c r="A797">
        <v>1833</v>
      </c>
      <c r="B797" t="s">
        <v>888</v>
      </c>
      <c r="C797">
        <v>2416</v>
      </c>
      <c r="D797" t="s">
        <v>897</v>
      </c>
      <c r="E797" s="200">
        <v>53371</v>
      </c>
      <c r="F797">
        <v>22</v>
      </c>
      <c r="G797" t="s">
        <v>892</v>
      </c>
      <c r="H797">
        <f>YEAR(Table5[[#This Row],[Date]])</f>
        <v>2046</v>
      </c>
    </row>
    <row r="798" spans="1:8" x14ac:dyDescent="0.2">
      <c r="A798">
        <v>1834</v>
      </c>
      <c r="B798" t="s">
        <v>891</v>
      </c>
      <c r="C798">
        <v>2403</v>
      </c>
      <c r="D798" t="s">
        <v>897</v>
      </c>
      <c r="E798" s="200">
        <v>53383</v>
      </c>
      <c r="F798">
        <v>22</v>
      </c>
      <c r="G798" t="s">
        <v>892</v>
      </c>
      <c r="H798">
        <f>YEAR(Table5[[#This Row],[Date]])</f>
        <v>2046</v>
      </c>
    </row>
    <row r="799" spans="1:8" x14ac:dyDescent="0.2">
      <c r="A799">
        <v>1835</v>
      </c>
      <c r="B799" t="s">
        <v>898</v>
      </c>
      <c r="C799">
        <v>2417</v>
      </c>
      <c r="D799" t="s">
        <v>889</v>
      </c>
      <c r="E799" s="200">
        <v>53395</v>
      </c>
      <c r="F799">
        <v>22</v>
      </c>
      <c r="G799" t="s">
        <v>890</v>
      </c>
      <c r="H799">
        <f>YEAR(Table5[[#This Row],[Date]])</f>
        <v>2046</v>
      </c>
    </row>
    <row r="800" spans="1:8" x14ac:dyDescent="0.2">
      <c r="A800">
        <v>1836</v>
      </c>
      <c r="B800" t="s">
        <v>888</v>
      </c>
      <c r="C800">
        <v>2411</v>
      </c>
      <c r="D800" t="s">
        <v>893</v>
      </c>
      <c r="E800" s="200">
        <v>53407</v>
      </c>
      <c r="F800">
        <v>22</v>
      </c>
      <c r="G800" t="s">
        <v>890</v>
      </c>
      <c r="H800">
        <f>YEAR(Table5[[#This Row],[Date]])</f>
        <v>2046</v>
      </c>
    </row>
    <row r="801" spans="1:8" x14ac:dyDescent="0.2">
      <c r="A801">
        <v>1837</v>
      </c>
      <c r="B801" t="s">
        <v>891</v>
      </c>
      <c r="C801">
        <v>2403</v>
      </c>
      <c r="D801" t="s">
        <v>897</v>
      </c>
      <c r="E801" s="200">
        <v>53419</v>
      </c>
      <c r="F801">
        <v>22</v>
      </c>
      <c r="G801" t="s">
        <v>892</v>
      </c>
      <c r="H801">
        <f>YEAR(Table5[[#This Row],[Date]])</f>
        <v>2046</v>
      </c>
    </row>
    <row r="802" spans="1:8" x14ac:dyDescent="0.2">
      <c r="A802">
        <v>1838</v>
      </c>
      <c r="B802" t="s">
        <v>891</v>
      </c>
      <c r="C802">
        <v>2421</v>
      </c>
      <c r="D802" t="s">
        <v>893</v>
      </c>
      <c r="E802" s="200">
        <v>53431</v>
      </c>
      <c r="F802">
        <v>22</v>
      </c>
      <c r="G802" t="s">
        <v>890</v>
      </c>
      <c r="H802">
        <f>YEAR(Table5[[#This Row],[Date]])</f>
        <v>2046</v>
      </c>
    </row>
    <row r="803" spans="1:8" x14ac:dyDescent="0.2">
      <c r="A803">
        <v>1839</v>
      </c>
      <c r="B803" t="s">
        <v>888</v>
      </c>
      <c r="C803">
        <v>2416</v>
      </c>
      <c r="D803" t="s">
        <v>897</v>
      </c>
      <c r="E803" s="200">
        <v>53443</v>
      </c>
      <c r="F803">
        <v>22</v>
      </c>
      <c r="G803" t="s">
        <v>890</v>
      </c>
      <c r="H803">
        <f>YEAR(Table5[[#This Row],[Date]])</f>
        <v>2046</v>
      </c>
    </row>
    <row r="804" spans="1:8" x14ac:dyDescent="0.2">
      <c r="A804">
        <v>1841</v>
      </c>
      <c r="B804" t="s">
        <v>891</v>
      </c>
      <c r="C804">
        <v>2408</v>
      </c>
      <c r="D804" t="s">
        <v>897</v>
      </c>
      <c r="E804" s="200">
        <v>53455</v>
      </c>
      <c r="F804">
        <v>9</v>
      </c>
      <c r="G804" t="s">
        <v>892</v>
      </c>
      <c r="H804">
        <f>YEAR(Table5[[#This Row],[Date]])</f>
        <v>2046</v>
      </c>
    </row>
    <row r="805" spans="1:8" x14ac:dyDescent="0.2">
      <c r="A805">
        <v>1842</v>
      </c>
      <c r="B805" t="s">
        <v>891</v>
      </c>
      <c r="C805">
        <v>2415</v>
      </c>
      <c r="D805" t="s">
        <v>897</v>
      </c>
      <c r="E805" s="200">
        <v>53467</v>
      </c>
      <c r="F805">
        <v>22</v>
      </c>
      <c r="G805" t="s">
        <v>892</v>
      </c>
      <c r="H805">
        <f>YEAR(Table5[[#This Row],[Date]])</f>
        <v>2046</v>
      </c>
    </row>
    <row r="806" spans="1:8" x14ac:dyDescent="0.2">
      <c r="A806">
        <v>1843</v>
      </c>
      <c r="B806" t="s">
        <v>891</v>
      </c>
      <c r="C806">
        <v>2415</v>
      </c>
      <c r="D806" t="s">
        <v>889</v>
      </c>
      <c r="E806" s="200">
        <v>53479</v>
      </c>
      <c r="F806">
        <v>22</v>
      </c>
      <c r="G806" t="s">
        <v>892</v>
      </c>
      <c r="H806">
        <f>YEAR(Table5[[#This Row],[Date]])</f>
        <v>2046</v>
      </c>
    </row>
    <row r="807" spans="1:8" x14ac:dyDescent="0.2">
      <c r="A807">
        <v>1844</v>
      </c>
      <c r="B807" t="s">
        <v>888</v>
      </c>
      <c r="C807">
        <v>2407</v>
      </c>
      <c r="D807" t="s">
        <v>889</v>
      </c>
      <c r="E807" s="200">
        <v>53491</v>
      </c>
      <c r="F807">
        <v>22</v>
      </c>
      <c r="G807" t="s">
        <v>892</v>
      </c>
      <c r="H807">
        <f>YEAR(Table5[[#This Row],[Date]])</f>
        <v>2046</v>
      </c>
    </row>
    <row r="808" spans="1:8" x14ac:dyDescent="0.2">
      <c r="A808">
        <v>1845</v>
      </c>
      <c r="B808" t="s">
        <v>888</v>
      </c>
      <c r="C808">
        <v>2415</v>
      </c>
      <c r="D808" t="s">
        <v>889</v>
      </c>
      <c r="E808" s="200">
        <v>53503</v>
      </c>
      <c r="F808">
        <v>22</v>
      </c>
      <c r="G808" t="s">
        <v>892</v>
      </c>
      <c r="H808">
        <f>YEAR(Table5[[#This Row],[Date]])</f>
        <v>2046</v>
      </c>
    </row>
    <row r="809" spans="1:8" x14ac:dyDescent="0.2">
      <c r="A809">
        <v>1846</v>
      </c>
      <c r="B809" t="s">
        <v>888</v>
      </c>
      <c r="C809">
        <v>2413</v>
      </c>
      <c r="D809" t="s">
        <v>893</v>
      </c>
      <c r="E809" s="200">
        <v>53515</v>
      </c>
      <c r="F809">
        <v>22</v>
      </c>
      <c r="G809" t="s">
        <v>890</v>
      </c>
      <c r="H809">
        <f>YEAR(Table5[[#This Row],[Date]])</f>
        <v>2046</v>
      </c>
    </row>
    <row r="810" spans="1:8" x14ac:dyDescent="0.2">
      <c r="A810">
        <v>1847</v>
      </c>
      <c r="B810" t="s">
        <v>891</v>
      </c>
      <c r="C810">
        <v>2408</v>
      </c>
      <c r="D810" t="s">
        <v>897</v>
      </c>
      <c r="E810" s="200">
        <v>53527</v>
      </c>
      <c r="F810">
        <v>22</v>
      </c>
      <c r="G810" t="s">
        <v>892</v>
      </c>
      <c r="H810">
        <f>YEAR(Table5[[#This Row],[Date]])</f>
        <v>2046</v>
      </c>
    </row>
    <row r="811" spans="1:8" x14ac:dyDescent="0.2">
      <c r="A811">
        <v>1848</v>
      </c>
      <c r="B811" t="s">
        <v>888</v>
      </c>
      <c r="C811">
        <v>2414</v>
      </c>
      <c r="D811" t="s">
        <v>897</v>
      </c>
      <c r="E811" s="200">
        <v>53539</v>
      </c>
      <c r="F811">
        <v>22</v>
      </c>
      <c r="G811" t="s">
        <v>890</v>
      </c>
      <c r="H811">
        <f>YEAR(Table5[[#This Row],[Date]])</f>
        <v>2046</v>
      </c>
    </row>
    <row r="812" spans="1:8" x14ac:dyDescent="0.2">
      <c r="A812">
        <v>1849</v>
      </c>
      <c r="B812" t="s">
        <v>891</v>
      </c>
      <c r="C812">
        <v>2421</v>
      </c>
      <c r="D812" t="s">
        <v>889</v>
      </c>
      <c r="E812" s="200">
        <v>53551</v>
      </c>
      <c r="F812">
        <v>22</v>
      </c>
      <c r="G812" t="s">
        <v>890</v>
      </c>
      <c r="H812">
        <f>YEAR(Table5[[#This Row],[Date]])</f>
        <v>2046</v>
      </c>
    </row>
    <row r="813" spans="1:8" x14ac:dyDescent="0.2">
      <c r="A813">
        <v>1850</v>
      </c>
      <c r="B813" t="s">
        <v>894</v>
      </c>
      <c r="C813">
        <v>2421</v>
      </c>
      <c r="D813" t="s">
        <v>889</v>
      </c>
      <c r="E813" s="200">
        <v>53563</v>
      </c>
      <c r="F813">
        <v>22</v>
      </c>
      <c r="G813" t="s">
        <v>892</v>
      </c>
      <c r="H813">
        <f>YEAR(Table5[[#This Row],[Date]])</f>
        <v>2046</v>
      </c>
    </row>
    <row r="814" spans="1:8" x14ac:dyDescent="0.2">
      <c r="A814">
        <v>1851</v>
      </c>
      <c r="B814" t="s">
        <v>895</v>
      </c>
      <c r="C814">
        <v>2420</v>
      </c>
      <c r="D814" t="s">
        <v>897</v>
      </c>
      <c r="E814" s="200">
        <v>53575</v>
      </c>
      <c r="F814">
        <v>22</v>
      </c>
      <c r="G814" t="s">
        <v>890</v>
      </c>
      <c r="H814">
        <f>YEAR(Table5[[#This Row],[Date]])</f>
        <v>2046</v>
      </c>
    </row>
    <row r="815" spans="1:8" x14ac:dyDescent="0.2">
      <c r="A815">
        <v>1852</v>
      </c>
      <c r="B815" t="s">
        <v>891</v>
      </c>
      <c r="C815">
        <v>2405</v>
      </c>
      <c r="D815" t="s">
        <v>897</v>
      </c>
      <c r="E815" s="200">
        <v>53587</v>
      </c>
      <c r="F815">
        <v>22</v>
      </c>
      <c r="G815" t="s">
        <v>890</v>
      </c>
      <c r="H815">
        <f>YEAR(Table5[[#This Row],[Date]])</f>
        <v>2046</v>
      </c>
    </row>
    <row r="816" spans="1:8" x14ac:dyDescent="0.2">
      <c r="A816">
        <v>1853</v>
      </c>
      <c r="B816" t="s">
        <v>888</v>
      </c>
      <c r="C816">
        <v>2402</v>
      </c>
      <c r="D816" t="s">
        <v>899</v>
      </c>
      <c r="E816" s="200">
        <v>53599</v>
      </c>
      <c r="F816">
        <v>22</v>
      </c>
      <c r="G816" t="s">
        <v>892</v>
      </c>
      <c r="H816">
        <f>YEAR(Table5[[#This Row],[Date]])</f>
        <v>2046</v>
      </c>
    </row>
    <row r="817" spans="1:8" x14ac:dyDescent="0.2">
      <c r="A817">
        <v>1854</v>
      </c>
      <c r="B817" t="s">
        <v>891</v>
      </c>
      <c r="C817">
        <v>2419</v>
      </c>
      <c r="D817" t="s">
        <v>897</v>
      </c>
      <c r="E817" s="200">
        <v>53611</v>
      </c>
      <c r="F817">
        <v>22</v>
      </c>
      <c r="G817" t="s">
        <v>892</v>
      </c>
      <c r="H817">
        <f>YEAR(Table5[[#This Row],[Date]])</f>
        <v>2046</v>
      </c>
    </row>
    <row r="818" spans="1:8" x14ac:dyDescent="0.2">
      <c r="A818">
        <v>1855</v>
      </c>
      <c r="B818" t="s">
        <v>888</v>
      </c>
      <c r="C818">
        <v>2413</v>
      </c>
      <c r="D818" t="s">
        <v>900</v>
      </c>
      <c r="E818" s="200">
        <v>53623</v>
      </c>
      <c r="F818">
        <v>22</v>
      </c>
      <c r="G818" t="s">
        <v>892</v>
      </c>
      <c r="H818">
        <f>YEAR(Table5[[#This Row],[Date]])</f>
        <v>2046</v>
      </c>
    </row>
    <row r="819" spans="1:8" x14ac:dyDescent="0.2">
      <c r="A819">
        <v>1856</v>
      </c>
      <c r="B819" t="s">
        <v>888</v>
      </c>
      <c r="C819">
        <v>2424</v>
      </c>
      <c r="D819" t="s">
        <v>889</v>
      </c>
      <c r="E819" s="200">
        <v>53635</v>
      </c>
      <c r="F819">
        <v>22</v>
      </c>
      <c r="G819" t="s">
        <v>892</v>
      </c>
      <c r="H819">
        <f>YEAR(Table5[[#This Row],[Date]])</f>
        <v>2046</v>
      </c>
    </row>
    <row r="820" spans="1:8" x14ac:dyDescent="0.2">
      <c r="A820">
        <v>1857</v>
      </c>
      <c r="B820" t="s">
        <v>888</v>
      </c>
      <c r="C820">
        <v>2423</v>
      </c>
      <c r="D820" t="s">
        <v>893</v>
      </c>
      <c r="E820" s="200">
        <v>53647</v>
      </c>
      <c r="F820">
        <v>22</v>
      </c>
      <c r="G820" t="s">
        <v>890</v>
      </c>
      <c r="H820">
        <f>YEAR(Table5[[#This Row],[Date]])</f>
        <v>2046</v>
      </c>
    </row>
    <row r="821" spans="1:8" x14ac:dyDescent="0.2">
      <c r="A821">
        <v>1858</v>
      </c>
      <c r="B821" t="s">
        <v>888</v>
      </c>
      <c r="C821">
        <v>2416</v>
      </c>
      <c r="D821" t="s">
        <v>893</v>
      </c>
      <c r="E821" s="200">
        <v>53659</v>
      </c>
      <c r="F821">
        <v>22</v>
      </c>
      <c r="G821" t="s">
        <v>890</v>
      </c>
      <c r="H821">
        <f>YEAR(Table5[[#This Row],[Date]])</f>
        <v>2046</v>
      </c>
    </row>
    <row r="822" spans="1:8" x14ac:dyDescent="0.2">
      <c r="A822">
        <v>1859</v>
      </c>
      <c r="B822" t="s">
        <v>888</v>
      </c>
      <c r="C822">
        <v>2419</v>
      </c>
      <c r="D822" t="s">
        <v>893</v>
      </c>
      <c r="E822" s="200">
        <v>53671</v>
      </c>
      <c r="F822">
        <v>22</v>
      </c>
      <c r="G822" t="s">
        <v>890</v>
      </c>
      <c r="H822">
        <f>YEAR(Table5[[#This Row],[Date]])</f>
        <v>2046</v>
      </c>
    </row>
    <row r="823" spans="1:8" x14ac:dyDescent="0.2">
      <c r="A823">
        <v>1862</v>
      </c>
      <c r="B823" t="s">
        <v>891</v>
      </c>
      <c r="C823">
        <v>2405</v>
      </c>
      <c r="D823" t="s">
        <v>893</v>
      </c>
      <c r="E823" s="200">
        <v>53683</v>
      </c>
      <c r="F823">
        <v>22</v>
      </c>
      <c r="G823" t="s">
        <v>892</v>
      </c>
      <c r="H823">
        <f>YEAR(Table5[[#This Row],[Date]])</f>
        <v>2046</v>
      </c>
    </row>
    <row r="824" spans="1:8" x14ac:dyDescent="0.2">
      <c r="A824">
        <v>1863</v>
      </c>
      <c r="B824" t="s">
        <v>888</v>
      </c>
      <c r="C824">
        <v>2403</v>
      </c>
      <c r="D824" t="s">
        <v>897</v>
      </c>
      <c r="E824" s="200">
        <v>53695</v>
      </c>
      <c r="F824">
        <v>22</v>
      </c>
      <c r="G824" t="s">
        <v>892</v>
      </c>
      <c r="H824">
        <f>YEAR(Table5[[#This Row],[Date]])</f>
        <v>2047</v>
      </c>
    </row>
    <row r="825" spans="1:8" x14ac:dyDescent="0.2">
      <c r="A825">
        <v>1864</v>
      </c>
      <c r="B825" t="s">
        <v>888</v>
      </c>
      <c r="C825">
        <v>2403</v>
      </c>
      <c r="D825" t="s">
        <v>897</v>
      </c>
      <c r="E825" s="200">
        <v>53707</v>
      </c>
      <c r="F825">
        <v>22</v>
      </c>
      <c r="G825" t="s">
        <v>892</v>
      </c>
      <c r="H825">
        <f>YEAR(Table5[[#This Row],[Date]])</f>
        <v>2047</v>
      </c>
    </row>
    <row r="826" spans="1:8" x14ac:dyDescent="0.2">
      <c r="A826">
        <v>1865</v>
      </c>
      <c r="B826" t="s">
        <v>888</v>
      </c>
      <c r="C826">
        <v>2403</v>
      </c>
      <c r="D826" t="s">
        <v>897</v>
      </c>
      <c r="E826" s="200">
        <v>53719</v>
      </c>
      <c r="F826">
        <v>22</v>
      </c>
      <c r="G826" t="s">
        <v>892</v>
      </c>
      <c r="H826">
        <f>YEAR(Table5[[#This Row],[Date]])</f>
        <v>2047</v>
      </c>
    </row>
    <row r="827" spans="1:8" x14ac:dyDescent="0.2">
      <c r="A827">
        <v>1866</v>
      </c>
      <c r="B827" t="s">
        <v>888</v>
      </c>
      <c r="C827">
        <v>2405</v>
      </c>
      <c r="D827" t="s">
        <v>897</v>
      </c>
      <c r="E827" s="200">
        <v>53731</v>
      </c>
      <c r="F827">
        <v>22</v>
      </c>
      <c r="G827" t="s">
        <v>890</v>
      </c>
      <c r="H827">
        <f>YEAR(Table5[[#This Row],[Date]])</f>
        <v>2047</v>
      </c>
    </row>
    <row r="828" spans="1:8" x14ac:dyDescent="0.2">
      <c r="A828">
        <v>1867</v>
      </c>
      <c r="B828" t="s">
        <v>891</v>
      </c>
      <c r="C828">
        <v>2418</v>
      </c>
      <c r="D828" t="s">
        <v>897</v>
      </c>
      <c r="E828" s="200">
        <v>53743</v>
      </c>
      <c r="F828">
        <v>22</v>
      </c>
      <c r="G828" t="s">
        <v>892</v>
      </c>
      <c r="H828">
        <f>YEAR(Table5[[#This Row],[Date]])</f>
        <v>2047</v>
      </c>
    </row>
    <row r="829" spans="1:8" x14ac:dyDescent="0.2">
      <c r="A829">
        <v>1869</v>
      </c>
      <c r="B829" t="s">
        <v>888</v>
      </c>
      <c r="C829">
        <v>2413</v>
      </c>
      <c r="D829" t="s">
        <v>889</v>
      </c>
      <c r="E829" s="200">
        <v>53755</v>
      </c>
      <c r="F829">
        <v>22</v>
      </c>
      <c r="G829" t="s">
        <v>890</v>
      </c>
      <c r="H829">
        <f>YEAR(Table5[[#This Row],[Date]])</f>
        <v>2047</v>
      </c>
    </row>
    <row r="830" spans="1:8" x14ac:dyDescent="0.2">
      <c r="A830">
        <v>1870</v>
      </c>
      <c r="B830" t="s">
        <v>888</v>
      </c>
      <c r="C830">
        <v>2413</v>
      </c>
      <c r="D830" t="s">
        <v>889</v>
      </c>
      <c r="E830" s="200">
        <v>53767</v>
      </c>
      <c r="F830">
        <v>22</v>
      </c>
      <c r="G830" t="s">
        <v>890</v>
      </c>
      <c r="H830">
        <f>YEAR(Table5[[#This Row],[Date]])</f>
        <v>2047</v>
      </c>
    </row>
    <row r="831" spans="1:8" x14ac:dyDescent="0.2">
      <c r="A831">
        <v>1871</v>
      </c>
      <c r="B831" t="s">
        <v>888</v>
      </c>
      <c r="C831">
        <v>2413</v>
      </c>
      <c r="D831" t="s">
        <v>889</v>
      </c>
      <c r="E831" s="200">
        <v>53779</v>
      </c>
      <c r="F831">
        <v>22</v>
      </c>
      <c r="G831" t="s">
        <v>892</v>
      </c>
      <c r="H831">
        <f>YEAR(Table5[[#This Row],[Date]])</f>
        <v>2047</v>
      </c>
    </row>
    <row r="832" spans="1:8" x14ac:dyDescent="0.2">
      <c r="A832">
        <v>1872</v>
      </c>
      <c r="B832" t="s">
        <v>888</v>
      </c>
      <c r="C832">
        <v>2405</v>
      </c>
      <c r="D832" t="s">
        <v>897</v>
      </c>
      <c r="E832" s="200">
        <v>53791</v>
      </c>
      <c r="F832">
        <v>22</v>
      </c>
      <c r="G832" t="s">
        <v>892</v>
      </c>
      <c r="H832">
        <f>YEAR(Table5[[#This Row],[Date]])</f>
        <v>2047</v>
      </c>
    </row>
    <row r="833" spans="1:8" x14ac:dyDescent="0.2">
      <c r="A833">
        <v>1873</v>
      </c>
      <c r="B833" t="s">
        <v>891</v>
      </c>
      <c r="C833">
        <v>2401</v>
      </c>
      <c r="D833" t="s">
        <v>897</v>
      </c>
      <c r="E833" s="200">
        <v>53803</v>
      </c>
      <c r="F833">
        <v>22</v>
      </c>
      <c r="G833" t="s">
        <v>892</v>
      </c>
      <c r="H833">
        <f>YEAR(Table5[[#This Row],[Date]])</f>
        <v>2047</v>
      </c>
    </row>
    <row r="834" spans="1:8" x14ac:dyDescent="0.2">
      <c r="A834">
        <v>1874</v>
      </c>
      <c r="B834" t="s">
        <v>891</v>
      </c>
      <c r="C834">
        <v>2423</v>
      </c>
      <c r="D834" t="s">
        <v>893</v>
      </c>
      <c r="E834" s="200">
        <v>53815</v>
      </c>
      <c r="F834">
        <v>22</v>
      </c>
      <c r="G834" t="s">
        <v>890</v>
      </c>
      <c r="H834">
        <f>YEAR(Table5[[#This Row],[Date]])</f>
        <v>2047</v>
      </c>
    </row>
    <row r="835" spans="1:8" x14ac:dyDescent="0.2">
      <c r="A835">
        <v>1875</v>
      </c>
      <c r="B835" t="s">
        <v>891</v>
      </c>
      <c r="C835">
        <v>2414</v>
      </c>
      <c r="D835" t="s">
        <v>897</v>
      </c>
      <c r="E835" s="200">
        <v>53827</v>
      </c>
      <c r="F835">
        <v>22</v>
      </c>
      <c r="G835" t="s">
        <v>892</v>
      </c>
      <c r="H835">
        <f>YEAR(Table5[[#This Row],[Date]])</f>
        <v>2047</v>
      </c>
    </row>
    <row r="836" spans="1:8" x14ac:dyDescent="0.2">
      <c r="A836">
        <v>1876</v>
      </c>
      <c r="B836" t="s">
        <v>888</v>
      </c>
      <c r="C836">
        <v>2423</v>
      </c>
      <c r="D836" t="s">
        <v>893</v>
      </c>
      <c r="E836" s="200">
        <v>53839</v>
      </c>
      <c r="F836">
        <v>22</v>
      </c>
      <c r="G836" t="s">
        <v>892</v>
      </c>
      <c r="H836">
        <f>YEAR(Table5[[#This Row],[Date]])</f>
        <v>2047</v>
      </c>
    </row>
    <row r="837" spans="1:8" x14ac:dyDescent="0.2">
      <c r="A837">
        <v>1877</v>
      </c>
      <c r="B837" t="s">
        <v>891</v>
      </c>
      <c r="C837">
        <v>2423</v>
      </c>
      <c r="D837" t="s">
        <v>889</v>
      </c>
      <c r="E837" s="200">
        <v>53851</v>
      </c>
      <c r="F837">
        <v>22</v>
      </c>
      <c r="G837" t="s">
        <v>892</v>
      </c>
      <c r="H837">
        <f>YEAR(Table5[[#This Row],[Date]])</f>
        <v>2047</v>
      </c>
    </row>
    <row r="838" spans="1:8" x14ac:dyDescent="0.2">
      <c r="A838">
        <v>1878</v>
      </c>
      <c r="B838" t="s">
        <v>891</v>
      </c>
      <c r="C838">
        <v>2423</v>
      </c>
      <c r="D838" t="s">
        <v>889</v>
      </c>
      <c r="E838" s="200">
        <v>53863</v>
      </c>
      <c r="F838">
        <v>22</v>
      </c>
      <c r="G838" t="s">
        <v>892</v>
      </c>
      <c r="H838">
        <f>YEAR(Table5[[#This Row],[Date]])</f>
        <v>2047</v>
      </c>
    </row>
    <row r="839" spans="1:8" x14ac:dyDescent="0.2">
      <c r="A839">
        <v>1879</v>
      </c>
      <c r="B839" t="s">
        <v>891</v>
      </c>
      <c r="C839">
        <v>2423</v>
      </c>
      <c r="D839" t="s">
        <v>897</v>
      </c>
      <c r="E839" s="200">
        <v>53875</v>
      </c>
      <c r="F839">
        <v>22</v>
      </c>
      <c r="G839" t="s">
        <v>890</v>
      </c>
      <c r="H839">
        <f>YEAR(Table5[[#This Row],[Date]])</f>
        <v>2047</v>
      </c>
    </row>
    <row r="840" spans="1:8" x14ac:dyDescent="0.2">
      <c r="A840">
        <v>1880</v>
      </c>
      <c r="B840" t="s">
        <v>888</v>
      </c>
      <c r="C840">
        <v>2421</v>
      </c>
      <c r="D840" t="s">
        <v>897</v>
      </c>
      <c r="E840" s="200">
        <v>53887</v>
      </c>
      <c r="F840">
        <v>22</v>
      </c>
      <c r="G840" t="s">
        <v>890</v>
      </c>
      <c r="H840">
        <f>YEAR(Table5[[#This Row],[Date]])</f>
        <v>2047</v>
      </c>
    </row>
    <row r="841" spans="1:8" x14ac:dyDescent="0.2">
      <c r="A841">
        <v>1881</v>
      </c>
      <c r="B841" t="s">
        <v>891</v>
      </c>
      <c r="C841">
        <v>2413</v>
      </c>
      <c r="D841" t="s">
        <v>897</v>
      </c>
      <c r="E841" s="200">
        <v>53899</v>
      </c>
      <c r="F841">
        <v>22</v>
      </c>
      <c r="G841" t="s">
        <v>890</v>
      </c>
      <c r="H841">
        <f>YEAR(Table5[[#This Row],[Date]])</f>
        <v>2047</v>
      </c>
    </row>
    <row r="842" spans="1:8" x14ac:dyDescent="0.2">
      <c r="A842">
        <v>1882</v>
      </c>
      <c r="B842" t="s">
        <v>894</v>
      </c>
      <c r="C842">
        <v>2423</v>
      </c>
      <c r="D842" t="s">
        <v>897</v>
      </c>
      <c r="E842" s="200">
        <v>53911</v>
      </c>
      <c r="F842">
        <v>22</v>
      </c>
      <c r="G842" t="s">
        <v>892</v>
      </c>
      <c r="H842">
        <f>YEAR(Table5[[#This Row],[Date]])</f>
        <v>2047</v>
      </c>
    </row>
    <row r="843" spans="1:8" x14ac:dyDescent="0.2">
      <c r="A843">
        <v>1883</v>
      </c>
      <c r="B843" t="s">
        <v>888</v>
      </c>
      <c r="C843">
        <v>2418</v>
      </c>
      <c r="D843" t="s">
        <v>893</v>
      </c>
      <c r="E843" s="200">
        <v>53923</v>
      </c>
      <c r="F843">
        <v>21</v>
      </c>
      <c r="G843" t="s">
        <v>890</v>
      </c>
      <c r="H843">
        <f>YEAR(Table5[[#This Row],[Date]])</f>
        <v>2047</v>
      </c>
    </row>
    <row r="844" spans="1:8" x14ac:dyDescent="0.2">
      <c r="A844">
        <v>1884</v>
      </c>
      <c r="B844" t="s">
        <v>891</v>
      </c>
      <c r="C844">
        <v>2417</v>
      </c>
      <c r="D844" t="s">
        <v>893</v>
      </c>
      <c r="E844" s="200">
        <v>53935</v>
      </c>
      <c r="F844">
        <v>21</v>
      </c>
      <c r="G844" t="s">
        <v>890</v>
      </c>
      <c r="H844">
        <f>YEAR(Table5[[#This Row],[Date]])</f>
        <v>2047</v>
      </c>
    </row>
    <row r="845" spans="1:8" x14ac:dyDescent="0.2">
      <c r="A845">
        <v>1885</v>
      </c>
      <c r="B845" t="s">
        <v>894</v>
      </c>
      <c r="C845">
        <v>2407</v>
      </c>
      <c r="D845" t="s">
        <v>899</v>
      </c>
      <c r="E845" s="200">
        <v>53947</v>
      </c>
      <c r="F845">
        <v>21</v>
      </c>
      <c r="G845" t="s">
        <v>892</v>
      </c>
      <c r="H845">
        <f>YEAR(Table5[[#This Row],[Date]])</f>
        <v>2047</v>
      </c>
    </row>
    <row r="846" spans="1:8" x14ac:dyDescent="0.2">
      <c r="A846">
        <v>1886</v>
      </c>
      <c r="B846" t="s">
        <v>891</v>
      </c>
      <c r="C846">
        <v>2403</v>
      </c>
      <c r="D846" t="s">
        <v>889</v>
      </c>
      <c r="E846" s="200">
        <v>53959</v>
      </c>
      <c r="F846">
        <v>21</v>
      </c>
      <c r="G846" t="s">
        <v>890</v>
      </c>
      <c r="H846">
        <f>YEAR(Table5[[#This Row],[Date]])</f>
        <v>2047</v>
      </c>
    </row>
    <row r="847" spans="1:8" x14ac:dyDescent="0.2">
      <c r="A847">
        <v>1887</v>
      </c>
      <c r="B847" t="s">
        <v>888</v>
      </c>
      <c r="C847">
        <v>2423</v>
      </c>
      <c r="D847" t="s">
        <v>893</v>
      </c>
      <c r="E847" s="200">
        <v>53971</v>
      </c>
      <c r="F847">
        <v>21</v>
      </c>
      <c r="G847" t="s">
        <v>892</v>
      </c>
      <c r="H847">
        <f>YEAR(Table5[[#This Row],[Date]])</f>
        <v>2047</v>
      </c>
    </row>
    <row r="848" spans="1:8" x14ac:dyDescent="0.2">
      <c r="A848">
        <v>1888</v>
      </c>
      <c r="B848" t="s">
        <v>895</v>
      </c>
      <c r="C848">
        <v>2413</v>
      </c>
      <c r="D848" t="s">
        <v>889</v>
      </c>
      <c r="E848" s="200">
        <v>53983</v>
      </c>
      <c r="F848">
        <v>21</v>
      </c>
      <c r="G848" t="s">
        <v>890</v>
      </c>
      <c r="H848">
        <f>YEAR(Table5[[#This Row],[Date]])</f>
        <v>2047</v>
      </c>
    </row>
    <row r="849" spans="1:8" x14ac:dyDescent="0.2">
      <c r="A849">
        <v>1889</v>
      </c>
      <c r="B849" t="s">
        <v>891</v>
      </c>
      <c r="C849">
        <v>2401</v>
      </c>
      <c r="D849" t="s">
        <v>889</v>
      </c>
      <c r="E849" s="200">
        <v>53995</v>
      </c>
      <c r="F849">
        <v>21</v>
      </c>
      <c r="G849" t="s">
        <v>892</v>
      </c>
      <c r="H849">
        <f>YEAR(Table5[[#This Row],[Date]])</f>
        <v>2047</v>
      </c>
    </row>
    <row r="850" spans="1:8" x14ac:dyDescent="0.2">
      <c r="A850">
        <v>1890</v>
      </c>
      <c r="B850" t="s">
        <v>891</v>
      </c>
      <c r="C850">
        <v>2412</v>
      </c>
      <c r="D850" t="s">
        <v>897</v>
      </c>
      <c r="E850" s="200">
        <v>54007</v>
      </c>
      <c r="F850">
        <v>21</v>
      </c>
      <c r="G850" t="s">
        <v>892</v>
      </c>
      <c r="H850">
        <f>YEAR(Table5[[#This Row],[Date]])</f>
        <v>2047</v>
      </c>
    </row>
    <row r="851" spans="1:8" x14ac:dyDescent="0.2">
      <c r="A851">
        <v>1891</v>
      </c>
      <c r="B851" t="s">
        <v>888</v>
      </c>
      <c r="C851">
        <v>2405</v>
      </c>
      <c r="D851" t="s">
        <v>897</v>
      </c>
      <c r="E851" s="200">
        <v>54019</v>
      </c>
      <c r="F851">
        <v>21</v>
      </c>
      <c r="G851" t="s">
        <v>892</v>
      </c>
      <c r="H851">
        <f>YEAR(Table5[[#This Row],[Date]])</f>
        <v>2047</v>
      </c>
    </row>
    <row r="852" spans="1:8" x14ac:dyDescent="0.2">
      <c r="A852">
        <v>1892</v>
      </c>
      <c r="B852" t="s">
        <v>891</v>
      </c>
      <c r="C852">
        <v>2409</v>
      </c>
      <c r="D852" t="s">
        <v>897</v>
      </c>
      <c r="E852" s="200">
        <v>54031</v>
      </c>
      <c r="F852">
        <v>21</v>
      </c>
      <c r="G852" t="s">
        <v>892</v>
      </c>
      <c r="H852">
        <f>YEAR(Table5[[#This Row],[Date]])</f>
        <v>2047</v>
      </c>
    </row>
    <row r="853" spans="1:8" x14ac:dyDescent="0.2">
      <c r="A853">
        <v>1893</v>
      </c>
      <c r="B853" t="s">
        <v>888</v>
      </c>
      <c r="C853">
        <v>2409</v>
      </c>
      <c r="D853" t="s">
        <v>893</v>
      </c>
      <c r="E853" s="200">
        <v>54043</v>
      </c>
      <c r="F853">
        <v>21</v>
      </c>
      <c r="G853" t="s">
        <v>892</v>
      </c>
      <c r="H853">
        <f>YEAR(Table5[[#This Row],[Date]])</f>
        <v>2047</v>
      </c>
    </row>
    <row r="854" spans="1:8" x14ac:dyDescent="0.2">
      <c r="A854">
        <v>1894</v>
      </c>
      <c r="B854" t="s">
        <v>891</v>
      </c>
      <c r="C854">
        <v>2413</v>
      </c>
      <c r="D854" t="s">
        <v>889</v>
      </c>
      <c r="E854" s="200">
        <v>54055</v>
      </c>
      <c r="F854">
        <v>21</v>
      </c>
      <c r="G854" t="s">
        <v>892</v>
      </c>
      <c r="H854">
        <f>YEAR(Table5[[#This Row],[Date]])</f>
        <v>2047</v>
      </c>
    </row>
    <row r="855" spans="1:8" x14ac:dyDescent="0.2">
      <c r="A855">
        <v>1895</v>
      </c>
      <c r="B855" t="s">
        <v>894</v>
      </c>
      <c r="C855">
        <v>2403</v>
      </c>
      <c r="D855" t="s">
        <v>899</v>
      </c>
      <c r="E855" s="200">
        <v>54067</v>
      </c>
      <c r="F855">
        <v>21</v>
      </c>
      <c r="G855" t="s">
        <v>892</v>
      </c>
      <c r="H855">
        <f>YEAR(Table5[[#This Row],[Date]])</f>
        <v>2048</v>
      </c>
    </row>
    <row r="856" spans="1:8" x14ac:dyDescent="0.2">
      <c r="A856">
        <v>1896</v>
      </c>
      <c r="B856" t="s">
        <v>891</v>
      </c>
      <c r="C856">
        <v>2416</v>
      </c>
      <c r="D856" t="s">
        <v>893</v>
      </c>
      <c r="E856" s="200">
        <v>54079</v>
      </c>
      <c r="F856">
        <v>21</v>
      </c>
      <c r="G856" t="s">
        <v>892</v>
      </c>
      <c r="H856">
        <f>YEAR(Table5[[#This Row],[Date]])</f>
        <v>2048</v>
      </c>
    </row>
    <row r="857" spans="1:8" x14ac:dyDescent="0.2">
      <c r="A857">
        <v>1897</v>
      </c>
      <c r="B857" t="s">
        <v>888</v>
      </c>
      <c r="C857">
        <v>2404</v>
      </c>
      <c r="D857" t="s">
        <v>889</v>
      </c>
      <c r="E857" s="200">
        <v>54091</v>
      </c>
      <c r="F857">
        <v>21</v>
      </c>
      <c r="G857" t="s">
        <v>890</v>
      </c>
      <c r="H857">
        <f>YEAR(Table5[[#This Row],[Date]])</f>
        <v>2048</v>
      </c>
    </row>
    <row r="858" spans="1:8" x14ac:dyDescent="0.2">
      <c r="A858">
        <v>1898</v>
      </c>
      <c r="B858" t="s">
        <v>888</v>
      </c>
      <c r="C858">
        <v>2412</v>
      </c>
      <c r="D858" t="s">
        <v>893</v>
      </c>
      <c r="E858" s="200">
        <v>54103</v>
      </c>
      <c r="F858">
        <v>21</v>
      </c>
      <c r="G858" t="s">
        <v>890</v>
      </c>
      <c r="H858">
        <f>YEAR(Table5[[#This Row],[Date]])</f>
        <v>2048</v>
      </c>
    </row>
    <row r="859" spans="1:8" x14ac:dyDescent="0.2">
      <c r="A859">
        <v>1900</v>
      </c>
      <c r="B859" t="s">
        <v>891</v>
      </c>
      <c r="C859">
        <v>2402</v>
      </c>
      <c r="D859" t="s">
        <v>893</v>
      </c>
      <c r="E859" s="200">
        <v>54115</v>
      </c>
      <c r="F859">
        <v>21</v>
      </c>
      <c r="G859" t="s">
        <v>892</v>
      </c>
      <c r="H859">
        <f>YEAR(Table5[[#This Row],[Date]])</f>
        <v>2048</v>
      </c>
    </row>
    <row r="860" spans="1:8" x14ac:dyDescent="0.2">
      <c r="A860">
        <v>1901</v>
      </c>
      <c r="B860" t="s">
        <v>888</v>
      </c>
      <c r="C860">
        <v>2424</v>
      </c>
      <c r="D860" t="s">
        <v>889</v>
      </c>
      <c r="E860" s="200">
        <v>54127</v>
      </c>
      <c r="F860">
        <v>21</v>
      </c>
      <c r="G860" t="s">
        <v>890</v>
      </c>
      <c r="H860">
        <f>YEAR(Table5[[#This Row],[Date]])</f>
        <v>2048</v>
      </c>
    </row>
    <row r="861" spans="1:8" x14ac:dyDescent="0.2">
      <c r="A861">
        <v>1902</v>
      </c>
      <c r="B861" t="s">
        <v>888</v>
      </c>
      <c r="C861">
        <v>2424</v>
      </c>
      <c r="D861" t="s">
        <v>889</v>
      </c>
      <c r="E861" s="200">
        <v>54139</v>
      </c>
      <c r="F861">
        <v>21</v>
      </c>
      <c r="G861" t="s">
        <v>890</v>
      </c>
      <c r="H861">
        <f>YEAR(Table5[[#This Row],[Date]])</f>
        <v>2048</v>
      </c>
    </row>
    <row r="862" spans="1:8" x14ac:dyDescent="0.2">
      <c r="A862">
        <v>1903</v>
      </c>
      <c r="B862" t="s">
        <v>891</v>
      </c>
      <c r="C862">
        <v>2415</v>
      </c>
      <c r="D862" t="s">
        <v>897</v>
      </c>
      <c r="E862" s="200">
        <v>54151</v>
      </c>
      <c r="F862">
        <v>21</v>
      </c>
      <c r="G862" t="s">
        <v>892</v>
      </c>
      <c r="H862">
        <f>YEAR(Table5[[#This Row],[Date]])</f>
        <v>2048</v>
      </c>
    </row>
    <row r="863" spans="1:8" x14ac:dyDescent="0.2">
      <c r="A863">
        <v>1904</v>
      </c>
      <c r="B863" t="s">
        <v>891</v>
      </c>
      <c r="C863">
        <v>2408</v>
      </c>
      <c r="D863" t="s">
        <v>889</v>
      </c>
      <c r="E863" s="200">
        <v>54163</v>
      </c>
      <c r="F863">
        <v>21</v>
      </c>
      <c r="G863" t="s">
        <v>892</v>
      </c>
      <c r="H863">
        <f>YEAR(Table5[[#This Row],[Date]])</f>
        <v>2048</v>
      </c>
    </row>
    <row r="864" spans="1:8" x14ac:dyDescent="0.2">
      <c r="A864">
        <v>1906</v>
      </c>
      <c r="B864" t="s">
        <v>888</v>
      </c>
      <c r="C864">
        <v>2422</v>
      </c>
      <c r="D864" t="s">
        <v>897</v>
      </c>
      <c r="E864" s="200">
        <v>54175</v>
      </c>
      <c r="F864">
        <v>6</v>
      </c>
      <c r="G864" t="s">
        <v>892</v>
      </c>
      <c r="H864">
        <f>YEAR(Table5[[#This Row],[Date]])</f>
        <v>2048</v>
      </c>
    </row>
    <row r="865" spans="1:8" x14ac:dyDescent="0.2">
      <c r="A865">
        <v>1907</v>
      </c>
      <c r="B865" t="s">
        <v>888</v>
      </c>
      <c r="C865">
        <v>2420</v>
      </c>
      <c r="D865" t="s">
        <v>889</v>
      </c>
      <c r="E865" s="200">
        <v>54187</v>
      </c>
      <c r="F865">
        <v>21</v>
      </c>
      <c r="G865" t="s">
        <v>890</v>
      </c>
      <c r="H865">
        <f>YEAR(Table5[[#This Row],[Date]])</f>
        <v>2048</v>
      </c>
    </row>
    <row r="866" spans="1:8" x14ac:dyDescent="0.2">
      <c r="A866">
        <v>1908</v>
      </c>
      <c r="B866" t="s">
        <v>888</v>
      </c>
      <c r="C866">
        <v>2421</v>
      </c>
      <c r="D866" t="s">
        <v>889</v>
      </c>
      <c r="E866" s="200">
        <v>54199</v>
      </c>
      <c r="F866">
        <v>21</v>
      </c>
      <c r="G866" t="s">
        <v>892</v>
      </c>
      <c r="H866">
        <f>YEAR(Table5[[#This Row],[Date]])</f>
        <v>2048</v>
      </c>
    </row>
    <row r="867" spans="1:8" x14ac:dyDescent="0.2">
      <c r="A867">
        <v>1909</v>
      </c>
      <c r="B867" t="s">
        <v>888</v>
      </c>
      <c r="C867">
        <v>2421</v>
      </c>
      <c r="D867" t="s">
        <v>893</v>
      </c>
      <c r="E867" s="200">
        <v>54211</v>
      </c>
      <c r="F867">
        <v>21</v>
      </c>
      <c r="G867" t="s">
        <v>892</v>
      </c>
      <c r="H867">
        <f>YEAR(Table5[[#This Row],[Date]])</f>
        <v>2048</v>
      </c>
    </row>
    <row r="868" spans="1:8" x14ac:dyDescent="0.2">
      <c r="A868">
        <v>1910</v>
      </c>
      <c r="B868" t="s">
        <v>891</v>
      </c>
      <c r="C868">
        <v>2414</v>
      </c>
      <c r="D868" t="s">
        <v>889</v>
      </c>
      <c r="E868" s="200">
        <v>54223</v>
      </c>
      <c r="F868">
        <v>21</v>
      </c>
      <c r="G868" t="s">
        <v>890</v>
      </c>
      <c r="H868">
        <f>YEAR(Table5[[#This Row],[Date]])</f>
        <v>2048</v>
      </c>
    </row>
    <row r="869" spans="1:8" x14ac:dyDescent="0.2">
      <c r="A869">
        <v>1911</v>
      </c>
      <c r="B869" t="s">
        <v>888</v>
      </c>
      <c r="C869">
        <v>2419</v>
      </c>
      <c r="D869" t="s">
        <v>897</v>
      </c>
      <c r="E869" s="200">
        <v>54235</v>
      </c>
      <c r="F869">
        <v>21</v>
      </c>
      <c r="G869" t="s">
        <v>892</v>
      </c>
      <c r="H869">
        <f>YEAR(Table5[[#This Row],[Date]])</f>
        <v>2048</v>
      </c>
    </row>
    <row r="870" spans="1:8" x14ac:dyDescent="0.2">
      <c r="A870">
        <v>1912</v>
      </c>
      <c r="B870" t="s">
        <v>894</v>
      </c>
      <c r="C870">
        <v>2413</v>
      </c>
      <c r="D870" t="s">
        <v>899</v>
      </c>
      <c r="E870" s="200">
        <v>54247</v>
      </c>
      <c r="F870">
        <v>21</v>
      </c>
      <c r="G870" t="s">
        <v>890</v>
      </c>
      <c r="H870">
        <f>YEAR(Table5[[#This Row],[Date]])</f>
        <v>2048</v>
      </c>
    </row>
    <row r="871" spans="1:8" x14ac:dyDescent="0.2">
      <c r="A871">
        <v>1913</v>
      </c>
      <c r="B871" t="s">
        <v>891</v>
      </c>
      <c r="C871">
        <v>2402</v>
      </c>
      <c r="D871" t="s">
        <v>893</v>
      </c>
      <c r="E871" s="200">
        <v>54259</v>
      </c>
      <c r="F871">
        <v>21</v>
      </c>
      <c r="G871" t="s">
        <v>890</v>
      </c>
      <c r="H871">
        <f>YEAR(Table5[[#This Row],[Date]])</f>
        <v>2048</v>
      </c>
    </row>
    <row r="872" spans="1:8" x14ac:dyDescent="0.2">
      <c r="A872">
        <v>1914</v>
      </c>
      <c r="B872" t="s">
        <v>894</v>
      </c>
      <c r="C872">
        <v>2421</v>
      </c>
      <c r="D872" t="s">
        <v>893</v>
      </c>
      <c r="E872" s="200">
        <v>54271</v>
      </c>
      <c r="F872">
        <v>21</v>
      </c>
      <c r="G872" t="s">
        <v>890</v>
      </c>
      <c r="H872">
        <f>YEAR(Table5[[#This Row],[Date]])</f>
        <v>2048</v>
      </c>
    </row>
    <row r="873" spans="1:8" x14ac:dyDescent="0.2">
      <c r="A873">
        <v>1915</v>
      </c>
      <c r="B873" t="s">
        <v>888</v>
      </c>
      <c r="C873">
        <v>2402</v>
      </c>
      <c r="D873" t="s">
        <v>893</v>
      </c>
      <c r="E873" s="200">
        <v>54283</v>
      </c>
      <c r="F873">
        <v>21</v>
      </c>
      <c r="G873" t="s">
        <v>890</v>
      </c>
      <c r="H873">
        <f>YEAR(Table5[[#This Row],[Date]])</f>
        <v>2048</v>
      </c>
    </row>
    <row r="874" spans="1:8" x14ac:dyDescent="0.2">
      <c r="A874">
        <v>1916</v>
      </c>
      <c r="B874" t="s">
        <v>891</v>
      </c>
      <c r="C874">
        <v>2415</v>
      </c>
      <c r="D874" t="s">
        <v>893</v>
      </c>
      <c r="E874" s="200">
        <v>54295</v>
      </c>
      <c r="F874">
        <v>21</v>
      </c>
      <c r="G874" t="s">
        <v>890</v>
      </c>
      <c r="H874">
        <f>YEAR(Table5[[#This Row],[Date]])</f>
        <v>2048</v>
      </c>
    </row>
    <row r="875" spans="1:8" x14ac:dyDescent="0.2">
      <c r="A875">
        <v>1917</v>
      </c>
      <c r="B875" t="s">
        <v>891</v>
      </c>
      <c r="C875">
        <v>2416</v>
      </c>
      <c r="D875" t="s">
        <v>893</v>
      </c>
      <c r="E875" s="200">
        <v>54307</v>
      </c>
      <c r="F875">
        <v>21</v>
      </c>
      <c r="G875" t="s">
        <v>892</v>
      </c>
      <c r="H875">
        <f>YEAR(Table5[[#This Row],[Date]])</f>
        <v>2048</v>
      </c>
    </row>
    <row r="876" spans="1:8" x14ac:dyDescent="0.2">
      <c r="A876">
        <v>1918</v>
      </c>
      <c r="B876" t="s">
        <v>888</v>
      </c>
      <c r="C876">
        <v>2405</v>
      </c>
      <c r="D876" t="s">
        <v>889</v>
      </c>
      <c r="E876" s="200">
        <v>54319</v>
      </c>
      <c r="F876">
        <v>21</v>
      </c>
      <c r="G876" t="s">
        <v>890</v>
      </c>
      <c r="H876">
        <f>YEAR(Table5[[#This Row],[Date]])</f>
        <v>2048</v>
      </c>
    </row>
    <row r="877" spans="1:8" x14ac:dyDescent="0.2">
      <c r="A877">
        <v>1919</v>
      </c>
      <c r="B877" t="s">
        <v>891</v>
      </c>
      <c r="C877">
        <v>2407</v>
      </c>
      <c r="D877" t="s">
        <v>900</v>
      </c>
      <c r="E877" s="200">
        <v>54331</v>
      </c>
      <c r="F877">
        <v>21</v>
      </c>
      <c r="G877" t="s">
        <v>892</v>
      </c>
      <c r="H877">
        <f>YEAR(Table5[[#This Row],[Date]])</f>
        <v>2048</v>
      </c>
    </row>
    <row r="878" spans="1:8" x14ac:dyDescent="0.2">
      <c r="A878">
        <v>1920</v>
      </c>
      <c r="B878" t="s">
        <v>891</v>
      </c>
      <c r="C878">
        <v>2416</v>
      </c>
      <c r="D878" t="s">
        <v>899</v>
      </c>
      <c r="E878" s="200">
        <v>54343</v>
      </c>
      <c r="F878">
        <v>21</v>
      </c>
      <c r="G878" t="s">
        <v>892</v>
      </c>
      <c r="H878">
        <f>YEAR(Table5[[#This Row],[Date]])</f>
        <v>2048</v>
      </c>
    </row>
    <row r="879" spans="1:8" x14ac:dyDescent="0.2">
      <c r="A879">
        <v>1921</v>
      </c>
      <c r="B879" t="s">
        <v>895</v>
      </c>
      <c r="C879">
        <v>2414</v>
      </c>
      <c r="D879" t="s">
        <v>897</v>
      </c>
      <c r="E879" s="200">
        <v>54355</v>
      </c>
      <c r="F879">
        <v>21</v>
      </c>
      <c r="G879" t="s">
        <v>892</v>
      </c>
      <c r="H879">
        <f>YEAR(Table5[[#This Row],[Date]])</f>
        <v>2048</v>
      </c>
    </row>
    <row r="880" spans="1:8" x14ac:dyDescent="0.2">
      <c r="A880">
        <v>1922</v>
      </c>
      <c r="B880" t="s">
        <v>891</v>
      </c>
      <c r="C880">
        <v>2403</v>
      </c>
      <c r="D880" t="s">
        <v>897</v>
      </c>
      <c r="E880" s="200">
        <v>54367</v>
      </c>
      <c r="F880">
        <v>21</v>
      </c>
      <c r="G880" t="s">
        <v>890</v>
      </c>
      <c r="H880">
        <f>YEAR(Table5[[#This Row],[Date]])</f>
        <v>2048</v>
      </c>
    </row>
    <row r="881" spans="1:8" x14ac:dyDescent="0.2">
      <c r="A881">
        <v>1923</v>
      </c>
      <c r="B881" t="s">
        <v>888</v>
      </c>
      <c r="C881">
        <v>2419</v>
      </c>
      <c r="D881" t="s">
        <v>897</v>
      </c>
      <c r="E881" s="200">
        <v>54379</v>
      </c>
      <c r="F881">
        <v>21</v>
      </c>
      <c r="G881" t="s">
        <v>892</v>
      </c>
      <c r="H881">
        <f>YEAR(Table5[[#This Row],[Date]])</f>
        <v>2048</v>
      </c>
    </row>
    <row r="882" spans="1:8" x14ac:dyDescent="0.2">
      <c r="A882">
        <v>1924</v>
      </c>
      <c r="B882" t="s">
        <v>888</v>
      </c>
      <c r="C882">
        <v>2404</v>
      </c>
      <c r="D882" t="s">
        <v>889</v>
      </c>
      <c r="E882" s="200">
        <v>54391</v>
      </c>
      <c r="F882">
        <v>21</v>
      </c>
      <c r="G882" t="s">
        <v>890</v>
      </c>
      <c r="H882">
        <f>YEAR(Table5[[#This Row],[Date]])</f>
        <v>2048</v>
      </c>
    </row>
    <row r="883" spans="1:8" x14ac:dyDescent="0.2">
      <c r="A883">
        <v>1925</v>
      </c>
      <c r="B883" t="s">
        <v>888</v>
      </c>
      <c r="C883">
        <v>2404</v>
      </c>
      <c r="D883" t="s">
        <v>889</v>
      </c>
      <c r="E883" s="200">
        <v>54403</v>
      </c>
      <c r="F883">
        <v>21</v>
      </c>
      <c r="G883" t="s">
        <v>890</v>
      </c>
      <c r="H883">
        <f>YEAR(Table5[[#This Row],[Date]])</f>
        <v>2048</v>
      </c>
    </row>
    <row r="884" spans="1:8" x14ac:dyDescent="0.2">
      <c r="A884">
        <v>1926</v>
      </c>
      <c r="B884" t="s">
        <v>891</v>
      </c>
      <c r="C884">
        <v>2412</v>
      </c>
      <c r="D884" t="s">
        <v>889</v>
      </c>
      <c r="E884" s="200">
        <v>54415</v>
      </c>
      <c r="F884">
        <v>21</v>
      </c>
      <c r="G884" t="s">
        <v>890</v>
      </c>
      <c r="H884">
        <f>YEAR(Table5[[#This Row],[Date]])</f>
        <v>2048</v>
      </c>
    </row>
    <row r="885" spans="1:8" x14ac:dyDescent="0.2">
      <c r="A885">
        <v>1927</v>
      </c>
      <c r="B885" t="s">
        <v>888</v>
      </c>
      <c r="C885">
        <v>2402</v>
      </c>
      <c r="D885" t="s">
        <v>897</v>
      </c>
      <c r="E885" s="200">
        <v>54427</v>
      </c>
      <c r="F885">
        <v>21</v>
      </c>
      <c r="G885" t="s">
        <v>890</v>
      </c>
      <c r="H885">
        <f>YEAR(Table5[[#This Row],[Date]])</f>
        <v>2049</v>
      </c>
    </row>
    <row r="886" spans="1:8" x14ac:dyDescent="0.2">
      <c r="A886">
        <v>1928</v>
      </c>
      <c r="B886" t="s">
        <v>894</v>
      </c>
      <c r="C886">
        <v>2405</v>
      </c>
      <c r="D886" t="s">
        <v>899</v>
      </c>
      <c r="E886" s="200">
        <v>54439</v>
      </c>
      <c r="F886">
        <v>21</v>
      </c>
      <c r="G886" t="s">
        <v>892</v>
      </c>
      <c r="H886">
        <f>YEAR(Table5[[#This Row],[Date]])</f>
        <v>2049</v>
      </c>
    </row>
    <row r="887" spans="1:8" x14ac:dyDescent="0.2">
      <c r="A887">
        <v>1929</v>
      </c>
      <c r="B887" t="s">
        <v>891</v>
      </c>
      <c r="C887">
        <v>2403</v>
      </c>
      <c r="D887" t="s">
        <v>897</v>
      </c>
      <c r="E887" s="200">
        <v>54451</v>
      </c>
      <c r="F887">
        <v>21</v>
      </c>
      <c r="G887" t="s">
        <v>892</v>
      </c>
      <c r="H887">
        <f>YEAR(Table5[[#This Row],[Date]])</f>
        <v>2049</v>
      </c>
    </row>
    <row r="888" spans="1:8" x14ac:dyDescent="0.2">
      <c r="A888">
        <v>1930</v>
      </c>
      <c r="B888" t="s">
        <v>888</v>
      </c>
      <c r="C888">
        <v>2403</v>
      </c>
      <c r="D888" t="s">
        <v>897</v>
      </c>
      <c r="E888" s="200">
        <v>54463</v>
      </c>
      <c r="F888">
        <v>21</v>
      </c>
      <c r="G888" t="s">
        <v>890</v>
      </c>
      <c r="H888">
        <f>YEAR(Table5[[#This Row],[Date]])</f>
        <v>2049</v>
      </c>
    </row>
    <row r="889" spans="1:8" x14ac:dyDescent="0.2">
      <c r="A889">
        <v>1931</v>
      </c>
      <c r="B889" t="s">
        <v>888</v>
      </c>
      <c r="C889">
        <v>2417</v>
      </c>
      <c r="D889" t="s">
        <v>897</v>
      </c>
      <c r="E889" s="200">
        <v>54475</v>
      </c>
      <c r="F889">
        <v>21</v>
      </c>
      <c r="G889" t="s">
        <v>892</v>
      </c>
      <c r="H889">
        <f>YEAR(Table5[[#This Row],[Date]])</f>
        <v>2049</v>
      </c>
    </row>
    <row r="890" spans="1:8" x14ac:dyDescent="0.2">
      <c r="A890">
        <v>1932</v>
      </c>
      <c r="B890" t="s">
        <v>891</v>
      </c>
      <c r="C890">
        <v>2421</v>
      </c>
      <c r="D890" t="s">
        <v>889</v>
      </c>
      <c r="E890" s="200">
        <v>54487</v>
      </c>
      <c r="F890">
        <v>21</v>
      </c>
      <c r="G890" t="s">
        <v>890</v>
      </c>
      <c r="H890">
        <f>YEAR(Table5[[#This Row],[Date]])</f>
        <v>2049</v>
      </c>
    </row>
    <row r="891" spans="1:8" x14ac:dyDescent="0.2">
      <c r="A891">
        <v>1933</v>
      </c>
      <c r="B891" t="s">
        <v>891</v>
      </c>
      <c r="C891">
        <v>2406</v>
      </c>
      <c r="D891" t="s">
        <v>897</v>
      </c>
      <c r="E891" s="200">
        <v>54499</v>
      </c>
      <c r="F891">
        <v>21</v>
      </c>
      <c r="G891" t="s">
        <v>890</v>
      </c>
      <c r="H891">
        <f>YEAR(Table5[[#This Row],[Date]])</f>
        <v>2049</v>
      </c>
    </row>
    <row r="892" spans="1:8" x14ac:dyDescent="0.2">
      <c r="A892">
        <v>1934</v>
      </c>
      <c r="B892" t="s">
        <v>891</v>
      </c>
      <c r="C892">
        <v>2412</v>
      </c>
      <c r="D892" t="s">
        <v>897</v>
      </c>
      <c r="E892" s="200">
        <v>54511</v>
      </c>
      <c r="F892">
        <v>21</v>
      </c>
      <c r="G892" t="s">
        <v>890</v>
      </c>
      <c r="H892">
        <f>YEAR(Table5[[#This Row],[Date]])</f>
        <v>2049</v>
      </c>
    </row>
    <row r="893" spans="1:8" x14ac:dyDescent="0.2">
      <c r="A893">
        <v>1935</v>
      </c>
      <c r="B893" t="s">
        <v>888</v>
      </c>
      <c r="C893">
        <v>2408</v>
      </c>
      <c r="D893" t="s">
        <v>889</v>
      </c>
      <c r="E893" s="200">
        <v>54523</v>
      </c>
      <c r="F893">
        <v>21</v>
      </c>
      <c r="G893" t="s">
        <v>890</v>
      </c>
      <c r="H893">
        <f>YEAR(Table5[[#This Row],[Date]])</f>
        <v>2049</v>
      </c>
    </row>
    <row r="894" spans="1:8" x14ac:dyDescent="0.2">
      <c r="A894">
        <v>1936</v>
      </c>
      <c r="B894" t="s">
        <v>891</v>
      </c>
      <c r="C894">
        <v>2412</v>
      </c>
      <c r="D894" t="s">
        <v>897</v>
      </c>
      <c r="E894" s="200">
        <v>54535</v>
      </c>
      <c r="F894">
        <v>21</v>
      </c>
      <c r="G894" t="s">
        <v>890</v>
      </c>
      <c r="H894">
        <f>YEAR(Table5[[#This Row],[Date]])</f>
        <v>2049</v>
      </c>
    </row>
    <row r="895" spans="1:8" x14ac:dyDescent="0.2">
      <c r="A895">
        <v>1937</v>
      </c>
      <c r="B895" t="s">
        <v>891</v>
      </c>
      <c r="C895">
        <v>2404</v>
      </c>
      <c r="D895" t="s">
        <v>897</v>
      </c>
      <c r="E895" s="200">
        <v>54547</v>
      </c>
      <c r="F895">
        <v>21</v>
      </c>
      <c r="G895" t="s">
        <v>892</v>
      </c>
      <c r="H895">
        <f>YEAR(Table5[[#This Row],[Date]])</f>
        <v>2049</v>
      </c>
    </row>
    <row r="896" spans="1:8" x14ac:dyDescent="0.2">
      <c r="A896">
        <v>1938</v>
      </c>
      <c r="B896" t="s">
        <v>891</v>
      </c>
      <c r="C896">
        <v>2403</v>
      </c>
      <c r="D896" t="s">
        <v>893</v>
      </c>
      <c r="E896" s="200">
        <v>54559</v>
      </c>
      <c r="F896">
        <v>21</v>
      </c>
      <c r="G896" t="s">
        <v>890</v>
      </c>
      <c r="H896">
        <f>YEAR(Table5[[#This Row],[Date]])</f>
        <v>2049</v>
      </c>
    </row>
    <row r="897" spans="1:8" x14ac:dyDescent="0.2">
      <c r="A897">
        <v>1939</v>
      </c>
      <c r="B897" t="s">
        <v>891</v>
      </c>
      <c r="C897">
        <v>2419</v>
      </c>
      <c r="D897" t="s">
        <v>889</v>
      </c>
      <c r="E897" s="200">
        <v>54571</v>
      </c>
      <c r="F897">
        <v>21</v>
      </c>
      <c r="G897" t="s">
        <v>892</v>
      </c>
      <c r="H897">
        <f>YEAR(Table5[[#This Row],[Date]])</f>
        <v>2049</v>
      </c>
    </row>
    <row r="898" spans="1:8" x14ac:dyDescent="0.2">
      <c r="A898">
        <v>1940</v>
      </c>
      <c r="B898" t="s">
        <v>888</v>
      </c>
      <c r="C898">
        <v>2417</v>
      </c>
      <c r="D898" t="s">
        <v>897</v>
      </c>
      <c r="E898" s="200">
        <v>54583</v>
      </c>
      <c r="F898">
        <v>21</v>
      </c>
      <c r="G898" t="s">
        <v>892</v>
      </c>
      <c r="H898">
        <f>YEAR(Table5[[#This Row],[Date]])</f>
        <v>2049</v>
      </c>
    </row>
    <row r="899" spans="1:8" x14ac:dyDescent="0.2">
      <c r="A899">
        <v>1941</v>
      </c>
      <c r="B899" t="s">
        <v>888</v>
      </c>
      <c r="C899">
        <v>2417</v>
      </c>
      <c r="D899" t="s">
        <v>897</v>
      </c>
      <c r="E899" s="200">
        <v>54595</v>
      </c>
      <c r="F899">
        <v>21</v>
      </c>
      <c r="G899" t="s">
        <v>892</v>
      </c>
      <c r="H899">
        <f>YEAR(Table5[[#This Row],[Date]])</f>
        <v>2049</v>
      </c>
    </row>
    <row r="900" spans="1:8" x14ac:dyDescent="0.2">
      <c r="A900">
        <v>1942</v>
      </c>
      <c r="B900" t="s">
        <v>891</v>
      </c>
      <c r="C900">
        <v>2413</v>
      </c>
      <c r="D900" t="s">
        <v>900</v>
      </c>
      <c r="E900" s="200">
        <v>54607</v>
      </c>
      <c r="F900">
        <v>7</v>
      </c>
      <c r="G900" t="s">
        <v>890</v>
      </c>
      <c r="H900">
        <f>YEAR(Table5[[#This Row],[Date]])</f>
        <v>2049</v>
      </c>
    </row>
    <row r="901" spans="1:8" x14ac:dyDescent="0.2">
      <c r="A901">
        <v>1943</v>
      </c>
      <c r="B901" t="s">
        <v>891</v>
      </c>
      <c r="C901">
        <v>2405</v>
      </c>
      <c r="D901" t="s">
        <v>893</v>
      </c>
      <c r="E901" s="200">
        <v>54619</v>
      </c>
      <c r="F901">
        <v>21</v>
      </c>
      <c r="G901" t="s">
        <v>892</v>
      </c>
      <c r="H901">
        <f>YEAR(Table5[[#This Row],[Date]])</f>
        <v>2049</v>
      </c>
    </row>
    <row r="902" spans="1:8" x14ac:dyDescent="0.2">
      <c r="A902">
        <v>1944</v>
      </c>
      <c r="B902" t="s">
        <v>891</v>
      </c>
      <c r="C902">
        <v>2405</v>
      </c>
      <c r="D902" t="s">
        <v>897</v>
      </c>
      <c r="E902" s="200">
        <v>54631</v>
      </c>
      <c r="F902">
        <v>21</v>
      </c>
      <c r="G902" t="s">
        <v>892</v>
      </c>
      <c r="H902">
        <f>YEAR(Table5[[#This Row],[Date]])</f>
        <v>2049</v>
      </c>
    </row>
    <row r="903" spans="1:8" x14ac:dyDescent="0.2">
      <c r="A903">
        <v>1945</v>
      </c>
      <c r="B903" t="s">
        <v>891</v>
      </c>
      <c r="C903">
        <v>2413</v>
      </c>
      <c r="D903" t="s">
        <v>893</v>
      </c>
      <c r="E903" s="200">
        <v>54643</v>
      </c>
      <c r="F903">
        <v>21</v>
      </c>
      <c r="G903" t="s">
        <v>890</v>
      </c>
      <c r="H903">
        <f>YEAR(Table5[[#This Row],[Date]])</f>
        <v>2049</v>
      </c>
    </row>
    <row r="904" spans="1:8" x14ac:dyDescent="0.2">
      <c r="A904">
        <v>1946</v>
      </c>
      <c r="B904" t="s">
        <v>888</v>
      </c>
      <c r="C904">
        <v>2405</v>
      </c>
      <c r="D904" t="s">
        <v>897</v>
      </c>
      <c r="E904" s="200">
        <v>54655</v>
      </c>
      <c r="F904">
        <v>21</v>
      </c>
      <c r="G904" t="s">
        <v>890</v>
      </c>
      <c r="H904">
        <f>YEAR(Table5[[#This Row],[Date]])</f>
        <v>2049</v>
      </c>
    </row>
    <row r="905" spans="1:8" x14ac:dyDescent="0.2">
      <c r="A905">
        <v>1947</v>
      </c>
      <c r="B905" t="s">
        <v>888</v>
      </c>
      <c r="C905">
        <v>2424</v>
      </c>
      <c r="D905" t="s">
        <v>889</v>
      </c>
      <c r="E905" s="200">
        <v>54667</v>
      </c>
      <c r="F905">
        <v>20</v>
      </c>
      <c r="G905" t="s">
        <v>890</v>
      </c>
      <c r="H905">
        <f>YEAR(Table5[[#This Row],[Date]])</f>
        <v>2049</v>
      </c>
    </row>
    <row r="906" spans="1:8" x14ac:dyDescent="0.2">
      <c r="A906">
        <v>1948</v>
      </c>
      <c r="B906" t="s">
        <v>888</v>
      </c>
      <c r="C906">
        <v>2424</v>
      </c>
      <c r="D906" t="s">
        <v>889</v>
      </c>
      <c r="E906" s="200">
        <v>54679</v>
      </c>
      <c r="F906">
        <v>20</v>
      </c>
      <c r="G906" t="s">
        <v>890</v>
      </c>
      <c r="H906">
        <f>YEAR(Table5[[#This Row],[Date]])</f>
        <v>2049</v>
      </c>
    </row>
    <row r="907" spans="1:8" x14ac:dyDescent="0.2">
      <c r="A907">
        <v>1949</v>
      </c>
      <c r="B907" t="s">
        <v>891</v>
      </c>
      <c r="C907">
        <v>2409</v>
      </c>
      <c r="D907" t="s">
        <v>897</v>
      </c>
      <c r="E907" s="200">
        <v>54691</v>
      </c>
      <c r="F907">
        <v>20</v>
      </c>
      <c r="G907" t="s">
        <v>892</v>
      </c>
      <c r="H907">
        <f>YEAR(Table5[[#This Row],[Date]])</f>
        <v>2049</v>
      </c>
    </row>
    <row r="908" spans="1:8" x14ac:dyDescent="0.2">
      <c r="A908">
        <v>1950</v>
      </c>
      <c r="B908" t="s">
        <v>891</v>
      </c>
      <c r="C908">
        <v>2404</v>
      </c>
      <c r="D908" t="s">
        <v>889</v>
      </c>
      <c r="E908" s="200">
        <v>54703</v>
      </c>
      <c r="F908">
        <v>20</v>
      </c>
      <c r="G908" t="s">
        <v>890</v>
      </c>
      <c r="H908">
        <f>YEAR(Table5[[#This Row],[Date]])</f>
        <v>2049</v>
      </c>
    </row>
    <row r="909" spans="1:8" x14ac:dyDescent="0.2">
      <c r="A909">
        <v>1951</v>
      </c>
      <c r="B909" t="s">
        <v>888</v>
      </c>
      <c r="C909">
        <v>2414</v>
      </c>
      <c r="D909" t="s">
        <v>897</v>
      </c>
      <c r="E909" s="200">
        <v>54715</v>
      </c>
      <c r="F909">
        <v>20</v>
      </c>
      <c r="G909" t="s">
        <v>892</v>
      </c>
      <c r="H909">
        <f>YEAR(Table5[[#This Row],[Date]])</f>
        <v>2049</v>
      </c>
    </row>
    <row r="910" spans="1:8" x14ac:dyDescent="0.2">
      <c r="A910">
        <v>1952</v>
      </c>
      <c r="B910" t="s">
        <v>888</v>
      </c>
      <c r="C910">
        <v>2414</v>
      </c>
      <c r="D910" t="s">
        <v>897</v>
      </c>
      <c r="E910" s="200">
        <v>54727</v>
      </c>
      <c r="F910">
        <v>20</v>
      </c>
      <c r="G910" t="s">
        <v>892</v>
      </c>
      <c r="H910">
        <f>YEAR(Table5[[#This Row],[Date]])</f>
        <v>2049</v>
      </c>
    </row>
    <row r="911" spans="1:8" x14ac:dyDescent="0.2">
      <c r="A911">
        <v>1953</v>
      </c>
      <c r="B911" t="s">
        <v>888</v>
      </c>
      <c r="C911">
        <v>2418</v>
      </c>
      <c r="D911" t="s">
        <v>897</v>
      </c>
      <c r="E911" s="200">
        <v>54739</v>
      </c>
      <c r="F911">
        <v>20</v>
      </c>
      <c r="G911" t="s">
        <v>890</v>
      </c>
      <c r="H911">
        <f>YEAR(Table5[[#This Row],[Date]])</f>
        <v>2049</v>
      </c>
    </row>
    <row r="912" spans="1:8" x14ac:dyDescent="0.2">
      <c r="A912">
        <v>1954</v>
      </c>
      <c r="B912" t="s">
        <v>891</v>
      </c>
      <c r="C912">
        <v>2418</v>
      </c>
      <c r="D912" t="s">
        <v>897</v>
      </c>
      <c r="E912" s="200">
        <v>54751</v>
      </c>
      <c r="F912">
        <v>20</v>
      </c>
      <c r="G912" t="s">
        <v>892</v>
      </c>
      <c r="H912">
        <f>YEAR(Table5[[#This Row],[Date]])</f>
        <v>2049</v>
      </c>
    </row>
    <row r="913" spans="1:8" x14ac:dyDescent="0.2">
      <c r="A913">
        <v>1955</v>
      </c>
      <c r="B913" t="s">
        <v>891</v>
      </c>
      <c r="C913">
        <v>2422</v>
      </c>
      <c r="D913" t="s">
        <v>897</v>
      </c>
      <c r="E913" s="200">
        <v>54763</v>
      </c>
      <c r="F913">
        <v>20</v>
      </c>
      <c r="G913" t="s">
        <v>890</v>
      </c>
      <c r="H913">
        <f>YEAR(Table5[[#This Row],[Date]])</f>
        <v>2049</v>
      </c>
    </row>
    <row r="914" spans="1:8" x14ac:dyDescent="0.2">
      <c r="A914">
        <v>1956</v>
      </c>
      <c r="B914" t="s">
        <v>891</v>
      </c>
      <c r="C914">
        <v>2418</v>
      </c>
      <c r="D914" t="s">
        <v>899</v>
      </c>
      <c r="E914" s="200">
        <v>54775</v>
      </c>
      <c r="F914">
        <v>20</v>
      </c>
      <c r="G914" t="s">
        <v>892</v>
      </c>
      <c r="H914">
        <f>YEAR(Table5[[#This Row],[Date]])</f>
        <v>2049</v>
      </c>
    </row>
    <row r="915" spans="1:8" x14ac:dyDescent="0.2">
      <c r="A915">
        <v>1957</v>
      </c>
      <c r="B915" t="s">
        <v>891</v>
      </c>
      <c r="C915">
        <v>2414</v>
      </c>
      <c r="D915" t="s">
        <v>897</v>
      </c>
      <c r="E915" s="200">
        <v>54787</v>
      </c>
      <c r="F915">
        <v>20</v>
      </c>
      <c r="G915" t="s">
        <v>892</v>
      </c>
      <c r="H915">
        <f>YEAR(Table5[[#This Row],[Date]])</f>
        <v>2049</v>
      </c>
    </row>
    <row r="916" spans="1:8" x14ac:dyDescent="0.2">
      <c r="A916">
        <v>1958</v>
      </c>
      <c r="B916" t="s">
        <v>888</v>
      </c>
      <c r="C916">
        <v>2424</v>
      </c>
      <c r="D916" t="s">
        <v>889</v>
      </c>
      <c r="E916" s="200">
        <v>54799</v>
      </c>
      <c r="F916">
        <v>20</v>
      </c>
      <c r="G916" t="s">
        <v>890</v>
      </c>
      <c r="H916">
        <f>YEAR(Table5[[#This Row],[Date]])</f>
        <v>2050</v>
      </c>
    </row>
    <row r="917" spans="1:8" x14ac:dyDescent="0.2">
      <c r="A917">
        <v>1959</v>
      </c>
      <c r="B917" t="s">
        <v>894</v>
      </c>
      <c r="C917">
        <v>2418</v>
      </c>
      <c r="D917" t="s">
        <v>893</v>
      </c>
      <c r="E917" s="200">
        <v>54811</v>
      </c>
      <c r="F917">
        <v>20</v>
      </c>
      <c r="G917" t="s">
        <v>890</v>
      </c>
      <c r="H917">
        <f>YEAR(Table5[[#This Row],[Date]])</f>
        <v>2050</v>
      </c>
    </row>
    <row r="918" spans="1:8" x14ac:dyDescent="0.2">
      <c r="A918">
        <v>1960</v>
      </c>
      <c r="B918" t="s">
        <v>891</v>
      </c>
      <c r="C918">
        <v>2422</v>
      </c>
      <c r="D918" t="s">
        <v>897</v>
      </c>
      <c r="E918" s="200">
        <v>54823</v>
      </c>
      <c r="F918">
        <v>20</v>
      </c>
      <c r="G918" t="s">
        <v>892</v>
      </c>
      <c r="H918">
        <f>YEAR(Table5[[#This Row],[Date]])</f>
        <v>2050</v>
      </c>
    </row>
    <row r="919" spans="1:8" x14ac:dyDescent="0.2">
      <c r="A919">
        <v>1961</v>
      </c>
      <c r="B919" t="s">
        <v>891</v>
      </c>
      <c r="C919">
        <v>2412</v>
      </c>
      <c r="D919" t="s">
        <v>897</v>
      </c>
      <c r="E919" s="200">
        <v>54835</v>
      </c>
      <c r="F919">
        <v>20</v>
      </c>
      <c r="G919" t="s">
        <v>890</v>
      </c>
      <c r="H919">
        <f>YEAR(Table5[[#This Row],[Date]])</f>
        <v>2050</v>
      </c>
    </row>
    <row r="920" spans="1:8" x14ac:dyDescent="0.2">
      <c r="A920">
        <v>1962</v>
      </c>
      <c r="B920" t="s">
        <v>888</v>
      </c>
      <c r="C920">
        <v>2413</v>
      </c>
      <c r="D920" t="s">
        <v>900</v>
      </c>
      <c r="E920" s="200">
        <v>54847</v>
      </c>
      <c r="F920">
        <v>20</v>
      </c>
      <c r="G920" t="s">
        <v>892</v>
      </c>
      <c r="H920">
        <f>YEAR(Table5[[#This Row],[Date]])</f>
        <v>2050</v>
      </c>
    </row>
    <row r="921" spans="1:8" x14ac:dyDescent="0.2">
      <c r="A921">
        <v>1963</v>
      </c>
      <c r="B921" t="s">
        <v>891</v>
      </c>
      <c r="C921">
        <v>2414</v>
      </c>
      <c r="D921" t="s">
        <v>900</v>
      </c>
      <c r="E921" s="200">
        <v>54859</v>
      </c>
      <c r="F921">
        <v>20</v>
      </c>
      <c r="G921" t="s">
        <v>892</v>
      </c>
      <c r="H921">
        <f>YEAR(Table5[[#This Row],[Date]])</f>
        <v>2050</v>
      </c>
    </row>
    <row r="922" spans="1:8" x14ac:dyDescent="0.2">
      <c r="A922">
        <v>1964</v>
      </c>
      <c r="B922" t="s">
        <v>891</v>
      </c>
      <c r="C922">
        <v>2406</v>
      </c>
      <c r="D922" t="s">
        <v>893</v>
      </c>
      <c r="E922" s="200">
        <v>54871</v>
      </c>
      <c r="F922">
        <v>20</v>
      </c>
      <c r="G922" t="s">
        <v>892</v>
      </c>
      <c r="H922">
        <f>YEAR(Table5[[#This Row],[Date]])</f>
        <v>2050</v>
      </c>
    </row>
    <row r="923" spans="1:8" x14ac:dyDescent="0.2">
      <c r="A923">
        <v>1965</v>
      </c>
      <c r="B923" t="s">
        <v>891</v>
      </c>
      <c r="C923">
        <v>2406</v>
      </c>
      <c r="D923" t="s">
        <v>893</v>
      </c>
      <c r="E923" s="200">
        <v>54883</v>
      </c>
      <c r="F923">
        <v>20</v>
      </c>
      <c r="G923" t="s">
        <v>890</v>
      </c>
      <c r="H923">
        <f>YEAR(Table5[[#This Row],[Date]])</f>
        <v>2050</v>
      </c>
    </row>
    <row r="924" spans="1:8" x14ac:dyDescent="0.2">
      <c r="A924">
        <v>1966</v>
      </c>
      <c r="B924" t="s">
        <v>891</v>
      </c>
      <c r="C924">
        <v>2401</v>
      </c>
      <c r="D924" t="s">
        <v>893</v>
      </c>
      <c r="E924" s="200">
        <v>54895</v>
      </c>
      <c r="F924">
        <v>20</v>
      </c>
      <c r="G924" t="s">
        <v>890</v>
      </c>
      <c r="H924">
        <f>YEAR(Table5[[#This Row],[Date]])</f>
        <v>2050</v>
      </c>
    </row>
    <row r="925" spans="1:8" x14ac:dyDescent="0.2">
      <c r="A925">
        <v>1967</v>
      </c>
      <c r="B925" t="s">
        <v>894</v>
      </c>
      <c r="C925">
        <v>2409</v>
      </c>
      <c r="D925" t="s">
        <v>899</v>
      </c>
      <c r="E925" s="200">
        <v>54907</v>
      </c>
      <c r="F925">
        <v>20</v>
      </c>
      <c r="G925" t="s">
        <v>892</v>
      </c>
      <c r="H925">
        <f>YEAR(Table5[[#This Row],[Date]])</f>
        <v>2050</v>
      </c>
    </row>
    <row r="926" spans="1:8" x14ac:dyDescent="0.2">
      <c r="A926">
        <v>1968</v>
      </c>
      <c r="B926" t="s">
        <v>891</v>
      </c>
      <c r="C926">
        <v>2414</v>
      </c>
      <c r="D926" t="s">
        <v>897</v>
      </c>
      <c r="E926" s="200">
        <v>54919</v>
      </c>
      <c r="F926">
        <v>20</v>
      </c>
      <c r="G926" t="s">
        <v>892</v>
      </c>
      <c r="H926">
        <f>YEAR(Table5[[#This Row],[Date]])</f>
        <v>2050</v>
      </c>
    </row>
    <row r="927" spans="1:8" x14ac:dyDescent="0.2">
      <c r="A927">
        <v>1969</v>
      </c>
      <c r="B927" t="s">
        <v>894</v>
      </c>
      <c r="C927">
        <v>2401</v>
      </c>
      <c r="D927" t="s">
        <v>900</v>
      </c>
      <c r="E927" s="200">
        <v>54931</v>
      </c>
      <c r="F927">
        <v>20</v>
      </c>
      <c r="G927" t="s">
        <v>892</v>
      </c>
      <c r="H927">
        <f>YEAR(Table5[[#This Row],[Date]])</f>
        <v>2050</v>
      </c>
    </row>
    <row r="928" spans="1:8" x14ac:dyDescent="0.2">
      <c r="A928">
        <v>1970</v>
      </c>
      <c r="B928" t="s">
        <v>891</v>
      </c>
      <c r="C928">
        <v>2405</v>
      </c>
      <c r="D928" t="s">
        <v>899</v>
      </c>
      <c r="E928" s="200">
        <v>54943</v>
      </c>
      <c r="F928">
        <v>20</v>
      </c>
      <c r="G928" t="s">
        <v>892</v>
      </c>
      <c r="H928">
        <f>YEAR(Table5[[#This Row],[Date]])</f>
        <v>2050</v>
      </c>
    </row>
    <row r="929" spans="1:8" x14ac:dyDescent="0.2">
      <c r="A929">
        <v>1971</v>
      </c>
      <c r="B929" t="s">
        <v>891</v>
      </c>
      <c r="C929">
        <v>2405</v>
      </c>
      <c r="D929" t="s">
        <v>899</v>
      </c>
      <c r="E929" s="200">
        <v>54955</v>
      </c>
      <c r="F929">
        <v>20</v>
      </c>
      <c r="G929" t="s">
        <v>892</v>
      </c>
      <c r="H929">
        <f>YEAR(Table5[[#This Row],[Date]])</f>
        <v>2050</v>
      </c>
    </row>
    <row r="930" spans="1:8" x14ac:dyDescent="0.2">
      <c r="A930">
        <v>1972</v>
      </c>
      <c r="B930" t="s">
        <v>891</v>
      </c>
      <c r="C930">
        <v>2419</v>
      </c>
      <c r="D930" t="s">
        <v>893</v>
      </c>
      <c r="E930" s="200">
        <v>54967</v>
      </c>
      <c r="F930">
        <v>20</v>
      </c>
      <c r="G930" t="s">
        <v>890</v>
      </c>
      <c r="H930">
        <f>YEAR(Table5[[#This Row],[Date]])</f>
        <v>2050</v>
      </c>
    </row>
    <row r="931" spans="1:8" x14ac:dyDescent="0.2">
      <c r="A931">
        <v>1973</v>
      </c>
      <c r="B931" t="s">
        <v>888</v>
      </c>
      <c r="C931">
        <v>2402</v>
      </c>
      <c r="D931" t="s">
        <v>899</v>
      </c>
      <c r="E931" s="200">
        <v>54979</v>
      </c>
      <c r="F931">
        <v>20</v>
      </c>
      <c r="G931" t="s">
        <v>892</v>
      </c>
      <c r="H931">
        <f>YEAR(Table5[[#This Row],[Date]])</f>
        <v>2050</v>
      </c>
    </row>
    <row r="932" spans="1:8" x14ac:dyDescent="0.2">
      <c r="A932">
        <v>1974</v>
      </c>
      <c r="B932" t="s">
        <v>888</v>
      </c>
      <c r="C932">
        <v>2404</v>
      </c>
      <c r="D932" t="s">
        <v>889</v>
      </c>
      <c r="E932" s="200">
        <v>54991</v>
      </c>
      <c r="F932">
        <v>20</v>
      </c>
      <c r="G932" t="s">
        <v>890</v>
      </c>
      <c r="H932">
        <f>YEAR(Table5[[#This Row],[Date]])</f>
        <v>2050</v>
      </c>
    </row>
    <row r="933" spans="1:8" x14ac:dyDescent="0.2">
      <c r="A933">
        <v>1975</v>
      </c>
      <c r="B933" t="s">
        <v>888</v>
      </c>
      <c r="C933">
        <v>2404</v>
      </c>
      <c r="D933" t="s">
        <v>889</v>
      </c>
      <c r="E933" s="200">
        <v>55003</v>
      </c>
      <c r="F933">
        <v>20</v>
      </c>
      <c r="G933" t="s">
        <v>890</v>
      </c>
      <c r="H933">
        <f>YEAR(Table5[[#This Row],[Date]])</f>
        <v>2050</v>
      </c>
    </row>
    <row r="934" spans="1:8" x14ac:dyDescent="0.2">
      <c r="A934">
        <v>1976</v>
      </c>
      <c r="B934" t="s">
        <v>891</v>
      </c>
      <c r="C934">
        <v>2418</v>
      </c>
      <c r="D934" t="s">
        <v>893</v>
      </c>
      <c r="E934" s="200">
        <v>55015</v>
      </c>
      <c r="F934">
        <v>20</v>
      </c>
      <c r="G934" t="s">
        <v>892</v>
      </c>
      <c r="H934">
        <f>YEAR(Table5[[#This Row],[Date]])</f>
        <v>2050</v>
      </c>
    </row>
    <row r="935" spans="1:8" x14ac:dyDescent="0.2">
      <c r="A935">
        <v>1977</v>
      </c>
      <c r="B935" t="s">
        <v>888</v>
      </c>
      <c r="C935">
        <v>2419</v>
      </c>
      <c r="D935" t="s">
        <v>897</v>
      </c>
      <c r="E935" s="200">
        <v>55027</v>
      </c>
      <c r="F935">
        <v>20</v>
      </c>
      <c r="G935" t="s">
        <v>890</v>
      </c>
      <c r="H935">
        <f>YEAR(Table5[[#This Row],[Date]])</f>
        <v>2050</v>
      </c>
    </row>
    <row r="936" spans="1:8" x14ac:dyDescent="0.2">
      <c r="A936">
        <v>1978</v>
      </c>
      <c r="B936" t="s">
        <v>888</v>
      </c>
      <c r="C936">
        <v>2419</v>
      </c>
      <c r="D936" t="s">
        <v>897</v>
      </c>
      <c r="E936" s="200">
        <v>55039</v>
      </c>
      <c r="F936">
        <v>20</v>
      </c>
      <c r="G936" t="s">
        <v>890</v>
      </c>
      <c r="H936">
        <f>YEAR(Table5[[#This Row],[Date]])</f>
        <v>2050</v>
      </c>
    </row>
    <row r="937" spans="1:8" x14ac:dyDescent="0.2">
      <c r="A937">
        <v>1980</v>
      </c>
      <c r="B937" t="s">
        <v>894</v>
      </c>
      <c r="C937">
        <v>2419</v>
      </c>
      <c r="D937" t="s">
        <v>893</v>
      </c>
      <c r="E937" s="200">
        <v>55051</v>
      </c>
      <c r="F937">
        <v>20</v>
      </c>
      <c r="G937" t="s">
        <v>890</v>
      </c>
      <c r="H937">
        <f>YEAR(Table5[[#This Row],[Date]])</f>
        <v>2050</v>
      </c>
    </row>
    <row r="938" spans="1:8" x14ac:dyDescent="0.2">
      <c r="A938">
        <v>1981</v>
      </c>
      <c r="B938" t="s">
        <v>891</v>
      </c>
      <c r="C938">
        <v>2421</v>
      </c>
      <c r="D938" t="s">
        <v>889</v>
      </c>
      <c r="E938" s="200">
        <v>55063</v>
      </c>
      <c r="F938">
        <v>20</v>
      </c>
      <c r="G938" t="s">
        <v>890</v>
      </c>
      <c r="H938">
        <f>YEAR(Table5[[#This Row],[Date]])</f>
        <v>2050</v>
      </c>
    </row>
    <row r="939" spans="1:8" x14ac:dyDescent="0.2">
      <c r="A939">
        <v>1982</v>
      </c>
      <c r="B939" t="s">
        <v>888</v>
      </c>
      <c r="C939">
        <v>2408</v>
      </c>
      <c r="D939" t="s">
        <v>897</v>
      </c>
      <c r="E939" s="200">
        <v>55075</v>
      </c>
      <c r="F939">
        <v>20</v>
      </c>
      <c r="G939" t="s">
        <v>892</v>
      </c>
      <c r="H939">
        <f>YEAR(Table5[[#This Row],[Date]])</f>
        <v>2050</v>
      </c>
    </row>
    <row r="940" spans="1:8" x14ac:dyDescent="0.2">
      <c r="A940">
        <v>1983</v>
      </c>
      <c r="B940" t="s">
        <v>891</v>
      </c>
      <c r="C940">
        <v>2412</v>
      </c>
      <c r="D940" t="s">
        <v>893</v>
      </c>
      <c r="E940" s="200">
        <v>55087</v>
      </c>
      <c r="F940">
        <v>20</v>
      </c>
      <c r="G940" t="s">
        <v>890</v>
      </c>
      <c r="H940">
        <f>YEAR(Table5[[#This Row],[Date]])</f>
        <v>2050</v>
      </c>
    </row>
    <row r="941" spans="1:8" x14ac:dyDescent="0.2">
      <c r="A941">
        <v>1984</v>
      </c>
      <c r="B941" t="s">
        <v>891</v>
      </c>
      <c r="C941">
        <v>2414</v>
      </c>
      <c r="D941" t="s">
        <v>900</v>
      </c>
      <c r="E941" s="200">
        <v>55099</v>
      </c>
      <c r="F941">
        <v>20</v>
      </c>
      <c r="G941" t="s">
        <v>892</v>
      </c>
      <c r="H941">
        <f>YEAR(Table5[[#This Row],[Date]])</f>
        <v>2050</v>
      </c>
    </row>
    <row r="942" spans="1:8" x14ac:dyDescent="0.2">
      <c r="A942">
        <v>1985</v>
      </c>
      <c r="B942" t="s">
        <v>891</v>
      </c>
      <c r="C942">
        <v>2401</v>
      </c>
      <c r="D942" t="s">
        <v>897</v>
      </c>
      <c r="E942" s="200">
        <v>55111</v>
      </c>
      <c r="F942">
        <v>20</v>
      </c>
      <c r="G942" t="s">
        <v>890</v>
      </c>
      <c r="H942">
        <f>YEAR(Table5[[#This Row],[Date]])</f>
        <v>2050</v>
      </c>
    </row>
    <row r="943" spans="1:8" x14ac:dyDescent="0.2">
      <c r="A943">
        <v>1986</v>
      </c>
      <c r="B943" t="s">
        <v>888</v>
      </c>
      <c r="C943">
        <v>2423</v>
      </c>
      <c r="D943" t="s">
        <v>897</v>
      </c>
      <c r="E943" s="200">
        <v>55123</v>
      </c>
      <c r="F943">
        <v>20</v>
      </c>
      <c r="G943" t="s">
        <v>890</v>
      </c>
      <c r="H943">
        <f>YEAR(Table5[[#This Row],[Date]])</f>
        <v>2050</v>
      </c>
    </row>
    <row r="944" spans="1:8" x14ac:dyDescent="0.2">
      <c r="A944">
        <v>1987</v>
      </c>
      <c r="B944" t="s">
        <v>888</v>
      </c>
      <c r="C944">
        <v>2416</v>
      </c>
      <c r="D944" t="s">
        <v>897</v>
      </c>
      <c r="E944" s="200">
        <v>55135</v>
      </c>
      <c r="F944">
        <v>20</v>
      </c>
      <c r="G944" t="s">
        <v>892</v>
      </c>
      <c r="H944">
        <f>YEAR(Table5[[#This Row],[Date]])</f>
        <v>2050</v>
      </c>
    </row>
    <row r="945" spans="1:8" x14ac:dyDescent="0.2">
      <c r="A945">
        <v>1988</v>
      </c>
      <c r="B945" t="s">
        <v>888</v>
      </c>
      <c r="C945">
        <v>2413</v>
      </c>
      <c r="D945" t="s">
        <v>900</v>
      </c>
      <c r="E945" s="200">
        <v>55147</v>
      </c>
      <c r="F945">
        <v>20</v>
      </c>
      <c r="G945" t="s">
        <v>890</v>
      </c>
      <c r="H945">
        <f>YEAR(Table5[[#This Row],[Date]])</f>
        <v>2050</v>
      </c>
    </row>
    <row r="946" spans="1:8" x14ac:dyDescent="0.2">
      <c r="A946">
        <v>1989</v>
      </c>
      <c r="B946" t="s">
        <v>894</v>
      </c>
      <c r="C946">
        <v>2411</v>
      </c>
      <c r="D946" t="s">
        <v>897</v>
      </c>
      <c r="E946" s="200">
        <v>55159</v>
      </c>
      <c r="F946">
        <v>20</v>
      </c>
      <c r="G946" t="s">
        <v>892</v>
      </c>
      <c r="H946">
        <f>YEAR(Table5[[#This Row],[Date]])</f>
        <v>2051</v>
      </c>
    </row>
    <row r="947" spans="1:8" x14ac:dyDescent="0.2">
      <c r="A947">
        <v>1990</v>
      </c>
      <c r="B947" t="s">
        <v>891</v>
      </c>
      <c r="C947">
        <v>2407</v>
      </c>
      <c r="D947" t="s">
        <v>897</v>
      </c>
      <c r="E947" s="200">
        <v>55171</v>
      </c>
      <c r="F947">
        <v>20</v>
      </c>
      <c r="G947" t="s">
        <v>892</v>
      </c>
      <c r="H947">
        <f>YEAR(Table5[[#This Row],[Date]])</f>
        <v>2051</v>
      </c>
    </row>
    <row r="948" spans="1:8" x14ac:dyDescent="0.2">
      <c r="A948">
        <v>1991</v>
      </c>
      <c r="B948" t="s">
        <v>894</v>
      </c>
      <c r="C948">
        <v>2406</v>
      </c>
      <c r="D948" t="s">
        <v>899</v>
      </c>
      <c r="E948" s="200">
        <v>55183</v>
      </c>
      <c r="F948">
        <v>20</v>
      </c>
      <c r="G948" t="s">
        <v>892</v>
      </c>
      <c r="H948">
        <f>YEAR(Table5[[#This Row],[Date]])</f>
        <v>2051</v>
      </c>
    </row>
    <row r="949" spans="1:8" x14ac:dyDescent="0.2">
      <c r="A949">
        <v>1992</v>
      </c>
      <c r="B949" t="s">
        <v>888</v>
      </c>
      <c r="C949">
        <v>2406</v>
      </c>
      <c r="D949" t="s">
        <v>889</v>
      </c>
      <c r="E949" s="200">
        <v>55195</v>
      </c>
      <c r="F949">
        <v>20</v>
      </c>
      <c r="G949" t="s">
        <v>892</v>
      </c>
      <c r="H949">
        <f>YEAR(Table5[[#This Row],[Date]])</f>
        <v>2051</v>
      </c>
    </row>
    <row r="950" spans="1:8" x14ac:dyDescent="0.2">
      <c r="A950">
        <v>1993</v>
      </c>
      <c r="B950" t="s">
        <v>888</v>
      </c>
      <c r="C950">
        <v>2411</v>
      </c>
      <c r="D950" t="s">
        <v>889</v>
      </c>
      <c r="E950" s="200">
        <v>55207</v>
      </c>
      <c r="F950">
        <v>20</v>
      </c>
      <c r="G950" t="s">
        <v>892</v>
      </c>
      <c r="H950">
        <f>YEAR(Table5[[#This Row],[Date]])</f>
        <v>2051</v>
      </c>
    </row>
    <row r="951" spans="1:8" x14ac:dyDescent="0.2">
      <c r="A951">
        <v>1994</v>
      </c>
      <c r="B951" t="s">
        <v>891</v>
      </c>
      <c r="C951">
        <v>2406</v>
      </c>
      <c r="D951" t="s">
        <v>893</v>
      </c>
      <c r="E951" s="200">
        <v>55219</v>
      </c>
      <c r="F951">
        <v>20</v>
      </c>
      <c r="G951" t="s">
        <v>892</v>
      </c>
      <c r="H951">
        <f>YEAR(Table5[[#This Row],[Date]])</f>
        <v>2051</v>
      </c>
    </row>
    <row r="952" spans="1:8" x14ac:dyDescent="0.2">
      <c r="A952">
        <v>1995</v>
      </c>
      <c r="B952" t="s">
        <v>888</v>
      </c>
      <c r="C952">
        <v>2415</v>
      </c>
      <c r="D952" t="s">
        <v>893</v>
      </c>
      <c r="E952" s="200">
        <v>55231</v>
      </c>
      <c r="F952">
        <v>20</v>
      </c>
      <c r="G952" t="s">
        <v>890</v>
      </c>
      <c r="H952">
        <f>YEAR(Table5[[#This Row],[Date]])</f>
        <v>2051</v>
      </c>
    </row>
    <row r="953" spans="1:8" x14ac:dyDescent="0.2">
      <c r="A953">
        <v>1996</v>
      </c>
      <c r="B953" t="s">
        <v>891</v>
      </c>
      <c r="C953">
        <v>2424</v>
      </c>
      <c r="D953" t="s">
        <v>897</v>
      </c>
      <c r="E953" s="200">
        <v>55243</v>
      </c>
      <c r="F953">
        <v>20</v>
      </c>
      <c r="G953" t="s">
        <v>890</v>
      </c>
      <c r="H953">
        <f>YEAR(Table5[[#This Row],[Date]])</f>
        <v>2051</v>
      </c>
    </row>
    <row r="954" spans="1:8" x14ac:dyDescent="0.2">
      <c r="A954">
        <v>1997</v>
      </c>
      <c r="B954" t="s">
        <v>891</v>
      </c>
      <c r="C954">
        <v>2424</v>
      </c>
      <c r="D954" t="s">
        <v>897</v>
      </c>
      <c r="E954" s="200">
        <v>55255</v>
      </c>
      <c r="F954">
        <v>20</v>
      </c>
      <c r="G954" t="s">
        <v>890</v>
      </c>
      <c r="H954">
        <f>YEAR(Table5[[#This Row],[Date]])</f>
        <v>2051</v>
      </c>
    </row>
    <row r="955" spans="1:8" x14ac:dyDescent="0.2">
      <c r="A955">
        <v>1998</v>
      </c>
      <c r="B955" t="s">
        <v>891</v>
      </c>
      <c r="C955">
        <v>2416</v>
      </c>
      <c r="D955" t="s">
        <v>897</v>
      </c>
      <c r="E955" s="200">
        <v>55267</v>
      </c>
      <c r="F955">
        <v>20</v>
      </c>
      <c r="G955" t="s">
        <v>890</v>
      </c>
      <c r="H955">
        <f>YEAR(Table5[[#This Row],[Date]])</f>
        <v>2051</v>
      </c>
    </row>
    <row r="956" spans="1:8" x14ac:dyDescent="0.2">
      <c r="A956">
        <v>1999</v>
      </c>
      <c r="B956" t="s">
        <v>891</v>
      </c>
      <c r="C956">
        <v>2415</v>
      </c>
      <c r="D956" t="s">
        <v>899</v>
      </c>
      <c r="E956" s="200">
        <v>55279</v>
      </c>
      <c r="F956">
        <v>20</v>
      </c>
      <c r="G956" t="s">
        <v>890</v>
      </c>
      <c r="H956">
        <f>YEAR(Table5[[#This Row],[Date]])</f>
        <v>2051</v>
      </c>
    </row>
    <row r="957" spans="1:8" x14ac:dyDescent="0.2">
      <c r="A957">
        <v>2000</v>
      </c>
      <c r="B957" t="s">
        <v>891</v>
      </c>
      <c r="C957">
        <v>2404</v>
      </c>
      <c r="D957" t="s">
        <v>899</v>
      </c>
      <c r="E957" s="200">
        <v>55291</v>
      </c>
      <c r="F957">
        <v>20</v>
      </c>
      <c r="G957" t="s">
        <v>892</v>
      </c>
      <c r="H957">
        <f>YEAR(Table5[[#This Row],[Date]])</f>
        <v>2051</v>
      </c>
    </row>
    <row r="958" spans="1:8" x14ac:dyDescent="0.2">
      <c r="A958">
        <v>2001</v>
      </c>
      <c r="B958" t="s">
        <v>888</v>
      </c>
      <c r="C958">
        <v>2419</v>
      </c>
      <c r="D958" t="s">
        <v>893</v>
      </c>
      <c r="E958" s="200">
        <v>55303</v>
      </c>
      <c r="F958">
        <v>20</v>
      </c>
      <c r="G958" t="s">
        <v>890</v>
      </c>
      <c r="H958">
        <f>YEAR(Table5[[#This Row],[Date]])</f>
        <v>2051</v>
      </c>
    </row>
    <row r="959" spans="1:8" x14ac:dyDescent="0.2">
      <c r="A959">
        <v>2002</v>
      </c>
      <c r="B959" t="s">
        <v>891</v>
      </c>
      <c r="C959">
        <v>2418</v>
      </c>
      <c r="D959" t="s">
        <v>893</v>
      </c>
      <c r="E959" s="200">
        <v>55315</v>
      </c>
      <c r="F959">
        <v>20</v>
      </c>
      <c r="G959" t="s">
        <v>890</v>
      </c>
      <c r="H959">
        <f>YEAR(Table5[[#This Row],[Date]])</f>
        <v>2051</v>
      </c>
    </row>
    <row r="960" spans="1:8" x14ac:dyDescent="0.2">
      <c r="A960">
        <v>2003</v>
      </c>
      <c r="B960" t="s">
        <v>891</v>
      </c>
      <c r="C960">
        <v>2419</v>
      </c>
      <c r="D960" t="s">
        <v>893</v>
      </c>
      <c r="E960" s="200">
        <v>55327</v>
      </c>
      <c r="F960">
        <v>20</v>
      </c>
      <c r="G960" t="s">
        <v>890</v>
      </c>
      <c r="H960">
        <f>YEAR(Table5[[#This Row],[Date]])</f>
        <v>2051</v>
      </c>
    </row>
    <row r="961" spans="1:8" x14ac:dyDescent="0.2">
      <c r="A961">
        <v>2004</v>
      </c>
      <c r="B961" t="s">
        <v>891</v>
      </c>
      <c r="C961">
        <v>2402</v>
      </c>
      <c r="D961" t="s">
        <v>889</v>
      </c>
      <c r="E961" s="200">
        <v>55339</v>
      </c>
      <c r="F961">
        <v>20</v>
      </c>
      <c r="G961" t="s">
        <v>890</v>
      </c>
      <c r="H961">
        <f>YEAR(Table5[[#This Row],[Date]])</f>
        <v>2051</v>
      </c>
    </row>
    <row r="962" spans="1:8" x14ac:dyDescent="0.2">
      <c r="A962">
        <v>2005</v>
      </c>
      <c r="B962" t="s">
        <v>891</v>
      </c>
      <c r="C962">
        <v>2419</v>
      </c>
      <c r="D962" t="s">
        <v>897</v>
      </c>
      <c r="E962" s="200">
        <v>55351</v>
      </c>
      <c r="F962">
        <v>20</v>
      </c>
      <c r="G962" t="s">
        <v>890</v>
      </c>
      <c r="H962">
        <f>YEAR(Table5[[#This Row],[Date]])</f>
        <v>2051</v>
      </c>
    </row>
    <row r="963" spans="1:8" x14ac:dyDescent="0.2">
      <c r="A963">
        <v>2006</v>
      </c>
      <c r="B963" t="s">
        <v>891</v>
      </c>
      <c r="C963">
        <v>2408</v>
      </c>
      <c r="D963" t="s">
        <v>889</v>
      </c>
      <c r="E963" s="200">
        <v>55363</v>
      </c>
      <c r="F963">
        <v>20</v>
      </c>
      <c r="G963" t="s">
        <v>892</v>
      </c>
      <c r="H963">
        <f>YEAR(Table5[[#This Row],[Date]])</f>
        <v>2051</v>
      </c>
    </row>
    <row r="964" spans="1:8" x14ac:dyDescent="0.2">
      <c r="A964">
        <v>2007</v>
      </c>
      <c r="B964" t="s">
        <v>891</v>
      </c>
      <c r="C964">
        <v>2417</v>
      </c>
      <c r="D964" t="s">
        <v>889</v>
      </c>
      <c r="E964" s="200">
        <v>55375</v>
      </c>
      <c r="F964">
        <v>20</v>
      </c>
      <c r="G964" t="s">
        <v>890</v>
      </c>
      <c r="H964">
        <f>YEAR(Table5[[#This Row],[Date]])</f>
        <v>2051</v>
      </c>
    </row>
    <row r="965" spans="1:8" x14ac:dyDescent="0.2">
      <c r="A965">
        <v>2008</v>
      </c>
      <c r="B965" t="s">
        <v>891</v>
      </c>
      <c r="C965">
        <v>2417</v>
      </c>
      <c r="D965" t="s">
        <v>893</v>
      </c>
      <c r="E965" s="200">
        <v>55387</v>
      </c>
      <c r="F965">
        <v>20</v>
      </c>
      <c r="G965" t="s">
        <v>890</v>
      </c>
      <c r="H965">
        <f>YEAR(Table5[[#This Row],[Date]])</f>
        <v>2051</v>
      </c>
    </row>
    <row r="966" spans="1:8" x14ac:dyDescent="0.2">
      <c r="A966">
        <v>2009</v>
      </c>
      <c r="B966" t="s">
        <v>888</v>
      </c>
      <c r="C966">
        <v>2409</v>
      </c>
      <c r="D966" t="s">
        <v>897</v>
      </c>
      <c r="E966" s="200">
        <v>55399</v>
      </c>
      <c r="F966">
        <v>20</v>
      </c>
      <c r="G966" t="s">
        <v>892</v>
      </c>
      <c r="H966">
        <f>YEAR(Table5[[#This Row],[Date]])</f>
        <v>2051</v>
      </c>
    </row>
    <row r="967" spans="1:8" x14ac:dyDescent="0.2">
      <c r="A967">
        <v>2011</v>
      </c>
      <c r="B967" t="s">
        <v>888</v>
      </c>
      <c r="C967">
        <v>2421</v>
      </c>
      <c r="D967" t="s">
        <v>897</v>
      </c>
      <c r="E967" s="200">
        <v>55411</v>
      </c>
      <c r="F967">
        <v>20</v>
      </c>
      <c r="G967" t="s">
        <v>890</v>
      </c>
      <c r="H967">
        <f>YEAR(Table5[[#This Row],[Date]])</f>
        <v>2051</v>
      </c>
    </row>
    <row r="968" spans="1:8" x14ac:dyDescent="0.2">
      <c r="A968">
        <v>2012</v>
      </c>
      <c r="B968" t="s">
        <v>891</v>
      </c>
      <c r="C968">
        <v>2416</v>
      </c>
      <c r="D968" t="s">
        <v>900</v>
      </c>
      <c r="E968" s="200">
        <v>55423</v>
      </c>
      <c r="F968">
        <v>20</v>
      </c>
      <c r="G968" t="s">
        <v>890</v>
      </c>
      <c r="H968">
        <f>YEAR(Table5[[#This Row],[Date]])</f>
        <v>2051</v>
      </c>
    </row>
    <row r="969" spans="1:8" x14ac:dyDescent="0.2">
      <c r="A969">
        <v>2013</v>
      </c>
      <c r="B969" t="s">
        <v>888</v>
      </c>
      <c r="C969">
        <v>2413</v>
      </c>
      <c r="D969" t="s">
        <v>899</v>
      </c>
      <c r="E969" s="200">
        <v>55435</v>
      </c>
      <c r="F969">
        <v>20</v>
      </c>
      <c r="G969" t="s">
        <v>890</v>
      </c>
      <c r="H969">
        <f>YEAR(Table5[[#This Row],[Date]])</f>
        <v>2051</v>
      </c>
    </row>
    <row r="970" spans="1:8" x14ac:dyDescent="0.2">
      <c r="A970">
        <v>2014</v>
      </c>
      <c r="B970" t="s">
        <v>891</v>
      </c>
      <c r="C970">
        <v>2420</v>
      </c>
      <c r="D970" t="s">
        <v>889</v>
      </c>
      <c r="E970" s="200">
        <v>55447</v>
      </c>
      <c r="F970">
        <v>20</v>
      </c>
      <c r="G970" t="s">
        <v>890</v>
      </c>
      <c r="H970">
        <f>YEAR(Table5[[#This Row],[Date]])</f>
        <v>2051</v>
      </c>
    </row>
    <row r="971" spans="1:8" x14ac:dyDescent="0.2">
      <c r="A971">
        <v>2015</v>
      </c>
      <c r="B971" t="s">
        <v>891</v>
      </c>
      <c r="C971">
        <v>2412</v>
      </c>
      <c r="D971" t="s">
        <v>897</v>
      </c>
      <c r="E971" s="200">
        <v>55459</v>
      </c>
      <c r="F971">
        <v>19</v>
      </c>
      <c r="G971" t="s">
        <v>890</v>
      </c>
      <c r="H971">
        <f>YEAR(Table5[[#This Row],[Date]])</f>
        <v>2051</v>
      </c>
    </row>
    <row r="972" spans="1:8" x14ac:dyDescent="0.2">
      <c r="A972">
        <v>2016</v>
      </c>
      <c r="B972" t="s">
        <v>888</v>
      </c>
      <c r="C972">
        <v>2402</v>
      </c>
      <c r="D972" t="s">
        <v>893</v>
      </c>
      <c r="E972" s="200">
        <v>55471</v>
      </c>
      <c r="F972">
        <v>19</v>
      </c>
      <c r="G972" t="s">
        <v>890</v>
      </c>
      <c r="H972">
        <f>YEAR(Table5[[#This Row],[Date]])</f>
        <v>2051</v>
      </c>
    </row>
    <row r="973" spans="1:8" x14ac:dyDescent="0.2">
      <c r="A973">
        <v>2017</v>
      </c>
      <c r="B973" t="s">
        <v>891</v>
      </c>
      <c r="C973">
        <v>2418</v>
      </c>
      <c r="D973" t="s">
        <v>899</v>
      </c>
      <c r="E973" s="200">
        <v>55483</v>
      </c>
      <c r="F973">
        <v>19</v>
      </c>
      <c r="G973" t="s">
        <v>890</v>
      </c>
      <c r="H973">
        <f>YEAR(Table5[[#This Row],[Date]])</f>
        <v>2051</v>
      </c>
    </row>
    <row r="974" spans="1:8" x14ac:dyDescent="0.2">
      <c r="A974">
        <v>2018</v>
      </c>
      <c r="B974" t="s">
        <v>891</v>
      </c>
      <c r="C974">
        <v>2417</v>
      </c>
      <c r="D974" t="s">
        <v>897</v>
      </c>
      <c r="E974" s="200">
        <v>55495</v>
      </c>
      <c r="F974">
        <v>19</v>
      </c>
      <c r="G974" t="s">
        <v>892</v>
      </c>
      <c r="H974">
        <f>YEAR(Table5[[#This Row],[Date]])</f>
        <v>2051</v>
      </c>
    </row>
    <row r="975" spans="1:8" x14ac:dyDescent="0.2">
      <c r="A975">
        <v>2019</v>
      </c>
      <c r="B975" t="s">
        <v>888</v>
      </c>
      <c r="C975">
        <v>2408</v>
      </c>
      <c r="D975" t="s">
        <v>893</v>
      </c>
      <c r="E975" s="200">
        <v>55507</v>
      </c>
      <c r="F975">
        <v>19</v>
      </c>
      <c r="G975" t="s">
        <v>892</v>
      </c>
      <c r="H975">
        <f>YEAR(Table5[[#This Row],[Date]])</f>
        <v>2051</v>
      </c>
    </row>
    <row r="976" spans="1:8" x14ac:dyDescent="0.2">
      <c r="A976">
        <v>2020</v>
      </c>
      <c r="B976" t="s">
        <v>888</v>
      </c>
      <c r="C976">
        <v>2415</v>
      </c>
      <c r="D976" t="s">
        <v>897</v>
      </c>
      <c r="E976" s="200">
        <v>55519</v>
      </c>
      <c r="F976">
        <v>19</v>
      </c>
      <c r="G976" t="s">
        <v>892</v>
      </c>
      <c r="H976">
        <f>YEAR(Table5[[#This Row],[Date]])</f>
        <v>2052</v>
      </c>
    </row>
    <row r="977" spans="1:8" x14ac:dyDescent="0.2">
      <c r="A977">
        <v>2021</v>
      </c>
      <c r="B977" t="s">
        <v>894</v>
      </c>
      <c r="C977">
        <v>2406</v>
      </c>
      <c r="D977" t="s">
        <v>899</v>
      </c>
      <c r="E977" s="200">
        <v>55531</v>
      </c>
      <c r="F977">
        <v>19</v>
      </c>
      <c r="G977" t="s">
        <v>892</v>
      </c>
      <c r="H977">
        <f>YEAR(Table5[[#This Row],[Date]])</f>
        <v>2052</v>
      </c>
    </row>
    <row r="978" spans="1:8" x14ac:dyDescent="0.2">
      <c r="A978">
        <v>2022</v>
      </c>
      <c r="B978" t="s">
        <v>888</v>
      </c>
      <c r="C978">
        <v>2413</v>
      </c>
      <c r="D978" t="s">
        <v>897</v>
      </c>
      <c r="E978" s="200">
        <v>55543</v>
      </c>
      <c r="F978">
        <v>19</v>
      </c>
      <c r="G978" t="s">
        <v>890</v>
      </c>
      <c r="H978">
        <f>YEAR(Table5[[#This Row],[Date]])</f>
        <v>2052</v>
      </c>
    </row>
    <row r="979" spans="1:8" x14ac:dyDescent="0.2">
      <c r="A979">
        <v>2023</v>
      </c>
      <c r="B979" t="s">
        <v>891</v>
      </c>
      <c r="C979">
        <v>2405</v>
      </c>
      <c r="D979" t="s">
        <v>889</v>
      </c>
      <c r="E979" s="200">
        <v>55555</v>
      </c>
      <c r="F979">
        <v>19</v>
      </c>
      <c r="G979" t="s">
        <v>890</v>
      </c>
      <c r="H979">
        <f>YEAR(Table5[[#This Row],[Date]])</f>
        <v>2052</v>
      </c>
    </row>
    <row r="980" spans="1:8" x14ac:dyDescent="0.2">
      <c r="A980">
        <v>2024</v>
      </c>
      <c r="B980" t="s">
        <v>891</v>
      </c>
      <c r="C980">
        <v>2413</v>
      </c>
      <c r="D980" t="s">
        <v>897</v>
      </c>
      <c r="E980" s="200">
        <v>55567</v>
      </c>
      <c r="F980">
        <v>19</v>
      </c>
      <c r="G980" t="s">
        <v>892</v>
      </c>
      <c r="H980">
        <f>YEAR(Table5[[#This Row],[Date]])</f>
        <v>2052</v>
      </c>
    </row>
    <row r="981" spans="1:8" x14ac:dyDescent="0.2">
      <c r="A981">
        <v>2025</v>
      </c>
      <c r="B981" t="s">
        <v>888</v>
      </c>
      <c r="C981">
        <v>2418</v>
      </c>
      <c r="D981" t="s">
        <v>900</v>
      </c>
      <c r="E981" s="200">
        <v>55579</v>
      </c>
      <c r="F981">
        <v>19</v>
      </c>
      <c r="G981" t="s">
        <v>892</v>
      </c>
      <c r="H981">
        <f>YEAR(Table5[[#This Row],[Date]])</f>
        <v>2052</v>
      </c>
    </row>
    <row r="982" spans="1:8" x14ac:dyDescent="0.2">
      <c r="A982">
        <v>2026</v>
      </c>
      <c r="B982" t="s">
        <v>888</v>
      </c>
      <c r="C982">
        <v>2417</v>
      </c>
      <c r="D982" t="s">
        <v>897</v>
      </c>
      <c r="E982" s="200">
        <v>55591</v>
      </c>
      <c r="F982">
        <v>19</v>
      </c>
      <c r="G982" t="s">
        <v>890</v>
      </c>
      <c r="H982">
        <f>YEAR(Table5[[#This Row],[Date]])</f>
        <v>2052</v>
      </c>
    </row>
    <row r="983" spans="1:8" x14ac:dyDescent="0.2">
      <c r="A983">
        <v>2027</v>
      </c>
      <c r="B983" t="s">
        <v>894</v>
      </c>
      <c r="C983">
        <v>2415</v>
      </c>
      <c r="D983" t="s">
        <v>900</v>
      </c>
      <c r="E983" s="200">
        <v>55603</v>
      </c>
      <c r="F983">
        <v>19</v>
      </c>
      <c r="G983" t="s">
        <v>890</v>
      </c>
      <c r="H983">
        <f>YEAR(Table5[[#This Row],[Date]])</f>
        <v>2052</v>
      </c>
    </row>
    <row r="984" spans="1:8" x14ac:dyDescent="0.2">
      <c r="A984">
        <v>2028</v>
      </c>
      <c r="B984" t="s">
        <v>891</v>
      </c>
      <c r="C984">
        <v>2416</v>
      </c>
      <c r="D984" t="s">
        <v>897</v>
      </c>
      <c r="E984" s="200">
        <v>55615</v>
      </c>
      <c r="F984">
        <v>19</v>
      </c>
      <c r="G984" t="s">
        <v>890</v>
      </c>
      <c r="H984">
        <f>YEAR(Table5[[#This Row],[Date]])</f>
        <v>2052</v>
      </c>
    </row>
    <row r="985" spans="1:8" x14ac:dyDescent="0.2">
      <c r="A985">
        <v>2029</v>
      </c>
      <c r="B985" t="s">
        <v>891</v>
      </c>
      <c r="C985">
        <v>2416</v>
      </c>
      <c r="D985" t="s">
        <v>897</v>
      </c>
      <c r="E985" s="200">
        <v>55627</v>
      </c>
      <c r="F985">
        <v>19</v>
      </c>
      <c r="G985" t="s">
        <v>890</v>
      </c>
      <c r="H985">
        <f>YEAR(Table5[[#This Row],[Date]])</f>
        <v>2052</v>
      </c>
    </row>
    <row r="986" spans="1:8" x14ac:dyDescent="0.2">
      <c r="A986">
        <v>2030</v>
      </c>
      <c r="B986" t="s">
        <v>888</v>
      </c>
      <c r="C986">
        <v>2404</v>
      </c>
      <c r="D986" t="s">
        <v>899</v>
      </c>
      <c r="E986" s="200">
        <v>55639</v>
      </c>
      <c r="F986">
        <v>19</v>
      </c>
      <c r="G986" t="s">
        <v>892</v>
      </c>
      <c r="H986">
        <f>YEAR(Table5[[#This Row],[Date]])</f>
        <v>2052</v>
      </c>
    </row>
    <row r="987" spans="1:8" x14ac:dyDescent="0.2">
      <c r="A987">
        <v>2031</v>
      </c>
      <c r="B987" t="s">
        <v>891</v>
      </c>
      <c r="C987">
        <v>2404</v>
      </c>
      <c r="D987" t="s">
        <v>893</v>
      </c>
      <c r="E987" s="200">
        <v>55651</v>
      </c>
      <c r="F987">
        <v>19</v>
      </c>
      <c r="G987" t="s">
        <v>892</v>
      </c>
      <c r="H987">
        <f>YEAR(Table5[[#This Row],[Date]])</f>
        <v>2052</v>
      </c>
    </row>
    <row r="988" spans="1:8" x14ac:dyDescent="0.2">
      <c r="A988">
        <v>2032</v>
      </c>
      <c r="B988" t="s">
        <v>891</v>
      </c>
      <c r="C988">
        <v>2404</v>
      </c>
      <c r="D988" t="s">
        <v>893</v>
      </c>
      <c r="E988" s="200">
        <v>55663</v>
      </c>
      <c r="F988">
        <v>19</v>
      </c>
      <c r="G988" t="s">
        <v>892</v>
      </c>
      <c r="H988">
        <f>YEAR(Table5[[#This Row],[Date]])</f>
        <v>2052</v>
      </c>
    </row>
    <row r="989" spans="1:8" x14ac:dyDescent="0.2">
      <c r="A989">
        <v>2033</v>
      </c>
      <c r="B989" t="s">
        <v>891</v>
      </c>
      <c r="C989">
        <v>2411</v>
      </c>
      <c r="D989" t="s">
        <v>889</v>
      </c>
      <c r="E989" s="200">
        <v>55675</v>
      </c>
      <c r="F989">
        <v>19</v>
      </c>
      <c r="G989" t="s">
        <v>890</v>
      </c>
      <c r="H989">
        <f>YEAR(Table5[[#This Row],[Date]])</f>
        <v>2052</v>
      </c>
    </row>
    <row r="990" spans="1:8" x14ac:dyDescent="0.2">
      <c r="A990">
        <v>2034</v>
      </c>
      <c r="B990" t="s">
        <v>891</v>
      </c>
      <c r="C990">
        <v>2408</v>
      </c>
      <c r="D990" t="s">
        <v>889</v>
      </c>
      <c r="E990" s="200">
        <v>55687</v>
      </c>
      <c r="F990">
        <v>19</v>
      </c>
      <c r="G990" t="s">
        <v>892</v>
      </c>
      <c r="H990">
        <f>YEAR(Table5[[#This Row],[Date]])</f>
        <v>2052</v>
      </c>
    </row>
    <row r="991" spans="1:8" x14ac:dyDescent="0.2">
      <c r="A991">
        <v>2035</v>
      </c>
      <c r="B991" t="s">
        <v>891</v>
      </c>
      <c r="C991">
        <v>2411</v>
      </c>
      <c r="D991" t="s">
        <v>897</v>
      </c>
      <c r="E991" s="200">
        <v>55699</v>
      </c>
      <c r="F991">
        <v>19</v>
      </c>
      <c r="G991" t="s">
        <v>890</v>
      </c>
      <c r="H991">
        <f>YEAR(Table5[[#This Row],[Date]])</f>
        <v>2052</v>
      </c>
    </row>
    <row r="992" spans="1:8" x14ac:dyDescent="0.2">
      <c r="A992">
        <v>2036</v>
      </c>
      <c r="B992" t="s">
        <v>888</v>
      </c>
      <c r="C992">
        <v>2409</v>
      </c>
      <c r="D992" t="s">
        <v>900</v>
      </c>
      <c r="E992" s="200">
        <v>55711</v>
      </c>
      <c r="F992">
        <v>19</v>
      </c>
      <c r="G992" t="s">
        <v>892</v>
      </c>
      <c r="H992">
        <f>YEAR(Table5[[#This Row],[Date]])</f>
        <v>2052</v>
      </c>
    </row>
    <row r="993" spans="1:8" x14ac:dyDescent="0.2">
      <c r="A993">
        <v>2037</v>
      </c>
      <c r="B993" t="s">
        <v>891</v>
      </c>
      <c r="C993">
        <v>2401</v>
      </c>
      <c r="D993" t="s">
        <v>893</v>
      </c>
      <c r="E993" s="200">
        <v>55723</v>
      </c>
      <c r="F993">
        <v>19</v>
      </c>
      <c r="G993" t="s">
        <v>892</v>
      </c>
      <c r="H993">
        <f>YEAR(Table5[[#This Row],[Date]])</f>
        <v>2052</v>
      </c>
    </row>
    <row r="994" spans="1:8" x14ac:dyDescent="0.2">
      <c r="A994">
        <v>2038</v>
      </c>
      <c r="B994" t="s">
        <v>891</v>
      </c>
      <c r="C994">
        <v>2411</v>
      </c>
      <c r="D994" t="s">
        <v>889</v>
      </c>
      <c r="E994" s="200">
        <v>55735</v>
      </c>
      <c r="F994">
        <v>19</v>
      </c>
      <c r="G994" t="s">
        <v>890</v>
      </c>
      <c r="H994">
        <f>YEAR(Table5[[#This Row],[Date]])</f>
        <v>2052</v>
      </c>
    </row>
    <row r="995" spans="1:8" x14ac:dyDescent="0.2">
      <c r="A995">
        <v>2039</v>
      </c>
      <c r="B995" t="s">
        <v>888</v>
      </c>
      <c r="C995">
        <v>2417</v>
      </c>
      <c r="D995" t="s">
        <v>897</v>
      </c>
      <c r="E995" s="200">
        <v>55747</v>
      </c>
      <c r="F995">
        <v>19</v>
      </c>
      <c r="G995" t="s">
        <v>892</v>
      </c>
      <c r="H995">
        <f>YEAR(Table5[[#This Row],[Date]])</f>
        <v>2052</v>
      </c>
    </row>
    <row r="996" spans="1:8" x14ac:dyDescent="0.2">
      <c r="A996">
        <v>2040</v>
      </c>
      <c r="B996" t="s">
        <v>888</v>
      </c>
      <c r="C996">
        <v>2408</v>
      </c>
      <c r="D996" t="s">
        <v>889</v>
      </c>
      <c r="E996" s="200">
        <v>55759</v>
      </c>
      <c r="F996">
        <v>19</v>
      </c>
      <c r="G996" t="s">
        <v>892</v>
      </c>
      <c r="H996">
        <f>YEAR(Table5[[#This Row],[Date]])</f>
        <v>2052</v>
      </c>
    </row>
    <row r="997" spans="1:8" x14ac:dyDescent="0.2">
      <c r="A997">
        <v>2041</v>
      </c>
      <c r="B997" t="s">
        <v>888</v>
      </c>
      <c r="C997">
        <v>2408</v>
      </c>
      <c r="D997" t="s">
        <v>889</v>
      </c>
      <c r="E997" s="200">
        <v>55771</v>
      </c>
      <c r="F997">
        <v>19</v>
      </c>
      <c r="G997" t="s">
        <v>890</v>
      </c>
      <c r="H997">
        <f>YEAR(Table5[[#This Row],[Date]])</f>
        <v>2052</v>
      </c>
    </row>
    <row r="998" spans="1:8" x14ac:dyDescent="0.2">
      <c r="A998">
        <v>2042</v>
      </c>
      <c r="B998" t="s">
        <v>891</v>
      </c>
      <c r="C998">
        <v>2418</v>
      </c>
      <c r="D998" t="s">
        <v>900</v>
      </c>
      <c r="E998" s="200">
        <v>55783</v>
      </c>
      <c r="F998">
        <v>3</v>
      </c>
      <c r="G998" t="s">
        <v>890</v>
      </c>
      <c r="H998">
        <f>YEAR(Table5[[#This Row],[Date]])</f>
        <v>2052</v>
      </c>
    </row>
    <row r="999" spans="1:8" x14ac:dyDescent="0.2">
      <c r="A999">
        <v>2043</v>
      </c>
      <c r="B999" t="s">
        <v>891</v>
      </c>
      <c r="C999">
        <v>2411</v>
      </c>
      <c r="D999" t="s">
        <v>889</v>
      </c>
      <c r="E999" s="200">
        <v>55795</v>
      </c>
      <c r="F999">
        <v>19</v>
      </c>
      <c r="G999" t="s">
        <v>890</v>
      </c>
      <c r="H999">
        <f>YEAR(Table5[[#This Row],[Date]])</f>
        <v>2052</v>
      </c>
    </row>
    <row r="1000" spans="1:8" x14ac:dyDescent="0.2">
      <c r="A1000">
        <v>2044</v>
      </c>
      <c r="B1000" t="s">
        <v>888</v>
      </c>
      <c r="C1000">
        <v>2409</v>
      </c>
      <c r="D1000" t="s">
        <v>893</v>
      </c>
      <c r="E1000" s="200">
        <v>55807</v>
      </c>
      <c r="F1000">
        <v>19</v>
      </c>
      <c r="G1000" t="s">
        <v>892</v>
      </c>
      <c r="H1000">
        <f>YEAR(Table5[[#This Row],[Date]])</f>
        <v>2052</v>
      </c>
    </row>
    <row r="1001" spans="1:8" x14ac:dyDescent="0.2">
      <c r="A1001">
        <v>2045</v>
      </c>
      <c r="B1001" t="s">
        <v>888</v>
      </c>
      <c r="C1001">
        <v>2411</v>
      </c>
      <c r="D1001" t="s">
        <v>897</v>
      </c>
      <c r="E1001" s="200">
        <v>55819</v>
      </c>
      <c r="F1001">
        <v>19</v>
      </c>
      <c r="G1001" t="s">
        <v>890</v>
      </c>
      <c r="H1001">
        <f>YEAR(Table5[[#This Row],[Date]])</f>
        <v>2052</v>
      </c>
    </row>
    <row r="1002" spans="1:8" x14ac:dyDescent="0.2">
      <c r="A1002">
        <v>2046</v>
      </c>
      <c r="B1002" t="s">
        <v>891</v>
      </c>
      <c r="C1002">
        <v>2424</v>
      </c>
      <c r="D1002" t="s">
        <v>889</v>
      </c>
      <c r="E1002" s="200">
        <v>55831</v>
      </c>
      <c r="F1002">
        <v>19</v>
      </c>
      <c r="G1002" t="s">
        <v>890</v>
      </c>
      <c r="H1002">
        <f>YEAR(Table5[[#This Row],[Date]])</f>
        <v>2052</v>
      </c>
    </row>
    <row r="1003" spans="1:8" x14ac:dyDescent="0.2">
      <c r="A1003">
        <v>2047</v>
      </c>
      <c r="B1003" t="s">
        <v>888</v>
      </c>
      <c r="C1003">
        <v>2421</v>
      </c>
      <c r="D1003" t="s">
        <v>900</v>
      </c>
      <c r="E1003" s="200">
        <v>55843</v>
      </c>
      <c r="F1003">
        <v>19</v>
      </c>
      <c r="G1003" t="s">
        <v>892</v>
      </c>
      <c r="H1003">
        <f>YEAR(Table5[[#This Row],[Date]])</f>
        <v>2052</v>
      </c>
    </row>
    <row r="1004" spans="1:8" x14ac:dyDescent="0.2">
      <c r="A1004">
        <v>2048</v>
      </c>
      <c r="B1004" t="s">
        <v>894</v>
      </c>
      <c r="C1004">
        <v>2401</v>
      </c>
      <c r="D1004" t="s">
        <v>893</v>
      </c>
      <c r="E1004" s="200">
        <v>55855</v>
      </c>
      <c r="F1004">
        <v>19</v>
      </c>
      <c r="G1004" t="s">
        <v>890</v>
      </c>
      <c r="H1004">
        <f>YEAR(Table5[[#This Row],[Date]])</f>
        <v>2052</v>
      </c>
    </row>
    <row r="1005" spans="1:8" x14ac:dyDescent="0.2">
      <c r="A1005">
        <v>2049</v>
      </c>
      <c r="B1005" t="s">
        <v>888</v>
      </c>
      <c r="C1005">
        <v>2402</v>
      </c>
      <c r="D1005" t="s">
        <v>897</v>
      </c>
      <c r="E1005" s="200">
        <v>55867</v>
      </c>
      <c r="F1005">
        <v>19</v>
      </c>
      <c r="G1005" t="s">
        <v>892</v>
      </c>
      <c r="H1005">
        <f>YEAR(Table5[[#This Row],[Date]])</f>
        <v>2052</v>
      </c>
    </row>
    <row r="1006" spans="1:8" x14ac:dyDescent="0.2">
      <c r="A1006">
        <v>2050</v>
      </c>
      <c r="B1006" t="s">
        <v>891</v>
      </c>
      <c r="C1006">
        <v>2421</v>
      </c>
      <c r="D1006" t="s">
        <v>893</v>
      </c>
      <c r="E1006" s="200">
        <v>55879</v>
      </c>
      <c r="F1006">
        <v>19</v>
      </c>
      <c r="G1006" t="s">
        <v>890</v>
      </c>
      <c r="H1006">
        <f>YEAR(Table5[[#This Row],[Date]])</f>
        <v>2052</v>
      </c>
    </row>
    <row r="1007" spans="1:8" x14ac:dyDescent="0.2">
      <c r="A1007">
        <v>2051</v>
      </c>
      <c r="B1007" t="s">
        <v>891</v>
      </c>
      <c r="C1007">
        <v>2417</v>
      </c>
      <c r="D1007" t="s">
        <v>889</v>
      </c>
      <c r="E1007" s="200">
        <v>55891</v>
      </c>
      <c r="F1007">
        <v>19</v>
      </c>
      <c r="G1007" t="s">
        <v>892</v>
      </c>
      <c r="H1007">
        <f>YEAR(Table5[[#This Row],[Date]])</f>
        <v>2053</v>
      </c>
    </row>
    <row r="1008" spans="1:8" x14ac:dyDescent="0.2">
      <c r="A1008">
        <v>2052</v>
      </c>
      <c r="B1008" t="s">
        <v>888</v>
      </c>
      <c r="C1008">
        <v>2405</v>
      </c>
      <c r="D1008" t="s">
        <v>889</v>
      </c>
      <c r="E1008" s="200">
        <v>55903</v>
      </c>
      <c r="F1008">
        <v>19</v>
      </c>
      <c r="G1008" t="s">
        <v>890</v>
      </c>
      <c r="H1008">
        <f>YEAR(Table5[[#This Row],[Date]])</f>
        <v>2053</v>
      </c>
    </row>
    <row r="1009" spans="1:8" x14ac:dyDescent="0.2">
      <c r="A1009">
        <v>2053</v>
      </c>
      <c r="B1009" t="s">
        <v>891</v>
      </c>
      <c r="C1009">
        <v>2422</v>
      </c>
      <c r="D1009" t="s">
        <v>889</v>
      </c>
      <c r="E1009" s="200">
        <v>55915</v>
      </c>
      <c r="F1009">
        <v>19</v>
      </c>
      <c r="G1009" t="s">
        <v>892</v>
      </c>
      <c r="H1009">
        <f>YEAR(Table5[[#This Row],[Date]])</f>
        <v>2053</v>
      </c>
    </row>
    <row r="1010" spans="1:8" x14ac:dyDescent="0.2">
      <c r="A1010">
        <v>2054</v>
      </c>
      <c r="B1010" t="s">
        <v>888</v>
      </c>
      <c r="C1010">
        <v>2418</v>
      </c>
      <c r="D1010" t="s">
        <v>900</v>
      </c>
      <c r="E1010" s="200">
        <v>55927</v>
      </c>
      <c r="F1010">
        <v>9</v>
      </c>
      <c r="G1010" t="s">
        <v>890</v>
      </c>
      <c r="H1010">
        <f>YEAR(Table5[[#This Row],[Date]])</f>
        <v>2053</v>
      </c>
    </row>
    <row r="1011" spans="1:8" x14ac:dyDescent="0.2">
      <c r="A1011">
        <v>2055</v>
      </c>
      <c r="B1011" t="s">
        <v>888</v>
      </c>
      <c r="C1011">
        <v>2421</v>
      </c>
      <c r="D1011" t="s">
        <v>897</v>
      </c>
      <c r="E1011" s="200">
        <v>55939</v>
      </c>
      <c r="F1011">
        <v>19</v>
      </c>
      <c r="G1011" t="s">
        <v>890</v>
      </c>
      <c r="H1011">
        <f>YEAR(Table5[[#This Row],[Date]])</f>
        <v>2053</v>
      </c>
    </row>
    <row r="1012" spans="1:8" x14ac:dyDescent="0.2">
      <c r="A1012">
        <v>2056</v>
      </c>
      <c r="B1012" t="s">
        <v>888</v>
      </c>
      <c r="C1012">
        <v>2421</v>
      </c>
      <c r="D1012" t="s">
        <v>897</v>
      </c>
      <c r="E1012" s="200">
        <v>55951</v>
      </c>
      <c r="F1012">
        <v>19</v>
      </c>
      <c r="G1012" t="s">
        <v>890</v>
      </c>
      <c r="H1012">
        <f>YEAR(Table5[[#This Row],[Date]])</f>
        <v>2053</v>
      </c>
    </row>
    <row r="1013" spans="1:8" x14ac:dyDescent="0.2">
      <c r="A1013">
        <v>2057</v>
      </c>
      <c r="B1013" t="s">
        <v>888</v>
      </c>
      <c r="C1013">
        <v>2405</v>
      </c>
      <c r="D1013" t="s">
        <v>897</v>
      </c>
      <c r="E1013" s="200">
        <v>55963</v>
      </c>
      <c r="F1013">
        <v>19</v>
      </c>
      <c r="G1013" t="s">
        <v>896</v>
      </c>
      <c r="H1013">
        <f>YEAR(Table5[[#This Row],[Date]])</f>
        <v>2053</v>
      </c>
    </row>
    <row r="1014" spans="1:8" x14ac:dyDescent="0.2">
      <c r="A1014">
        <v>2058</v>
      </c>
      <c r="B1014" t="s">
        <v>888</v>
      </c>
      <c r="C1014">
        <v>2406</v>
      </c>
      <c r="D1014" t="s">
        <v>897</v>
      </c>
      <c r="E1014" s="200">
        <v>55975</v>
      </c>
      <c r="F1014">
        <v>19</v>
      </c>
      <c r="G1014" t="s">
        <v>890</v>
      </c>
      <c r="H1014">
        <f>YEAR(Table5[[#This Row],[Date]])</f>
        <v>2053</v>
      </c>
    </row>
    <row r="1015" spans="1:8" x14ac:dyDescent="0.2">
      <c r="A1015">
        <v>2059</v>
      </c>
      <c r="B1015" t="s">
        <v>888</v>
      </c>
      <c r="C1015">
        <v>2419</v>
      </c>
      <c r="D1015" t="s">
        <v>897</v>
      </c>
      <c r="E1015" s="200">
        <v>55987</v>
      </c>
      <c r="F1015">
        <v>19</v>
      </c>
      <c r="G1015" t="s">
        <v>892</v>
      </c>
      <c r="H1015">
        <f>YEAR(Table5[[#This Row],[Date]])</f>
        <v>2053</v>
      </c>
    </row>
    <row r="1016" spans="1:8" x14ac:dyDescent="0.2">
      <c r="A1016">
        <v>2060</v>
      </c>
      <c r="B1016" t="s">
        <v>888</v>
      </c>
      <c r="C1016">
        <v>2419</v>
      </c>
      <c r="D1016" t="s">
        <v>899</v>
      </c>
      <c r="E1016" s="200">
        <v>55999</v>
      </c>
      <c r="F1016">
        <v>19</v>
      </c>
      <c r="G1016" t="s">
        <v>892</v>
      </c>
      <c r="H1016">
        <f>YEAR(Table5[[#This Row],[Date]])</f>
        <v>2053</v>
      </c>
    </row>
    <row r="1017" spans="1:8" x14ac:dyDescent="0.2">
      <c r="A1017">
        <v>2061</v>
      </c>
      <c r="B1017" t="s">
        <v>895</v>
      </c>
      <c r="C1017">
        <v>2405</v>
      </c>
      <c r="D1017" t="s">
        <v>899</v>
      </c>
      <c r="E1017" s="200">
        <v>56011</v>
      </c>
      <c r="F1017">
        <v>19</v>
      </c>
      <c r="G1017" t="s">
        <v>892</v>
      </c>
      <c r="H1017">
        <f>YEAR(Table5[[#This Row],[Date]])</f>
        <v>2053</v>
      </c>
    </row>
    <row r="1018" spans="1:8" x14ac:dyDescent="0.2">
      <c r="A1018">
        <v>2062</v>
      </c>
      <c r="B1018" t="s">
        <v>888</v>
      </c>
      <c r="C1018">
        <v>2405</v>
      </c>
      <c r="D1018" t="s">
        <v>899</v>
      </c>
      <c r="E1018" s="200">
        <v>56023</v>
      </c>
      <c r="F1018">
        <v>19</v>
      </c>
      <c r="G1018" t="s">
        <v>892</v>
      </c>
      <c r="H1018">
        <f>YEAR(Table5[[#This Row],[Date]])</f>
        <v>2053</v>
      </c>
    </row>
    <row r="1019" spans="1:8" x14ac:dyDescent="0.2">
      <c r="A1019">
        <v>2063</v>
      </c>
      <c r="B1019" t="s">
        <v>888</v>
      </c>
      <c r="C1019">
        <v>2409</v>
      </c>
      <c r="D1019" t="s">
        <v>897</v>
      </c>
      <c r="E1019" s="200">
        <v>56035</v>
      </c>
      <c r="F1019">
        <v>19</v>
      </c>
      <c r="G1019" t="s">
        <v>892</v>
      </c>
      <c r="H1019">
        <f>YEAR(Table5[[#This Row],[Date]])</f>
        <v>2053</v>
      </c>
    </row>
    <row r="1020" spans="1:8" x14ac:dyDescent="0.2">
      <c r="A1020">
        <v>2064</v>
      </c>
      <c r="B1020" t="s">
        <v>891</v>
      </c>
      <c r="C1020">
        <v>2421</v>
      </c>
      <c r="D1020" t="s">
        <v>889</v>
      </c>
      <c r="E1020" s="200">
        <v>56047</v>
      </c>
      <c r="F1020">
        <v>19</v>
      </c>
      <c r="G1020" t="s">
        <v>890</v>
      </c>
      <c r="H1020">
        <f>YEAR(Table5[[#This Row],[Date]])</f>
        <v>2053</v>
      </c>
    </row>
    <row r="1021" spans="1:8" x14ac:dyDescent="0.2">
      <c r="A1021">
        <v>2065</v>
      </c>
      <c r="B1021" t="s">
        <v>891</v>
      </c>
      <c r="C1021">
        <v>2411</v>
      </c>
      <c r="D1021" t="s">
        <v>889</v>
      </c>
      <c r="E1021" s="200">
        <v>56059</v>
      </c>
      <c r="F1021">
        <v>19</v>
      </c>
      <c r="G1021" t="s">
        <v>890</v>
      </c>
      <c r="H1021">
        <f>YEAR(Table5[[#This Row],[Date]])</f>
        <v>2053</v>
      </c>
    </row>
    <row r="1022" spans="1:8" x14ac:dyDescent="0.2">
      <c r="A1022">
        <v>2066</v>
      </c>
      <c r="B1022" t="s">
        <v>888</v>
      </c>
      <c r="C1022">
        <v>2412</v>
      </c>
      <c r="D1022" t="s">
        <v>889</v>
      </c>
      <c r="E1022" s="200">
        <v>56071</v>
      </c>
      <c r="F1022">
        <v>19</v>
      </c>
      <c r="G1022" t="s">
        <v>890</v>
      </c>
      <c r="H1022">
        <f>YEAR(Table5[[#This Row],[Date]])</f>
        <v>2053</v>
      </c>
    </row>
    <row r="1023" spans="1:8" x14ac:dyDescent="0.2">
      <c r="A1023">
        <v>2067</v>
      </c>
      <c r="B1023" t="s">
        <v>888</v>
      </c>
      <c r="C1023">
        <v>2417</v>
      </c>
      <c r="D1023" t="s">
        <v>897</v>
      </c>
      <c r="E1023" s="200">
        <v>56083</v>
      </c>
      <c r="F1023">
        <v>19</v>
      </c>
      <c r="G1023" t="s">
        <v>890</v>
      </c>
      <c r="H1023">
        <f>YEAR(Table5[[#This Row],[Date]])</f>
        <v>2053</v>
      </c>
    </row>
    <row r="1024" spans="1:8" x14ac:dyDescent="0.2">
      <c r="A1024">
        <v>2068</v>
      </c>
      <c r="B1024" t="s">
        <v>891</v>
      </c>
      <c r="C1024">
        <v>2402</v>
      </c>
      <c r="D1024" t="s">
        <v>897</v>
      </c>
      <c r="E1024" s="200">
        <v>56095</v>
      </c>
      <c r="F1024">
        <v>19</v>
      </c>
      <c r="G1024" t="s">
        <v>890</v>
      </c>
      <c r="H1024">
        <f>YEAR(Table5[[#This Row],[Date]])</f>
        <v>2053</v>
      </c>
    </row>
    <row r="1025" spans="1:8" x14ac:dyDescent="0.2">
      <c r="A1025">
        <v>2069</v>
      </c>
      <c r="B1025" t="s">
        <v>891</v>
      </c>
      <c r="C1025">
        <v>2402</v>
      </c>
      <c r="D1025" t="s">
        <v>897</v>
      </c>
      <c r="E1025" s="200">
        <v>56107</v>
      </c>
      <c r="F1025">
        <v>19</v>
      </c>
      <c r="G1025" t="s">
        <v>890</v>
      </c>
      <c r="H1025">
        <f>YEAR(Table5[[#This Row],[Date]])</f>
        <v>2053</v>
      </c>
    </row>
    <row r="1026" spans="1:8" x14ac:dyDescent="0.2">
      <c r="A1026">
        <v>2070</v>
      </c>
      <c r="B1026" t="s">
        <v>891</v>
      </c>
      <c r="C1026">
        <v>2424</v>
      </c>
      <c r="D1026" t="s">
        <v>889</v>
      </c>
      <c r="E1026" s="200">
        <v>56119</v>
      </c>
      <c r="F1026">
        <v>19</v>
      </c>
      <c r="G1026" t="s">
        <v>890</v>
      </c>
      <c r="H1026">
        <f>YEAR(Table5[[#This Row],[Date]])</f>
        <v>2053</v>
      </c>
    </row>
    <row r="1027" spans="1:8" x14ac:dyDescent="0.2">
      <c r="A1027">
        <v>2071</v>
      </c>
      <c r="B1027" t="s">
        <v>891</v>
      </c>
      <c r="C1027">
        <v>2417</v>
      </c>
      <c r="D1027" t="s">
        <v>897</v>
      </c>
      <c r="E1027" s="200">
        <v>56131</v>
      </c>
      <c r="F1027">
        <v>19</v>
      </c>
      <c r="G1027" t="s">
        <v>890</v>
      </c>
      <c r="H1027">
        <f>YEAR(Table5[[#This Row],[Date]])</f>
        <v>2053</v>
      </c>
    </row>
    <row r="1028" spans="1:8" x14ac:dyDescent="0.2">
      <c r="A1028">
        <v>2072</v>
      </c>
      <c r="B1028" t="s">
        <v>888</v>
      </c>
      <c r="C1028">
        <v>2421</v>
      </c>
      <c r="D1028" t="s">
        <v>889</v>
      </c>
      <c r="E1028" s="200">
        <v>56143</v>
      </c>
      <c r="F1028">
        <v>19</v>
      </c>
      <c r="G1028" t="s">
        <v>890</v>
      </c>
      <c r="H1028">
        <f>YEAR(Table5[[#This Row],[Date]])</f>
        <v>2053</v>
      </c>
    </row>
    <row r="1029" spans="1:8" x14ac:dyDescent="0.2">
      <c r="A1029">
        <v>2073</v>
      </c>
      <c r="B1029" t="s">
        <v>891</v>
      </c>
      <c r="C1029">
        <v>2418</v>
      </c>
      <c r="D1029" t="s">
        <v>897</v>
      </c>
      <c r="E1029" s="200">
        <v>56155</v>
      </c>
      <c r="F1029">
        <v>19</v>
      </c>
      <c r="G1029" t="s">
        <v>892</v>
      </c>
      <c r="H1029">
        <f>YEAR(Table5[[#This Row],[Date]])</f>
        <v>2053</v>
      </c>
    </row>
    <row r="1030" spans="1:8" x14ac:dyDescent="0.2">
      <c r="A1030">
        <v>2074</v>
      </c>
      <c r="B1030" t="s">
        <v>891</v>
      </c>
      <c r="C1030">
        <v>2420</v>
      </c>
      <c r="D1030" t="s">
        <v>889</v>
      </c>
      <c r="E1030" s="200">
        <v>56167</v>
      </c>
      <c r="F1030">
        <v>19</v>
      </c>
      <c r="G1030" t="s">
        <v>890</v>
      </c>
      <c r="H1030">
        <f>YEAR(Table5[[#This Row],[Date]])</f>
        <v>2053</v>
      </c>
    </row>
    <row r="1031" spans="1:8" x14ac:dyDescent="0.2">
      <c r="A1031">
        <v>2075</v>
      </c>
      <c r="B1031" t="s">
        <v>888</v>
      </c>
      <c r="C1031">
        <v>2422</v>
      </c>
      <c r="D1031" t="s">
        <v>889</v>
      </c>
      <c r="E1031" s="200">
        <v>56179</v>
      </c>
      <c r="F1031">
        <v>19</v>
      </c>
      <c r="G1031" t="s">
        <v>890</v>
      </c>
      <c r="H1031">
        <f>YEAR(Table5[[#This Row],[Date]])</f>
        <v>2053</v>
      </c>
    </row>
    <row r="1032" spans="1:8" x14ac:dyDescent="0.2">
      <c r="A1032">
        <v>2076</v>
      </c>
      <c r="B1032" t="s">
        <v>888</v>
      </c>
      <c r="C1032">
        <v>2413</v>
      </c>
      <c r="D1032" t="s">
        <v>897</v>
      </c>
      <c r="E1032" s="200">
        <v>56191</v>
      </c>
      <c r="F1032">
        <v>19</v>
      </c>
      <c r="G1032" t="s">
        <v>890</v>
      </c>
      <c r="H1032">
        <f>YEAR(Table5[[#This Row],[Date]])</f>
        <v>2053</v>
      </c>
    </row>
    <row r="1033" spans="1:8" x14ac:dyDescent="0.2">
      <c r="A1033">
        <v>2077</v>
      </c>
      <c r="B1033" t="s">
        <v>888</v>
      </c>
      <c r="C1033">
        <v>2404</v>
      </c>
      <c r="D1033" t="s">
        <v>893</v>
      </c>
      <c r="E1033" s="200">
        <v>56203</v>
      </c>
      <c r="F1033">
        <v>19</v>
      </c>
      <c r="G1033" t="s">
        <v>892</v>
      </c>
      <c r="H1033">
        <f>YEAR(Table5[[#This Row],[Date]])</f>
        <v>2053</v>
      </c>
    </row>
    <row r="1034" spans="1:8" x14ac:dyDescent="0.2">
      <c r="A1034">
        <v>2078</v>
      </c>
      <c r="B1034" t="s">
        <v>888</v>
      </c>
      <c r="C1034">
        <v>2408</v>
      </c>
      <c r="D1034" t="s">
        <v>893</v>
      </c>
      <c r="E1034" s="200">
        <v>56215</v>
      </c>
      <c r="F1034">
        <v>19</v>
      </c>
      <c r="G1034" t="s">
        <v>890</v>
      </c>
      <c r="H1034">
        <f>YEAR(Table5[[#This Row],[Date]])</f>
        <v>2053</v>
      </c>
    </row>
    <row r="1035" spans="1:8" x14ac:dyDescent="0.2">
      <c r="A1035">
        <v>2079</v>
      </c>
      <c r="B1035" t="s">
        <v>891</v>
      </c>
      <c r="C1035">
        <v>2422</v>
      </c>
      <c r="D1035" t="s">
        <v>889</v>
      </c>
      <c r="E1035" s="200">
        <v>56227</v>
      </c>
      <c r="F1035">
        <v>19</v>
      </c>
      <c r="G1035" t="s">
        <v>890</v>
      </c>
      <c r="H1035">
        <f>YEAR(Table5[[#This Row],[Date]])</f>
        <v>2053</v>
      </c>
    </row>
    <row r="1036" spans="1:8" x14ac:dyDescent="0.2">
      <c r="A1036">
        <v>2080</v>
      </c>
      <c r="B1036" t="s">
        <v>891</v>
      </c>
      <c r="C1036">
        <v>2417</v>
      </c>
      <c r="D1036" t="s">
        <v>889</v>
      </c>
      <c r="E1036" s="200">
        <v>56239</v>
      </c>
      <c r="F1036">
        <v>19</v>
      </c>
      <c r="G1036" t="s">
        <v>890</v>
      </c>
      <c r="H1036">
        <f>YEAR(Table5[[#This Row],[Date]])</f>
        <v>2053</v>
      </c>
    </row>
    <row r="1037" spans="1:8" x14ac:dyDescent="0.2">
      <c r="A1037">
        <v>2081</v>
      </c>
      <c r="B1037" t="s">
        <v>891</v>
      </c>
      <c r="C1037">
        <v>2409</v>
      </c>
      <c r="D1037" t="s">
        <v>899</v>
      </c>
      <c r="E1037" s="200">
        <v>56251</v>
      </c>
      <c r="F1037">
        <v>19</v>
      </c>
      <c r="G1037" t="s">
        <v>890</v>
      </c>
      <c r="H1037">
        <f>YEAR(Table5[[#This Row],[Date]])</f>
        <v>2054</v>
      </c>
    </row>
    <row r="1038" spans="1:8" x14ac:dyDescent="0.2">
      <c r="A1038">
        <v>2082</v>
      </c>
      <c r="B1038" t="s">
        <v>891</v>
      </c>
      <c r="C1038">
        <v>2406</v>
      </c>
      <c r="D1038" t="s">
        <v>889</v>
      </c>
      <c r="E1038" s="200">
        <v>56263</v>
      </c>
      <c r="F1038">
        <v>19</v>
      </c>
      <c r="G1038" t="s">
        <v>890</v>
      </c>
      <c r="H1038">
        <f>YEAR(Table5[[#This Row],[Date]])</f>
        <v>2054</v>
      </c>
    </row>
    <row r="1039" spans="1:8" x14ac:dyDescent="0.2">
      <c r="A1039">
        <v>2083</v>
      </c>
      <c r="B1039" t="s">
        <v>894</v>
      </c>
      <c r="C1039">
        <v>2423</v>
      </c>
      <c r="D1039" t="s">
        <v>897</v>
      </c>
      <c r="E1039" s="200">
        <v>56275</v>
      </c>
      <c r="F1039">
        <v>19</v>
      </c>
      <c r="G1039" t="s">
        <v>890</v>
      </c>
      <c r="H1039">
        <f>YEAR(Table5[[#This Row],[Date]])</f>
        <v>2054</v>
      </c>
    </row>
    <row r="1040" spans="1:8" x14ac:dyDescent="0.2">
      <c r="A1040">
        <v>2084</v>
      </c>
      <c r="B1040" t="s">
        <v>891</v>
      </c>
      <c r="C1040">
        <v>2417</v>
      </c>
      <c r="D1040" t="s">
        <v>889</v>
      </c>
      <c r="E1040" s="200">
        <v>56287</v>
      </c>
      <c r="F1040">
        <v>19</v>
      </c>
      <c r="G1040" t="s">
        <v>890</v>
      </c>
      <c r="H1040">
        <f>YEAR(Table5[[#This Row],[Date]])</f>
        <v>2054</v>
      </c>
    </row>
    <row r="1041" spans="1:8" x14ac:dyDescent="0.2">
      <c r="A1041">
        <v>2085</v>
      </c>
      <c r="B1041" t="s">
        <v>891</v>
      </c>
      <c r="C1041">
        <v>2417</v>
      </c>
      <c r="D1041" t="s">
        <v>897</v>
      </c>
      <c r="E1041" s="200">
        <v>56299</v>
      </c>
      <c r="F1041">
        <v>19</v>
      </c>
      <c r="G1041" t="s">
        <v>892</v>
      </c>
      <c r="H1041">
        <f>YEAR(Table5[[#This Row],[Date]])</f>
        <v>2054</v>
      </c>
    </row>
    <row r="1042" spans="1:8" x14ac:dyDescent="0.2">
      <c r="A1042">
        <v>2086</v>
      </c>
      <c r="B1042" t="s">
        <v>891</v>
      </c>
      <c r="C1042">
        <v>2404</v>
      </c>
      <c r="D1042" t="s">
        <v>897</v>
      </c>
      <c r="E1042" s="200">
        <v>56311</v>
      </c>
      <c r="F1042">
        <v>19</v>
      </c>
      <c r="G1042" t="s">
        <v>892</v>
      </c>
      <c r="H1042">
        <f>YEAR(Table5[[#This Row],[Date]])</f>
        <v>2054</v>
      </c>
    </row>
    <row r="1043" spans="1:8" x14ac:dyDescent="0.2">
      <c r="A1043">
        <v>2087</v>
      </c>
      <c r="B1043" t="s">
        <v>891</v>
      </c>
      <c r="C1043">
        <v>2404</v>
      </c>
      <c r="D1043" t="s">
        <v>897</v>
      </c>
      <c r="E1043" s="200">
        <v>56323</v>
      </c>
      <c r="F1043">
        <v>19</v>
      </c>
      <c r="G1043" t="s">
        <v>890</v>
      </c>
      <c r="H1043">
        <f>YEAR(Table5[[#This Row],[Date]])</f>
        <v>2054</v>
      </c>
    </row>
    <row r="1044" spans="1:8" x14ac:dyDescent="0.2">
      <c r="A1044">
        <v>2088</v>
      </c>
      <c r="B1044" t="s">
        <v>891</v>
      </c>
      <c r="C1044">
        <v>2408</v>
      </c>
      <c r="D1044" t="s">
        <v>893</v>
      </c>
      <c r="E1044" s="200">
        <v>56335</v>
      </c>
      <c r="F1044">
        <v>19</v>
      </c>
      <c r="G1044" t="s">
        <v>890</v>
      </c>
      <c r="H1044">
        <f>YEAR(Table5[[#This Row],[Date]])</f>
        <v>2054</v>
      </c>
    </row>
    <row r="1045" spans="1:8" x14ac:dyDescent="0.2">
      <c r="A1045">
        <v>2089</v>
      </c>
      <c r="B1045" t="s">
        <v>888</v>
      </c>
      <c r="C1045">
        <v>2418</v>
      </c>
      <c r="D1045" t="s">
        <v>897</v>
      </c>
      <c r="E1045" s="200">
        <v>56347</v>
      </c>
      <c r="F1045">
        <v>19</v>
      </c>
      <c r="G1045" t="s">
        <v>892</v>
      </c>
      <c r="H1045">
        <f>YEAR(Table5[[#This Row],[Date]])</f>
        <v>2054</v>
      </c>
    </row>
    <row r="1046" spans="1:8" x14ac:dyDescent="0.2">
      <c r="A1046">
        <v>2090</v>
      </c>
      <c r="B1046" t="s">
        <v>891</v>
      </c>
      <c r="C1046">
        <v>2419</v>
      </c>
      <c r="D1046" t="s">
        <v>897</v>
      </c>
      <c r="E1046" s="200">
        <v>56359</v>
      </c>
      <c r="F1046">
        <v>19</v>
      </c>
      <c r="G1046" t="s">
        <v>890</v>
      </c>
      <c r="H1046">
        <f>YEAR(Table5[[#This Row],[Date]])</f>
        <v>2054</v>
      </c>
    </row>
    <row r="1047" spans="1:8" x14ac:dyDescent="0.2">
      <c r="A1047">
        <v>2091</v>
      </c>
      <c r="B1047" t="s">
        <v>891</v>
      </c>
      <c r="C1047">
        <v>2419</v>
      </c>
      <c r="D1047" t="s">
        <v>897</v>
      </c>
      <c r="E1047" s="200">
        <v>56371</v>
      </c>
      <c r="F1047">
        <v>19</v>
      </c>
      <c r="G1047" t="s">
        <v>890</v>
      </c>
      <c r="H1047">
        <f>YEAR(Table5[[#This Row],[Date]])</f>
        <v>2054</v>
      </c>
    </row>
    <row r="1048" spans="1:8" x14ac:dyDescent="0.2">
      <c r="A1048">
        <v>2092</v>
      </c>
      <c r="B1048" t="s">
        <v>894</v>
      </c>
      <c r="C1048">
        <v>2424</v>
      </c>
      <c r="D1048" t="s">
        <v>897</v>
      </c>
      <c r="E1048" s="200">
        <v>56383</v>
      </c>
      <c r="F1048">
        <v>19</v>
      </c>
      <c r="G1048" t="s">
        <v>892</v>
      </c>
      <c r="H1048">
        <f>YEAR(Table5[[#This Row],[Date]])</f>
        <v>2054</v>
      </c>
    </row>
    <row r="1049" spans="1:8" x14ac:dyDescent="0.2">
      <c r="A1049">
        <v>2093</v>
      </c>
      <c r="B1049" t="s">
        <v>891</v>
      </c>
      <c r="C1049">
        <v>2409</v>
      </c>
      <c r="D1049" t="s">
        <v>889</v>
      </c>
      <c r="E1049" s="200">
        <v>56395</v>
      </c>
      <c r="F1049">
        <v>19</v>
      </c>
      <c r="G1049" t="s">
        <v>896</v>
      </c>
      <c r="H1049">
        <f>YEAR(Table5[[#This Row],[Date]])</f>
        <v>2054</v>
      </c>
    </row>
    <row r="1050" spans="1:8" x14ac:dyDescent="0.2">
      <c r="A1050">
        <v>2094</v>
      </c>
      <c r="B1050" t="s">
        <v>891</v>
      </c>
      <c r="C1050">
        <v>2409</v>
      </c>
      <c r="D1050" t="s">
        <v>897</v>
      </c>
      <c r="E1050" s="200">
        <v>56407</v>
      </c>
      <c r="F1050">
        <v>19</v>
      </c>
      <c r="G1050" t="s">
        <v>896</v>
      </c>
      <c r="H1050">
        <f>YEAR(Table5[[#This Row],[Date]])</f>
        <v>2054</v>
      </c>
    </row>
    <row r="1051" spans="1:8" x14ac:dyDescent="0.2">
      <c r="A1051">
        <v>2095</v>
      </c>
      <c r="B1051" t="s">
        <v>891</v>
      </c>
      <c r="C1051">
        <v>2421</v>
      </c>
      <c r="D1051" t="s">
        <v>893</v>
      </c>
      <c r="E1051" s="200">
        <v>56419</v>
      </c>
      <c r="F1051">
        <v>19</v>
      </c>
      <c r="G1051" t="s">
        <v>890</v>
      </c>
      <c r="H1051">
        <f>YEAR(Table5[[#This Row],[Date]])</f>
        <v>2054</v>
      </c>
    </row>
    <row r="1052" spans="1:8" x14ac:dyDescent="0.2">
      <c r="A1052">
        <v>2096</v>
      </c>
      <c r="B1052" t="s">
        <v>891</v>
      </c>
      <c r="C1052">
        <v>2421</v>
      </c>
      <c r="D1052" t="s">
        <v>893</v>
      </c>
      <c r="E1052" s="200">
        <v>56431</v>
      </c>
      <c r="F1052">
        <v>19</v>
      </c>
      <c r="G1052" t="s">
        <v>890</v>
      </c>
      <c r="H1052">
        <f>YEAR(Table5[[#This Row],[Date]])</f>
        <v>2054</v>
      </c>
    </row>
    <row r="1053" spans="1:8" x14ac:dyDescent="0.2">
      <c r="A1053">
        <v>2097</v>
      </c>
      <c r="B1053" t="s">
        <v>891</v>
      </c>
      <c r="C1053">
        <v>2421</v>
      </c>
      <c r="D1053" t="s">
        <v>889</v>
      </c>
      <c r="E1053" s="200">
        <v>56443</v>
      </c>
      <c r="F1053">
        <v>19</v>
      </c>
      <c r="G1053" t="s">
        <v>890</v>
      </c>
      <c r="H1053">
        <f>YEAR(Table5[[#This Row],[Date]])</f>
        <v>2054</v>
      </c>
    </row>
    <row r="1054" spans="1:8" x14ac:dyDescent="0.2">
      <c r="A1054">
        <v>2098</v>
      </c>
      <c r="B1054" t="s">
        <v>891</v>
      </c>
      <c r="C1054">
        <v>2402</v>
      </c>
      <c r="D1054" t="s">
        <v>900</v>
      </c>
      <c r="E1054" s="200">
        <v>56455</v>
      </c>
      <c r="F1054">
        <v>19</v>
      </c>
      <c r="G1054" t="s">
        <v>890</v>
      </c>
      <c r="H1054">
        <f>YEAR(Table5[[#This Row],[Date]])</f>
        <v>2054</v>
      </c>
    </row>
    <row r="1055" spans="1:8" x14ac:dyDescent="0.2">
      <c r="A1055">
        <v>2099</v>
      </c>
      <c r="B1055" t="s">
        <v>891</v>
      </c>
      <c r="C1055">
        <v>2402</v>
      </c>
      <c r="D1055" t="s">
        <v>899</v>
      </c>
      <c r="E1055" s="200">
        <v>56467</v>
      </c>
      <c r="F1055">
        <v>19</v>
      </c>
      <c r="G1055" t="s">
        <v>892</v>
      </c>
      <c r="H1055">
        <f>YEAR(Table5[[#This Row],[Date]])</f>
        <v>2054</v>
      </c>
    </row>
    <row r="1056" spans="1:8" x14ac:dyDescent="0.2">
      <c r="A1056">
        <v>2101</v>
      </c>
      <c r="B1056" t="s">
        <v>895</v>
      </c>
      <c r="C1056">
        <v>2405</v>
      </c>
      <c r="D1056" t="s">
        <v>899</v>
      </c>
      <c r="E1056" s="200">
        <v>56479</v>
      </c>
      <c r="F1056">
        <v>18</v>
      </c>
      <c r="G1056" t="s">
        <v>890</v>
      </c>
      <c r="H1056">
        <f>YEAR(Table5[[#This Row],[Date]])</f>
        <v>2054</v>
      </c>
    </row>
    <row r="1057" spans="1:8" x14ac:dyDescent="0.2">
      <c r="A1057">
        <v>2102</v>
      </c>
      <c r="B1057" t="s">
        <v>894</v>
      </c>
      <c r="C1057">
        <v>2405</v>
      </c>
      <c r="D1057" t="s">
        <v>897</v>
      </c>
      <c r="E1057" s="200">
        <v>56491</v>
      </c>
      <c r="F1057">
        <v>18</v>
      </c>
      <c r="G1057" t="s">
        <v>890</v>
      </c>
      <c r="H1057">
        <f>YEAR(Table5[[#This Row],[Date]])</f>
        <v>2054</v>
      </c>
    </row>
    <row r="1058" spans="1:8" x14ac:dyDescent="0.2">
      <c r="A1058">
        <v>2103</v>
      </c>
      <c r="B1058" t="s">
        <v>891</v>
      </c>
      <c r="C1058">
        <v>2415</v>
      </c>
      <c r="D1058" t="s">
        <v>897</v>
      </c>
      <c r="E1058" s="200">
        <v>56503</v>
      </c>
      <c r="F1058">
        <v>18</v>
      </c>
      <c r="G1058" t="s">
        <v>890</v>
      </c>
      <c r="H1058">
        <f>YEAR(Table5[[#This Row],[Date]])</f>
        <v>2054</v>
      </c>
    </row>
    <row r="1059" spans="1:8" x14ac:dyDescent="0.2">
      <c r="A1059">
        <v>2104</v>
      </c>
      <c r="B1059" t="s">
        <v>888</v>
      </c>
      <c r="C1059">
        <v>2406</v>
      </c>
      <c r="D1059" t="s">
        <v>899</v>
      </c>
      <c r="E1059" s="200">
        <v>56515</v>
      </c>
      <c r="F1059">
        <v>18</v>
      </c>
      <c r="G1059" t="s">
        <v>892</v>
      </c>
      <c r="H1059">
        <f>YEAR(Table5[[#This Row],[Date]])</f>
        <v>2054</v>
      </c>
    </row>
    <row r="1060" spans="1:8" x14ac:dyDescent="0.2">
      <c r="A1060">
        <v>2105</v>
      </c>
      <c r="B1060" t="s">
        <v>891</v>
      </c>
      <c r="C1060">
        <v>2422</v>
      </c>
      <c r="D1060" t="s">
        <v>889</v>
      </c>
      <c r="E1060" s="200">
        <v>56527</v>
      </c>
      <c r="F1060">
        <v>18</v>
      </c>
      <c r="G1060" t="s">
        <v>890</v>
      </c>
      <c r="H1060">
        <f>YEAR(Table5[[#This Row],[Date]])</f>
        <v>2054</v>
      </c>
    </row>
    <row r="1061" spans="1:8" x14ac:dyDescent="0.2">
      <c r="A1061">
        <v>2106</v>
      </c>
      <c r="B1061" t="s">
        <v>888</v>
      </c>
      <c r="C1061">
        <v>2424</v>
      </c>
      <c r="D1061" t="s">
        <v>893</v>
      </c>
      <c r="E1061" s="200">
        <v>56539</v>
      </c>
      <c r="F1061">
        <v>18</v>
      </c>
      <c r="G1061" t="s">
        <v>892</v>
      </c>
      <c r="H1061">
        <f>YEAR(Table5[[#This Row],[Date]])</f>
        <v>2054</v>
      </c>
    </row>
    <row r="1062" spans="1:8" x14ac:dyDescent="0.2">
      <c r="A1062">
        <v>2107</v>
      </c>
      <c r="B1062" t="s">
        <v>888</v>
      </c>
      <c r="C1062">
        <v>2408</v>
      </c>
      <c r="D1062" t="s">
        <v>897</v>
      </c>
      <c r="E1062" s="200">
        <v>56551</v>
      </c>
      <c r="F1062">
        <v>18</v>
      </c>
      <c r="G1062" t="s">
        <v>892</v>
      </c>
      <c r="H1062">
        <f>YEAR(Table5[[#This Row],[Date]])</f>
        <v>2054</v>
      </c>
    </row>
    <row r="1063" spans="1:8" x14ac:dyDescent="0.2">
      <c r="A1063">
        <v>2108</v>
      </c>
      <c r="B1063" t="s">
        <v>888</v>
      </c>
      <c r="C1063">
        <v>2417</v>
      </c>
      <c r="D1063" t="s">
        <v>899</v>
      </c>
      <c r="E1063" s="200">
        <v>56563</v>
      </c>
      <c r="F1063">
        <v>18</v>
      </c>
      <c r="G1063" t="s">
        <v>892</v>
      </c>
      <c r="H1063">
        <f>YEAR(Table5[[#This Row],[Date]])</f>
        <v>2054</v>
      </c>
    </row>
    <row r="1064" spans="1:8" x14ac:dyDescent="0.2">
      <c r="A1064">
        <v>2109</v>
      </c>
      <c r="B1064" t="s">
        <v>894</v>
      </c>
      <c r="C1064">
        <v>2405</v>
      </c>
      <c r="D1064" t="s">
        <v>897</v>
      </c>
      <c r="E1064" s="200">
        <v>56575</v>
      </c>
      <c r="F1064">
        <v>18</v>
      </c>
      <c r="G1064" t="s">
        <v>892</v>
      </c>
      <c r="H1064">
        <f>YEAR(Table5[[#This Row],[Date]])</f>
        <v>2054</v>
      </c>
    </row>
    <row r="1065" spans="1:8" x14ac:dyDescent="0.2">
      <c r="A1065">
        <v>2110</v>
      </c>
      <c r="B1065" t="s">
        <v>888</v>
      </c>
      <c r="C1065">
        <v>2422</v>
      </c>
      <c r="D1065" t="s">
        <v>889</v>
      </c>
      <c r="E1065" s="200">
        <v>56587</v>
      </c>
      <c r="F1065">
        <v>18</v>
      </c>
      <c r="G1065" t="s">
        <v>890</v>
      </c>
      <c r="H1065">
        <f>YEAR(Table5[[#This Row],[Date]])</f>
        <v>2054</v>
      </c>
    </row>
    <row r="1066" spans="1:8" x14ac:dyDescent="0.2">
      <c r="A1066">
        <v>2111</v>
      </c>
      <c r="B1066" t="s">
        <v>891</v>
      </c>
      <c r="C1066">
        <v>2411</v>
      </c>
      <c r="D1066" t="s">
        <v>900</v>
      </c>
      <c r="E1066" s="200">
        <v>56599</v>
      </c>
      <c r="F1066">
        <v>18</v>
      </c>
      <c r="G1066" t="s">
        <v>892</v>
      </c>
      <c r="H1066">
        <f>YEAR(Table5[[#This Row],[Date]])</f>
        <v>2054</v>
      </c>
    </row>
    <row r="1067" spans="1:8" x14ac:dyDescent="0.2">
      <c r="A1067">
        <v>2112</v>
      </c>
      <c r="B1067" t="s">
        <v>891</v>
      </c>
      <c r="C1067">
        <v>2421</v>
      </c>
      <c r="D1067" t="s">
        <v>889</v>
      </c>
      <c r="E1067" s="200">
        <v>56611</v>
      </c>
      <c r="F1067">
        <v>18</v>
      </c>
      <c r="G1067" t="s">
        <v>892</v>
      </c>
      <c r="H1067">
        <f>YEAR(Table5[[#This Row],[Date]])</f>
        <v>2054</v>
      </c>
    </row>
    <row r="1068" spans="1:8" x14ac:dyDescent="0.2">
      <c r="A1068">
        <v>2113</v>
      </c>
      <c r="B1068" t="s">
        <v>894</v>
      </c>
      <c r="C1068">
        <v>2405</v>
      </c>
      <c r="D1068" t="s">
        <v>897</v>
      </c>
      <c r="E1068" s="200">
        <v>56623</v>
      </c>
      <c r="F1068">
        <v>18</v>
      </c>
      <c r="G1068" t="s">
        <v>892</v>
      </c>
      <c r="H1068">
        <f>YEAR(Table5[[#This Row],[Date]])</f>
        <v>2055</v>
      </c>
    </row>
    <row r="1069" spans="1:8" x14ac:dyDescent="0.2">
      <c r="A1069">
        <v>2114</v>
      </c>
      <c r="B1069" t="s">
        <v>891</v>
      </c>
      <c r="C1069">
        <v>2415</v>
      </c>
      <c r="D1069" t="s">
        <v>897</v>
      </c>
      <c r="E1069" s="200">
        <v>56635</v>
      </c>
      <c r="F1069">
        <v>18</v>
      </c>
      <c r="G1069" t="s">
        <v>890</v>
      </c>
      <c r="H1069">
        <f>YEAR(Table5[[#This Row],[Date]])</f>
        <v>2055</v>
      </c>
    </row>
    <row r="1070" spans="1:8" x14ac:dyDescent="0.2">
      <c r="A1070">
        <v>2115</v>
      </c>
      <c r="B1070" t="s">
        <v>891</v>
      </c>
      <c r="C1070">
        <v>2423</v>
      </c>
      <c r="D1070" t="s">
        <v>897</v>
      </c>
      <c r="E1070" s="200">
        <v>56647</v>
      </c>
      <c r="F1070">
        <v>18</v>
      </c>
      <c r="G1070" t="s">
        <v>890</v>
      </c>
      <c r="H1070">
        <f>YEAR(Table5[[#This Row],[Date]])</f>
        <v>2055</v>
      </c>
    </row>
    <row r="1071" spans="1:8" x14ac:dyDescent="0.2">
      <c r="A1071">
        <v>2116</v>
      </c>
      <c r="B1071" t="s">
        <v>888</v>
      </c>
      <c r="C1071">
        <v>2404</v>
      </c>
      <c r="D1071" t="s">
        <v>897</v>
      </c>
      <c r="E1071" s="200">
        <v>56659</v>
      </c>
      <c r="F1071">
        <v>18</v>
      </c>
      <c r="G1071" t="s">
        <v>890</v>
      </c>
      <c r="H1071">
        <f>YEAR(Table5[[#This Row],[Date]])</f>
        <v>2055</v>
      </c>
    </row>
    <row r="1072" spans="1:8" x14ac:dyDescent="0.2">
      <c r="A1072">
        <v>2117</v>
      </c>
      <c r="B1072" t="s">
        <v>891</v>
      </c>
      <c r="C1072">
        <v>2417</v>
      </c>
      <c r="D1072" t="s">
        <v>889</v>
      </c>
      <c r="E1072" s="200">
        <v>56671</v>
      </c>
      <c r="F1072">
        <v>18</v>
      </c>
      <c r="G1072" t="s">
        <v>890</v>
      </c>
      <c r="H1072">
        <f>YEAR(Table5[[#This Row],[Date]])</f>
        <v>2055</v>
      </c>
    </row>
    <row r="1073" spans="1:8" x14ac:dyDescent="0.2">
      <c r="A1073">
        <v>2118</v>
      </c>
      <c r="B1073" t="s">
        <v>888</v>
      </c>
      <c r="C1073">
        <v>2409</v>
      </c>
      <c r="D1073" t="s">
        <v>893</v>
      </c>
      <c r="E1073" s="200">
        <v>56683</v>
      </c>
      <c r="F1073">
        <v>18</v>
      </c>
      <c r="G1073" t="s">
        <v>890</v>
      </c>
      <c r="H1073">
        <f>YEAR(Table5[[#This Row],[Date]])</f>
        <v>2055</v>
      </c>
    </row>
    <row r="1074" spans="1:8" x14ac:dyDescent="0.2">
      <c r="A1074">
        <v>2119</v>
      </c>
      <c r="B1074" t="s">
        <v>891</v>
      </c>
      <c r="C1074">
        <v>2422</v>
      </c>
      <c r="D1074" t="s">
        <v>893</v>
      </c>
      <c r="E1074" s="200">
        <v>56695</v>
      </c>
      <c r="F1074">
        <v>18</v>
      </c>
      <c r="G1074" t="s">
        <v>890</v>
      </c>
      <c r="H1074">
        <f>YEAR(Table5[[#This Row],[Date]])</f>
        <v>2055</v>
      </c>
    </row>
    <row r="1075" spans="1:8" x14ac:dyDescent="0.2">
      <c r="A1075">
        <v>2120</v>
      </c>
      <c r="B1075" t="s">
        <v>891</v>
      </c>
      <c r="C1075">
        <v>2420</v>
      </c>
      <c r="D1075" t="s">
        <v>893</v>
      </c>
      <c r="E1075" s="200">
        <v>56707</v>
      </c>
      <c r="F1075">
        <v>18</v>
      </c>
      <c r="G1075" t="s">
        <v>892</v>
      </c>
      <c r="H1075">
        <f>YEAR(Table5[[#This Row],[Date]])</f>
        <v>2055</v>
      </c>
    </row>
    <row r="1076" spans="1:8" x14ac:dyDescent="0.2">
      <c r="A1076">
        <v>2121</v>
      </c>
      <c r="B1076" t="s">
        <v>888</v>
      </c>
      <c r="C1076">
        <v>2421</v>
      </c>
      <c r="D1076" t="s">
        <v>893</v>
      </c>
      <c r="E1076" s="200">
        <v>56719</v>
      </c>
      <c r="F1076">
        <v>18</v>
      </c>
      <c r="G1076" t="s">
        <v>890</v>
      </c>
      <c r="H1076">
        <f>YEAR(Table5[[#This Row],[Date]])</f>
        <v>2055</v>
      </c>
    </row>
    <row r="1077" spans="1:8" x14ac:dyDescent="0.2">
      <c r="A1077">
        <v>2122</v>
      </c>
      <c r="B1077" t="s">
        <v>894</v>
      </c>
      <c r="C1077">
        <v>2421</v>
      </c>
      <c r="D1077" t="s">
        <v>893</v>
      </c>
      <c r="E1077" s="200">
        <v>56731</v>
      </c>
      <c r="F1077">
        <v>18</v>
      </c>
      <c r="G1077" t="s">
        <v>890</v>
      </c>
      <c r="H1077">
        <f>YEAR(Table5[[#This Row],[Date]])</f>
        <v>2055</v>
      </c>
    </row>
    <row r="1078" spans="1:8" x14ac:dyDescent="0.2">
      <c r="A1078">
        <v>2123</v>
      </c>
      <c r="B1078" t="s">
        <v>891</v>
      </c>
      <c r="C1078">
        <v>2417</v>
      </c>
      <c r="D1078" t="s">
        <v>897</v>
      </c>
      <c r="E1078" s="200">
        <v>56743</v>
      </c>
      <c r="F1078">
        <v>18</v>
      </c>
      <c r="G1078" t="s">
        <v>890</v>
      </c>
      <c r="H1078">
        <f>YEAR(Table5[[#This Row],[Date]])</f>
        <v>2055</v>
      </c>
    </row>
    <row r="1079" spans="1:8" x14ac:dyDescent="0.2">
      <c r="A1079">
        <v>2124</v>
      </c>
      <c r="B1079" t="s">
        <v>891</v>
      </c>
      <c r="C1079">
        <v>2404</v>
      </c>
      <c r="D1079" t="s">
        <v>893</v>
      </c>
      <c r="E1079" s="200">
        <v>56755</v>
      </c>
      <c r="F1079">
        <v>18</v>
      </c>
      <c r="G1079" t="s">
        <v>890</v>
      </c>
      <c r="H1079">
        <f>YEAR(Table5[[#This Row],[Date]])</f>
        <v>2055</v>
      </c>
    </row>
    <row r="1080" spans="1:8" x14ac:dyDescent="0.2">
      <c r="A1080">
        <v>2125</v>
      </c>
      <c r="B1080" t="s">
        <v>888</v>
      </c>
      <c r="C1080">
        <v>2424</v>
      </c>
      <c r="D1080" t="s">
        <v>889</v>
      </c>
      <c r="E1080" s="200">
        <v>56767</v>
      </c>
      <c r="F1080">
        <v>18</v>
      </c>
      <c r="G1080" t="s">
        <v>890</v>
      </c>
      <c r="H1080">
        <f>YEAR(Table5[[#This Row],[Date]])</f>
        <v>2055</v>
      </c>
    </row>
    <row r="1081" spans="1:8" x14ac:dyDescent="0.2">
      <c r="A1081">
        <v>2126</v>
      </c>
      <c r="B1081" t="s">
        <v>891</v>
      </c>
      <c r="C1081">
        <v>2424</v>
      </c>
      <c r="D1081" t="s">
        <v>889</v>
      </c>
      <c r="E1081" s="200">
        <v>56779</v>
      </c>
      <c r="F1081">
        <v>18</v>
      </c>
      <c r="G1081" t="s">
        <v>890</v>
      </c>
      <c r="H1081">
        <f>YEAR(Table5[[#This Row],[Date]])</f>
        <v>2055</v>
      </c>
    </row>
    <row r="1082" spans="1:8" x14ac:dyDescent="0.2">
      <c r="A1082">
        <v>2127</v>
      </c>
      <c r="B1082" t="s">
        <v>888</v>
      </c>
      <c r="C1082">
        <v>2402</v>
      </c>
      <c r="D1082" t="s">
        <v>897</v>
      </c>
      <c r="E1082" s="200">
        <v>56791</v>
      </c>
      <c r="F1082">
        <v>18</v>
      </c>
      <c r="G1082" t="s">
        <v>890</v>
      </c>
      <c r="H1082">
        <f>YEAR(Table5[[#This Row],[Date]])</f>
        <v>2055</v>
      </c>
    </row>
    <row r="1083" spans="1:8" x14ac:dyDescent="0.2">
      <c r="A1083">
        <v>2128</v>
      </c>
      <c r="B1083" t="s">
        <v>891</v>
      </c>
      <c r="C1083">
        <v>2415</v>
      </c>
      <c r="D1083" t="s">
        <v>900</v>
      </c>
      <c r="E1083" s="200">
        <v>56803</v>
      </c>
      <c r="F1083">
        <v>18</v>
      </c>
      <c r="G1083" t="s">
        <v>892</v>
      </c>
      <c r="H1083">
        <f>YEAR(Table5[[#This Row],[Date]])</f>
        <v>2055</v>
      </c>
    </row>
    <row r="1084" spans="1:8" x14ac:dyDescent="0.2">
      <c r="A1084">
        <v>2129</v>
      </c>
      <c r="B1084" t="s">
        <v>891</v>
      </c>
      <c r="C1084">
        <v>2401</v>
      </c>
      <c r="D1084" t="s">
        <v>900</v>
      </c>
      <c r="E1084" s="200">
        <v>56815</v>
      </c>
      <c r="F1084">
        <v>8</v>
      </c>
      <c r="G1084" t="s">
        <v>892</v>
      </c>
      <c r="H1084">
        <f>YEAR(Table5[[#This Row],[Date]])</f>
        <v>2055</v>
      </c>
    </row>
    <row r="1085" spans="1:8" x14ac:dyDescent="0.2">
      <c r="A1085">
        <v>2130</v>
      </c>
      <c r="B1085" t="s">
        <v>891</v>
      </c>
      <c r="C1085">
        <v>2412</v>
      </c>
      <c r="D1085" t="s">
        <v>900</v>
      </c>
      <c r="E1085" s="200">
        <v>56827</v>
      </c>
      <c r="F1085">
        <v>3</v>
      </c>
      <c r="G1085" t="s">
        <v>892</v>
      </c>
      <c r="H1085">
        <f>YEAR(Table5[[#This Row],[Date]])</f>
        <v>2055</v>
      </c>
    </row>
    <row r="1086" spans="1:8" x14ac:dyDescent="0.2">
      <c r="A1086">
        <v>2131</v>
      </c>
      <c r="B1086" t="s">
        <v>891</v>
      </c>
      <c r="C1086">
        <v>2416</v>
      </c>
      <c r="D1086" t="s">
        <v>899</v>
      </c>
      <c r="E1086" s="200">
        <v>56839</v>
      </c>
      <c r="F1086">
        <v>18</v>
      </c>
      <c r="G1086" t="s">
        <v>892</v>
      </c>
      <c r="H1086">
        <f>YEAR(Table5[[#This Row],[Date]])</f>
        <v>2055</v>
      </c>
    </row>
    <row r="1087" spans="1:8" x14ac:dyDescent="0.2">
      <c r="A1087">
        <v>2133</v>
      </c>
      <c r="B1087" t="s">
        <v>891</v>
      </c>
      <c r="C1087">
        <v>2420</v>
      </c>
      <c r="D1087" t="s">
        <v>889</v>
      </c>
      <c r="E1087" s="200">
        <v>56851</v>
      </c>
      <c r="F1087">
        <v>18</v>
      </c>
      <c r="G1087" t="s">
        <v>890</v>
      </c>
      <c r="H1087">
        <f>YEAR(Table5[[#This Row],[Date]])</f>
        <v>2055</v>
      </c>
    </row>
    <row r="1088" spans="1:8" x14ac:dyDescent="0.2">
      <c r="A1088">
        <v>2134</v>
      </c>
      <c r="B1088" t="s">
        <v>888</v>
      </c>
      <c r="C1088">
        <v>2423</v>
      </c>
      <c r="D1088" t="s">
        <v>897</v>
      </c>
      <c r="E1088" s="200">
        <v>56863</v>
      </c>
      <c r="F1088">
        <v>18</v>
      </c>
      <c r="G1088" t="s">
        <v>892</v>
      </c>
      <c r="H1088">
        <f>YEAR(Table5[[#This Row],[Date]])</f>
        <v>2055</v>
      </c>
    </row>
    <row r="1089" spans="1:8" x14ac:dyDescent="0.2">
      <c r="A1089">
        <v>2135</v>
      </c>
      <c r="B1089" t="s">
        <v>888</v>
      </c>
      <c r="C1089">
        <v>2401</v>
      </c>
      <c r="D1089" t="s">
        <v>893</v>
      </c>
      <c r="E1089" s="200">
        <v>56875</v>
      </c>
      <c r="F1089">
        <v>18</v>
      </c>
      <c r="G1089" t="s">
        <v>890</v>
      </c>
      <c r="H1089">
        <f>YEAR(Table5[[#This Row],[Date]])</f>
        <v>2055</v>
      </c>
    </row>
    <row r="1090" spans="1:8" x14ac:dyDescent="0.2">
      <c r="A1090">
        <v>2136</v>
      </c>
      <c r="B1090" t="s">
        <v>888</v>
      </c>
      <c r="C1090">
        <v>2401</v>
      </c>
      <c r="D1090" t="s">
        <v>900</v>
      </c>
      <c r="E1090" s="200">
        <v>56887</v>
      </c>
      <c r="F1090">
        <v>18</v>
      </c>
      <c r="G1090" t="s">
        <v>892</v>
      </c>
      <c r="H1090">
        <f>YEAR(Table5[[#This Row],[Date]])</f>
        <v>2055</v>
      </c>
    </row>
    <row r="1091" spans="1:8" x14ac:dyDescent="0.2">
      <c r="A1091">
        <v>2137</v>
      </c>
      <c r="B1091" t="s">
        <v>891</v>
      </c>
      <c r="C1091">
        <v>2416</v>
      </c>
      <c r="D1091" t="s">
        <v>899</v>
      </c>
      <c r="E1091" s="200">
        <v>56899</v>
      </c>
      <c r="F1091">
        <v>18</v>
      </c>
      <c r="G1091" t="s">
        <v>892</v>
      </c>
      <c r="H1091">
        <f>YEAR(Table5[[#This Row],[Date]])</f>
        <v>2055</v>
      </c>
    </row>
    <row r="1092" spans="1:8" x14ac:dyDescent="0.2">
      <c r="A1092">
        <v>2138</v>
      </c>
      <c r="B1092" t="s">
        <v>891</v>
      </c>
      <c r="C1092">
        <v>2416</v>
      </c>
      <c r="D1092" t="s">
        <v>899</v>
      </c>
      <c r="E1092" s="200">
        <v>56911</v>
      </c>
      <c r="F1092">
        <v>18</v>
      </c>
      <c r="G1092" t="s">
        <v>892</v>
      </c>
      <c r="H1092">
        <f>YEAR(Table5[[#This Row],[Date]])</f>
        <v>2055</v>
      </c>
    </row>
    <row r="1093" spans="1:8" x14ac:dyDescent="0.2">
      <c r="A1093">
        <v>2139</v>
      </c>
      <c r="B1093" t="s">
        <v>888</v>
      </c>
      <c r="C1093">
        <v>2413</v>
      </c>
      <c r="D1093" t="s">
        <v>900</v>
      </c>
      <c r="E1093" s="200">
        <v>56923</v>
      </c>
      <c r="F1093">
        <v>18</v>
      </c>
      <c r="G1093" t="s">
        <v>892</v>
      </c>
      <c r="H1093">
        <f>YEAR(Table5[[#This Row],[Date]])</f>
        <v>2055</v>
      </c>
    </row>
    <row r="1094" spans="1:8" x14ac:dyDescent="0.2">
      <c r="A1094">
        <v>2140</v>
      </c>
      <c r="B1094" t="s">
        <v>891</v>
      </c>
      <c r="C1094">
        <v>2412</v>
      </c>
      <c r="D1094" t="s">
        <v>897</v>
      </c>
      <c r="E1094" s="200">
        <v>56935</v>
      </c>
      <c r="F1094">
        <v>18</v>
      </c>
      <c r="G1094" t="s">
        <v>890</v>
      </c>
      <c r="H1094">
        <f>YEAR(Table5[[#This Row],[Date]])</f>
        <v>2055</v>
      </c>
    </row>
    <row r="1095" spans="1:8" x14ac:dyDescent="0.2">
      <c r="A1095">
        <v>2141</v>
      </c>
      <c r="B1095" t="s">
        <v>888</v>
      </c>
      <c r="C1095">
        <v>2412</v>
      </c>
      <c r="D1095" t="s">
        <v>893</v>
      </c>
      <c r="E1095" s="200">
        <v>56947</v>
      </c>
      <c r="F1095">
        <v>18</v>
      </c>
      <c r="G1095" t="s">
        <v>890</v>
      </c>
      <c r="H1095">
        <f>YEAR(Table5[[#This Row],[Date]])</f>
        <v>2055</v>
      </c>
    </row>
    <row r="1096" spans="1:8" x14ac:dyDescent="0.2">
      <c r="A1096">
        <v>2142</v>
      </c>
      <c r="B1096" t="s">
        <v>894</v>
      </c>
      <c r="C1096">
        <v>2412</v>
      </c>
      <c r="D1096" t="s">
        <v>899</v>
      </c>
      <c r="E1096" s="200">
        <v>56959</v>
      </c>
      <c r="F1096">
        <v>18</v>
      </c>
      <c r="G1096" t="s">
        <v>890</v>
      </c>
      <c r="H1096">
        <f>YEAR(Table5[[#This Row],[Date]])</f>
        <v>2055</v>
      </c>
    </row>
    <row r="1097" spans="1:8" x14ac:dyDescent="0.2">
      <c r="A1097">
        <v>2143</v>
      </c>
      <c r="B1097" t="s">
        <v>891</v>
      </c>
      <c r="C1097">
        <v>2409</v>
      </c>
      <c r="D1097" t="s">
        <v>893</v>
      </c>
      <c r="E1097" s="200">
        <v>56971</v>
      </c>
      <c r="F1097">
        <v>18</v>
      </c>
      <c r="G1097" t="s">
        <v>896</v>
      </c>
      <c r="H1097">
        <f>YEAR(Table5[[#This Row],[Date]])</f>
        <v>2055</v>
      </c>
    </row>
    <row r="1098" spans="1:8" x14ac:dyDescent="0.2">
      <c r="A1098">
        <v>2144</v>
      </c>
      <c r="B1098" t="s">
        <v>888</v>
      </c>
      <c r="C1098">
        <v>2418</v>
      </c>
      <c r="D1098" t="s">
        <v>893</v>
      </c>
      <c r="E1098" s="200">
        <v>56983</v>
      </c>
      <c r="F1098">
        <v>18</v>
      </c>
      <c r="G1098" t="s">
        <v>890</v>
      </c>
      <c r="H1098">
        <f>YEAR(Table5[[#This Row],[Date]])</f>
        <v>2056</v>
      </c>
    </row>
    <row r="1099" spans="1:8" x14ac:dyDescent="0.2">
      <c r="A1099">
        <v>2145</v>
      </c>
      <c r="B1099" t="s">
        <v>888</v>
      </c>
      <c r="C1099">
        <v>2418</v>
      </c>
      <c r="D1099" t="s">
        <v>893</v>
      </c>
      <c r="E1099" s="200">
        <v>56995</v>
      </c>
      <c r="F1099">
        <v>18</v>
      </c>
      <c r="G1099" t="s">
        <v>892</v>
      </c>
      <c r="H1099">
        <f>YEAR(Table5[[#This Row],[Date]])</f>
        <v>2056</v>
      </c>
    </row>
    <row r="1100" spans="1:8" x14ac:dyDescent="0.2">
      <c r="A1100">
        <v>2146</v>
      </c>
      <c r="B1100" t="s">
        <v>891</v>
      </c>
      <c r="C1100">
        <v>2420</v>
      </c>
      <c r="D1100" t="s">
        <v>889</v>
      </c>
      <c r="E1100" s="200">
        <v>57007</v>
      </c>
      <c r="F1100">
        <v>18</v>
      </c>
      <c r="G1100" t="s">
        <v>892</v>
      </c>
      <c r="H1100">
        <f>YEAR(Table5[[#This Row],[Date]])</f>
        <v>2056</v>
      </c>
    </row>
    <row r="1101" spans="1:8" x14ac:dyDescent="0.2">
      <c r="A1101">
        <v>2147</v>
      </c>
      <c r="B1101" t="s">
        <v>891</v>
      </c>
      <c r="C1101">
        <v>2423</v>
      </c>
      <c r="D1101" t="s">
        <v>893</v>
      </c>
      <c r="E1101" s="200">
        <v>57019</v>
      </c>
      <c r="F1101">
        <v>18</v>
      </c>
      <c r="G1101" t="s">
        <v>890</v>
      </c>
      <c r="H1101">
        <f>YEAR(Table5[[#This Row],[Date]])</f>
        <v>2056</v>
      </c>
    </row>
    <row r="1102" spans="1:8" x14ac:dyDescent="0.2">
      <c r="A1102">
        <v>2148</v>
      </c>
      <c r="B1102" t="s">
        <v>891</v>
      </c>
      <c r="C1102">
        <v>2409</v>
      </c>
      <c r="D1102" t="s">
        <v>897</v>
      </c>
      <c r="E1102" s="200">
        <v>57031</v>
      </c>
      <c r="F1102">
        <v>17</v>
      </c>
      <c r="G1102" t="s">
        <v>892</v>
      </c>
      <c r="H1102">
        <f>YEAR(Table5[[#This Row],[Date]])</f>
        <v>2056</v>
      </c>
    </row>
    <row r="1103" spans="1:8" x14ac:dyDescent="0.2">
      <c r="A1103">
        <v>2149</v>
      </c>
      <c r="B1103" t="s">
        <v>898</v>
      </c>
      <c r="C1103">
        <v>2415</v>
      </c>
      <c r="D1103" t="s">
        <v>897</v>
      </c>
      <c r="E1103" s="200">
        <v>57043</v>
      </c>
      <c r="F1103">
        <v>18</v>
      </c>
      <c r="G1103" t="s">
        <v>890</v>
      </c>
      <c r="H1103">
        <f>YEAR(Table5[[#This Row],[Date]])</f>
        <v>2056</v>
      </c>
    </row>
    <row r="1104" spans="1:8" x14ac:dyDescent="0.2">
      <c r="A1104">
        <v>2150</v>
      </c>
      <c r="B1104" t="s">
        <v>891</v>
      </c>
      <c r="C1104">
        <v>2421</v>
      </c>
      <c r="D1104" t="s">
        <v>889</v>
      </c>
      <c r="E1104" s="200">
        <v>57055</v>
      </c>
      <c r="F1104">
        <v>18</v>
      </c>
      <c r="G1104" t="s">
        <v>890</v>
      </c>
      <c r="H1104">
        <f>YEAR(Table5[[#This Row],[Date]])</f>
        <v>2056</v>
      </c>
    </row>
    <row r="1105" spans="1:8" x14ac:dyDescent="0.2">
      <c r="A1105">
        <v>2151</v>
      </c>
      <c r="B1105" t="s">
        <v>898</v>
      </c>
      <c r="C1105">
        <v>2405</v>
      </c>
      <c r="D1105" t="s">
        <v>900</v>
      </c>
      <c r="E1105" s="200">
        <v>57067</v>
      </c>
      <c r="F1105">
        <v>17</v>
      </c>
      <c r="G1105" t="s">
        <v>892</v>
      </c>
      <c r="H1105">
        <f>YEAR(Table5[[#This Row],[Date]])</f>
        <v>2056</v>
      </c>
    </row>
    <row r="1106" spans="1:8" x14ac:dyDescent="0.2">
      <c r="A1106">
        <v>2152</v>
      </c>
      <c r="B1106" t="s">
        <v>891</v>
      </c>
      <c r="C1106">
        <v>2405</v>
      </c>
      <c r="D1106" t="s">
        <v>899</v>
      </c>
      <c r="E1106" s="200">
        <v>57079</v>
      </c>
      <c r="F1106">
        <v>18</v>
      </c>
      <c r="G1106" t="s">
        <v>892</v>
      </c>
      <c r="H1106">
        <f>YEAR(Table5[[#This Row],[Date]])</f>
        <v>2056</v>
      </c>
    </row>
    <row r="1107" spans="1:8" x14ac:dyDescent="0.2">
      <c r="A1107">
        <v>2153</v>
      </c>
      <c r="B1107" t="s">
        <v>891</v>
      </c>
      <c r="C1107">
        <v>2404</v>
      </c>
      <c r="D1107" t="s">
        <v>897</v>
      </c>
      <c r="E1107" s="200">
        <v>57091</v>
      </c>
      <c r="F1107">
        <v>18</v>
      </c>
      <c r="G1107" t="s">
        <v>892</v>
      </c>
      <c r="H1107">
        <f>YEAR(Table5[[#This Row],[Date]])</f>
        <v>2056</v>
      </c>
    </row>
    <row r="1108" spans="1:8" x14ac:dyDescent="0.2">
      <c r="A1108">
        <v>2154</v>
      </c>
      <c r="B1108" t="s">
        <v>891</v>
      </c>
      <c r="C1108">
        <v>2412</v>
      </c>
      <c r="D1108" t="s">
        <v>889</v>
      </c>
      <c r="E1108" s="200">
        <v>57103</v>
      </c>
      <c r="F1108">
        <v>17</v>
      </c>
      <c r="G1108" t="s">
        <v>892</v>
      </c>
      <c r="H1108">
        <f>YEAR(Table5[[#This Row],[Date]])</f>
        <v>2056</v>
      </c>
    </row>
    <row r="1109" spans="1:8" x14ac:dyDescent="0.2">
      <c r="A1109">
        <v>2155</v>
      </c>
      <c r="B1109" t="s">
        <v>891</v>
      </c>
      <c r="C1109">
        <v>2417</v>
      </c>
      <c r="D1109" t="s">
        <v>899</v>
      </c>
      <c r="E1109" s="200">
        <v>57115</v>
      </c>
      <c r="F1109">
        <v>18</v>
      </c>
      <c r="G1109" t="s">
        <v>892</v>
      </c>
      <c r="H1109">
        <f>YEAR(Table5[[#This Row],[Date]])</f>
        <v>2056</v>
      </c>
    </row>
    <row r="1110" spans="1:8" x14ac:dyDescent="0.2">
      <c r="A1110">
        <v>2156</v>
      </c>
      <c r="B1110" t="s">
        <v>888</v>
      </c>
      <c r="C1110">
        <v>2424</v>
      </c>
      <c r="D1110" t="s">
        <v>900</v>
      </c>
      <c r="E1110" s="200">
        <v>57127</v>
      </c>
      <c r="F1110">
        <v>5</v>
      </c>
      <c r="G1110" t="s">
        <v>890</v>
      </c>
      <c r="H1110">
        <f>YEAR(Table5[[#This Row],[Date]])</f>
        <v>2056</v>
      </c>
    </row>
    <row r="1111" spans="1:8" x14ac:dyDescent="0.2">
      <c r="A1111">
        <v>2157</v>
      </c>
      <c r="B1111" t="s">
        <v>888</v>
      </c>
      <c r="C1111">
        <v>2402</v>
      </c>
      <c r="D1111" t="s">
        <v>893</v>
      </c>
      <c r="E1111" s="200">
        <v>57139</v>
      </c>
      <c r="F1111">
        <v>17</v>
      </c>
      <c r="G1111" t="s">
        <v>890</v>
      </c>
      <c r="H1111">
        <f>YEAR(Table5[[#This Row],[Date]])</f>
        <v>2056</v>
      </c>
    </row>
    <row r="1112" spans="1:8" x14ac:dyDescent="0.2">
      <c r="A1112">
        <v>2158</v>
      </c>
      <c r="B1112" t="s">
        <v>888</v>
      </c>
      <c r="C1112">
        <v>2421</v>
      </c>
      <c r="D1112" t="s">
        <v>897</v>
      </c>
      <c r="E1112" s="200">
        <v>57151</v>
      </c>
      <c r="F1112">
        <v>18</v>
      </c>
      <c r="G1112" t="s">
        <v>892</v>
      </c>
      <c r="H1112">
        <f>YEAR(Table5[[#This Row],[Date]])</f>
        <v>2056</v>
      </c>
    </row>
    <row r="1113" spans="1:8" x14ac:dyDescent="0.2">
      <c r="A1113">
        <v>2159</v>
      </c>
      <c r="B1113" t="s">
        <v>888</v>
      </c>
      <c r="C1113">
        <v>2417</v>
      </c>
      <c r="D1113" t="s">
        <v>893</v>
      </c>
      <c r="E1113" s="200">
        <v>57163</v>
      </c>
      <c r="F1113">
        <v>17</v>
      </c>
      <c r="G1113" t="s">
        <v>892</v>
      </c>
      <c r="H1113">
        <f>YEAR(Table5[[#This Row],[Date]])</f>
        <v>2056</v>
      </c>
    </row>
    <row r="1114" spans="1:8" x14ac:dyDescent="0.2">
      <c r="A1114">
        <v>2160</v>
      </c>
      <c r="B1114" t="s">
        <v>891</v>
      </c>
      <c r="C1114">
        <v>2423</v>
      </c>
      <c r="D1114" t="s">
        <v>899</v>
      </c>
      <c r="E1114" s="200">
        <v>57175</v>
      </c>
      <c r="F1114">
        <v>18</v>
      </c>
      <c r="G1114" t="s">
        <v>890</v>
      </c>
      <c r="H1114">
        <f>YEAR(Table5[[#This Row],[Date]])</f>
        <v>2056</v>
      </c>
    </row>
    <row r="1115" spans="1:8" x14ac:dyDescent="0.2">
      <c r="A1115">
        <v>2161</v>
      </c>
      <c r="B1115" t="s">
        <v>891</v>
      </c>
      <c r="C1115">
        <v>2409</v>
      </c>
      <c r="D1115" t="s">
        <v>897</v>
      </c>
      <c r="E1115" s="200">
        <v>57187</v>
      </c>
      <c r="F1115">
        <v>17</v>
      </c>
      <c r="G1115" t="s">
        <v>892</v>
      </c>
      <c r="H1115">
        <f>YEAR(Table5[[#This Row],[Date]])</f>
        <v>2056</v>
      </c>
    </row>
    <row r="1116" spans="1:8" x14ac:dyDescent="0.2">
      <c r="A1116">
        <v>2162</v>
      </c>
      <c r="B1116" t="s">
        <v>888</v>
      </c>
      <c r="C1116">
        <v>2414</v>
      </c>
      <c r="D1116" t="s">
        <v>897</v>
      </c>
      <c r="E1116" s="200">
        <v>57199</v>
      </c>
      <c r="F1116">
        <v>17</v>
      </c>
      <c r="G1116" t="s">
        <v>890</v>
      </c>
      <c r="H1116">
        <f>YEAR(Table5[[#This Row],[Date]])</f>
        <v>2056</v>
      </c>
    </row>
    <row r="1117" spans="1:8" x14ac:dyDescent="0.2">
      <c r="A1117">
        <v>2163</v>
      </c>
      <c r="B1117" t="s">
        <v>891</v>
      </c>
      <c r="C1117">
        <v>2401</v>
      </c>
      <c r="D1117" t="s">
        <v>899</v>
      </c>
      <c r="E1117" s="200">
        <v>57211</v>
      </c>
      <c r="F1117">
        <v>18</v>
      </c>
      <c r="G1117" t="s">
        <v>890</v>
      </c>
      <c r="H1117">
        <f>YEAR(Table5[[#This Row],[Date]])</f>
        <v>2056</v>
      </c>
    </row>
    <row r="1118" spans="1:8" x14ac:dyDescent="0.2">
      <c r="A1118">
        <v>2164</v>
      </c>
      <c r="B1118" t="s">
        <v>888</v>
      </c>
      <c r="C1118">
        <v>2411</v>
      </c>
      <c r="D1118" t="s">
        <v>889</v>
      </c>
      <c r="E1118" s="200">
        <v>57223</v>
      </c>
      <c r="F1118">
        <v>18</v>
      </c>
      <c r="G1118" t="s">
        <v>890</v>
      </c>
      <c r="H1118">
        <f>YEAR(Table5[[#This Row],[Date]])</f>
        <v>2056</v>
      </c>
    </row>
    <row r="1119" spans="1:8" x14ac:dyDescent="0.2">
      <c r="A1119">
        <v>2165</v>
      </c>
      <c r="B1119" t="s">
        <v>891</v>
      </c>
      <c r="C1119">
        <v>2413</v>
      </c>
      <c r="D1119" t="s">
        <v>900</v>
      </c>
      <c r="E1119" s="200">
        <v>57235</v>
      </c>
      <c r="F1119">
        <v>18</v>
      </c>
      <c r="G1119" t="s">
        <v>892</v>
      </c>
      <c r="H1119">
        <f>YEAR(Table5[[#This Row],[Date]])</f>
        <v>2056</v>
      </c>
    </row>
    <row r="1120" spans="1:8" x14ac:dyDescent="0.2">
      <c r="A1120">
        <v>2166</v>
      </c>
      <c r="B1120" t="s">
        <v>891</v>
      </c>
      <c r="C1120">
        <v>2421</v>
      </c>
      <c r="D1120" t="s">
        <v>899</v>
      </c>
      <c r="E1120" s="200">
        <v>57247</v>
      </c>
      <c r="F1120">
        <v>17</v>
      </c>
      <c r="G1120" t="s">
        <v>890</v>
      </c>
      <c r="H1120">
        <f>YEAR(Table5[[#This Row],[Date]])</f>
        <v>2056</v>
      </c>
    </row>
    <row r="1121" spans="1:8" x14ac:dyDescent="0.2">
      <c r="A1121">
        <v>2167</v>
      </c>
      <c r="B1121" t="s">
        <v>888</v>
      </c>
      <c r="C1121">
        <v>2418</v>
      </c>
      <c r="D1121" t="s">
        <v>889</v>
      </c>
      <c r="E1121" s="200">
        <v>57259</v>
      </c>
      <c r="F1121">
        <v>17</v>
      </c>
      <c r="G1121" t="s">
        <v>890</v>
      </c>
      <c r="H1121">
        <f>YEAR(Table5[[#This Row],[Date]])</f>
        <v>2056</v>
      </c>
    </row>
    <row r="1122" spans="1:8" x14ac:dyDescent="0.2">
      <c r="A1122">
        <v>2168</v>
      </c>
      <c r="B1122" t="s">
        <v>891</v>
      </c>
      <c r="C1122">
        <v>2404</v>
      </c>
      <c r="D1122" t="s">
        <v>897</v>
      </c>
      <c r="E1122" s="200">
        <v>57271</v>
      </c>
      <c r="F1122">
        <v>18</v>
      </c>
      <c r="G1122" t="s">
        <v>890</v>
      </c>
      <c r="H1122">
        <f>YEAR(Table5[[#This Row],[Date]])</f>
        <v>2056</v>
      </c>
    </row>
    <row r="1123" spans="1:8" x14ac:dyDescent="0.2">
      <c r="A1123">
        <v>2169</v>
      </c>
      <c r="B1123" t="s">
        <v>891</v>
      </c>
      <c r="C1123">
        <v>2416</v>
      </c>
      <c r="D1123" t="s">
        <v>900</v>
      </c>
      <c r="E1123" s="200">
        <v>57283</v>
      </c>
      <c r="F1123">
        <v>18</v>
      </c>
      <c r="G1123" t="s">
        <v>892</v>
      </c>
      <c r="H1123">
        <f>YEAR(Table5[[#This Row],[Date]])</f>
        <v>2056</v>
      </c>
    </row>
    <row r="1124" spans="1:8" x14ac:dyDescent="0.2">
      <c r="A1124">
        <v>2170</v>
      </c>
      <c r="B1124" t="s">
        <v>891</v>
      </c>
      <c r="C1124">
        <v>2402</v>
      </c>
      <c r="D1124" t="s">
        <v>897</v>
      </c>
      <c r="E1124" s="200">
        <v>57295</v>
      </c>
      <c r="F1124">
        <v>17</v>
      </c>
      <c r="G1124" t="s">
        <v>890</v>
      </c>
      <c r="H1124">
        <f>YEAR(Table5[[#This Row],[Date]])</f>
        <v>2056</v>
      </c>
    </row>
    <row r="1125" spans="1:8" x14ac:dyDescent="0.2">
      <c r="A1125">
        <v>2171</v>
      </c>
      <c r="B1125" t="s">
        <v>888</v>
      </c>
      <c r="C1125">
        <v>2422</v>
      </c>
      <c r="D1125" t="s">
        <v>889</v>
      </c>
      <c r="E1125" s="200">
        <v>57307</v>
      </c>
      <c r="F1125">
        <v>17</v>
      </c>
      <c r="G1125" t="s">
        <v>890</v>
      </c>
      <c r="H1125">
        <f>YEAR(Table5[[#This Row],[Date]])</f>
        <v>2056</v>
      </c>
    </row>
    <row r="1126" spans="1:8" x14ac:dyDescent="0.2">
      <c r="A1126">
        <v>2172</v>
      </c>
      <c r="B1126" t="s">
        <v>891</v>
      </c>
      <c r="C1126">
        <v>2420</v>
      </c>
      <c r="D1126" t="s">
        <v>899</v>
      </c>
      <c r="E1126" s="200">
        <v>57319</v>
      </c>
      <c r="F1126">
        <v>18</v>
      </c>
      <c r="G1126" t="s">
        <v>890</v>
      </c>
      <c r="H1126">
        <f>YEAR(Table5[[#This Row],[Date]])</f>
        <v>2056</v>
      </c>
    </row>
    <row r="1127" spans="1:8" x14ac:dyDescent="0.2">
      <c r="A1127">
        <v>2173</v>
      </c>
      <c r="B1127" t="s">
        <v>888</v>
      </c>
      <c r="C1127">
        <v>2401</v>
      </c>
      <c r="D1127" t="s">
        <v>899</v>
      </c>
      <c r="E1127" s="200">
        <v>57331</v>
      </c>
      <c r="F1127">
        <v>8</v>
      </c>
      <c r="G1127" t="s">
        <v>892</v>
      </c>
      <c r="H1127">
        <f>YEAR(Table5[[#This Row],[Date]])</f>
        <v>2056</v>
      </c>
    </row>
    <row r="1128" spans="1:8" x14ac:dyDescent="0.2">
      <c r="A1128">
        <v>2174</v>
      </c>
      <c r="B1128" t="s">
        <v>898</v>
      </c>
      <c r="C1128">
        <v>2403</v>
      </c>
      <c r="D1128" t="s">
        <v>899</v>
      </c>
      <c r="E1128" s="200">
        <v>57343</v>
      </c>
      <c r="F1128">
        <v>17</v>
      </c>
      <c r="G1128" t="s">
        <v>892</v>
      </c>
      <c r="H1128">
        <f>YEAR(Table5[[#This Row],[Date]])</f>
        <v>2056</v>
      </c>
    </row>
    <row r="1129" spans="1:8" x14ac:dyDescent="0.2">
      <c r="A1129">
        <v>2175</v>
      </c>
      <c r="B1129" t="s">
        <v>891</v>
      </c>
      <c r="C1129">
        <v>2402</v>
      </c>
      <c r="D1129" t="s">
        <v>899</v>
      </c>
      <c r="E1129" s="200">
        <v>57355</v>
      </c>
      <c r="F1129">
        <v>17</v>
      </c>
      <c r="G1129" t="s">
        <v>892</v>
      </c>
      <c r="H1129">
        <f>YEAR(Table5[[#This Row],[Date]])</f>
        <v>2057</v>
      </c>
    </row>
    <row r="1130" spans="1:8" x14ac:dyDescent="0.2">
      <c r="A1130">
        <v>2176</v>
      </c>
      <c r="B1130" t="s">
        <v>888</v>
      </c>
      <c r="C1130">
        <v>2419</v>
      </c>
      <c r="D1130" t="s">
        <v>899</v>
      </c>
      <c r="E1130" s="200">
        <v>57367</v>
      </c>
      <c r="F1130">
        <v>17</v>
      </c>
      <c r="G1130" t="s">
        <v>892</v>
      </c>
      <c r="H1130">
        <f>YEAR(Table5[[#This Row],[Date]])</f>
        <v>2057</v>
      </c>
    </row>
    <row r="1131" spans="1:8" x14ac:dyDescent="0.2">
      <c r="A1131">
        <v>2177</v>
      </c>
      <c r="B1131" t="s">
        <v>888</v>
      </c>
      <c r="C1131">
        <v>2415</v>
      </c>
      <c r="D1131" t="s">
        <v>897</v>
      </c>
      <c r="E1131" s="200">
        <v>57379</v>
      </c>
      <c r="F1131">
        <v>7</v>
      </c>
      <c r="G1131" t="s">
        <v>890</v>
      </c>
      <c r="H1131">
        <f>YEAR(Table5[[#This Row],[Date]])</f>
        <v>2057</v>
      </c>
    </row>
    <row r="1132" spans="1:8" x14ac:dyDescent="0.2">
      <c r="A1132">
        <v>2178</v>
      </c>
      <c r="B1132" t="s">
        <v>891</v>
      </c>
      <c r="C1132">
        <v>2415</v>
      </c>
      <c r="D1132" t="s">
        <v>899</v>
      </c>
      <c r="E1132" s="200">
        <v>57391</v>
      </c>
      <c r="F1132">
        <v>17</v>
      </c>
      <c r="G1132" t="s">
        <v>890</v>
      </c>
      <c r="H1132">
        <f>YEAR(Table5[[#This Row],[Date]])</f>
        <v>2057</v>
      </c>
    </row>
    <row r="1133" spans="1:8" x14ac:dyDescent="0.2">
      <c r="A1133">
        <v>2179</v>
      </c>
      <c r="B1133" t="s">
        <v>891</v>
      </c>
      <c r="C1133">
        <v>2422</v>
      </c>
      <c r="D1133" t="s">
        <v>897</v>
      </c>
      <c r="E1133" s="200">
        <v>57403</v>
      </c>
      <c r="F1133">
        <v>18</v>
      </c>
      <c r="G1133" t="s">
        <v>890</v>
      </c>
      <c r="H1133">
        <f>YEAR(Table5[[#This Row],[Date]])</f>
        <v>2057</v>
      </c>
    </row>
    <row r="1134" spans="1:8" x14ac:dyDescent="0.2">
      <c r="A1134">
        <v>2180</v>
      </c>
      <c r="B1134" t="s">
        <v>888</v>
      </c>
      <c r="C1134">
        <v>2402</v>
      </c>
      <c r="D1134" t="s">
        <v>899</v>
      </c>
      <c r="E1134" s="200">
        <v>57415</v>
      </c>
      <c r="F1134">
        <v>18</v>
      </c>
      <c r="G1134" t="s">
        <v>892</v>
      </c>
      <c r="H1134">
        <f>YEAR(Table5[[#This Row],[Date]])</f>
        <v>2057</v>
      </c>
    </row>
    <row r="1135" spans="1:8" x14ac:dyDescent="0.2">
      <c r="A1135">
        <v>2181</v>
      </c>
      <c r="B1135" t="s">
        <v>891</v>
      </c>
      <c r="C1135">
        <v>2423</v>
      </c>
      <c r="D1135" t="s">
        <v>889</v>
      </c>
      <c r="E1135" s="200">
        <v>57427</v>
      </c>
      <c r="F1135">
        <v>18</v>
      </c>
      <c r="G1135" t="s">
        <v>890</v>
      </c>
      <c r="H1135">
        <f>YEAR(Table5[[#This Row],[Date]])</f>
        <v>2057</v>
      </c>
    </row>
    <row r="1136" spans="1:8" x14ac:dyDescent="0.2">
      <c r="A1136">
        <v>2182</v>
      </c>
      <c r="B1136" t="s">
        <v>891</v>
      </c>
      <c r="C1136">
        <v>2418</v>
      </c>
      <c r="D1136" t="s">
        <v>897</v>
      </c>
      <c r="E1136" s="200">
        <v>57439</v>
      </c>
      <c r="F1136">
        <v>18</v>
      </c>
      <c r="G1136" t="s">
        <v>892</v>
      </c>
      <c r="H1136">
        <f>YEAR(Table5[[#This Row],[Date]])</f>
        <v>2057</v>
      </c>
    </row>
    <row r="1137" spans="1:8" x14ac:dyDescent="0.2">
      <c r="A1137">
        <v>2183</v>
      </c>
      <c r="B1137" t="s">
        <v>888</v>
      </c>
      <c r="C1137">
        <v>2416</v>
      </c>
      <c r="D1137" t="s">
        <v>899</v>
      </c>
      <c r="E1137" s="200">
        <v>57451</v>
      </c>
      <c r="F1137">
        <v>17</v>
      </c>
      <c r="G1137" t="s">
        <v>890</v>
      </c>
      <c r="H1137">
        <f>YEAR(Table5[[#This Row],[Date]])</f>
        <v>2057</v>
      </c>
    </row>
    <row r="1138" spans="1:8" x14ac:dyDescent="0.2">
      <c r="A1138">
        <v>2184</v>
      </c>
      <c r="B1138" t="s">
        <v>891</v>
      </c>
      <c r="C1138">
        <v>2404</v>
      </c>
      <c r="D1138" t="s">
        <v>889</v>
      </c>
      <c r="E1138" s="200">
        <v>57463</v>
      </c>
      <c r="F1138">
        <v>18</v>
      </c>
      <c r="G1138" t="s">
        <v>890</v>
      </c>
      <c r="H1138">
        <f>YEAR(Table5[[#This Row],[Date]])</f>
        <v>2057</v>
      </c>
    </row>
    <row r="1139" spans="1:8" x14ac:dyDescent="0.2">
      <c r="A1139">
        <v>2185</v>
      </c>
      <c r="B1139" t="s">
        <v>891</v>
      </c>
      <c r="C1139">
        <v>2420</v>
      </c>
      <c r="D1139" t="s">
        <v>900</v>
      </c>
      <c r="E1139" s="200">
        <v>57475</v>
      </c>
      <c r="F1139">
        <v>3</v>
      </c>
      <c r="G1139" t="s">
        <v>890</v>
      </c>
      <c r="H1139">
        <f>YEAR(Table5[[#This Row],[Date]])</f>
        <v>2057</v>
      </c>
    </row>
    <row r="1140" spans="1:8" x14ac:dyDescent="0.2">
      <c r="A1140">
        <v>2186</v>
      </c>
      <c r="B1140" t="s">
        <v>891</v>
      </c>
      <c r="C1140">
        <v>2422</v>
      </c>
      <c r="D1140" t="s">
        <v>893</v>
      </c>
      <c r="E1140" s="200">
        <v>57487</v>
      </c>
      <c r="F1140">
        <v>18</v>
      </c>
      <c r="G1140" t="s">
        <v>892</v>
      </c>
      <c r="H1140">
        <f>YEAR(Table5[[#This Row],[Date]])</f>
        <v>2057</v>
      </c>
    </row>
    <row r="1141" spans="1:8" x14ac:dyDescent="0.2">
      <c r="A1141">
        <v>2187</v>
      </c>
      <c r="B1141" t="s">
        <v>891</v>
      </c>
      <c r="C1141">
        <v>2423</v>
      </c>
      <c r="D1141" t="s">
        <v>889</v>
      </c>
      <c r="E1141" s="200">
        <v>57499</v>
      </c>
      <c r="F1141">
        <v>18</v>
      </c>
      <c r="G1141" t="s">
        <v>892</v>
      </c>
      <c r="H1141">
        <f>YEAR(Table5[[#This Row],[Date]])</f>
        <v>2057</v>
      </c>
    </row>
    <row r="1142" spans="1:8" x14ac:dyDescent="0.2">
      <c r="A1142">
        <v>2188</v>
      </c>
      <c r="B1142" t="s">
        <v>888</v>
      </c>
      <c r="C1142">
        <v>2417</v>
      </c>
      <c r="D1142" t="s">
        <v>889</v>
      </c>
      <c r="E1142" s="200">
        <v>57511</v>
      </c>
      <c r="F1142">
        <v>18</v>
      </c>
      <c r="G1142" t="s">
        <v>890</v>
      </c>
      <c r="H1142">
        <f>YEAR(Table5[[#This Row],[Date]])</f>
        <v>2057</v>
      </c>
    </row>
    <row r="1143" spans="1:8" x14ac:dyDescent="0.2">
      <c r="A1143">
        <v>2189</v>
      </c>
      <c r="B1143" t="s">
        <v>888</v>
      </c>
      <c r="C1143">
        <v>2419</v>
      </c>
      <c r="D1143" t="s">
        <v>889</v>
      </c>
      <c r="E1143" s="200">
        <v>57523</v>
      </c>
      <c r="F1143">
        <v>18</v>
      </c>
      <c r="G1143" t="s">
        <v>890</v>
      </c>
      <c r="H1143">
        <f>YEAR(Table5[[#This Row],[Date]])</f>
        <v>2057</v>
      </c>
    </row>
    <row r="1144" spans="1:8" x14ac:dyDescent="0.2">
      <c r="A1144">
        <v>2190</v>
      </c>
      <c r="B1144" t="s">
        <v>891</v>
      </c>
      <c r="C1144">
        <v>2406</v>
      </c>
      <c r="D1144" t="s">
        <v>899</v>
      </c>
      <c r="E1144" s="200">
        <v>57535</v>
      </c>
      <c r="F1144">
        <v>17</v>
      </c>
      <c r="G1144" t="s">
        <v>892</v>
      </c>
      <c r="H1144">
        <f>YEAR(Table5[[#This Row],[Date]])</f>
        <v>2057</v>
      </c>
    </row>
    <row r="1145" spans="1:8" x14ac:dyDescent="0.2">
      <c r="A1145">
        <v>2191</v>
      </c>
      <c r="B1145" t="s">
        <v>888</v>
      </c>
      <c r="C1145">
        <v>2421</v>
      </c>
      <c r="D1145" t="s">
        <v>893</v>
      </c>
      <c r="E1145" s="200">
        <v>57547</v>
      </c>
      <c r="F1145">
        <v>17</v>
      </c>
      <c r="G1145" t="s">
        <v>892</v>
      </c>
      <c r="H1145">
        <f>YEAR(Table5[[#This Row],[Date]])</f>
        <v>2057</v>
      </c>
    </row>
    <row r="1146" spans="1:8" x14ac:dyDescent="0.2">
      <c r="A1146">
        <v>2192</v>
      </c>
      <c r="B1146" t="s">
        <v>891</v>
      </c>
      <c r="C1146">
        <v>2408</v>
      </c>
      <c r="D1146" t="s">
        <v>889</v>
      </c>
      <c r="E1146" s="200">
        <v>57559</v>
      </c>
      <c r="F1146">
        <v>18</v>
      </c>
      <c r="G1146" t="s">
        <v>890</v>
      </c>
      <c r="H1146">
        <f>YEAR(Table5[[#This Row],[Date]])</f>
        <v>2057</v>
      </c>
    </row>
    <row r="1147" spans="1:8" x14ac:dyDescent="0.2">
      <c r="A1147">
        <v>2193</v>
      </c>
      <c r="B1147" t="s">
        <v>891</v>
      </c>
      <c r="C1147">
        <v>2402</v>
      </c>
      <c r="D1147" t="s">
        <v>893</v>
      </c>
      <c r="E1147" s="200">
        <v>57571</v>
      </c>
      <c r="F1147">
        <v>18</v>
      </c>
      <c r="G1147" t="s">
        <v>890</v>
      </c>
      <c r="H1147">
        <f>YEAR(Table5[[#This Row],[Date]])</f>
        <v>2057</v>
      </c>
    </row>
    <row r="1148" spans="1:8" x14ac:dyDescent="0.2">
      <c r="A1148">
        <v>2194</v>
      </c>
      <c r="B1148" t="s">
        <v>888</v>
      </c>
      <c r="C1148">
        <v>2423</v>
      </c>
      <c r="D1148" t="s">
        <v>899</v>
      </c>
      <c r="E1148" s="200">
        <v>57583</v>
      </c>
      <c r="F1148">
        <v>18</v>
      </c>
      <c r="G1148" t="s">
        <v>890</v>
      </c>
      <c r="H1148">
        <f>YEAR(Table5[[#This Row],[Date]])</f>
        <v>2057</v>
      </c>
    </row>
    <row r="1149" spans="1:8" x14ac:dyDescent="0.2">
      <c r="A1149">
        <v>2195</v>
      </c>
      <c r="B1149" t="s">
        <v>891</v>
      </c>
      <c r="C1149">
        <v>2401</v>
      </c>
      <c r="D1149" t="s">
        <v>897</v>
      </c>
      <c r="E1149" s="200">
        <v>57595</v>
      </c>
      <c r="F1149">
        <v>18</v>
      </c>
      <c r="G1149" t="s">
        <v>892</v>
      </c>
      <c r="H1149">
        <f>YEAR(Table5[[#This Row],[Date]])</f>
        <v>2057</v>
      </c>
    </row>
    <row r="1150" spans="1:8" x14ac:dyDescent="0.2">
      <c r="A1150">
        <v>2196</v>
      </c>
      <c r="B1150" t="s">
        <v>891</v>
      </c>
      <c r="C1150">
        <v>2406</v>
      </c>
      <c r="D1150" t="s">
        <v>899</v>
      </c>
      <c r="E1150" s="200">
        <v>57607</v>
      </c>
      <c r="F1150">
        <v>18</v>
      </c>
      <c r="G1150" t="s">
        <v>892</v>
      </c>
      <c r="H1150">
        <f>YEAR(Table5[[#This Row],[Date]])</f>
        <v>2057</v>
      </c>
    </row>
    <row r="1151" spans="1:8" x14ac:dyDescent="0.2">
      <c r="A1151">
        <v>2197</v>
      </c>
      <c r="B1151" t="s">
        <v>891</v>
      </c>
      <c r="C1151">
        <v>2417</v>
      </c>
      <c r="D1151" t="s">
        <v>900</v>
      </c>
      <c r="E1151" s="200">
        <v>57619</v>
      </c>
      <c r="F1151">
        <v>3</v>
      </c>
      <c r="G1151" t="s">
        <v>890</v>
      </c>
      <c r="H1151">
        <f>YEAR(Table5[[#This Row],[Date]])</f>
        <v>2057</v>
      </c>
    </row>
    <row r="1152" spans="1:8" x14ac:dyDescent="0.2">
      <c r="A1152">
        <v>2198</v>
      </c>
      <c r="B1152" t="s">
        <v>891</v>
      </c>
      <c r="C1152">
        <v>2415</v>
      </c>
      <c r="D1152" t="s">
        <v>897</v>
      </c>
      <c r="E1152" s="200">
        <v>57631</v>
      </c>
      <c r="F1152">
        <v>18</v>
      </c>
      <c r="G1152" t="s">
        <v>892</v>
      </c>
      <c r="H1152">
        <f>YEAR(Table5[[#This Row],[Date]])</f>
        <v>2057</v>
      </c>
    </row>
    <row r="1153" spans="1:8" x14ac:dyDescent="0.2">
      <c r="A1153">
        <v>2199</v>
      </c>
      <c r="B1153" t="s">
        <v>891</v>
      </c>
      <c r="C1153">
        <v>2409</v>
      </c>
      <c r="D1153" t="s">
        <v>899</v>
      </c>
      <c r="E1153" s="200">
        <v>57643</v>
      </c>
      <c r="F1153">
        <v>18</v>
      </c>
      <c r="G1153" t="s">
        <v>890</v>
      </c>
      <c r="H1153">
        <f>YEAR(Table5[[#This Row],[Date]])</f>
        <v>2057</v>
      </c>
    </row>
    <row r="1154" spans="1:8" x14ac:dyDescent="0.2">
      <c r="A1154">
        <v>2200</v>
      </c>
      <c r="B1154" t="s">
        <v>894</v>
      </c>
      <c r="C1154">
        <v>2401</v>
      </c>
      <c r="D1154" t="s">
        <v>899</v>
      </c>
      <c r="E1154" s="200">
        <v>57655</v>
      </c>
      <c r="F1154">
        <v>17</v>
      </c>
      <c r="G1154" t="s">
        <v>890</v>
      </c>
      <c r="H1154">
        <f>YEAR(Table5[[#This Row],[Date]])</f>
        <v>2057</v>
      </c>
    </row>
    <row r="1155" spans="1:8" x14ac:dyDescent="0.2">
      <c r="A1155">
        <v>2201</v>
      </c>
      <c r="B1155" t="s">
        <v>894</v>
      </c>
      <c r="C1155">
        <v>2406</v>
      </c>
      <c r="D1155" t="s">
        <v>897</v>
      </c>
      <c r="E1155" s="200">
        <v>57667</v>
      </c>
      <c r="F1155">
        <v>18</v>
      </c>
      <c r="G1155" t="s">
        <v>890</v>
      </c>
      <c r="H1155">
        <f>YEAR(Table5[[#This Row],[Date]])</f>
        <v>2057</v>
      </c>
    </row>
    <row r="1156" spans="1:8" x14ac:dyDescent="0.2">
      <c r="A1156">
        <v>2202</v>
      </c>
      <c r="B1156" t="s">
        <v>891</v>
      </c>
      <c r="C1156">
        <v>2416</v>
      </c>
      <c r="D1156" t="s">
        <v>889</v>
      </c>
      <c r="E1156" s="200">
        <v>57679</v>
      </c>
      <c r="F1156">
        <v>18</v>
      </c>
      <c r="G1156" t="s">
        <v>890</v>
      </c>
      <c r="H1156">
        <f>YEAR(Table5[[#This Row],[Date]])</f>
        <v>2057</v>
      </c>
    </row>
    <row r="1157" spans="1:8" x14ac:dyDescent="0.2">
      <c r="A1157">
        <v>2203</v>
      </c>
      <c r="B1157" t="s">
        <v>891</v>
      </c>
      <c r="C1157">
        <v>2423</v>
      </c>
      <c r="D1157" t="s">
        <v>897</v>
      </c>
      <c r="E1157" s="200">
        <v>57691</v>
      </c>
      <c r="F1157">
        <v>18</v>
      </c>
      <c r="G1157" t="s">
        <v>892</v>
      </c>
      <c r="H1157">
        <f>YEAR(Table5[[#This Row],[Date]])</f>
        <v>2057</v>
      </c>
    </row>
    <row r="1158" spans="1:8" x14ac:dyDescent="0.2">
      <c r="A1158">
        <v>2204</v>
      </c>
      <c r="B1158" t="s">
        <v>891</v>
      </c>
      <c r="C1158">
        <v>2409</v>
      </c>
      <c r="D1158" t="s">
        <v>899</v>
      </c>
      <c r="E1158" s="200">
        <v>57703</v>
      </c>
      <c r="F1158">
        <v>18</v>
      </c>
      <c r="G1158" t="s">
        <v>890</v>
      </c>
      <c r="H1158">
        <f>YEAR(Table5[[#This Row],[Date]])</f>
        <v>2057</v>
      </c>
    </row>
    <row r="1159" spans="1:8" x14ac:dyDescent="0.2">
      <c r="A1159">
        <v>2205</v>
      </c>
      <c r="B1159" t="s">
        <v>894</v>
      </c>
      <c r="C1159">
        <v>2409</v>
      </c>
      <c r="D1159" t="s">
        <v>897</v>
      </c>
      <c r="E1159" s="200">
        <v>57715</v>
      </c>
      <c r="F1159">
        <v>18</v>
      </c>
      <c r="G1159" t="s">
        <v>890</v>
      </c>
      <c r="H1159">
        <f>YEAR(Table5[[#This Row],[Date]])</f>
        <v>2058</v>
      </c>
    </row>
    <row r="1160" spans="1:8" x14ac:dyDescent="0.2">
      <c r="A1160">
        <v>2206</v>
      </c>
      <c r="B1160" t="s">
        <v>888</v>
      </c>
      <c r="C1160">
        <v>2415</v>
      </c>
      <c r="D1160" t="s">
        <v>889</v>
      </c>
      <c r="E1160" s="200">
        <v>57727</v>
      </c>
      <c r="F1160">
        <v>18</v>
      </c>
      <c r="G1160" t="s">
        <v>892</v>
      </c>
      <c r="H1160">
        <f>YEAR(Table5[[#This Row],[Date]])</f>
        <v>2058</v>
      </c>
    </row>
    <row r="1161" spans="1:8" x14ac:dyDescent="0.2">
      <c r="A1161">
        <v>2207</v>
      </c>
      <c r="B1161" t="s">
        <v>891</v>
      </c>
      <c r="C1161">
        <v>2423</v>
      </c>
      <c r="D1161" t="s">
        <v>893</v>
      </c>
      <c r="E1161" s="200">
        <v>57739</v>
      </c>
      <c r="F1161">
        <v>18</v>
      </c>
      <c r="G1161" t="s">
        <v>892</v>
      </c>
      <c r="H1161">
        <f>YEAR(Table5[[#This Row],[Date]])</f>
        <v>2058</v>
      </c>
    </row>
    <row r="1162" spans="1:8" x14ac:dyDescent="0.2">
      <c r="A1162">
        <v>2208</v>
      </c>
      <c r="B1162" t="s">
        <v>894</v>
      </c>
      <c r="C1162">
        <v>2419</v>
      </c>
      <c r="D1162" t="s">
        <v>900</v>
      </c>
      <c r="E1162" s="200">
        <v>57751</v>
      </c>
      <c r="F1162">
        <v>3</v>
      </c>
      <c r="G1162" t="s">
        <v>890</v>
      </c>
      <c r="H1162">
        <f>YEAR(Table5[[#This Row],[Date]])</f>
        <v>2058</v>
      </c>
    </row>
    <row r="1163" spans="1:8" x14ac:dyDescent="0.2">
      <c r="A1163">
        <v>2209</v>
      </c>
      <c r="B1163" t="s">
        <v>891</v>
      </c>
      <c r="C1163">
        <v>2418</v>
      </c>
      <c r="D1163" t="s">
        <v>893</v>
      </c>
      <c r="E1163" s="200">
        <v>57763</v>
      </c>
      <c r="F1163">
        <v>18</v>
      </c>
      <c r="G1163" t="s">
        <v>890</v>
      </c>
      <c r="H1163">
        <f>YEAR(Table5[[#This Row],[Date]])</f>
        <v>2058</v>
      </c>
    </row>
    <row r="1164" spans="1:8" x14ac:dyDescent="0.2">
      <c r="A1164">
        <v>2210</v>
      </c>
      <c r="B1164" t="s">
        <v>891</v>
      </c>
      <c r="C1164">
        <v>2424</v>
      </c>
      <c r="D1164" t="s">
        <v>889</v>
      </c>
      <c r="E1164" s="200">
        <v>57775</v>
      </c>
      <c r="F1164">
        <v>18</v>
      </c>
      <c r="G1164" t="s">
        <v>890</v>
      </c>
      <c r="H1164">
        <f>YEAR(Table5[[#This Row],[Date]])</f>
        <v>2058</v>
      </c>
    </row>
    <row r="1165" spans="1:8" x14ac:dyDescent="0.2">
      <c r="A1165">
        <v>2212</v>
      </c>
      <c r="B1165" t="s">
        <v>888</v>
      </c>
      <c r="C1165">
        <v>2406</v>
      </c>
      <c r="D1165" t="s">
        <v>889</v>
      </c>
      <c r="E1165" s="200">
        <v>57787</v>
      </c>
      <c r="F1165">
        <v>18</v>
      </c>
      <c r="G1165" t="s">
        <v>892</v>
      </c>
      <c r="H1165">
        <f>YEAR(Table5[[#This Row],[Date]])</f>
        <v>2058</v>
      </c>
    </row>
    <row r="1166" spans="1:8" x14ac:dyDescent="0.2">
      <c r="A1166">
        <v>2213</v>
      </c>
      <c r="B1166" t="s">
        <v>891</v>
      </c>
      <c r="C1166">
        <v>2424</v>
      </c>
      <c r="D1166" t="s">
        <v>899</v>
      </c>
      <c r="E1166" s="200">
        <v>57799</v>
      </c>
      <c r="F1166">
        <v>18</v>
      </c>
      <c r="G1166" t="s">
        <v>892</v>
      </c>
      <c r="H1166">
        <f>YEAR(Table5[[#This Row],[Date]])</f>
        <v>2058</v>
      </c>
    </row>
    <row r="1167" spans="1:8" x14ac:dyDescent="0.2">
      <c r="A1167">
        <v>2214</v>
      </c>
      <c r="B1167" t="s">
        <v>888</v>
      </c>
      <c r="C1167">
        <v>2413</v>
      </c>
      <c r="D1167" t="s">
        <v>899</v>
      </c>
      <c r="E1167" s="200">
        <v>57811</v>
      </c>
      <c r="F1167">
        <v>18</v>
      </c>
      <c r="G1167" t="s">
        <v>892</v>
      </c>
      <c r="H1167">
        <f>YEAR(Table5[[#This Row],[Date]])</f>
        <v>2058</v>
      </c>
    </row>
    <row r="1168" spans="1:8" x14ac:dyDescent="0.2">
      <c r="A1168">
        <v>2215</v>
      </c>
      <c r="B1168" t="s">
        <v>888</v>
      </c>
      <c r="C1168">
        <v>2416</v>
      </c>
      <c r="D1168" t="s">
        <v>893</v>
      </c>
      <c r="E1168" s="200">
        <v>57823</v>
      </c>
      <c r="F1168">
        <v>18</v>
      </c>
      <c r="G1168" t="s">
        <v>890</v>
      </c>
      <c r="H1168">
        <f>YEAR(Table5[[#This Row],[Date]])</f>
        <v>2058</v>
      </c>
    </row>
    <row r="1169" spans="1:8" x14ac:dyDescent="0.2">
      <c r="A1169">
        <v>2216</v>
      </c>
      <c r="B1169" t="s">
        <v>891</v>
      </c>
      <c r="C1169">
        <v>2422</v>
      </c>
      <c r="D1169" t="s">
        <v>889</v>
      </c>
      <c r="E1169" s="200">
        <v>57835</v>
      </c>
      <c r="F1169">
        <v>18</v>
      </c>
      <c r="G1169" t="s">
        <v>890</v>
      </c>
      <c r="H1169">
        <f>YEAR(Table5[[#This Row],[Date]])</f>
        <v>2058</v>
      </c>
    </row>
    <row r="1170" spans="1:8" x14ac:dyDescent="0.2">
      <c r="A1170">
        <v>2217</v>
      </c>
      <c r="B1170" t="s">
        <v>888</v>
      </c>
      <c r="C1170">
        <v>2423</v>
      </c>
      <c r="D1170" t="s">
        <v>897</v>
      </c>
      <c r="E1170" s="200">
        <v>57847</v>
      </c>
      <c r="F1170">
        <v>18</v>
      </c>
      <c r="G1170" t="s">
        <v>892</v>
      </c>
      <c r="H1170">
        <f>YEAR(Table5[[#This Row],[Date]])</f>
        <v>2058</v>
      </c>
    </row>
    <row r="1171" spans="1:8" x14ac:dyDescent="0.2">
      <c r="A1171">
        <v>2218</v>
      </c>
      <c r="B1171" t="s">
        <v>891</v>
      </c>
      <c r="C1171">
        <v>2406</v>
      </c>
      <c r="D1171" t="s">
        <v>899</v>
      </c>
      <c r="E1171" s="200">
        <v>57859</v>
      </c>
      <c r="F1171">
        <v>18</v>
      </c>
      <c r="G1171" t="s">
        <v>890</v>
      </c>
      <c r="H1171">
        <f>YEAR(Table5[[#This Row],[Date]])</f>
        <v>2058</v>
      </c>
    </row>
    <row r="1172" spans="1:8" x14ac:dyDescent="0.2">
      <c r="A1172">
        <v>2219</v>
      </c>
      <c r="B1172" t="s">
        <v>891</v>
      </c>
      <c r="C1172">
        <v>2408</v>
      </c>
      <c r="D1172" t="s">
        <v>899</v>
      </c>
      <c r="E1172" s="200">
        <v>57871</v>
      </c>
      <c r="F1172">
        <v>18</v>
      </c>
      <c r="G1172" t="s">
        <v>892</v>
      </c>
      <c r="H1172">
        <f>YEAR(Table5[[#This Row],[Date]])</f>
        <v>2058</v>
      </c>
    </row>
    <row r="1173" spans="1:8" x14ac:dyDescent="0.2">
      <c r="A1173">
        <v>2220</v>
      </c>
      <c r="B1173" t="s">
        <v>891</v>
      </c>
      <c r="C1173">
        <v>2418</v>
      </c>
      <c r="D1173" t="s">
        <v>893</v>
      </c>
      <c r="E1173" s="200">
        <v>57883</v>
      </c>
      <c r="F1173">
        <v>18</v>
      </c>
      <c r="G1173" t="s">
        <v>890</v>
      </c>
      <c r="H1173">
        <f>YEAR(Table5[[#This Row],[Date]])</f>
        <v>2058</v>
      </c>
    </row>
    <row r="1174" spans="1:8" x14ac:dyDescent="0.2">
      <c r="A1174">
        <v>2221</v>
      </c>
      <c r="B1174" t="s">
        <v>891</v>
      </c>
      <c r="C1174">
        <v>2418</v>
      </c>
      <c r="D1174" t="s">
        <v>893</v>
      </c>
      <c r="E1174" s="200">
        <v>57895</v>
      </c>
      <c r="F1174">
        <v>18</v>
      </c>
      <c r="G1174" t="s">
        <v>890</v>
      </c>
      <c r="H1174">
        <f>YEAR(Table5[[#This Row],[Date]])</f>
        <v>2058</v>
      </c>
    </row>
    <row r="1175" spans="1:8" x14ac:dyDescent="0.2">
      <c r="A1175">
        <v>2222</v>
      </c>
      <c r="B1175" t="s">
        <v>891</v>
      </c>
      <c r="C1175">
        <v>2404</v>
      </c>
      <c r="D1175" t="s">
        <v>897</v>
      </c>
      <c r="E1175" s="200">
        <v>57907</v>
      </c>
      <c r="F1175">
        <v>18</v>
      </c>
      <c r="G1175" t="s">
        <v>890</v>
      </c>
      <c r="H1175">
        <f>YEAR(Table5[[#This Row],[Date]])</f>
        <v>2058</v>
      </c>
    </row>
    <row r="1176" spans="1:8" x14ac:dyDescent="0.2">
      <c r="A1176">
        <v>2223</v>
      </c>
      <c r="B1176" t="s">
        <v>891</v>
      </c>
      <c r="C1176">
        <v>2421</v>
      </c>
      <c r="D1176" t="s">
        <v>893</v>
      </c>
      <c r="E1176" s="200">
        <v>57919</v>
      </c>
      <c r="F1176">
        <v>18</v>
      </c>
      <c r="G1176" t="s">
        <v>890</v>
      </c>
      <c r="H1176">
        <f>YEAR(Table5[[#This Row],[Date]])</f>
        <v>2058</v>
      </c>
    </row>
    <row r="1177" spans="1:8" x14ac:dyDescent="0.2">
      <c r="A1177">
        <v>2224</v>
      </c>
      <c r="B1177" t="s">
        <v>888</v>
      </c>
      <c r="C1177">
        <v>2411</v>
      </c>
      <c r="D1177" t="s">
        <v>893</v>
      </c>
      <c r="E1177" s="200">
        <v>57931</v>
      </c>
      <c r="F1177">
        <v>18</v>
      </c>
      <c r="G1177" t="s">
        <v>890</v>
      </c>
      <c r="H1177">
        <f>YEAR(Table5[[#This Row],[Date]])</f>
        <v>2058</v>
      </c>
    </row>
    <row r="1178" spans="1:8" x14ac:dyDescent="0.2">
      <c r="A1178">
        <v>2225</v>
      </c>
      <c r="B1178" t="s">
        <v>888</v>
      </c>
      <c r="C1178">
        <v>2419</v>
      </c>
      <c r="D1178" t="s">
        <v>889</v>
      </c>
      <c r="E1178" s="200">
        <v>57943</v>
      </c>
      <c r="F1178">
        <v>18</v>
      </c>
      <c r="G1178" t="s">
        <v>890</v>
      </c>
      <c r="H1178">
        <f>YEAR(Table5[[#This Row],[Date]])</f>
        <v>2058</v>
      </c>
    </row>
    <row r="1179" spans="1:8" x14ac:dyDescent="0.2">
      <c r="A1179">
        <v>2226</v>
      </c>
      <c r="B1179" t="s">
        <v>894</v>
      </c>
      <c r="C1179">
        <v>2415</v>
      </c>
      <c r="D1179" t="s">
        <v>897</v>
      </c>
      <c r="E1179" s="200">
        <v>57955</v>
      </c>
      <c r="F1179">
        <v>18</v>
      </c>
      <c r="G1179" t="s">
        <v>892</v>
      </c>
      <c r="H1179">
        <f>YEAR(Table5[[#This Row],[Date]])</f>
        <v>2058</v>
      </c>
    </row>
    <row r="1180" spans="1:8" x14ac:dyDescent="0.2">
      <c r="A1180">
        <v>2227</v>
      </c>
      <c r="B1180" t="s">
        <v>891</v>
      </c>
      <c r="C1180">
        <v>2415</v>
      </c>
      <c r="D1180" t="s">
        <v>899</v>
      </c>
      <c r="E1180" s="200">
        <v>57967</v>
      </c>
      <c r="F1180">
        <v>18</v>
      </c>
      <c r="G1180" t="s">
        <v>892</v>
      </c>
      <c r="H1180">
        <f>YEAR(Table5[[#This Row],[Date]])</f>
        <v>2058</v>
      </c>
    </row>
    <row r="1181" spans="1:8" x14ac:dyDescent="0.2">
      <c r="A1181">
        <v>2228</v>
      </c>
      <c r="B1181" t="s">
        <v>891</v>
      </c>
      <c r="C1181">
        <v>2414</v>
      </c>
      <c r="D1181" t="s">
        <v>897</v>
      </c>
      <c r="E1181" s="200">
        <v>57979</v>
      </c>
      <c r="F1181">
        <v>18</v>
      </c>
      <c r="G1181" t="s">
        <v>892</v>
      </c>
      <c r="H1181">
        <f>YEAR(Table5[[#This Row],[Date]])</f>
        <v>2058</v>
      </c>
    </row>
    <row r="1182" spans="1:8" x14ac:dyDescent="0.2">
      <c r="A1182">
        <v>2229</v>
      </c>
      <c r="B1182" t="s">
        <v>891</v>
      </c>
      <c r="C1182">
        <v>2408</v>
      </c>
      <c r="D1182" t="s">
        <v>889</v>
      </c>
      <c r="E1182" s="200">
        <v>57991</v>
      </c>
      <c r="F1182">
        <v>18</v>
      </c>
      <c r="G1182" t="s">
        <v>892</v>
      </c>
      <c r="H1182">
        <f>YEAR(Table5[[#This Row],[Date]])</f>
        <v>2058</v>
      </c>
    </row>
    <row r="1183" spans="1:8" x14ac:dyDescent="0.2">
      <c r="A1183">
        <v>2230</v>
      </c>
      <c r="B1183" t="s">
        <v>891</v>
      </c>
      <c r="C1183">
        <v>2406</v>
      </c>
      <c r="D1183" t="s">
        <v>893</v>
      </c>
      <c r="E1183" s="200">
        <v>58003</v>
      </c>
      <c r="F1183">
        <v>17</v>
      </c>
      <c r="G1183" t="s">
        <v>892</v>
      </c>
      <c r="H1183">
        <f>YEAR(Table5[[#This Row],[Date]])</f>
        <v>2058</v>
      </c>
    </row>
    <row r="1184" spans="1:8" x14ac:dyDescent="0.2">
      <c r="A1184">
        <v>2231</v>
      </c>
      <c r="B1184" t="s">
        <v>891</v>
      </c>
      <c r="C1184">
        <v>2419</v>
      </c>
      <c r="D1184" t="s">
        <v>899</v>
      </c>
      <c r="E1184" s="200">
        <v>58015</v>
      </c>
      <c r="F1184">
        <v>18</v>
      </c>
      <c r="G1184" t="s">
        <v>890</v>
      </c>
      <c r="H1184">
        <f>YEAR(Table5[[#This Row],[Date]])</f>
        <v>2058</v>
      </c>
    </row>
    <row r="1185" spans="1:8" x14ac:dyDescent="0.2">
      <c r="A1185">
        <v>2232</v>
      </c>
      <c r="B1185" t="s">
        <v>891</v>
      </c>
      <c r="C1185">
        <v>2419</v>
      </c>
      <c r="D1185" t="s">
        <v>897</v>
      </c>
      <c r="E1185" s="200">
        <v>58027</v>
      </c>
      <c r="F1185">
        <v>18</v>
      </c>
      <c r="G1185" t="s">
        <v>890</v>
      </c>
      <c r="H1185">
        <f>YEAR(Table5[[#This Row],[Date]])</f>
        <v>2058</v>
      </c>
    </row>
    <row r="1186" spans="1:8" x14ac:dyDescent="0.2">
      <c r="A1186">
        <v>2233</v>
      </c>
      <c r="B1186" t="s">
        <v>894</v>
      </c>
      <c r="C1186">
        <v>2414</v>
      </c>
      <c r="D1186" t="s">
        <v>897</v>
      </c>
      <c r="E1186" s="200">
        <v>58039</v>
      </c>
      <c r="F1186">
        <v>18</v>
      </c>
      <c r="G1186" t="s">
        <v>892</v>
      </c>
      <c r="H1186">
        <f>YEAR(Table5[[#This Row],[Date]])</f>
        <v>2058</v>
      </c>
    </row>
    <row r="1187" spans="1:8" x14ac:dyDescent="0.2">
      <c r="A1187">
        <v>2234</v>
      </c>
      <c r="B1187" t="s">
        <v>888</v>
      </c>
      <c r="C1187">
        <v>2423</v>
      </c>
      <c r="D1187" t="s">
        <v>889</v>
      </c>
      <c r="E1187" s="200">
        <v>58051</v>
      </c>
      <c r="F1187">
        <v>18</v>
      </c>
      <c r="G1187" t="s">
        <v>890</v>
      </c>
      <c r="H1187">
        <f>YEAR(Table5[[#This Row],[Date]])</f>
        <v>2058</v>
      </c>
    </row>
    <row r="1188" spans="1:8" x14ac:dyDescent="0.2">
      <c r="A1188">
        <v>2235</v>
      </c>
      <c r="B1188" t="s">
        <v>891</v>
      </c>
      <c r="C1188">
        <v>2419</v>
      </c>
      <c r="D1188" t="s">
        <v>897</v>
      </c>
      <c r="E1188" s="200">
        <v>58063</v>
      </c>
      <c r="F1188">
        <v>18</v>
      </c>
      <c r="G1188" t="s">
        <v>892</v>
      </c>
      <c r="H1188">
        <f>YEAR(Table5[[#This Row],[Date]])</f>
        <v>2058</v>
      </c>
    </row>
    <row r="1189" spans="1:8" x14ac:dyDescent="0.2">
      <c r="A1189">
        <v>2236</v>
      </c>
      <c r="B1189" t="s">
        <v>888</v>
      </c>
      <c r="C1189">
        <v>2421</v>
      </c>
      <c r="D1189" t="s">
        <v>889</v>
      </c>
      <c r="E1189" s="200">
        <v>58075</v>
      </c>
      <c r="F1189">
        <v>18</v>
      </c>
      <c r="G1189" t="s">
        <v>890</v>
      </c>
      <c r="H1189">
        <f>YEAR(Table5[[#This Row],[Date]])</f>
        <v>2058</v>
      </c>
    </row>
    <row r="1190" spans="1:8" x14ac:dyDescent="0.2">
      <c r="A1190">
        <v>2237</v>
      </c>
      <c r="B1190" t="s">
        <v>891</v>
      </c>
      <c r="C1190">
        <v>2414</v>
      </c>
      <c r="D1190" t="s">
        <v>889</v>
      </c>
      <c r="E1190" s="200">
        <v>58087</v>
      </c>
      <c r="F1190">
        <v>18</v>
      </c>
      <c r="G1190" t="s">
        <v>892</v>
      </c>
      <c r="H1190">
        <f>YEAR(Table5[[#This Row],[Date]])</f>
        <v>2059</v>
      </c>
    </row>
    <row r="1191" spans="1:8" x14ac:dyDescent="0.2">
      <c r="A1191">
        <v>2238</v>
      </c>
      <c r="B1191" t="s">
        <v>891</v>
      </c>
      <c r="C1191">
        <v>2407</v>
      </c>
      <c r="D1191" t="s">
        <v>899</v>
      </c>
      <c r="E1191" s="200">
        <v>58099</v>
      </c>
      <c r="F1191">
        <v>18</v>
      </c>
      <c r="G1191" t="s">
        <v>892</v>
      </c>
      <c r="H1191">
        <f>YEAR(Table5[[#This Row],[Date]])</f>
        <v>2059</v>
      </c>
    </row>
    <row r="1192" spans="1:8" x14ac:dyDescent="0.2">
      <c r="A1192">
        <v>2240</v>
      </c>
      <c r="B1192" t="s">
        <v>891</v>
      </c>
      <c r="C1192">
        <v>2417</v>
      </c>
      <c r="D1192" t="s">
        <v>893</v>
      </c>
      <c r="E1192" s="200">
        <v>58111</v>
      </c>
      <c r="F1192">
        <v>18</v>
      </c>
      <c r="G1192" t="s">
        <v>890</v>
      </c>
      <c r="H1192">
        <f>YEAR(Table5[[#This Row],[Date]])</f>
        <v>2059</v>
      </c>
    </row>
    <row r="1193" spans="1:8" x14ac:dyDescent="0.2">
      <c r="A1193">
        <v>2241</v>
      </c>
      <c r="B1193" t="s">
        <v>894</v>
      </c>
      <c r="C1193">
        <v>2418</v>
      </c>
      <c r="D1193" t="s">
        <v>897</v>
      </c>
      <c r="E1193" s="200">
        <v>58123</v>
      </c>
      <c r="F1193">
        <v>18</v>
      </c>
      <c r="G1193" t="s">
        <v>890</v>
      </c>
      <c r="H1193">
        <f>YEAR(Table5[[#This Row],[Date]])</f>
        <v>2059</v>
      </c>
    </row>
    <row r="1194" spans="1:8" x14ac:dyDescent="0.2">
      <c r="A1194">
        <v>2242</v>
      </c>
      <c r="B1194" t="s">
        <v>888</v>
      </c>
      <c r="C1194">
        <v>2414</v>
      </c>
      <c r="D1194" t="s">
        <v>899</v>
      </c>
      <c r="E1194" s="200">
        <v>58135</v>
      </c>
      <c r="F1194">
        <v>18</v>
      </c>
      <c r="G1194" t="s">
        <v>892</v>
      </c>
      <c r="H1194">
        <f>YEAR(Table5[[#This Row],[Date]])</f>
        <v>2059</v>
      </c>
    </row>
    <row r="1195" spans="1:8" x14ac:dyDescent="0.2">
      <c r="A1195">
        <v>2243</v>
      </c>
      <c r="B1195" t="s">
        <v>888</v>
      </c>
      <c r="C1195">
        <v>2402</v>
      </c>
      <c r="D1195" t="s">
        <v>897</v>
      </c>
      <c r="E1195" s="200">
        <v>58147</v>
      </c>
      <c r="F1195">
        <v>18</v>
      </c>
      <c r="G1195" t="s">
        <v>890</v>
      </c>
      <c r="H1195">
        <f>YEAR(Table5[[#This Row],[Date]])</f>
        <v>2059</v>
      </c>
    </row>
    <row r="1196" spans="1:8" x14ac:dyDescent="0.2">
      <c r="A1196">
        <v>2244</v>
      </c>
      <c r="B1196" t="s">
        <v>891</v>
      </c>
      <c r="C1196">
        <v>2420</v>
      </c>
      <c r="D1196" t="s">
        <v>897</v>
      </c>
      <c r="E1196" s="200">
        <v>58159</v>
      </c>
      <c r="F1196">
        <v>18</v>
      </c>
      <c r="G1196" t="s">
        <v>892</v>
      </c>
      <c r="H1196">
        <f>YEAR(Table5[[#This Row],[Date]])</f>
        <v>2059</v>
      </c>
    </row>
    <row r="1197" spans="1:8" x14ac:dyDescent="0.2">
      <c r="A1197">
        <v>2247</v>
      </c>
      <c r="B1197" t="s">
        <v>888</v>
      </c>
      <c r="C1197">
        <v>2419</v>
      </c>
      <c r="D1197" t="s">
        <v>889</v>
      </c>
      <c r="E1197" s="200">
        <v>58171</v>
      </c>
      <c r="F1197">
        <v>18</v>
      </c>
      <c r="G1197" t="s">
        <v>890</v>
      </c>
      <c r="H1197">
        <f>YEAR(Table5[[#This Row],[Date]])</f>
        <v>2059</v>
      </c>
    </row>
    <row r="1198" spans="1:8" x14ac:dyDescent="0.2">
      <c r="A1198">
        <v>2248</v>
      </c>
      <c r="B1198" t="s">
        <v>891</v>
      </c>
      <c r="C1198">
        <v>2418</v>
      </c>
      <c r="D1198" t="s">
        <v>897</v>
      </c>
      <c r="E1198" s="200">
        <v>58183</v>
      </c>
      <c r="F1198">
        <v>17</v>
      </c>
      <c r="G1198" t="s">
        <v>892</v>
      </c>
      <c r="H1198">
        <f>YEAR(Table5[[#This Row],[Date]])</f>
        <v>2059</v>
      </c>
    </row>
    <row r="1199" spans="1:8" x14ac:dyDescent="0.2">
      <c r="A1199">
        <v>2249</v>
      </c>
      <c r="B1199" t="s">
        <v>891</v>
      </c>
      <c r="C1199">
        <v>2409</v>
      </c>
      <c r="D1199" t="s">
        <v>897</v>
      </c>
      <c r="E1199" s="200">
        <v>58195</v>
      </c>
      <c r="F1199">
        <v>17</v>
      </c>
      <c r="G1199" t="s">
        <v>892</v>
      </c>
      <c r="H1199">
        <f>YEAR(Table5[[#This Row],[Date]])</f>
        <v>2059</v>
      </c>
    </row>
    <row r="1200" spans="1:8" x14ac:dyDescent="0.2">
      <c r="A1200">
        <v>2250</v>
      </c>
      <c r="B1200" t="s">
        <v>891</v>
      </c>
      <c r="C1200">
        <v>2417</v>
      </c>
      <c r="D1200" t="s">
        <v>897</v>
      </c>
      <c r="E1200" s="200">
        <v>58207</v>
      </c>
      <c r="F1200">
        <v>17</v>
      </c>
      <c r="G1200" t="s">
        <v>892</v>
      </c>
      <c r="H1200">
        <f>YEAR(Table5[[#This Row],[Date]])</f>
        <v>2059</v>
      </c>
    </row>
    <row r="1201" spans="1:8" x14ac:dyDescent="0.2">
      <c r="A1201">
        <v>2251</v>
      </c>
      <c r="B1201" t="s">
        <v>891</v>
      </c>
      <c r="C1201">
        <v>2412</v>
      </c>
      <c r="D1201" t="s">
        <v>889</v>
      </c>
      <c r="E1201" s="200">
        <v>58219</v>
      </c>
      <c r="F1201">
        <v>17</v>
      </c>
      <c r="G1201" t="s">
        <v>896</v>
      </c>
      <c r="H1201">
        <f>YEAR(Table5[[#This Row],[Date]])</f>
        <v>2059</v>
      </c>
    </row>
    <row r="1202" spans="1:8" x14ac:dyDescent="0.2">
      <c r="A1202">
        <v>2252</v>
      </c>
      <c r="B1202" t="s">
        <v>891</v>
      </c>
      <c r="C1202">
        <v>2412</v>
      </c>
      <c r="D1202" t="s">
        <v>889</v>
      </c>
      <c r="E1202" s="200">
        <v>58231</v>
      </c>
      <c r="F1202">
        <v>17</v>
      </c>
      <c r="G1202" t="s">
        <v>896</v>
      </c>
      <c r="H1202">
        <f>YEAR(Table5[[#This Row],[Date]])</f>
        <v>2059</v>
      </c>
    </row>
    <row r="1203" spans="1:8" x14ac:dyDescent="0.2">
      <c r="A1203">
        <v>2253</v>
      </c>
      <c r="B1203" t="s">
        <v>894</v>
      </c>
      <c r="C1203">
        <v>2411</v>
      </c>
      <c r="D1203" t="s">
        <v>889</v>
      </c>
      <c r="E1203" s="200">
        <v>58243</v>
      </c>
      <c r="F1203">
        <v>18</v>
      </c>
      <c r="G1203" t="s">
        <v>890</v>
      </c>
      <c r="H1203">
        <f>YEAR(Table5[[#This Row],[Date]])</f>
        <v>2059</v>
      </c>
    </row>
    <row r="1204" spans="1:8" x14ac:dyDescent="0.2">
      <c r="A1204">
        <v>2254</v>
      </c>
      <c r="B1204" t="s">
        <v>888</v>
      </c>
      <c r="C1204">
        <v>2412</v>
      </c>
      <c r="D1204" t="s">
        <v>893</v>
      </c>
      <c r="E1204" s="200">
        <v>58255</v>
      </c>
      <c r="F1204">
        <v>17</v>
      </c>
      <c r="G1204" t="s">
        <v>892</v>
      </c>
      <c r="H1204">
        <f>YEAR(Table5[[#This Row],[Date]])</f>
        <v>2059</v>
      </c>
    </row>
    <row r="1205" spans="1:8" x14ac:dyDescent="0.2">
      <c r="A1205">
        <v>2255</v>
      </c>
      <c r="B1205" t="s">
        <v>891</v>
      </c>
      <c r="C1205">
        <v>2419</v>
      </c>
      <c r="D1205" t="s">
        <v>889</v>
      </c>
      <c r="E1205" s="200">
        <v>58267</v>
      </c>
      <c r="F1205">
        <v>18</v>
      </c>
      <c r="G1205" t="s">
        <v>890</v>
      </c>
      <c r="H1205">
        <f>YEAR(Table5[[#This Row],[Date]])</f>
        <v>2059</v>
      </c>
    </row>
    <row r="1206" spans="1:8" x14ac:dyDescent="0.2">
      <c r="A1206">
        <v>2256</v>
      </c>
      <c r="B1206" t="s">
        <v>891</v>
      </c>
      <c r="C1206">
        <v>2418</v>
      </c>
      <c r="D1206" t="s">
        <v>897</v>
      </c>
      <c r="E1206" s="200">
        <v>58279</v>
      </c>
      <c r="F1206">
        <v>18</v>
      </c>
      <c r="G1206" t="s">
        <v>892</v>
      </c>
      <c r="H1206">
        <f>YEAR(Table5[[#This Row],[Date]])</f>
        <v>2059</v>
      </c>
    </row>
    <row r="1207" spans="1:8" x14ac:dyDescent="0.2">
      <c r="A1207">
        <v>2257</v>
      </c>
      <c r="B1207" t="s">
        <v>888</v>
      </c>
      <c r="C1207">
        <v>2401</v>
      </c>
      <c r="D1207" t="s">
        <v>889</v>
      </c>
      <c r="E1207" s="200">
        <v>58291</v>
      </c>
      <c r="F1207">
        <v>18</v>
      </c>
      <c r="G1207" t="s">
        <v>890</v>
      </c>
      <c r="H1207">
        <f>YEAR(Table5[[#This Row],[Date]])</f>
        <v>2059</v>
      </c>
    </row>
    <row r="1208" spans="1:8" x14ac:dyDescent="0.2">
      <c r="A1208">
        <v>2258</v>
      </c>
      <c r="B1208" t="s">
        <v>888</v>
      </c>
      <c r="C1208">
        <v>2409</v>
      </c>
      <c r="D1208" t="s">
        <v>897</v>
      </c>
      <c r="E1208" s="200">
        <v>58303</v>
      </c>
      <c r="F1208">
        <v>18</v>
      </c>
      <c r="G1208" t="s">
        <v>892</v>
      </c>
      <c r="H1208">
        <f>YEAR(Table5[[#This Row],[Date]])</f>
        <v>2059</v>
      </c>
    </row>
    <row r="1209" spans="1:8" x14ac:dyDescent="0.2">
      <c r="A1209">
        <v>2259</v>
      </c>
      <c r="B1209" t="s">
        <v>891</v>
      </c>
      <c r="C1209">
        <v>2412</v>
      </c>
      <c r="D1209" t="s">
        <v>893</v>
      </c>
      <c r="E1209" s="200">
        <v>58315</v>
      </c>
      <c r="F1209">
        <v>17</v>
      </c>
      <c r="G1209" t="s">
        <v>890</v>
      </c>
      <c r="H1209">
        <f>YEAR(Table5[[#This Row],[Date]])</f>
        <v>2059</v>
      </c>
    </row>
    <row r="1210" spans="1:8" x14ac:dyDescent="0.2">
      <c r="A1210">
        <v>2260</v>
      </c>
      <c r="B1210" t="s">
        <v>894</v>
      </c>
      <c r="C1210">
        <v>2419</v>
      </c>
      <c r="D1210" t="s">
        <v>897</v>
      </c>
      <c r="E1210" s="200">
        <v>58327</v>
      </c>
      <c r="F1210">
        <v>18</v>
      </c>
      <c r="G1210" t="s">
        <v>890</v>
      </c>
      <c r="H1210">
        <f>YEAR(Table5[[#This Row],[Date]])</f>
        <v>2059</v>
      </c>
    </row>
    <row r="1211" spans="1:8" x14ac:dyDescent="0.2">
      <c r="A1211">
        <v>2261</v>
      </c>
      <c r="B1211" t="s">
        <v>891</v>
      </c>
      <c r="C1211">
        <v>2416</v>
      </c>
      <c r="D1211" t="s">
        <v>900</v>
      </c>
      <c r="E1211" s="200">
        <v>58339</v>
      </c>
      <c r="F1211">
        <v>17</v>
      </c>
      <c r="G1211" t="s">
        <v>890</v>
      </c>
      <c r="H1211">
        <f>YEAR(Table5[[#This Row],[Date]])</f>
        <v>2059</v>
      </c>
    </row>
    <row r="1212" spans="1:8" x14ac:dyDescent="0.2">
      <c r="A1212">
        <v>2262</v>
      </c>
      <c r="B1212" t="s">
        <v>891</v>
      </c>
      <c r="C1212">
        <v>2414</v>
      </c>
      <c r="D1212" t="s">
        <v>899</v>
      </c>
      <c r="E1212" s="200">
        <v>58351</v>
      </c>
      <c r="F1212">
        <v>17</v>
      </c>
      <c r="G1212" t="s">
        <v>892</v>
      </c>
      <c r="H1212">
        <f>YEAR(Table5[[#This Row],[Date]])</f>
        <v>2059</v>
      </c>
    </row>
    <row r="1213" spans="1:8" x14ac:dyDescent="0.2">
      <c r="A1213">
        <v>2263</v>
      </c>
      <c r="B1213" t="s">
        <v>888</v>
      </c>
      <c r="C1213">
        <v>2424</v>
      </c>
      <c r="D1213" t="s">
        <v>889</v>
      </c>
      <c r="E1213" s="200">
        <v>58363</v>
      </c>
      <c r="F1213">
        <v>18</v>
      </c>
      <c r="G1213" t="s">
        <v>890</v>
      </c>
      <c r="H1213">
        <f>YEAR(Table5[[#This Row],[Date]])</f>
        <v>2059</v>
      </c>
    </row>
    <row r="1214" spans="1:8" x14ac:dyDescent="0.2">
      <c r="A1214">
        <v>2264</v>
      </c>
      <c r="B1214" t="s">
        <v>888</v>
      </c>
      <c r="C1214">
        <v>2421</v>
      </c>
      <c r="D1214" t="s">
        <v>889</v>
      </c>
      <c r="E1214" s="200">
        <v>58375</v>
      </c>
      <c r="F1214">
        <v>18</v>
      </c>
      <c r="G1214" t="s">
        <v>892</v>
      </c>
      <c r="H1214">
        <f>YEAR(Table5[[#This Row],[Date]])</f>
        <v>2059</v>
      </c>
    </row>
    <row r="1215" spans="1:8" x14ac:dyDescent="0.2">
      <c r="A1215">
        <v>2265</v>
      </c>
      <c r="B1215" t="s">
        <v>894</v>
      </c>
      <c r="C1215">
        <v>2414</v>
      </c>
      <c r="D1215" t="s">
        <v>899</v>
      </c>
      <c r="E1215" s="200">
        <v>58387</v>
      </c>
      <c r="F1215">
        <v>17</v>
      </c>
      <c r="G1215" t="s">
        <v>892</v>
      </c>
      <c r="H1215">
        <f>YEAR(Table5[[#This Row],[Date]])</f>
        <v>2059</v>
      </c>
    </row>
    <row r="1216" spans="1:8" x14ac:dyDescent="0.2">
      <c r="A1216">
        <v>2266</v>
      </c>
      <c r="B1216" t="s">
        <v>891</v>
      </c>
      <c r="C1216">
        <v>2401</v>
      </c>
      <c r="D1216" t="s">
        <v>899</v>
      </c>
      <c r="E1216" s="200">
        <v>58399</v>
      </c>
      <c r="F1216">
        <v>18</v>
      </c>
      <c r="G1216" t="s">
        <v>890</v>
      </c>
      <c r="H1216">
        <f>YEAR(Table5[[#This Row],[Date]])</f>
        <v>2059</v>
      </c>
    </row>
    <row r="1217" spans="1:8" x14ac:dyDescent="0.2">
      <c r="A1217">
        <v>2267</v>
      </c>
      <c r="B1217" t="s">
        <v>891</v>
      </c>
      <c r="C1217">
        <v>2421</v>
      </c>
      <c r="D1217" t="s">
        <v>893</v>
      </c>
      <c r="E1217" s="200">
        <v>58411</v>
      </c>
      <c r="F1217">
        <v>18</v>
      </c>
      <c r="G1217" t="s">
        <v>892</v>
      </c>
      <c r="H1217">
        <f>YEAR(Table5[[#This Row],[Date]])</f>
        <v>2059</v>
      </c>
    </row>
    <row r="1218" spans="1:8" x14ac:dyDescent="0.2">
      <c r="A1218">
        <v>2268</v>
      </c>
      <c r="B1218" t="s">
        <v>888</v>
      </c>
      <c r="C1218">
        <v>2412</v>
      </c>
      <c r="D1218" t="s">
        <v>893</v>
      </c>
      <c r="E1218" s="200">
        <v>58423</v>
      </c>
      <c r="F1218">
        <v>18</v>
      </c>
      <c r="G1218" t="s">
        <v>890</v>
      </c>
      <c r="H1218">
        <f>YEAR(Table5[[#This Row],[Date]])</f>
        <v>2059</v>
      </c>
    </row>
    <row r="1219" spans="1:8" x14ac:dyDescent="0.2">
      <c r="A1219">
        <v>2269</v>
      </c>
      <c r="B1219" t="s">
        <v>888</v>
      </c>
      <c r="C1219">
        <v>2404</v>
      </c>
      <c r="D1219" t="s">
        <v>893</v>
      </c>
      <c r="E1219" s="200">
        <v>58435</v>
      </c>
      <c r="F1219">
        <v>17</v>
      </c>
      <c r="G1219" t="s">
        <v>890</v>
      </c>
      <c r="H1219">
        <f>YEAR(Table5[[#This Row],[Date]])</f>
        <v>2059</v>
      </c>
    </row>
    <row r="1220" spans="1:8" x14ac:dyDescent="0.2">
      <c r="A1220">
        <v>2270</v>
      </c>
      <c r="B1220" t="s">
        <v>888</v>
      </c>
      <c r="C1220">
        <v>2416</v>
      </c>
      <c r="D1220" t="s">
        <v>899</v>
      </c>
      <c r="E1220" s="200">
        <v>58447</v>
      </c>
      <c r="F1220">
        <v>17</v>
      </c>
      <c r="G1220" t="s">
        <v>892</v>
      </c>
      <c r="H1220">
        <f>YEAR(Table5[[#This Row],[Date]])</f>
        <v>2060</v>
      </c>
    </row>
    <row r="1221" spans="1:8" x14ac:dyDescent="0.2">
      <c r="A1221">
        <v>2271</v>
      </c>
      <c r="B1221" t="s">
        <v>888</v>
      </c>
      <c r="C1221">
        <v>2416</v>
      </c>
      <c r="D1221" t="s">
        <v>899</v>
      </c>
      <c r="E1221" s="200">
        <v>58459</v>
      </c>
      <c r="F1221">
        <v>17</v>
      </c>
      <c r="G1221" t="s">
        <v>892</v>
      </c>
      <c r="H1221">
        <f>YEAR(Table5[[#This Row],[Date]])</f>
        <v>2060</v>
      </c>
    </row>
    <row r="1222" spans="1:8" x14ac:dyDescent="0.2">
      <c r="A1222">
        <v>2273</v>
      </c>
      <c r="B1222" t="s">
        <v>891</v>
      </c>
      <c r="C1222">
        <v>2420</v>
      </c>
      <c r="D1222" t="s">
        <v>889</v>
      </c>
      <c r="E1222" s="200">
        <v>58471</v>
      </c>
      <c r="F1222">
        <v>3</v>
      </c>
      <c r="G1222" t="s">
        <v>890</v>
      </c>
      <c r="H1222">
        <f>YEAR(Table5[[#This Row],[Date]])</f>
        <v>2060</v>
      </c>
    </row>
    <row r="1223" spans="1:8" x14ac:dyDescent="0.2">
      <c r="A1223">
        <v>2274</v>
      </c>
      <c r="B1223" t="s">
        <v>891</v>
      </c>
      <c r="C1223">
        <v>2402</v>
      </c>
      <c r="D1223" t="s">
        <v>899</v>
      </c>
      <c r="E1223" s="200">
        <v>58483</v>
      </c>
      <c r="F1223">
        <v>17</v>
      </c>
      <c r="G1223" t="s">
        <v>892</v>
      </c>
      <c r="H1223">
        <f>YEAR(Table5[[#This Row],[Date]])</f>
        <v>2060</v>
      </c>
    </row>
    <row r="1224" spans="1:8" x14ac:dyDescent="0.2">
      <c r="A1224">
        <v>2275</v>
      </c>
      <c r="B1224" t="s">
        <v>891</v>
      </c>
      <c r="C1224">
        <v>2420</v>
      </c>
      <c r="D1224" t="s">
        <v>889</v>
      </c>
      <c r="E1224" s="200">
        <v>58495</v>
      </c>
      <c r="F1224">
        <v>3</v>
      </c>
      <c r="G1224" t="s">
        <v>890</v>
      </c>
      <c r="H1224">
        <f>YEAR(Table5[[#This Row],[Date]])</f>
        <v>2060</v>
      </c>
    </row>
    <row r="1225" spans="1:8" x14ac:dyDescent="0.2">
      <c r="A1225">
        <v>2276</v>
      </c>
      <c r="B1225" t="s">
        <v>894</v>
      </c>
      <c r="C1225">
        <v>2408</v>
      </c>
      <c r="D1225" t="s">
        <v>897</v>
      </c>
      <c r="E1225" s="200">
        <v>58507</v>
      </c>
      <c r="F1225">
        <v>17</v>
      </c>
      <c r="G1225" t="s">
        <v>892</v>
      </c>
      <c r="H1225">
        <f>YEAR(Table5[[#This Row],[Date]])</f>
        <v>2060</v>
      </c>
    </row>
    <row r="1226" spans="1:8" x14ac:dyDescent="0.2">
      <c r="A1226">
        <v>2277</v>
      </c>
      <c r="B1226" t="s">
        <v>891</v>
      </c>
      <c r="C1226">
        <v>2403</v>
      </c>
      <c r="D1226" t="s">
        <v>899</v>
      </c>
      <c r="E1226" s="200">
        <v>58519</v>
      </c>
      <c r="F1226">
        <v>17</v>
      </c>
      <c r="G1226" t="s">
        <v>890</v>
      </c>
      <c r="H1226">
        <f>YEAR(Table5[[#This Row],[Date]])</f>
        <v>2060</v>
      </c>
    </row>
    <row r="1227" spans="1:8" x14ac:dyDescent="0.2">
      <c r="A1227">
        <v>2278</v>
      </c>
      <c r="B1227" t="s">
        <v>888</v>
      </c>
      <c r="C1227">
        <v>2403</v>
      </c>
      <c r="D1227" t="s">
        <v>897</v>
      </c>
      <c r="E1227" s="200">
        <v>58531</v>
      </c>
      <c r="F1227">
        <v>17</v>
      </c>
      <c r="G1227" t="s">
        <v>892</v>
      </c>
      <c r="H1227">
        <f>YEAR(Table5[[#This Row],[Date]])</f>
        <v>2060</v>
      </c>
    </row>
    <row r="1228" spans="1:8" x14ac:dyDescent="0.2">
      <c r="A1228">
        <v>2279</v>
      </c>
      <c r="B1228" t="s">
        <v>894</v>
      </c>
      <c r="C1228">
        <v>2420</v>
      </c>
      <c r="D1228" t="s">
        <v>889</v>
      </c>
      <c r="E1228" s="200">
        <v>58543</v>
      </c>
      <c r="F1228">
        <v>17</v>
      </c>
      <c r="G1228" t="s">
        <v>890</v>
      </c>
      <c r="H1228">
        <f>YEAR(Table5[[#This Row],[Date]])</f>
        <v>2060</v>
      </c>
    </row>
    <row r="1229" spans="1:8" x14ac:dyDescent="0.2">
      <c r="A1229">
        <v>2280</v>
      </c>
      <c r="B1229" t="s">
        <v>891</v>
      </c>
      <c r="C1229">
        <v>2420</v>
      </c>
      <c r="D1229" t="s">
        <v>889</v>
      </c>
      <c r="E1229" s="200">
        <v>58555</v>
      </c>
      <c r="F1229">
        <v>17</v>
      </c>
      <c r="G1229" t="s">
        <v>896</v>
      </c>
      <c r="H1229">
        <f>YEAR(Table5[[#This Row],[Date]])</f>
        <v>2060</v>
      </c>
    </row>
    <row r="1230" spans="1:8" x14ac:dyDescent="0.2">
      <c r="A1230">
        <v>2281</v>
      </c>
      <c r="B1230" t="s">
        <v>888</v>
      </c>
      <c r="C1230">
        <v>2401</v>
      </c>
      <c r="D1230" t="s">
        <v>899</v>
      </c>
      <c r="E1230" s="200">
        <v>58567</v>
      </c>
      <c r="F1230">
        <v>17</v>
      </c>
      <c r="G1230" t="s">
        <v>892</v>
      </c>
      <c r="H1230">
        <f>YEAR(Table5[[#This Row],[Date]])</f>
        <v>2060</v>
      </c>
    </row>
    <row r="1231" spans="1:8" x14ac:dyDescent="0.2">
      <c r="A1231">
        <v>2282</v>
      </c>
      <c r="B1231" t="s">
        <v>891</v>
      </c>
      <c r="C1231">
        <v>2409</v>
      </c>
      <c r="D1231" t="s">
        <v>900</v>
      </c>
      <c r="E1231" s="200">
        <v>58579</v>
      </c>
      <c r="F1231">
        <v>17</v>
      </c>
      <c r="G1231" t="s">
        <v>892</v>
      </c>
      <c r="H1231">
        <f>YEAR(Table5[[#This Row],[Date]])</f>
        <v>2060</v>
      </c>
    </row>
    <row r="1232" spans="1:8" x14ac:dyDescent="0.2">
      <c r="A1232">
        <v>2283</v>
      </c>
      <c r="B1232" t="s">
        <v>888</v>
      </c>
      <c r="C1232">
        <v>2406</v>
      </c>
      <c r="D1232" t="s">
        <v>899</v>
      </c>
      <c r="E1232" s="200">
        <v>58591</v>
      </c>
      <c r="F1232">
        <v>17</v>
      </c>
      <c r="G1232" t="s">
        <v>892</v>
      </c>
      <c r="H1232">
        <f>YEAR(Table5[[#This Row],[Date]])</f>
        <v>2060</v>
      </c>
    </row>
    <row r="1233" spans="1:8" x14ac:dyDescent="0.2">
      <c r="A1233">
        <v>2284</v>
      </c>
      <c r="B1233" t="s">
        <v>888</v>
      </c>
      <c r="C1233">
        <v>2406</v>
      </c>
      <c r="D1233" t="s">
        <v>897</v>
      </c>
      <c r="E1233" s="200">
        <v>58603</v>
      </c>
      <c r="F1233">
        <v>17</v>
      </c>
      <c r="G1233" t="s">
        <v>892</v>
      </c>
      <c r="H1233">
        <f>YEAR(Table5[[#This Row],[Date]])</f>
        <v>2060</v>
      </c>
    </row>
    <row r="1234" spans="1:8" x14ac:dyDescent="0.2">
      <c r="A1234">
        <v>2285</v>
      </c>
      <c r="B1234" t="s">
        <v>888</v>
      </c>
      <c r="C1234">
        <v>2405</v>
      </c>
      <c r="D1234" t="s">
        <v>897</v>
      </c>
      <c r="E1234" s="200">
        <v>58615</v>
      </c>
      <c r="F1234">
        <v>17</v>
      </c>
      <c r="G1234" t="s">
        <v>892</v>
      </c>
      <c r="H1234">
        <f>YEAR(Table5[[#This Row],[Date]])</f>
        <v>2060</v>
      </c>
    </row>
    <row r="1235" spans="1:8" x14ac:dyDescent="0.2">
      <c r="A1235">
        <v>2286</v>
      </c>
      <c r="B1235" t="s">
        <v>894</v>
      </c>
      <c r="C1235">
        <v>2407</v>
      </c>
      <c r="D1235" t="s">
        <v>889</v>
      </c>
      <c r="E1235" s="200">
        <v>58627</v>
      </c>
      <c r="F1235">
        <v>17</v>
      </c>
      <c r="G1235" t="s">
        <v>890</v>
      </c>
      <c r="H1235">
        <f>YEAR(Table5[[#This Row],[Date]])</f>
        <v>2060</v>
      </c>
    </row>
    <row r="1236" spans="1:8" x14ac:dyDescent="0.2">
      <c r="A1236">
        <v>2287</v>
      </c>
      <c r="B1236" t="s">
        <v>894</v>
      </c>
      <c r="C1236">
        <v>2416</v>
      </c>
      <c r="D1236" t="s">
        <v>899</v>
      </c>
      <c r="E1236" s="200">
        <v>58639</v>
      </c>
      <c r="F1236">
        <v>17</v>
      </c>
      <c r="G1236" t="s">
        <v>892</v>
      </c>
      <c r="H1236">
        <f>YEAR(Table5[[#This Row],[Date]])</f>
        <v>2060</v>
      </c>
    </row>
    <row r="1237" spans="1:8" x14ac:dyDescent="0.2">
      <c r="A1237">
        <v>2288</v>
      </c>
      <c r="B1237" t="s">
        <v>891</v>
      </c>
      <c r="C1237">
        <v>2414</v>
      </c>
      <c r="D1237" t="s">
        <v>899</v>
      </c>
      <c r="E1237" s="200">
        <v>58651</v>
      </c>
      <c r="F1237">
        <v>17</v>
      </c>
      <c r="G1237" t="s">
        <v>892</v>
      </c>
      <c r="H1237">
        <f>YEAR(Table5[[#This Row],[Date]])</f>
        <v>2060</v>
      </c>
    </row>
    <row r="1238" spans="1:8" x14ac:dyDescent="0.2">
      <c r="A1238">
        <v>2289</v>
      </c>
      <c r="B1238" t="s">
        <v>891</v>
      </c>
      <c r="C1238">
        <v>2402</v>
      </c>
      <c r="D1238" t="s">
        <v>899</v>
      </c>
      <c r="E1238" s="200">
        <v>58663</v>
      </c>
      <c r="F1238">
        <v>17</v>
      </c>
      <c r="G1238" t="s">
        <v>892</v>
      </c>
      <c r="H1238">
        <f>YEAR(Table5[[#This Row],[Date]])</f>
        <v>2060</v>
      </c>
    </row>
    <row r="1239" spans="1:8" x14ac:dyDescent="0.2">
      <c r="A1239">
        <v>2290</v>
      </c>
      <c r="B1239" t="s">
        <v>891</v>
      </c>
      <c r="C1239">
        <v>2415</v>
      </c>
      <c r="D1239" t="s">
        <v>899</v>
      </c>
      <c r="E1239" s="200">
        <v>58675</v>
      </c>
      <c r="F1239">
        <v>17</v>
      </c>
      <c r="G1239" t="s">
        <v>892</v>
      </c>
      <c r="H1239">
        <f>YEAR(Table5[[#This Row],[Date]])</f>
        <v>2060</v>
      </c>
    </row>
    <row r="1240" spans="1:8" x14ac:dyDescent="0.2">
      <c r="A1240">
        <v>2291</v>
      </c>
      <c r="B1240" t="s">
        <v>891</v>
      </c>
      <c r="C1240">
        <v>2409</v>
      </c>
      <c r="D1240" t="s">
        <v>897</v>
      </c>
      <c r="E1240" s="200">
        <v>58687</v>
      </c>
      <c r="F1240">
        <v>17</v>
      </c>
      <c r="G1240" t="s">
        <v>890</v>
      </c>
      <c r="H1240">
        <f>YEAR(Table5[[#This Row],[Date]])</f>
        <v>2060</v>
      </c>
    </row>
    <row r="1241" spans="1:8" x14ac:dyDescent="0.2">
      <c r="A1241">
        <v>2292</v>
      </c>
      <c r="B1241" t="s">
        <v>891</v>
      </c>
      <c r="C1241">
        <v>2417</v>
      </c>
      <c r="D1241" t="s">
        <v>897</v>
      </c>
      <c r="E1241" s="200">
        <v>58699</v>
      </c>
      <c r="F1241">
        <v>17</v>
      </c>
      <c r="G1241" t="s">
        <v>890</v>
      </c>
      <c r="H1241">
        <f>YEAR(Table5[[#This Row],[Date]])</f>
        <v>2060</v>
      </c>
    </row>
    <row r="1242" spans="1:8" x14ac:dyDescent="0.2">
      <c r="A1242">
        <v>2293</v>
      </c>
      <c r="B1242" t="s">
        <v>888</v>
      </c>
      <c r="C1242">
        <v>2421</v>
      </c>
      <c r="D1242" t="s">
        <v>899</v>
      </c>
      <c r="E1242" s="200">
        <v>58711</v>
      </c>
      <c r="F1242">
        <v>17</v>
      </c>
      <c r="G1242" t="s">
        <v>890</v>
      </c>
      <c r="H1242">
        <f>YEAR(Table5[[#This Row],[Date]])</f>
        <v>2060</v>
      </c>
    </row>
    <row r="1243" spans="1:8" x14ac:dyDescent="0.2">
      <c r="A1243">
        <v>2294</v>
      </c>
      <c r="B1243" t="s">
        <v>891</v>
      </c>
      <c r="C1243">
        <v>2406</v>
      </c>
      <c r="D1243" t="s">
        <v>897</v>
      </c>
      <c r="E1243" s="200">
        <v>58723</v>
      </c>
      <c r="F1243">
        <v>17</v>
      </c>
      <c r="G1243" t="s">
        <v>892</v>
      </c>
      <c r="H1243">
        <f>YEAR(Table5[[#This Row],[Date]])</f>
        <v>2060</v>
      </c>
    </row>
    <row r="1244" spans="1:8" x14ac:dyDescent="0.2">
      <c r="A1244">
        <v>2295</v>
      </c>
      <c r="B1244" t="s">
        <v>891</v>
      </c>
      <c r="C1244">
        <v>2420</v>
      </c>
      <c r="D1244" t="s">
        <v>897</v>
      </c>
      <c r="E1244" s="200">
        <v>58735</v>
      </c>
      <c r="F1244">
        <v>17</v>
      </c>
      <c r="G1244" t="s">
        <v>890</v>
      </c>
      <c r="H1244">
        <f>YEAR(Table5[[#This Row],[Date]])</f>
        <v>2060</v>
      </c>
    </row>
    <row r="1245" spans="1:8" x14ac:dyDescent="0.2">
      <c r="A1245">
        <v>2296</v>
      </c>
      <c r="B1245" t="s">
        <v>888</v>
      </c>
      <c r="C1245">
        <v>2418</v>
      </c>
      <c r="D1245" t="s">
        <v>893</v>
      </c>
      <c r="E1245" s="200">
        <v>58747</v>
      </c>
      <c r="F1245">
        <v>17</v>
      </c>
      <c r="G1245" t="s">
        <v>892</v>
      </c>
      <c r="H1245">
        <f>YEAR(Table5[[#This Row],[Date]])</f>
        <v>2060</v>
      </c>
    </row>
    <row r="1246" spans="1:8" x14ac:dyDescent="0.2">
      <c r="A1246">
        <v>2297</v>
      </c>
      <c r="B1246" t="s">
        <v>894</v>
      </c>
      <c r="C1246">
        <v>2415</v>
      </c>
      <c r="D1246" t="s">
        <v>897</v>
      </c>
      <c r="E1246" s="200">
        <v>58759</v>
      </c>
      <c r="F1246">
        <v>17</v>
      </c>
      <c r="G1246" t="s">
        <v>892</v>
      </c>
      <c r="H1246">
        <f>YEAR(Table5[[#This Row],[Date]])</f>
        <v>2060</v>
      </c>
    </row>
    <row r="1247" spans="1:8" x14ac:dyDescent="0.2">
      <c r="A1247">
        <v>2298</v>
      </c>
      <c r="B1247" t="s">
        <v>891</v>
      </c>
      <c r="C1247">
        <v>2419</v>
      </c>
      <c r="D1247" t="s">
        <v>897</v>
      </c>
      <c r="E1247" s="200">
        <v>58771</v>
      </c>
      <c r="F1247">
        <v>17</v>
      </c>
      <c r="G1247" t="s">
        <v>890</v>
      </c>
      <c r="H1247">
        <f>YEAR(Table5[[#This Row],[Date]])</f>
        <v>2060</v>
      </c>
    </row>
    <row r="1248" spans="1:8" x14ac:dyDescent="0.2">
      <c r="A1248">
        <v>2299</v>
      </c>
      <c r="B1248" t="s">
        <v>888</v>
      </c>
      <c r="C1248">
        <v>2420</v>
      </c>
      <c r="D1248" t="s">
        <v>889</v>
      </c>
      <c r="E1248" s="200">
        <v>58783</v>
      </c>
      <c r="F1248">
        <v>17</v>
      </c>
      <c r="G1248" t="s">
        <v>892</v>
      </c>
      <c r="H1248">
        <f>YEAR(Table5[[#This Row],[Date]])</f>
        <v>2060</v>
      </c>
    </row>
    <row r="1249" spans="1:8" x14ac:dyDescent="0.2">
      <c r="A1249">
        <v>2300</v>
      </c>
      <c r="B1249" t="s">
        <v>891</v>
      </c>
      <c r="C1249">
        <v>2403</v>
      </c>
      <c r="D1249" t="s">
        <v>897</v>
      </c>
      <c r="E1249" s="200">
        <v>58795</v>
      </c>
      <c r="F1249">
        <v>17</v>
      </c>
      <c r="G1249" t="s">
        <v>890</v>
      </c>
      <c r="H1249">
        <f>YEAR(Table5[[#This Row],[Date]])</f>
        <v>2060</v>
      </c>
    </row>
    <row r="1250" spans="1:8" x14ac:dyDescent="0.2">
      <c r="A1250">
        <v>2301</v>
      </c>
      <c r="B1250" t="s">
        <v>891</v>
      </c>
      <c r="C1250">
        <v>2417</v>
      </c>
      <c r="D1250" t="s">
        <v>897</v>
      </c>
      <c r="E1250" s="200">
        <v>58807</v>
      </c>
      <c r="F1250">
        <v>17</v>
      </c>
      <c r="G1250" t="s">
        <v>890</v>
      </c>
      <c r="H1250">
        <f>YEAR(Table5[[#This Row],[Date]])</f>
        <v>2061</v>
      </c>
    </row>
    <row r="1251" spans="1:8" x14ac:dyDescent="0.2">
      <c r="A1251">
        <v>2302</v>
      </c>
      <c r="B1251" t="s">
        <v>888</v>
      </c>
      <c r="C1251">
        <v>2415</v>
      </c>
      <c r="D1251" t="s">
        <v>899</v>
      </c>
      <c r="E1251" s="200">
        <v>58819</v>
      </c>
      <c r="F1251">
        <v>9</v>
      </c>
      <c r="G1251" t="s">
        <v>890</v>
      </c>
      <c r="H1251">
        <f>YEAR(Table5[[#This Row],[Date]])</f>
        <v>2061</v>
      </c>
    </row>
    <row r="1252" spans="1:8" x14ac:dyDescent="0.2">
      <c r="A1252">
        <v>2303</v>
      </c>
      <c r="B1252" t="s">
        <v>894</v>
      </c>
      <c r="C1252">
        <v>2405</v>
      </c>
      <c r="D1252" t="s">
        <v>897</v>
      </c>
      <c r="E1252" s="200">
        <v>58831</v>
      </c>
      <c r="F1252">
        <v>17</v>
      </c>
      <c r="G1252" t="s">
        <v>892</v>
      </c>
      <c r="H1252">
        <f>YEAR(Table5[[#This Row],[Date]])</f>
        <v>2061</v>
      </c>
    </row>
    <row r="1253" spans="1:8" x14ac:dyDescent="0.2">
      <c r="A1253">
        <v>2304</v>
      </c>
      <c r="B1253" t="s">
        <v>888</v>
      </c>
      <c r="C1253">
        <v>2406</v>
      </c>
      <c r="D1253" t="s">
        <v>893</v>
      </c>
      <c r="E1253" s="200">
        <v>58843</v>
      </c>
      <c r="F1253">
        <v>17</v>
      </c>
      <c r="G1253" t="s">
        <v>892</v>
      </c>
      <c r="H1253">
        <f>YEAR(Table5[[#This Row],[Date]])</f>
        <v>2061</v>
      </c>
    </row>
    <row r="1254" spans="1:8" x14ac:dyDescent="0.2">
      <c r="A1254">
        <v>2306</v>
      </c>
      <c r="B1254" t="s">
        <v>888</v>
      </c>
      <c r="C1254">
        <v>2412</v>
      </c>
      <c r="D1254" t="s">
        <v>900</v>
      </c>
      <c r="E1254" s="200">
        <v>58855</v>
      </c>
      <c r="F1254">
        <v>17</v>
      </c>
      <c r="G1254" t="s">
        <v>892</v>
      </c>
      <c r="H1254">
        <f>YEAR(Table5[[#This Row],[Date]])</f>
        <v>2061</v>
      </c>
    </row>
    <row r="1255" spans="1:8" x14ac:dyDescent="0.2">
      <c r="A1255">
        <v>2307</v>
      </c>
      <c r="B1255" t="s">
        <v>888</v>
      </c>
      <c r="C1255">
        <v>2409</v>
      </c>
      <c r="D1255" t="s">
        <v>893</v>
      </c>
      <c r="E1255" s="200">
        <v>58867</v>
      </c>
      <c r="F1255">
        <v>18</v>
      </c>
      <c r="G1255" t="s">
        <v>892</v>
      </c>
      <c r="H1255">
        <f>YEAR(Table5[[#This Row],[Date]])</f>
        <v>2061</v>
      </c>
    </row>
    <row r="1256" spans="1:8" x14ac:dyDescent="0.2">
      <c r="A1256">
        <v>2308</v>
      </c>
      <c r="B1256" t="s">
        <v>891</v>
      </c>
      <c r="C1256">
        <v>2416</v>
      </c>
      <c r="D1256" t="s">
        <v>897</v>
      </c>
      <c r="E1256" s="200">
        <v>58879</v>
      </c>
      <c r="F1256">
        <v>17</v>
      </c>
      <c r="G1256" t="s">
        <v>890</v>
      </c>
      <c r="H1256">
        <f>YEAR(Table5[[#This Row],[Date]])</f>
        <v>2061</v>
      </c>
    </row>
    <row r="1257" spans="1:8" x14ac:dyDescent="0.2">
      <c r="A1257">
        <v>2309</v>
      </c>
      <c r="B1257" t="s">
        <v>891</v>
      </c>
      <c r="C1257">
        <v>2418</v>
      </c>
      <c r="D1257" t="s">
        <v>900</v>
      </c>
      <c r="E1257" s="200">
        <v>58891</v>
      </c>
      <c r="F1257">
        <v>18</v>
      </c>
      <c r="G1257" t="s">
        <v>892</v>
      </c>
      <c r="H1257">
        <f>YEAR(Table5[[#This Row],[Date]])</f>
        <v>2061</v>
      </c>
    </row>
    <row r="1258" spans="1:8" x14ac:dyDescent="0.2">
      <c r="A1258">
        <v>2310</v>
      </c>
      <c r="B1258" t="s">
        <v>891</v>
      </c>
      <c r="C1258">
        <v>2401</v>
      </c>
      <c r="D1258" t="s">
        <v>897</v>
      </c>
      <c r="E1258" s="200">
        <v>58903</v>
      </c>
      <c r="F1258">
        <v>18</v>
      </c>
      <c r="G1258" t="s">
        <v>890</v>
      </c>
      <c r="H1258">
        <f>YEAR(Table5[[#This Row],[Date]])</f>
        <v>2061</v>
      </c>
    </row>
    <row r="1259" spans="1:8" x14ac:dyDescent="0.2">
      <c r="A1259">
        <v>2311</v>
      </c>
      <c r="B1259" t="s">
        <v>888</v>
      </c>
      <c r="C1259">
        <v>2418</v>
      </c>
      <c r="D1259" t="s">
        <v>897</v>
      </c>
      <c r="E1259" s="200">
        <v>58915</v>
      </c>
      <c r="F1259">
        <v>16</v>
      </c>
      <c r="G1259" t="s">
        <v>890</v>
      </c>
      <c r="H1259">
        <f>YEAR(Table5[[#This Row],[Date]])</f>
        <v>2061</v>
      </c>
    </row>
    <row r="1260" spans="1:8" x14ac:dyDescent="0.2">
      <c r="A1260">
        <v>2312</v>
      </c>
      <c r="B1260" t="s">
        <v>888</v>
      </c>
      <c r="C1260">
        <v>2404</v>
      </c>
      <c r="D1260" t="s">
        <v>900</v>
      </c>
      <c r="E1260" s="200">
        <v>58927</v>
      </c>
      <c r="F1260">
        <v>16</v>
      </c>
      <c r="G1260" t="s">
        <v>890</v>
      </c>
      <c r="H1260">
        <f>YEAR(Table5[[#This Row],[Date]])</f>
        <v>2061</v>
      </c>
    </row>
    <row r="1261" spans="1:8" x14ac:dyDescent="0.2">
      <c r="A1261">
        <v>2313</v>
      </c>
      <c r="B1261" t="s">
        <v>891</v>
      </c>
      <c r="C1261">
        <v>2405</v>
      </c>
      <c r="D1261" t="s">
        <v>897</v>
      </c>
      <c r="E1261" s="200">
        <v>58939</v>
      </c>
      <c r="F1261">
        <v>16</v>
      </c>
      <c r="G1261" t="s">
        <v>892</v>
      </c>
      <c r="H1261">
        <f>YEAR(Table5[[#This Row],[Date]])</f>
        <v>2061</v>
      </c>
    </row>
    <row r="1262" spans="1:8" x14ac:dyDescent="0.2">
      <c r="A1262">
        <v>2314</v>
      </c>
      <c r="B1262" t="s">
        <v>888</v>
      </c>
      <c r="C1262">
        <v>2423</v>
      </c>
      <c r="D1262" t="s">
        <v>899</v>
      </c>
      <c r="E1262" s="200">
        <v>58951</v>
      </c>
      <c r="F1262">
        <v>16</v>
      </c>
      <c r="G1262" t="s">
        <v>892</v>
      </c>
      <c r="H1262">
        <f>YEAR(Table5[[#This Row],[Date]])</f>
        <v>2061</v>
      </c>
    </row>
    <row r="1263" spans="1:8" x14ac:dyDescent="0.2">
      <c r="A1263">
        <v>2315</v>
      </c>
      <c r="B1263" t="s">
        <v>894</v>
      </c>
      <c r="C1263">
        <v>2407</v>
      </c>
      <c r="D1263" t="s">
        <v>897</v>
      </c>
      <c r="E1263" s="200">
        <v>58963</v>
      </c>
      <c r="F1263">
        <v>17</v>
      </c>
      <c r="G1263" t="s">
        <v>890</v>
      </c>
      <c r="H1263">
        <f>YEAR(Table5[[#This Row],[Date]])</f>
        <v>2061</v>
      </c>
    </row>
    <row r="1264" spans="1:8" x14ac:dyDescent="0.2">
      <c r="A1264">
        <v>2316</v>
      </c>
      <c r="B1264" t="s">
        <v>891</v>
      </c>
      <c r="C1264">
        <v>2423</v>
      </c>
      <c r="D1264" t="s">
        <v>897</v>
      </c>
      <c r="E1264" s="200">
        <v>58975</v>
      </c>
      <c r="F1264">
        <v>17</v>
      </c>
      <c r="G1264" t="s">
        <v>890</v>
      </c>
      <c r="H1264">
        <f>YEAR(Table5[[#This Row],[Date]])</f>
        <v>2061</v>
      </c>
    </row>
    <row r="1265" spans="1:8" x14ac:dyDescent="0.2">
      <c r="A1265">
        <v>2317</v>
      </c>
      <c r="B1265" t="s">
        <v>891</v>
      </c>
      <c r="C1265">
        <v>2414</v>
      </c>
      <c r="D1265" t="s">
        <v>897</v>
      </c>
      <c r="E1265" s="200">
        <v>58987</v>
      </c>
      <c r="F1265">
        <v>16</v>
      </c>
      <c r="G1265" t="s">
        <v>890</v>
      </c>
      <c r="H1265">
        <f>YEAR(Table5[[#This Row],[Date]])</f>
        <v>2061</v>
      </c>
    </row>
    <row r="1266" spans="1:8" x14ac:dyDescent="0.2">
      <c r="A1266">
        <v>2318</v>
      </c>
      <c r="B1266" t="s">
        <v>891</v>
      </c>
      <c r="C1266">
        <v>2412</v>
      </c>
      <c r="D1266" t="s">
        <v>899</v>
      </c>
      <c r="E1266" s="200">
        <v>58999</v>
      </c>
      <c r="F1266">
        <v>17</v>
      </c>
      <c r="G1266" t="s">
        <v>892</v>
      </c>
      <c r="H1266">
        <f>YEAR(Table5[[#This Row],[Date]])</f>
        <v>2061</v>
      </c>
    </row>
    <row r="1267" spans="1:8" x14ac:dyDescent="0.2">
      <c r="A1267">
        <v>2319</v>
      </c>
      <c r="B1267" t="s">
        <v>895</v>
      </c>
      <c r="C1267">
        <v>2411</v>
      </c>
      <c r="D1267" t="s">
        <v>899</v>
      </c>
      <c r="E1267" s="200">
        <v>59011</v>
      </c>
      <c r="F1267">
        <v>2</v>
      </c>
      <c r="G1267" t="s">
        <v>890</v>
      </c>
      <c r="H1267">
        <f>YEAR(Table5[[#This Row],[Date]])</f>
        <v>2061</v>
      </c>
    </row>
    <row r="1268" spans="1:8" x14ac:dyDescent="0.2">
      <c r="A1268">
        <v>2320</v>
      </c>
      <c r="B1268" t="s">
        <v>891</v>
      </c>
      <c r="C1268">
        <v>2417</v>
      </c>
      <c r="D1268" t="s">
        <v>897</v>
      </c>
      <c r="E1268" s="200">
        <v>59023</v>
      </c>
      <c r="F1268">
        <v>17</v>
      </c>
      <c r="G1268" t="s">
        <v>890</v>
      </c>
      <c r="H1268">
        <f>YEAR(Table5[[#This Row],[Date]])</f>
        <v>2061</v>
      </c>
    </row>
    <row r="1269" spans="1:8" x14ac:dyDescent="0.2">
      <c r="A1269">
        <v>2321</v>
      </c>
      <c r="B1269" t="s">
        <v>891</v>
      </c>
      <c r="C1269">
        <v>2407</v>
      </c>
      <c r="D1269" t="s">
        <v>893</v>
      </c>
      <c r="E1269" s="200">
        <v>59035</v>
      </c>
      <c r="F1269">
        <v>17</v>
      </c>
      <c r="G1269" t="s">
        <v>890</v>
      </c>
      <c r="H1269">
        <f>YEAR(Table5[[#This Row],[Date]])</f>
        <v>2061</v>
      </c>
    </row>
    <row r="1270" spans="1:8" x14ac:dyDescent="0.2">
      <c r="A1270">
        <v>2322</v>
      </c>
      <c r="B1270" t="s">
        <v>891</v>
      </c>
      <c r="C1270">
        <v>2401</v>
      </c>
      <c r="D1270" t="s">
        <v>889</v>
      </c>
      <c r="E1270" s="200">
        <v>59047</v>
      </c>
      <c r="F1270">
        <v>16</v>
      </c>
      <c r="G1270" t="s">
        <v>890</v>
      </c>
      <c r="H1270">
        <f>YEAR(Table5[[#This Row],[Date]])</f>
        <v>2061</v>
      </c>
    </row>
    <row r="1271" spans="1:8" x14ac:dyDescent="0.2">
      <c r="A1271">
        <v>2323</v>
      </c>
      <c r="B1271" t="s">
        <v>891</v>
      </c>
      <c r="C1271">
        <v>2401</v>
      </c>
      <c r="D1271" t="s">
        <v>893</v>
      </c>
      <c r="E1271" s="200">
        <v>59059</v>
      </c>
      <c r="F1271">
        <v>16</v>
      </c>
      <c r="G1271" t="s">
        <v>890</v>
      </c>
      <c r="H1271">
        <f>YEAR(Table5[[#This Row],[Date]])</f>
        <v>2061</v>
      </c>
    </row>
    <row r="1272" spans="1:8" x14ac:dyDescent="0.2">
      <c r="A1272">
        <v>2324</v>
      </c>
      <c r="B1272" t="s">
        <v>891</v>
      </c>
      <c r="C1272">
        <v>2403</v>
      </c>
      <c r="D1272" t="s">
        <v>897</v>
      </c>
      <c r="E1272" s="200">
        <v>59071</v>
      </c>
      <c r="F1272">
        <v>9</v>
      </c>
      <c r="G1272" t="s">
        <v>890</v>
      </c>
      <c r="H1272">
        <f>YEAR(Table5[[#This Row],[Date]])</f>
        <v>2061</v>
      </c>
    </row>
    <row r="1273" spans="1:8" x14ac:dyDescent="0.2">
      <c r="A1273">
        <v>2325</v>
      </c>
      <c r="B1273" t="s">
        <v>891</v>
      </c>
      <c r="C1273">
        <v>2406</v>
      </c>
      <c r="D1273" t="s">
        <v>900</v>
      </c>
      <c r="E1273" s="200">
        <v>59083</v>
      </c>
      <c r="F1273">
        <v>16</v>
      </c>
      <c r="G1273" t="s">
        <v>890</v>
      </c>
      <c r="H1273">
        <f>YEAR(Table5[[#This Row],[Date]])</f>
        <v>2061</v>
      </c>
    </row>
    <row r="1274" spans="1:8" x14ac:dyDescent="0.2">
      <c r="A1274">
        <v>2326</v>
      </c>
      <c r="B1274" t="s">
        <v>891</v>
      </c>
      <c r="C1274">
        <v>2412</v>
      </c>
      <c r="D1274" t="s">
        <v>900</v>
      </c>
      <c r="E1274" s="200">
        <v>59095</v>
      </c>
      <c r="F1274">
        <v>17</v>
      </c>
      <c r="G1274" t="s">
        <v>892</v>
      </c>
      <c r="H1274">
        <f>YEAR(Table5[[#This Row],[Date]])</f>
        <v>2061</v>
      </c>
    </row>
    <row r="1275" spans="1:8" x14ac:dyDescent="0.2">
      <c r="A1275">
        <v>2327</v>
      </c>
      <c r="B1275" t="s">
        <v>891</v>
      </c>
      <c r="C1275">
        <v>2412</v>
      </c>
      <c r="D1275" t="s">
        <v>897</v>
      </c>
      <c r="E1275" s="200">
        <v>59107</v>
      </c>
      <c r="F1275">
        <v>17</v>
      </c>
      <c r="G1275" t="s">
        <v>890</v>
      </c>
      <c r="H1275">
        <f>YEAR(Table5[[#This Row],[Date]])</f>
        <v>2061</v>
      </c>
    </row>
    <row r="1276" spans="1:8" x14ac:dyDescent="0.2">
      <c r="A1276">
        <v>2328</v>
      </c>
      <c r="B1276" t="s">
        <v>888</v>
      </c>
      <c r="C1276">
        <v>2417</v>
      </c>
      <c r="D1276" t="s">
        <v>899</v>
      </c>
      <c r="E1276" s="200">
        <v>59119</v>
      </c>
      <c r="F1276">
        <v>17</v>
      </c>
      <c r="G1276" t="s">
        <v>890</v>
      </c>
      <c r="H1276">
        <f>YEAR(Table5[[#This Row],[Date]])</f>
        <v>2061</v>
      </c>
    </row>
    <row r="1277" spans="1:8" x14ac:dyDescent="0.2">
      <c r="A1277">
        <v>2329</v>
      </c>
      <c r="B1277" t="s">
        <v>888</v>
      </c>
      <c r="C1277">
        <v>2417</v>
      </c>
      <c r="D1277" t="s">
        <v>897</v>
      </c>
      <c r="E1277" s="200">
        <v>59131</v>
      </c>
      <c r="F1277">
        <v>17</v>
      </c>
      <c r="G1277" t="s">
        <v>892</v>
      </c>
      <c r="H1277">
        <f>YEAR(Table5[[#This Row],[Date]])</f>
        <v>2061</v>
      </c>
    </row>
    <row r="1278" spans="1:8" x14ac:dyDescent="0.2">
      <c r="A1278">
        <v>2330</v>
      </c>
      <c r="B1278" t="s">
        <v>888</v>
      </c>
      <c r="C1278">
        <v>2418</v>
      </c>
      <c r="D1278" t="s">
        <v>899</v>
      </c>
      <c r="E1278" s="200">
        <v>59143</v>
      </c>
      <c r="F1278">
        <v>9</v>
      </c>
      <c r="G1278" t="s">
        <v>890</v>
      </c>
      <c r="H1278">
        <f>YEAR(Table5[[#This Row],[Date]])</f>
        <v>2061</v>
      </c>
    </row>
    <row r="1279" spans="1:8" x14ac:dyDescent="0.2">
      <c r="A1279">
        <v>2331</v>
      </c>
      <c r="B1279" t="s">
        <v>891</v>
      </c>
      <c r="C1279">
        <v>2412</v>
      </c>
      <c r="D1279" t="s">
        <v>889</v>
      </c>
      <c r="E1279" s="200">
        <v>59155</v>
      </c>
      <c r="F1279">
        <v>17</v>
      </c>
      <c r="G1279" t="s">
        <v>890</v>
      </c>
      <c r="H1279">
        <f>YEAR(Table5[[#This Row],[Date]])</f>
        <v>2061</v>
      </c>
    </row>
    <row r="1280" spans="1:8" x14ac:dyDescent="0.2">
      <c r="A1280">
        <v>2332</v>
      </c>
      <c r="B1280" t="s">
        <v>891</v>
      </c>
      <c r="C1280">
        <v>2401</v>
      </c>
      <c r="D1280" t="s">
        <v>889</v>
      </c>
      <c r="E1280" s="200">
        <v>59167</v>
      </c>
      <c r="F1280">
        <v>17</v>
      </c>
      <c r="G1280" t="s">
        <v>890</v>
      </c>
      <c r="H1280">
        <f>YEAR(Table5[[#This Row],[Date]])</f>
        <v>2061</v>
      </c>
    </row>
    <row r="1281" spans="1:8" x14ac:dyDescent="0.2">
      <c r="A1281">
        <v>2333</v>
      </c>
      <c r="B1281" t="s">
        <v>891</v>
      </c>
      <c r="C1281">
        <v>2406</v>
      </c>
      <c r="D1281" t="s">
        <v>897</v>
      </c>
      <c r="E1281" s="200">
        <v>59179</v>
      </c>
      <c r="F1281">
        <v>17</v>
      </c>
      <c r="G1281" t="s">
        <v>892</v>
      </c>
      <c r="H1281">
        <f>YEAR(Table5[[#This Row],[Date]])</f>
        <v>2062</v>
      </c>
    </row>
    <row r="1282" spans="1:8" x14ac:dyDescent="0.2">
      <c r="A1282">
        <v>2334</v>
      </c>
      <c r="B1282" t="s">
        <v>891</v>
      </c>
      <c r="C1282">
        <v>2415</v>
      </c>
      <c r="D1282" t="s">
        <v>897</v>
      </c>
      <c r="E1282" s="200">
        <v>59191</v>
      </c>
      <c r="F1282">
        <v>17</v>
      </c>
      <c r="G1282" t="s">
        <v>892</v>
      </c>
      <c r="H1282">
        <f>YEAR(Table5[[#This Row],[Date]])</f>
        <v>2062</v>
      </c>
    </row>
    <row r="1283" spans="1:8" x14ac:dyDescent="0.2">
      <c r="A1283">
        <v>2335</v>
      </c>
      <c r="B1283" t="s">
        <v>891</v>
      </c>
      <c r="C1283">
        <v>2408</v>
      </c>
      <c r="D1283" t="s">
        <v>889</v>
      </c>
      <c r="E1283" s="200">
        <v>59203</v>
      </c>
      <c r="F1283">
        <v>17</v>
      </c>
      <c r="G1283" t="s">
        <v>890</v>
      </c>
      <c r="H1283">
        <f>YEAR(Table5[[#This Row],[Date]])</f>
        <v>2062</v>
      </c>
    </row>
    <row r="1284" spans="1:8" x14ac:dyDescent="0.2">
      <c r="A1284">
        <v>2336</v>
      </c>
      <c r="B1284" t="s">
        <v>891</v>
      </c>
      <c r="C1284">
        <v>2418</v>
      </c>
      <c r="D1284" t="s">
        <v>893</v>
      </c>
      <c r="E1284" s="200">
        <v>59215</v>
      </c>
      <c r="F1284">
        <v>17</v>
      </c>
      <c r="G1284" t="s">
        <v>892</v>
      </c>
      <c r="H1284">
        <f>YEAR(Table5[[#This Row],[Date]])</f>
        <v>2062</v>
      </c>
    </row>
    <row r="1285" spans="1:8" x14ac:dyDescent="0.2">
      <c r="A1285">
        <v>2337</v>
      </c>
      <c r="B1285" t="s">
        <v>891</v>
      </c>
      <c r="C1285">
        <v>2423</v>
      </c>
      <c r="D1285" t="s">
        <v>889</v>
      </c>
      <c r="E1285" s="200">
        <v>59227</v>
      </c>
      <c r="F1285">
        <v>3</v>
      </c>
      <c r="G1285" t="s">
        <v>890</v>
      </c>
      <c r="H1285">
        <f>YEAR(Table5[[#This Row],[Date]])</f>
        <v>2062</v>
      </c>
    </row>
    <row r="1286" spans="1:8" x14ac:dyDescent="0.2">
      <c r="A1286">
        <v>2338</v>
      </c>
      <c r="B1286" t="s">
        <v>891</v>
      </c>
      <c r="C1286">
        <v>2419</v>
      </c>
      <c r="D1286" t="s">
        <v>897</v>
      </c>
      <c r="E1286" s="200">
        <v>59239</v>
      </c>
      <c r="F1286">
        <v>17</v>
      </c>
      <c r="G1286" t="s">
        <v>890</v>
      </c>
      <c r="H1286">
        <f>YEAR(Table5[[#This Row],[Date]])</f>
        <v>2062</v>
      </c>
    </row>
    <row r="1287" spans="1:8" x14ac:dyDescent="0.2">
      <c r="A1287">
        <v>2339</v>
      </c>
      <c r="B1287" t="s">
        <v>891</v>
      </c>
      <c r="C1287">
        <v>2408</v>
      </c>
      <c r="D1287" t="s">
        <v>889</v>
      </c>
      <c r="E1287" s="200">
        <v>59251</v>
      </c>
      <c r="F1287">
        <v>17</v>
      </c>
      <c r="G1287" t="s">
        <v>890</v>
      </c>
      <c r="H1287">
        <f>YEAR(Table5[[#This Row],[Date]])</f>
        <v>2062</v>
      </c>
    </row>
    <row r="1288" spans="1:8" x14ac:dyDescent="0.2">
      <c r="A1288">
        <v>2340</v>
      </c>
      <c r="B1288" t="s">
        <v>891</v>
      </c>
      <c r="C1288">
        <v>2406</v>
      </c>
      <c r="D1288" t="s">
        <v>897</v>
      </c>
      <c r="E1288" s="200">
        <v>59263</v>
      </c>
      <c r="F1288">
        <v>17</v>
      </c>
      <c r="G1288" t="s">
        <v>890</v>
      </c>
      <c r="H1288">
        <f>YEAR(Table5[[#This Row],[Date]])</f>
        <v>2062</v>
      </c>
    </row>
    <row r="1289" spans="1:8" x14ac:dyDescent="0.2">
      <c r="A1289">
        <v>2341</v>
      </c>
      <c r="B1289" t="s">
        <v>891</v>
      </c>
      <c r="C1289">
        <v>2409</v>
      </c>
      <c r="D1289" t="s">
        <v>897</v>
      </c>
      <c r="E1289" s="200">
        <v>59275</v>
      </c>
      <c r="F1289">
        <v>17</v>
      </c>
      <c r="G1289" t="s">
        <v>890</v>
      </c>
      <c r="H1289">
        <f>YEAR(Table5[[#This Row],[Date]])</f>
        <v>2062</v>
      </c>
    </row>
    <row r="1290" spans="1:8" x14ac:dyDescent="0.2">
      <c r="A1290">
        <v>2342</v>
      </c>
      <c r="B1290" t="s">
        <v>888</v>
      </c>
      <c r="C1290">
        <v>2424</v>
      </c>
      <c r="D1290" t="s">
        <v>889</v>
      </c>
      <c r="E1290" s="200">
        <v>59287</v>
      </c>
      <c r="F1290">
        <v>17</v>
      </c>
      <c r="G1290" t="s">
        <v>890</v>
      </c>
      <c r="H1290">
        <f>YEAR(Table5[[#This Row],[Date]])</f>
        <v>2062</v>
      </c>
    </row>
    <row r="1291" spans="1:8" x14ac:dyDescent="0.2">
      <c r="A1291">
        <v>2343</v>
      </c>
      <c r="B1291" t="s">
        <v>888</v>
      </c>
      <c r="C1291">
        <v>2406</v>
      </c>
      <c r="D1291" t="s">
        <v>899</v>
      </c>
      <c r="E1291" s="200">
        <v>59299</v>
      </c>
      <c r="F1291">
        <v>17</v>
      </c>
      <c r="G1291" t="s">
        <v>890</v>
      </c>
      <c r="H1291">
        <f>YEAR(Table5[[#This Row],[Date]])</f>
        <v>2062</v>
      </c>
    </row>
    <row r="1292" spans="1:8" x14ac:dyDescent="0.2">
      <c r="A1292">
        <v>2344</v>
      </c>
      <c r="B1292" t="s">
        <v>891</v>
      </c>
      <c r="C1292">
        <v>2419</v>
      </c>
      <c r="D1292" t="s">
        <v>897</v>
      </c>
      <c r="E1292" s="200">
        <v>59311</v>
      </c>
      <c r="F1292">
        <v>17</v>
      </c>
      <c r="G1292" t="s">
        <v>892</v>
      </c>
      <c r="H1292">
        <f>YEAR(Table5[[#This Row],[Date]])</f>
        <v>2062</v>
      </c>
    </row>
    <row r="1293" spans="1:8" x14ac:dyDescent="0.2">
      <c r="A1293">
        <v>2345</v>
      </c>
      <c r="B1293" t="s">
        <v>894</v>
      </c>
      <c r="C1293">
        <v>2408</v>
      </c>
      <c r="D1293" t="s">
        <v>889</v>
      </c>
      <c r="E1293" s="200">
        <v>59323</v>
      </c>
      <c r="F1293">
        <v>17</v>
      </c>
      <c r="G1293" t="s">
        <v>892</v>
      </c>
      <c r="H1293">
        <f>YEAR(Table5[[#This Row],[Date]])</f>
        <v>2062</v>
      </c>
    </row>
    <row r="1294" spans="1:8" x14ac:dyDescent="0.2">
      <c r="A1294">
        <v>2346</v>
      </c>
      <c r="B1294" t="s">
        <v>891</v>
      </c>
      <c r="C1294">
        <v>2412</v>
      </c>
      <c r="D1294" t="s">
        <v>899</v>
      </c>
      <c r="E1294" s="200">
        <v>59335</v>
      </c>
      <c r="F1294">
        <v>17</v>
      </c>
      <c r="G1294" t="s">
        <v>890</v>
      </c>
      <c r="H1294">
        <f>YEAR(Table5[[#This Row],[Date]])</f>
        <v>2062</v>
      </c>
    </row>
    <row r="1295" spans="1:8" x14ac:dyDescent="0.2">
      <c r="A1295">
        <v>2347</v>
      </c>
      <c r="B1295" t="s">
        <v>888</v>
      </c>
      <c r="C1295">
        <v>2406</v>
      </c>
      <c r="D1295" t="s">
        <v>897</v>
      </c>
      <c r="E1295" s="200">
        <v>59347</v>
      </c>
      <c r="F1295">
        <v>17</v>
      </c>
      <c r="G1295" t="s">
        <v>892</v>
      </c>
      <c r="H1295">
        <f>YEAR(Table5[[#This Row],[Date]])</f>
        <v>2062</v>
      </c>
    </row>
    <row r="1296" spans="1:8" x14ac:dyDescent="0.2">
      <c r="A1296">
        <v>2349</v>
      </c>
      <c r="B1296" t="s">
        <v>894</v>
      </c>
      <c r="C1296">
        <v>2409</v>
      </c>
      <c r="D1296" t="s">
        <v>900</v>
      </c>
      <c r="E1296" s="200">
        <v>59359</v>
      </c>
      <c r="F1296">
        <v>17</v>
      </c>
      <c r="G1296" t="s">
        <v>892</v>
      </c>
      <c r="H1296">
        <f>YEAR(Table5[[#This Row],[Date]])</f>
        <v>2062</v>
      </c>
    </row>
    <row r="1297" spans="1:8" x14ac:dyDescent="0.2">
      <c r="A1297">
        <v>2352</v>
      </c>
      <c r="B1297" t="s">
        <v>888</v>
      </c>
      <c r="C1297">
        <v>2419</v>
      </c>
      <c r="D1297" t="s">
        <v>900</v>
      </c>
      <c r="E1297" s="200">
        <v>59371</v>
      </c>
      <c r="F1297">
        <v>17</v>
      </c>
      <c r="G1297" t="s">
        <v>890</v>
      </c>
      <c r="H1297">
        <f>YEAR(Table5[[#This Row],[Date]])</f>
        <v>2062</v>
      </c>
    </row>
    <row r="1298" spans="1:8" x14ac:dyDescent="0.2">
      <c r="A1298">
        <v>2353</v>
      </c>
      <c r="B1298" t="s">
        <v>891</v>
      </c>
      <c r="C1298">
        <v>2417</v>
      </c>
      <c r="D1298" t="s">
        <v>889</v>
      </c>
      <c r="E1298" s="200">
        <v>59383</v>
      </c>
      <c r="F1298">
        <v>17</v>
      </c>
      <c r="G1298" t="s">
        <v>892</v>
      </c>
      <c r="H1298">
        <f>YEAR(Table5[[#This Row],[Date]])</f>
        <v>2062</v>
      </c>
    </row>
    <row r="1299" spans="1:8" x14ac:dyDescent="0.2">
      <c r="A1299">
        <v>2354</v>
      </c>
      <c r="B1299" t="s">
        <v>891</v>
      </c>
      <c r="C1299">
        <v>2424</v>
      </c>
      <c r="D1299" t="s">
        <v>889</v>
      </c>
      <c r="E1299" s="200">
        <v>59395</v>
      </c>
      <c r="F1299">
        <v>17</v>
      </c>
      <c r="G1299" t="s">
        <v>892</v>
      </c>
      <c r="H1299">
        <f>YEAR(Table5[[#This Row],[Date]])</f>
        <v>2062</v>
      </c>
    </row>
    <row r="1300" spans="1:8" x14ac:dyDescent="0.2">
      <c r="A1300">
        <v>2355</v>
      </c>
      <c r="B1300" t="s">
        <v>891</v>
      </c>
      <c r="C1300">
        <v>2405</v>
      </c>
      <c r="D1300" t="s">
        <v>899</v>
      </c>
      <c r="E1300" s="200">
        <v>59407</v>
      </c>
      <c r="F1300">
        <v>17</v>
      </c>
      <c r="G1300" t="s">
        <v>892</v>
      </c>
      <c r="H1300">
        <f>YEAR(Table5[[#This Row],[Date]])</f>
        <v>2062</v>
      </c>
    </row>
    <row r="1301" spans="1:8" x14ac:dyDescent="0.2">
      <c r="A1301">
        <v>2356</v>
      </c>
      <c r="B1301" t="s">
        <v>888</v>
      </c>
      <c r="C1301">
        <v>2413</v>
      </c>
      <c r="D1301" t="s">
        <v>893</v>
      </c>
      <c r="E1301" s="200">
        <v>59419</v>
      </c>
      <c r="F1301">
        <v>17</v>
      </c>
      <c r="G1301" t="s">
        <v>892</v>
      </c>
      <c r="H1301">
        <f>YEAR(Table5[[#This Row],[Date]])</f>
        <v>2062</v>
      </c>
    </row>
    <row r="1302" spans="1:8" x14ac:dyDescent="0.2">
      <c r="A1302">
        <v>2358</v>
      </c>
      <c r="B1302" t="s">
        <v>891</v>
      </c>
      <c r="C1302">
        <v>2414</v>
      </c>
      <c r="D1302" t="s">
        <v>899</v>
      </c>
      <c r="E1302" s="200">
        <v>59431</v>
      </c>
      <c r="F1302">
        <v>17</v>
      </c>
      <c r="G1302" t="s">
        <v>892</v>
      </c>
      <c r="H1302">
        <f>YEAR(Table5[[#This Row],[Date]])</f>
        <v>2062</v>
      </c>
    </row>
    <row r="1303" spans="1:8" x14ac:dyDescent="0.2">
      <c r="A1303">
        <v>2362</v>
      </c>
      <c r="B1303" t="s">
        <v>891</v>
      </c>
      <c r="C1303">
        <v>2414</v>
      </c>
      <c r="D1303" t="s">
        <v>899</v>
      </c>
      <c r="E1303" s="200">
        <v>59443</v>
      </c>
      <c r="F1303">
        <v>17</v>
      </c>
      <c r="G1303" t="s">
        <v>892</v>
      </c>
      <c r="H1303">
        <f>YEAR(Table5[[#This Row],[Date]])</f>
        <v>2062</v>
      </c>
    </row>
    <row r="1304" spans="1:8" x14ac:dyDescent="0.2">
      <c r="A1304">
        <v>2365</v>
      </c>
      <c r="B1304" t="s">
        <v>888</v>
      </c>
      <c r="C1304">
        <v>2424</v>
      </c>
      <c r="D1304" t="s">
        <v>900</v>
      </c>
      <c r="E1304" s="200">
        <v>59455</v>
      </c>
      <c r="F1304">
        <v>17</v>
      </c>
      <c r="G1304" t="s">
        <v>892</v>
      </c>
      <c r="H1304">
        <f>YEAR(Table5[[#This Row],[Date]])</f>
        <v>2062</v>
      </c>
    </row>
    <row r="1305" spans="1:8" x14ac:dyDescent="0.2">
      <c r="A1305">
        <v>2366</v>
      </c>
      <c r="B1305" t="s">
        <v>891</v>
      </c>
      <c r="C1305">
        <v>2406</v>
      </c>
      <c r="D1305" t="s">
        <v>899</v>
      </c>
      <c r="E1305" s="200">
        <v>59467</v>
      </c>
      <c r="F1305">
        <v>17</v>
      </c>
      <c r="G1305" t="s">
        <v>890</v>
      </c>
      <c r="H1305">
        <f>YEAR(Table5[[#This Row],[Date]])</f>
        <v>2062</v>
      </c>
    </row>
    <row r="1306" spans="1:8" x14ac:dyDescent="0.2">
      <c r="A1306">
        <v>2367</v>
      </c>
      <c r="B1306" t="s">
        <v>891</v>
      </c>
      <c r="C1306">
        <v>2402</v>
      </c>
      <c r="D1306" t="s">
        <v>897</v>
      </c>
      <c r="E1306" s="200">
        <v>59479</v>
      </c>
      <c r="F1306">
        <v>17</v>
      </c>
      <c r="G1306" t="s">
        <v>892</v>
      </c>
      <c r="H1306">
        <f>YEAR(Table5[[#This Row],[Date]])</f>
        <v>2062</v>
      </c>
    </row>
    <row r="1307" spans="1:8" x14ac:dyDescent="0.2">
      <c r="A1307">
        <v>2368</v>
      </c>
      <c r="B1307" t="s">
        <v>891</v>
      </c>
      <c r="C1307">
        <v>2402</v>
      </c>
      <c r="D1307" t="s">
        <v>900</v>
      </c>
      <c r="E1307" s="200">
        <v>59491</v>
      </c>
      <c r="F1307">
        <v>17</v>
      </c>
      <c r="G1307" t="s">
        <v>892</v>
      </c>
      <c r="H1307">
        <f>YEAR(Table5[[#This Row],[Date]])</f>
        <v>2062</v>
      </c>
    </row>
    <row r="1308" spans="1:8" x14ac:dyDescent="0.2">
      <c r="A1308">
        <v>2369</v>
      </c>
      <c r="B1308" t="s">
        <v>888</v>
      </c>
      <c r="C1308">
        <v>2406</v>
      </c>
      <c r="D1308" t="s">
        <v>897</v>
      </c>
      <c r="E1308" s="200">
        <v>59503</v>
      </c>
      <c r="F1308">
        <v>17</v>
      </c>
      <c r="G1308" t="s">
        <v>890</v>
      </c>
      <c r="H1308">
        <f>YEAR(Table5[[#This Row],[Date]])</f>
        <v>2062</v>
      </c>
    </row>
    <row r="1309" spans="1:8" x14ac:dyDescent="0.2">
      <c r="A1309">
        <v>2370</v>
      </c>
      <c r="B1309" t="s">
        <v>888</v>
      </c>
      <c r="C1309">
        <v>2417</v>
      </c>
      <c r="D1309" t="s">
        <v>893</v>
      </c>
      <c r="E1309" s="200">
        <v>59515</v>
      </c>
      <c r="F1309">
        <v>17</v>
      </c>
      <c r="G1309" t="s">
        <v>890</v>
      </c>
      <c r="H1309">
        <f>YEAR(Table5[[#This Row],[Date]])</f>
        <v>2062</v>
      </c>
    </row>
    <row r="1310" spans="1:8" x14ac:dyDescent="0.2">
      <c r="A1310">
        <v>2371</v>
      </c>
      <c r="B1310" t="s">
        <v>888</v>
      </c>
      <c r="C1310">
        <v>2417</v>
      </c>
      <c r="D1310" t="s">
        <v>893</v>
      </c>
      <c r="E1310" s="200">
        <v>59527</v>
      </c>
      <c r="F1310">
        <v>17</v>
      </c>
      <c r="G1310" t="s">
        <v>890</v>
      </c>
      <c r="H1310">
        <f>YEAR(Table5[[#This Row],[Date]])</f>
        <v>2062</v>
      </c>
    </row>
    <row r="1311" spans="1:8" x14ac:dyDescent="0.2">
      <c r="A1311">
        <v>2372</v>
      </c>
      <c r="B1311" t="s">
        <v>891</v>
      </c>
      <c r="C1311">
        <v>2409</v>
      </c>
      <c r="D1311" t="s">
        <v>900</v>
      </c>
      <c r="E1311" s="200">
        <v>59539</v>
      </c>
      <c r="F1311">
        <v>4</v>
      </c>
      <c r="G1311" t="s">
        <v>892</v>
      </c>
      <c r="H1311">
        <f>YEAR(Table5[[#This Row],[Date]])</f>
        <v>2063</v>
      </c>
    </row>
    <row r="1312" spans="1:8" x14ac:dyDescent="0.2">
      <c r="A1312">
        <v>2373</v>
      </c>
      <c r="B1312" t="s">
        <v>891</v>
      </c>
      <c r="C1312">
        <v>2404</v>
      </c>
      <c r="D1312" t="s">
        <v>893</v>
      </c>
      <c r="E1312" s="200">
        <v>59551</v>
      </c>
      <c r="F1312">
        <v>17</v>
      </c>
      <c r="G1312" t="s">
        <v>890</v>
      </c>
      <c r="H1312">
        <f>YEAR(Table5[[#This Row],[Date]])</f>
        <v>2063</v>
      </c>
    </row>
    <row r="1313" spans="1:8" x14ac:dyDescent="0.2">
      <c r="A1313">
        <v>2374</v>
      </c>
      <c r="B1313" t="s">
        <v>891</v>
      </c>
      <c r="C1313">
        <v>2415</v>
      </c>
      <c r="D1313" t="s">
        <v>899</v>
      </c>
      <c r="E1313" s="200">
        <v>59563</v>
      </c>
      <c r="F1313">
        <v>17</v>
      </c>
      <c r="G1313" t="s">
        <v>892</v>
      </c>
      <c r="H1313">
        <f>YEAR(Table5[[#This Row],[Date]])</f>
        <v>2063</v>
      </c>
    </row>
    <row r="1314" spans="1:8" x14ac:dyDescent="0.2">
      <c r="A1314">
        <v>2375</v>
      </c>
      <c r="B1314" t="s">
        <v>891</v>
      </c>
      <c r="C1314">
        <v>2421</v>
      </c>
      <c r="D1314" t="s">
        <v>889</v>
      </c>
      <c r="E1314" s="200">
        <v>59575</v>
      </c>
      <c r="F1314">
        <v>16</v>
      </c>
      <c r="G1314" t="s">
        <v>890</v>
      </c>
      <c r="H1314">
        <f>YEAR(Table5[[#This Row],[Date]])</f>
        <v>2063</v>
      </c>
    </row>
    <row r="1315" spans="1:8" x14ac:dyDescent="0.2">
      <c r="A1315">
        <v>2376</v>
      </c>
      <c r="B1315" t="s">
        <v>891</v>
      </c>
      <c r="C1315">
        <v>2421</v>
      </c>
      <c r="D1315" t="s">
        <v>897</v>
      </c>
      <c r="E1315" s="200">
        <v>59587</v>
      </c>
      <c r="F1315">
        <v>16</v>
      </c>
      <c r="G1315" t="s">
        <v>890</v>
      </c>
      <c r="H1315">
        <f>YEAR(Table5[[#This Row],[Date]])</f>
        <v>2063</v>
      </c>
    </row>
    <row r="1316" spans="1:8" x14ac:dyDescent="0.2">
      <c r="A1316">
        <v>2378</v>
      </c>
      <c r="B1316" t="s">
        <v>891</v>
      </c>
      <c r="C1316">
        <v>2401</v>
      </c>
      <c r="D1316" t="s">
        <v>899</v>
      </c>
      <c r="E1316" s="200">
        <v>59599</v>
      </c>
      <c r="F1316">
        <v>16</v>
      </c>
      <c r="G1316" t="s">
        <v>892</v>
      </c>
      <c r="H1316">
        <f>YEAR(Table5[[#This Row],[Date]])</f>
        <v>2063</v>
      </c>
    </row>
    <row r="1317" spans="1:8" x14ac:dyDescent="0.2">
      <c r="A1317">
        <v>2379</v>
      </c>
      <c r="B1317" t="s">
        <v>894</v>
      </c>
      <c r="C1317">
        <v>2414</v>
      </c>
      <c r="D1317" t="s">
        <v>899</v>
      </c>
      <c r="E1317" s="200">
        <v>59611</v>
      </c>
      <c r="F1317">
        <v>16</v>
      </c>
      <c r="G1317" t="s">
        <v>896</v>
      </c>
      <c r="H1317">
        <f>YEAR(Table5[[#This Row],[Date]])</f>
        <v>2063</v>
      </c>
    </row>
    <row r="1318" spans="1:8" x14ac:dyDescent="0.2">
      <c r="A1318">
        <v>2380</v>
      </c>
      <c r="B1318" t="s">
        <v>891</v>
      </c>
      <c r="C1318">
        <v>2417</v>
      </c>
      <c r="D1318" t="s">
        <v>897</v>
      </c>
      <c r="E1318" s="200">
        <v>59623</v>
      </c>
      <c r="F1318">
        <v>16</v>
      </c>
      <c r="G1318" t="s">
        <v>892</v>
      </c>
      <c r="H1318">
        <f>YEAR(Table5[[#This Row],[Date]])</f>
        <v>2063</v>
      </c>
    </row>
    <row r="1319" spans="1:8" x14ac:dyDescent="0.2">
      <c r="A1319">
        <v>2381</v>
      </c>
      <c r="B1319" t="s">
        <v>891</v>
      </c>
      <c r="C1319">
        <v>2414</v>
      </c>
      <c r="D1319" t="s">
        <v>900</v>
      </c>
      <c r="E1319" s="200">
        <v>59635</v>
      </c>
      <c r="F1319">
        <v>16</v>
      </c>
      <c r="G1319" t="s">
        <v>890</v>
      </c>
      <c r="H1319">
        <f>YEAR(Table5[[#This Row],[Date]])</f>
        <v>2063</v>
      </c>
    </row>
    <row r="1320" spans="1:8" x14ac:dyDescent="0.2">
      <c r="A1320">
        <v>2382</v>
      </c>
      <c r="B1320" t="s">
        <v>891</v>
      </c>
      <c r="C1320">
        <v>2402</v>
      </c>
      <c r="D1320" t="s">
        <v>893</v>
      </c>
      <c r="E1320" s="200">
        <v>59647</v>
      </c>
      <c r="F1320">
        <v>16</v>
      </c>
      <c r="G1320" t="s">
        <v>892</v>
      </c>
      <c r="H1320">
        <f>YEAR(Table5[[#This Row],[Date]])</f>
        <v>2063</v>
      </c>
    </row>
    <row r="1321" spans="1:8" x14ac:dyDescent="0.2">
      <c r="A1321">
        <v>2383</v>
      </c>
      <c r="B1321" t="s">
        <v>888</v>
      </c>
      <c r="C1321">
        <v>2412</v>
      </c>
      <c r="D1321" t="s">
        <v>893</v>
      </c>
      <c r="E1321" s="200">
        <v>59659</v>
      </c>
      <c r="F1321">
        <v>16</v>
      </c>
      <c r="G1321" t="s">
        <v>890</v>
      </c>
      <c r="H1321">
        <f>YEAR(Table5[[#This Row],[Date]])</f>
        <v>2063</v>
      </c>
    </row>
    <row r="1322" spans="1:8" x14ac:dyDescent="0.2">
      <c r="A1322">
        <v>2384</v>
      </c>
      <c r="B1322" t="s">
        <v>891</v>
      </c>
      <c r="C1322">
        <v>2417</v>
      </c>
      <c r="D1322" t="s">
        <v>893</v>
      </c>
      <c r="E1322" s="200">
        <v>59671</v>
      </c>
      <c r="F1322">
        <v>16</v>
      </c>
      <c r="G1322" t="s">
        <v>890</v>
      </c>
      <c r="H1322">
        <f>YEAR(Table5[[#This Row],[Date]])</f>
        <v>2063</v>
      </c>
    </row>
    <row r="1323" spans="1:8" x14ac:dyDescent="0.2">
      <c r="A1323">
        <v>2385</v>
      </c>
      <c r="B1323" t="s">
        <v>891</v>
      </c>
      <c r="C1323">
        <v>2422</v>
      </c>
      <c r="D1323" t="s">
        <v>893</v>
      </c>
      <c r="E1323" s="200">
        <v>59683</v>
      </c>
      <c r="F1323">
        <v>16</v>
      </c>
      <c r="G1323" t="s">
        <v>890</v>
      </c>
      <c r="H1323">
        <f>YEAR(Table5[[#This Row],[Date]])</f>
        <v>2063</v>
      </c>
    </row>
    <row r="1324" spans="1:8" x14ac:dyDescent="0.2">
      <c r="A1324">
        <v>2386</v>
      </c>
      <c r="B1324" t="s">
        <v>891</v>
      </c>
      <c r="C1324">
        <v>2413</v>
      </c>
      <c r="D1324" t="s">
        <v>897</v>
      </c>
      <c r="E1324" s="200">
        <v>59695</v>
      </c>
      <c r="F1324">
        <v>16</v>
      </c>
      <c r="G1324" t="s">
        <v>892</v>
      </c>
      <c r="H1324">
        <f>YEAR(Table5[[#This Row],[Date]])</f>
        <v>2063</v>
      </c>
    </row>
    <row r="1325" spans="1:8" x14ac:dyDescent="0.2">
      <c r="A1325">
        <v>2387</v>
      </c>
      <c r="B1325" t="s">
        <v>888</v>
      </c>
      <c r="C1325">
        <v>2405</v>
      </c>
      <c r="D1325" t="s">
        <v>889</v>
      </c>
      <c r="E1325" s="200">
        <v>59707</v>
      </c>
      <c r="F1325">
        <v>16</v>
      </c>
      <c r="G1325" t="s">
        <v>890</v>
      </c>
      <c r="H1325">
        <f>YEAR(Table5[[#This Row],[Date]])</f>
        <v>2063</v>
      </c>
    </row>
    <row r="1326" spans="1:8" x14ac:dyDescent="0.2">
      <c r="A1326">
        <v>2388</v>
      </c>
      <c r="B1326" t="s">
        <v>891</v>
      </c>
      <c r="C1326">
        <v>2424</v>
      </c>
      <c r="D1326" t="s">
        <v>889</v>
      </c>
      <c r="E1326" s="200">
        <v>59719</v>
      </c>
      <c r="F1326">
        <v>16</v>
      </c>
      <c r="G1326" t="s">
        <v>892</v>
      </c>
      <c r="H1326">
        <f>YEAR(Table5[[#This Row],[Date]])</f>
        <v>2063</v>
      </c>
    </row>
    <row r="1327" spans="1:8" x14ac:dyDescent="0.2">
      <c r="A1327">
        <v>2389</v>
      </c>
      <c r="B1327" t="s">
        <v>891</v>
      </c>
      <c r="C1327">
        <v>2403</v>
      </c>
      <c r="D1327" t="s">
        <v>893</v>
      </c>
      <c r="E1327" s="200">
        <v>59731</v>
      </c>
      <c r="F1327">
        <v>16</v>
      </c>
      <c r="G1327" t="s">
        <v>890</v>
      </c>
      <c r="H1327">
        <f>YEAR(Table5[[#This Row],[Date]])</f>
        <v>2063</v>
      </c>
    </row>
    <row r="1328" spans="1:8" x14ac:dyDescent="0.2">
      <c r="A1328">
        <v>2390</v>
      </c>
      <c r="B1328" t="s">
        <v>888</v>
      </c>
      <c r="C1328">
        <v>2402</v>
      </c>
      <c r="D1328" t="s">
        <v>893</v>
      </c>
      <c r="E1328" s="200">
        <v>59743</v>
      </c>
      <c r="F1328">
        <v>16</v>
      </c>
      <c r="G1328" t="s">
        <v>890</v>
      </c>
      <c r="H1328">
        <f>YEAR(Table5[[#This Row],[Date]])</f>
        <v>2063</v>
      </c>
    </row>
    <row r="1329" spans="1:8" x14ac:dyDescent="0.2">
      <c r="A1329">
        <v>2391</v>
      </c>
      <c r="B1329" t="s">
        <v>888</v>
      </c>
      <c r="C1329">
        <v>2421</v>
      </c>
      <c r="D1329" t="s">
        <v>897</v>
      </c>
      <c r="E1329" s="200">
        <v>59755</v>
      </c>
      <c r="F1329">
        <v>15</v>
      </c>
      <c r="G1329" t="s">
        <v>890</v>
      </c>
      <c r="H1329">
        <f>YEAR(Table5[[#This Row],[Date]])</f>
        <v>2063</v>
      </c>
    </row>
    <row r="1330" spans="1:8" x14ac:dyDescent="0.2">
      <c r="A1330">
        <v>2392</v>
      </c>
      <c r="B1330" t="s">
        <v>888</v>
      </c>
      <c r="C1330">
        <v>2405</v>
      </c>
      <c r="D1330" t="s">
        <v>899</v>
      </c>
      <c r="E1330" s="200">
        <v>59767</v>
      </c>
      <c r="F1330">
        <v>15</v>
      </c>
      <c r="G1330" t="s">
        <v>890</v>
      </c>
      <c r="H1330">
        <f>YEAR(Table5[[#This Row],[Date]])</f>
        <v>2063</v>
      </c>
    </row>
    <row r="1331" spans="1:8" x14ac:dyDescent="0.2">
      <c r="A1331">
        <v>2393</v>
      </c>
      <c r="B1331" t="s">
        <v>891</v>
      </c>
      <c r="C1331">
        <v>2422</v>
      </c>
      <c r="D1331" t="s">
        <v>899</v>
      </c>
      <c r="E1331" s="200">
        <v>59779</v>
      </c>
      <c r="F1331">
        <v>15</v>
      </c>
      <c r="G1331" t="s">
        <v>892</v>
      </c>
      <c r="H1331">
        <f>YEAR(Table5[[#This Row],[Date]])</f>
        <v>2063</v>
      </c>
    </row>
    <row r="1332" spans="1:8" x14ac:dyDescent="0.2">
      <c r="A1332">
        <v>2394</v>
      </c>
      <c r="B1332" t="s">
        <v>891</v>
      </c>
      <c r="C1332">
        <v>2412</v>
      </c>
      <c r="D1332" t="s">
        <v>897</v>
      </c>
      <c r="E1332" s="200">
        <v>59791</v>
      </c>
      <c r="F1332">
        <v>16</v>
      </c>
      <c r="G1332" t="s">
        <v>892</v>
      </c>
      <c r="H1332">
        <f>YEAR(Table5[[#This Row],[Date]])</f>
        <v>2063</v>
      </c>
    </row>
    <row r="1333" spans="1:8" x14ac:dyDescent="0.2">
      <c r="A1333">
        <v>2395</v>
      </c>
      <c r="B1333" t="s">
        <v>891</v>
      </c>
      <c r="C1333">
        <v>2409</v>
      </c>
      <c r="D1333" t="s">
        <v>897</v>
      </c>
      <c r="E1333" s="200">
        <v>59803</v>
      </c>
      <c r="F1333">
        <v>16</v>
      </c>
      <c r="G1333" t="s">
        <v>892</v>
      </c>
      <c r="H1333">
        <f>YEAR(Table5[[#This Row],[Date]])</f>
        <v>2063</v>
      </c>
    </row>
    <row r="1334" spans="1:8" x14ac:dyDescent="0.2">
      <c r="A1334">
        <v>2396</v>
      </c>
      <c r="B1334" t="s">
        <v>891</v>
      </c>
      <c r="C1334">
        <v>2417</v>
      </c>
      <c r="D1334" t="s">
        <v>897</v>
      </c>
      <c r="E1334" s="200">
        <v>59815</v>
      </c>
      <c r="F1334">
        <v>16</v>
      </c>
      <c r="G1334" t="s">
        <v>890</v>
      </c>
      <c r="H1334">
        <f>YEAR(Table5[[#This Row],[Date]])</f>
        <v>2063</v>
      </c>
    </row>
    <row r="1335" spans="1:8" x14ac:dyDescent="0.2">
      <c r="A1335">
        <v>2397</v>
      </c>
      <c r="B1335" t="s">
        <v>891</v>
      </c>
      <c r="C1335">
        <v>2403</v>
      </c>
      <c r="D1335" t="s">
        <v>899</v>
      </c>
      <c r="E1335" s="200">
        <v>59827</v>
      </c>
      <c r="F1335">
        <v>16</v>
      </c>
      <c r="G1335" t="s">
        <v>892</v>
      </c>
      <c r="H1335">
        <f>YEAR(Table5[[#This Row],[Date]])</f>
        <v>2063</v>
      </c>
    </row>
    <row r="1336" spans="1:8" x14ac:dyDescent="0.2">
      <c r="A1336">
        <v>2398</v>
      </c>
      <c r="B1336" t="s">
        <v>891</v>
      </c>
      <c r="C1336">
        <v>2405</v>
      </c>
      <c r="D1336" t="s">
        <v>897</v>
      </c>
      <c r="E1336" s="200">
        <v>59839</v>
      </c>
      <c r="F1336">
        <v>16</v>
      </c>
      <c r="G1336" t="s">
        <v>890</v>
      </c>
      <c r="H1336">
        <f>YEAR(Table5[[#This Row],[Date]])</f>
        <v>2063</v>
      </c>
    </row>
    <row r="1337" spans="1:8" x14ac:dyDescent="0.2">
      <c r="A1337">
        <v>2399</v>
      </c>
      <c r="B1337" t="s">
        <v>894</v>
      </c>
      <c r="C1337">
        <v>2418</v>
      </c>
      <c r="D1337" t="s">
        <v>897</v>
      </c>
      <c r="E1337" s="200">
        <v>59851</v>
      </c>
      <c r="F1337">
        <v>15</v>
      </c>
      <c r="G1337" t="s">
        <v>892</v>
      </c>
      <c r="H1337">
        <f>YEAR(Table5[[#This Row],[Date]])</f>
        <v>2063</v>
      </c>
    </row>
    <row r="1338" spans="1:8" x14ac:dyDescent="0.2">
      <c r="A1338">
        <v>2400</v>
      </c>
      <c r="B1338" t="s">
        <v>888</v>
      </c>
      <c r="C1338">
        <v>2403</v>
      </c>
      <c r="D1338" t="s">
        <v>899</v>
      </c>
      <c r="E1338" s="200">
        <v>59863</v>
      </c>
      <c r="F1338">
        <v>15</v>
      </c>
      <c r="G1338" t="s">
        <v>890</v>
      </c>
      <c r="H1338">
        <f>YEAR(Table5[[#This Row],[Date]])</f>
        <v>2063</v>
      </c>
    </row>
    <row r="1339" spans="1:8" x14ac:dyDescent="0.2">
      <c r="A1339">
        <v>2401</v>
      </c>
      <c r="B1339" t="s">
        <v>888</v>
      </c>
      <c r="C1339">
        <v>2423</v>
      </c>
      <c r="D1339" t="s">
        <v>899</v>
      </c>
      <c r="E1339" s="200">
        <v>59875</v>
      </c>
      <c r="F1339">
        <v>15</v>
      </c>
      <c r="G1339" t="s">
        <v>890</v>
      </c>
      <c r="H1339">
        <f>YEAR(Table5[[#This Row],[Date]])</f>
        <v>2063</v>
      </c>
    </row>
    <row r="1340" spans="1:8" x14ac:dyDescent="0.2">
      <c r="A1340">
        <v>2402</v>
      </c>
      <c r="B1340" t="s">
        <v>894</v>
      </c>
      <c r="C1340">
        <v>2419</v>
      </c>
      <c r="D1340" t="s">
        <v>899</v>
      </c>
      <c r="E1340" s="200">
        <v>59887</v>
      </c>
      <c r="F1340">
        <v>16</v>
      </c>
      <c r="G1340" t="s">
        <v>890</v>
      </c>
      <c r="H1340">
        <f>YEAR(Table5[[#This Row],[Date]])</f>
        <v>2063</v>
      </c>
    </row>
    <row r="1341" spans="1:8" x14ac:dyDescent="0.2">
      <c r="A1341">
        <v>2403</v>
      </c>
      <c r="B1341" t="s">
        <v>888</v>
      </c>
      <c r="C1341">
        <v>2402</v>
      </c>
      <c r="D1341" t="s">
        <v>899</v>
      </c>
      <c r="E1341" s="200">
        <v>59899</v>
      </c>
      <c r="F1341">
        <v>15</v>
      </c>
      <c r="G1341" t="s">
        <v>890</v>
      </c>
      <c r="H1341">
        <f>YEAR(Table5[[#This Row],[Date]])</f>
        <v>2063</v>
      </c>
    </row>
    <row r="1342" spans="1:8" x14ac:dyDescent="0.2">
      <c r="A1342">
        <v>2404</v>
      </c>
      <c r="B1342" t="s">
        <v>888</v>
      </c>
      <c r="C1342">
        <v>2409</v>
      </c>
      <c r="D1342" t="s">
        <v>900</v>
      </c>
      <c r="E1342" s="200">
        <v>59911</v>
      </c>
      <c r="F1342">
        <v>16</v>
      </c>
      <c r="G1342" t="s">
        <v>892</v>
      </c>
      <c r="H1342">
        <f>YEAR(Table5[[#This Row],[Date]])</f>
        <v>2064</v>
      </c>
    </row>
    <row r="1343" spans="1:8" x14ac:dyDescent="0.2">
      <c r="A1343">
        <v>2405</v>
      </c>
      <c r="B1343" t="s">
        <v>898</v>
      </c>
      <c r="C1343">
        <v>2417</v>
      </c>
      <c r="D1343" t="s">
        <v>889</v>
      </c>
      <c r="E1343" s="200">
        <v>59923</v>
      </c>
      <c r="F1343">
        <v>16</v>
      </c>
      <c r="G1343" t="s">
        <v>890</v>
      </c>
      <c r="H1343">
        <f>YEAR(Table5[[#This Row],[Date]])</f>
        <v>2064</v>
      </c>
    </row>
    <row r="1344" spans="1:8" x14ac:dyDescent="0.2">
      <c r="A1344">
        <v>2406</v>
      </c>
      <c r="B1344" t="s">
        <v>891</v>
      </c>
      <c r="C1344">
        <v>2413</v>
      </c>
      <c r="D1344" t="s">
        <v>893</v>
      </c>
      <c r="E1344" s="200">
        <v>59935</v>
      </c>
      <c r="F1344">
        <v>16</v>
      </c>
      <c r="G1344" t="s">
        <v>890</v>
      </c>
      <c r="H1344">
        <f>YEAR(Table5[[#This Row],[Date]])</f>
        <v>2064</v>
      </c>
    </row>
    <row r="1345" spans="1:8" x14ac:dyDescent="0.2">
      <c r="A1345">
        <v>2407</v>
      </c>
      <c r="B1345" t="s">
        <v>891</v>
      </c>
      <c r="C1345">
        <v>2407</v>
      </c>
      <c r="D1345" t="s">
        <v>899</v>
      </c>
      <c r="E1345" s="200">
        <v>59947</v>
      </c>
      <c r="F1345">
        <v>15</v>
      </c>
      <c r="G1345" t="s">
        <v>892</v>
      </c>
      <c r="H1345">
        <f>YEAR(Table5[[#This Row],[Date]])</f>
        <v>2064</v>
      </c>
    </row>
    <row r="1346" spans="1:8" x14ac:dyDescent="0.2">
      <c r="A1346">
        <v>2408</v>
      </c>
      <c r="B1346" t="s">
        <v>888</v>
      </c>
      <c r="C1346">
        <v>2411</v>
      </c>
      <c r="D1346" t="s">
        <v>899</v>
      </c>
      <c r="E1346" s="200">
        <v>59959</v>
      </c>
      <c r="F1346">
        <v>15</v>
      </c>
      <c r="G1346" t="s">
        <v>890</v>
      </c>
      <c r="H1346">
        <f>YEAR(Table5[[#This Row],[Date]])</f>
        <v>2064</v>
      </c>
    </row>
    <row r="1347" spans="1:8" x14ac:dyDescent="0.2">
      <c r="A1347">
        <v>2409</v>
      </c>
      <c r="B1347" t="s">
        <v>895</v>
      </c>
      <c r="C1347">
        <v>2423</v>
      </c>
      <c r="D1347" t="s">
        <v>899</v>
      </c>
      <c r="E1347" s="200">
        <v>59971</v>
      </c>
      <c r="F1347">
        <v>16</v>
      </c>
      <c r="G1347" t="s">
        <v>890</v>
      </c>
      <c r="H1347">
        <f>YEAR(Table5[[#This Row],[Date]])</f>
        <v>2064</v>
      </c>
    </row>
    <row r="1348" spans="1:8" x14ac:dyDescent="0.2">
      <c r="A1348">
        <v>2410</v>
      </c>
      <c r="B1348" t="s">
        <v>891</v>
      </c>
      <c r="C1348">
        <v>2419</v>
      </c>
      <c r="D1348" t="s">
        <v>899</v>
      </c>
      <c r="E1348" s="200">
        <v>59983</v>
      </c>
      <c r="F1348">
        <v>16</v>
      </c>
      <c r="G1348" t="s">
        <v>890</v>
      </c>
      <c r="H1348">
        <f>YEAR(Table5[[#This Row],[Date]])</f>
        <v>2064</v>
      </c>
    </row>
    <row r="1349" spans="1:8" x14ac:dyDescent="0.2">
      <c r="A1349">
        <v>2411</v>
      </c>
      <c r="B1349" t="s">
        <v>894</v>
      </c>
      <c r="C1349">
        <v>2417</v>
      </c>
      <c r="D1349" t="s">
        <v>889</v>
      </c>
      <c r="E1349" s="200">
        <v>59995</v>
      </c>
      <c r="F1349">
        <v>15</v>
      </c>
      <c r="G1349" t="s">
        <v>892</v>
      </c>
      <c r="H1349">
        <f>YEAR(Table5[[#This Row],[Date]])</f>
        <v>2064</v>
      </c>
    </row>
    <row r="1350" spans="1:8" x14ac:dyDescent="0.2">
      <c r="A1350">
        <v>2412</v>
      </c>
      <c r="B1350" t="s">
        <v>888</v>
      </c>
      <c r="C1350">
        <v>2415</v>
      </c>
      <c r="D1350" t="s">
        <v>897</v>
      </c>
      <c r="E1350" s="200">
        <v>60007</v>
      </c>
      <c r="F1350">
        <v>16</v>
      </c>
      <c r="G1350" t="s">
        <v>892</v>
      </c>
      <c r="H1350">
        <f>YEAR(Table5[[#This Row],[Date]])</f>
        <v>2064</v>
      </c>
    </row>
    <row r="1351" spans="1:8" x14ac:dyDescent="0.2">
      <c r="A1351">
        <v>2413</v>
      </c>
      <c r="B1351" t="s">
        <v>891</v>
      </c>
      <c r="C1351">
        <v>2407</v>
      </c>
      <c r="D1351" t="s">
        <v>899</v>
      </c>
      <c r="E1351" s="200">
        <v>60019</v>
      </c>
      <c r="F1351">
        <v>16</v>
      </c>
      <c r="G1351" t="s">
        <v>892</v>
      </c>
      <c r="H1351">
        <f>YEAR(Table5[[#This Row],[Date]])</f>
        <v>2064</v>
      </c>
    </row>
    <row r="1352" spans="1:8" x14ac:dyDescent="0.2">
      <c r="A1352">
        <v>2414</v>
      </c>
      <c r="B1352" t="s">
        <v>891</v>
      </c>
      <c r="C1352">
        <v>2424</v>
      </c>
      <c r="D1352" t="s">
        <v>899</v>
      </c>
      <c r="E1352" s="200">
        <v>60031</v>
      </c>
      <c r="F1352">
        <v>16</v>
      </c>
      <c r="G1352" t="s">
        <v>892</v>
      </c>
      <c r="H1352">
        <f>YEAR(Table5[[#This Row],[Date]])</f>
        <v>2064</v>
      </c>
    </row>
    <row r="1353" spans="1:8" x14ac:dyDescent="0.2">
      <c r="A1353">
        <v>2415</v>
      </c>
      <c r="B1353" t="s">
        <v>888</v>
      </c>
      <c r="C1353">
        <v>2423</v>
      </c>
      <c r="D1353" t="s">
        <v>897</v>
      </c>
      <c r="E1353" s="200">
        <v>60043</v>
      </c>
      <c r="F1353">
        <v>16</v>
      </c>
      <c r="G1353" t="s">
        <v>890</v>
      </c>
      <c r="H1353">
        <f>YEAR(Table5[[#This Row],[Date]])</f>
        <v>2064</v>
      </c>
    </row>
    <row r="1354" spans="1:8" x14ac:dyDescent="0.2">
      <c r="A1354">
        <v>2416</v>
      </c>
      <c r="B1354" t="s">
        <v>888</v>
      </c>
      <c r="C1354">
        <v>2402</v>
      </c>
      <c r="D1354" t="s">
        <v>897</v>
      </c>
      <c r="E1354" s="200">
        <v>60055</v>
      </c>
      <c r="F1354">
        <v>16</v>
      </c>
      <c r="G1354" t="s">
        <v>892</v>
      </c>
      <c r="H1354">
        <f>YEAR(Table5[[#This Row],[Date]])</f>
        <v>2064</v>
      </c>
    </row>
    <row r="1355" spans="1:8" x14ac:dyDescent="0.2">
      <c r="A1355">
        <v>2417</v>
      </c>
      <c r="B1355" t="s">
        <v>891</v>
      </c>
      <c r="C1355">
        <v>2409</v>
      </c>
      <c r="D1355" t="s">
        <v>899</v>
      </c>
      <c r="E1355" s="200">
        <v>60067</v>
      </c>
      <c r="F1355">
        <v>16</v>
      </c>
      <c r="G1355" t="s">
        <v>890</v>
      </c>
      <c r="H1355">
        <f>YEAR(Table5[[#This Row],[Date]])</f>
        <v>2064</v>
      </c>
    </row>
    <row r="1356" spans="1:8" x14ac:dyDescent="0.2">
      <c r="A1356">
        <v>2418</v>
      </c>
      <c r="B1356" t="s">
        <v>891</v>
      </c>
      <c r="C1356">
        <v>2421</v>
      </c>
      <c r="D1356" t="s">
        <v>897</v>
      </c>
      <c r="E1356" s="200">
        <v>60079</v>
      </c>
      <c r="F1356">
        <v>15</v>
      </c>
      <c r="G1356" t="s">
        <v>892</v>
      </c>
      <c r="H1356">
        <f>YEAR(Table5[[#This Row],[Date]])</f>
        <v>2064</v>
      </c>
    </row>
    <row r="1357" spans="1:8" x14ac:dyDescent="0.2">
      <c r="A1357">
        <v>2419</v>
      </c>
      <c r="B1357" t="s">
        <v>891</v>
      </c>
      <c r="C1357">
        <v>2413</v>
      </c>
      <c r="D1357" t="s">
        <v>897</v>
      </c>
      <c r="E1357" s="200">
        <v>60091</v>
      </c>
      <c r="F1357">
        <v>16</v>
      </c>
      <c r="G1357" t="s">
        <v>892</v>
      </c>
      <c r="H1357">
        <f>YEAR(Table5[[#This Row],[Date]])</f>
        <v>2064</v>
      </c>
    </row>
    <row r="1358" spans="1:8" x14ac:dyDescent="0.2">
      <c r="A1358">
        <v>2420</v>
      </c>
      <c r="B1358" t="s">
        <v>891</v>
      </c>
      <c r="C1358">
        <v>2422</v>
      </c>
      <c r="D1358" t="s">
        <v>899</v>
      </c>
      <c r="E1358" s="200">
        <v>60103</v>
      </c>
      <c r="F1358">
        <v>16</v>
      </c>
      <c r="G1358" t="s">
        <v>892</v>
      </c>
      <c r="H1358">
        <f>YEAR(Table5[[#This Row],[Date]])</f>
        <v>2064</v>
      </c>
    </row>
    <row r="1359" spans="1:8" x14ac:dyDescent="0.2">
      <c r="A1359">
        <v>2421</v>
      </c>
      <c r="B1359" t="s">
        <v>891</v>
      </c>
      <c r="C1359">
        <v>2420</v>
      </c>
      <c r="D1359" t="s">
        <v>897</v>
      </c>
      <c r="E1359" s="200">
        <v>60115</v>
      </c>
      <c r="F1359">
        <v>16</v>
      </c>
      <c r="G1359" t="s">
        <v>890</v>
      </c>
      <c r="H1359">
        <f>YEAR(Table5[[#This Row],[Date]])</f>
        <v>2064</v>
      </c>
    </row>
    <row r="1360" spans="1:8" x14ac:dyDescent="0.2">
      <c r="A1360">
        <v>2422</v>
      </c>
      <c r="B1360" t="s">
        <v>894</v>
      </c>
      <c r="C1360">
        <v>2409</v>
      </c>
      <c r="D1360" t="s">
        <v>897</v>
      </c>
      <c r="E1360" s="200">
        <v>60127</v>
      </c>
      <c r="F1360">
        <v>16</v>
      </c>
      <c r="G1360" t="s">
        <v>890</v>
      </c>
      <c r="H1360">
        <f>YEAR(Table5[[#This Row],[Date]])</f>
        <v>2064</v>
      </c>
    </row>
    <row r="1361" spans="1:8" x14ac:dyDescent="0.2">
      <c r="A1361">
        <v>2423</v>
      </c>
      <c r="B1361" t="s">
        <v>891</v>
      </c>
      <c r="C1361">
        <v>2411</v>
      </c>
      <c r="D1361" t="s">
        <v>897</v>
      </c>
      <c r="E1361" s="200">
        <v>60139</v>
      </c>
      <c r="F1361">
        <v>16</v>
      </c>
      <c r="G1361" t="s">
        <v>890</v>
      </c>
      <c r="H1361">
        <f>YEAR(Table5[[#This Row],[Date]])</f>
        <v>2064</v>
      </c>
    </row>
    <row r="1362" spans="1:8" x14ac:dyDescent="0.2">
      <c r="A1362">
        <v>2424</v>
      </c>
      <c r="B1362" t="s">
        <v>891</v>
      </c>
      <c r="C1362">
        <v>2404</v>
      </c>
      <c r="D1362" t="s">
        <v>899</v>
      </c>
      <c r="E1362" s="200">
        <v>60151</v>
      </c>
      <c r="F1362">
        <v>16</v>
      </c>
      <c r="G1362" t="s">
        <v>890</v>
      </c>
      <c r="H1362">
        <f>YEAR(Table5[[#This Row],[Date]])</f>
        <v>2064</v>
      </c>
    </row>
    <row r="1363" spans="1:8" x14ac:dyDescent="0.2">
      <c r="A1363">
        <v>2425</v>
      </c>
      <c r="B1363" t="s">
        <v>891</v>
      </c>
      <c r="C1363">
        <v>2418</v>
      </c>
      <c r="D1363" t="s">
        <v>897</v>
      </c>
      <c r="E1363" s="200">
        <v>60163</v>
      </c>
      <c r="F1363">
        <v>16</v>
      </c>
      <c r="G1363" t="s">
        <v>892</v>
      </c>
      <c r="H1363">
        <f>YEAR(Table5[[#This Row],[Date]])</f>
        <v>2064</v>
      </c>
    </row>
    <row r="1364" spans="1:8" x14ac:dyDescent="0.2">
      <c r="A1364">
        <v>2426</v>
      </c>
      <c r="B1364" t="s">
        <v>891</v>
      </c>
      <c r="C1364">
        <v>2407</v>
      </c>
      <c r="D1364" t="s">
        <v>899</v>
      </c>
      <c r="E1364" s="200">
        <v>60175</v>
      </c>
      <c r="F1364">
        <v>16</v>
      </c>
      <c r="G1364" t="s">
        <v>892</v>
      </c>
      <c r="H1364">
        <f>YEAR(Table5[[#This Row],[Date]])</f>
        <v>2064</v>
      </c>
    </row>
    <row r="1365" spans="1:8" x14ac:dyDescent="0.2">
      <c r="A1365">
        <v>2427</v>
      </c>
      <c r="B1365" t="s">
        <v>891</v>
      </c>
      <c r="C1365">
        <v>2420</v>
      </c>
      <c r="D1365" t="s">
        <v>897</v>
      </c>
      <c r="E1365" s="200">
        <v>60187</v>
      </c>
      <c r="F1365">
        <v>16</v>
      </c>
      <c r="G1365" t="s">
        <v>892</v>
      </c>
      <c r="H1365">
        <f>YEAR(Table5[[#This Row],[Date]])</f>
        <v>2064</v>
      </c>
    </row>
    <row r="1366" spans="1:8" x14ac:dyDescent="0.2">
      <c r="A1366">
        <v>2428</v>
      </c>
      <c r="B1366" t="s">
        <v>891</v>
      </c>
      <c r="C1366">
        <v>2413</v>
      </c>
      <c r="D1366" t="s">
        <v>889</v>
      </c>
      <c r="E1366" s="200">
        <v>60199</v>
      </c>
      <c r="F1366">
        <v>16</v>
      </c>
      <c r="G1366" t="s">
        <v>890</v>
      </c>
      <c r="H1366">
        <f>YEAR(Table5[[#This Row],[Date]])</f>
        <v>2064</v>
      </c>
    </row>
    <row r="1367" spans="1:8" x14ac:dyDescent="0.2">
      <c r="A1367">
        <v>2429</v>
      </c>
      <c r="B1367" t="s">
        <v>891</v>
      </c>
      <c r="C1367">
        <v>2417</v>
      </c>
      <c r="D1367" t="s">
        <v>899</v>
      </c>
      <c r="E1367" s="200">
        <v>60211</v>
      </c>
      <c r="F1367">
        <v>16</v>
      </c>
      <c r="G1367" t="s">
        <v>892</v>
      </c>
      <c r="H1367">
        <f>YEAR(Table5[[#This Row],[Date]])</f>
        <v>2064</v>
      </c>
    </row>
    <row r="1368" spans="1:8" x14ac:dyDescent="0.2">
      <c r="A1368">
        <v>2430</v>
      </c>
      <c r="B1368" t="s">
        <v>891</v>
      </c>
      <c r="C1368">
        <v>2408</v>
      </c>
      <c r="D1368" t="s">
        <v>893</v>
      </c>
      <c r="E1368" s="200">
        <v>60223</v>
      </c>
      <c r="F1368">
        <v>16</v>
      </c>
      <c r="G1368" t="s">
        <v>890</v>
      </c>
      <c r="H1368">
        <f>YEAR(Table5[[#This Row],[Date]])</f>
        <v>2064</v>
      </c>
    </row>
    <row r="1369" spans="1:8" x14ac:dyDescent="0.2">
      <c r="A1369">
        <v>2431</v>
      </c>
      <c r="B1369" t="s">
        <v>888</v>
      </c>
      <c r="C1369">
        <v>2418</v>
      </c>
      <c r="D1369" t="s">
        <v>897</v>
      </c>
      <c r="E1369" s="200">
        <v>60235</v>
      </c>
      <c r="F1369">
        <v>16</v>
      </c>
      <c r="G1369" t="s">
        <v>890</v>
      </c>
      <c r="H1369">
        <f>YEAR(Table5[[#This Row],[Date]])</f>
        <v>2064</v>
      </c>
    </row>
    <row r="1370" spans="1:8" x14ac:dyDescent="0.2">
      <c r="A1370">
        <v>2432</v>
      </c>
      <c r="B1370" t="s">
        <v>888</v>
      </c>
      <c r="C1370">
        <v>2409</v>
      </c>
      <c r="D1370" t="s">
        <v>899</v>
      </c>
      <c r="E1370" s="200">
        <v>60247</v>
      </c>
      <c r="F1370">
        <v>16</v>
      </c>
      <c r="G1370" t="s">
        <v>892</v>
      </c>
      <c r="H1370">
        <f>YEAR(Table5[[#This Row],[Date]])</f>
        <v>2064</v>
      </c>
    </row>
    <row r="1371" spans="1:8" x14ac:dyDescent="0.2">
      <c r="A1371">
        <v>2433</v>
      </c>
      <c r="B1371" t="s">
        <v>891</v>
      </c>
      <c r="C1371">
        <v>2413</v>
      </c>
      <c r="D1371" t="s">
        <v>897</v>
      </c>
      <c r="E1371" s="200">
        <v>60259</v>
      </c>
      <c r="F1371">
        <v>16</v>
      </c>
      <c r="G1371" t="s">
        <v>892</v>
      </c>
      <c r="H1371">
        <f>YEAR(Table5[[#This Row],[Date]])</f>
        <v>2064</v>
      </c>
    </row>
    <row r="1372" spans="1:8" x14ac:dyDescent="0.2">
      <c r="A1372">
        <v>2434</v>
      </c>
      <c r="B1372" t="s">
        <v>891</v>
      </c>
      <c r="C1372">
        <v>2424</v>
      </c>
      <c r="D1372" t="s">
        <v>889</v>
      </c>
      <c r="E1372" s="200">
        <v>60271</v>
      </c>
      <c r="F1372">
        <v>16</v>
      </c>
      <c r="G1372" t="s">
        <v>890</v>
      </c>
      <c r="H1372">
        <f>YEAR(Table5[[#This Row],[Date]])</f>
        <v>2065</v>
      </c>
    </row>
    <row r="1373" spans="1:8" x14ac:dyDescent="0.2">
      <c r="A1373">
        <v>2435</v>
      </c>
      <c r="B1373" t="s">
        <v>891</v>
      </c>
      <c r="C1373">
        <v>2406</v>
      </c>
      <c r="D1373" t="s">
        <v>900</v>
      </c>
      <c r="E1373" s="200">
        <v>60283</v>
      </c>
      <c r="F1373">
        <v>16</v>
      </c>
      <c r="G1373" t="s">
        <v>892</v>
      </c>
      <c r="H1373">
        <f>YEAR(Table5[[#This Row],[Date]])</f>
        <v>2065</v>
      </c>
    </row>
    <row r="1374" spans="1:8" x14ac:dyDescent="0.2">
      <c r="A1374">
        <v>2436</v>
      </c>
      <c r="B1374" t="s">
        <v>891</v>
      </c>
      <c r="C1374">
        <v>2408</v>
      </c>
      <c r="D1374" t="s">
        <v>900</v>
      </c>
      <c r="E1374" s="200">
        <v>60295</v>
      </c>
      <c r="F1374">
        <v>15</v>
      </c>
      <c r="G1374" t="s">
        <v>890</v>
      </c>
      <c r="H1374">
        <f>YEAR(Table5[[#This Row],[Date]])</f>
        <v>2065</v>
      </c>
    </row>
    <row r="1375" spans="1:8" x14ac:dyDescent="0.2">
      <c r="A1375">
        <v>2437</v>
      </c>
      <c r="B1375" t="s">
        <v>888</v>
      </c>
      <c r="C1375">
        <v>2413</v>
      </c>
      <c r="D1375" t="s">
        <v>899</v>
      </c>
      <c r="E1375" s="200">
        <v>60307</v>
      </c>
      <c r="F1375">
        <v>15</v>
      </c>
      <c r="G1375" t="s">
        <v>892</v>
      </c>
      <c r="H1375">
        <f>YEAR(Table5[[#This Row],[Date]])</f>
        <v>2065</v>
      </c>
    </row>
    <row r="1376" spans="1:8" x14ac:dyDescent="0.2">
      <c r="A1376">
        <v>2438</v>
      </c>
      <c r="B1376" t="s">
        <v>891</v>
      </c>
      <c r="C1376">
        <v>2419</v>
      </c>
      <c r="D1376" t="s">
        <v>899</v>
      </c>
      <c r="E1376" s="200">
        <v>60319</v>
      </c>
      <c r="F1376">
        <v>15</v>
      </c>
      <c r="G1376" t="s">
        <v>892</v>
      </c>
      <c r="H1376">
        <f>YEAR(Table5[[#This Row],[Date]])</f>
        <v>2065</v>
      </c>
    </row>
    <row r="1377" spans="1:8" x14ac:dyDescent="0.2">
      <c r="A1377">
        <v>2439</v>
      </c>
      <c r="B1377" t="s">
        <v>888</v>
      </c>
      <c r="C1377">
        <v>2414</v>
      </c>
      <c r="D1377" t="s">
        <v>899</v>
      </c>
      <c r="E1377" s="200">
        <v>60331</v>
      </c>
      <c r="F1377">
        <v>16</v>
      </c>
      <c r="G1377" t="s">
        <v>892</v>
      </c>
      <c r="H1377">
        <f>YEAR(Table5[[#This Row],[Date]])</f>
        <v>2065</v>
      </c>
    </row>
    <row r="1378" spans="1:8" x14ac:dyDescent="0.2">
      <c r="A1378">
        <v>2440</v>
      </c>
      <c r="B1378" t="s">
        <v>891</v>
      </c>
      <c r="C1378">
        <v>2401</v>
      </c>
      <c r="D1378" t="s">
        <v>893</v>
      </c>
      <c r="E1378" s="200">
        <v>60343</v>
      </c>
      <c r="F1378">
        <v>16</v>
      </c>
      <c r="G1378" t="s">
        <v>890</v>
      </c>
      <c r="H1378">
        <f>YEAR(Table5[[#This Row],[Date]])</f>
        <v>2065</v>
      </c>
    </row>
    <row r="1379" spans="1:8" x14ac:dyDescent="0.2">
      <c r="A1379">
        <v>2441</v>
      </c>
      <c r="B1379" t="s">
        <v>891</v>
      </c>
      <c r="C1379">
        <v>2416</v>
      </c>
      <c r="D1379" t="s">
        <v>889</v>
      </c>
      <c r="E1379" s="200">
        <v>60355</v>
      </c>
      <c r="F1379">
        <v>16</v>
      </c>
      <c r="G1379" t="s">
        <v>892</v>
      </c>
      <c r="H1379">
        <f>YEAR(Table5[[#This Row],[Date]])</f>
        <v>2065</v>
      </c>
    </row>
    <row r="1380" spans="1:8" x14ac:dyDescent="0.2">
      <c r="A1380">
        <v>2442</v>
      </c>
      <c r="B1380" t="s">
        <v>888</v>
      </c>
      <c r="C1380">
        <v>2414</v>
      </c>
      <c r="D1380" t="s">
        <v>897</v>
      </c>
      <c r="E1380" s="200">
        <v>60367</v>
      </c>
      <c r="F1380">
        <v>15</v>
      </c>
      <c r="G1380" t="s">
        <v>892</v>
      </c>
      <c r="H1380">
        <f>YEAR(Table5[[#This Row],[Date]])</f>
        <v>2065</v>
      </c>
    </row>
    <row r="1381" spans="1:8" x14ac:dyDescent="0.2">
      <c r="A1381">
        <v>2443</v>
      </c>
      <c r="B1381" t="s">
        <v>891</v>
      </c>
      <c r="C1381">
        <v>2414</v>
      </c>
      <c r="D1381" t="s">
        <v>897</v>
      </c>
      <c r="E1381" s="200">
        <v>60379</v>
      </c>
      <c r="F1381">
        <v>15</v>
      </c>
      <c r="G1381" t="s">
        <v>890</v>
      </c>
      <c r="H1381">
        <f>YEAR(Table5[[#This Row],[Date]])</f>
        <v>2065</v>
      </c>
    </row>
    <row r="1382" spans="1:8" x14ac:dyDescent="0.2">
      <c r="A1382">
        <v>2444</v>
      </c>
      <c r="B1382" t="s">
        <v>891</v>
      </c>
      <c r="C1382">
        <v>2411</v>
      </c>
      <c r="D1382" t="s">
        <v>893</v>
      </c>
      <c r="E1382" s="200">
        <v>60391</v>
      </c>
      <c r="F1382">
        <v>9</v>
      </c>
      <c r="G1382" t="s">
        <v>890</v>
      </c>
      <c r="H1382">
        <f>YEAR(Table5[[#This Row],[Date]])</f>
        <v>2065</v>
      </c>
    </row>
    <row r="1383" spans="1:8" x14ac:dyDescent="0.2">
      <c r="A1383">
        <v>2445</v>
      </c>
      <c r="B1383" t="s">
        <v>891</v>
      </c>
      <c r="C1383">
        <v>2417</v>
      </c>
      <c r="D1383" t="s">
        <v>893</v>
      </c>
      <c r="E1383" s="200">
        <v>60403</v>
      </c>
      <c r="F1383">
        <v>16</v>
      </c>
      <c r="G1383" t="s">
        <v>890</v>
      </c>
      <c r="H1383">
        <f>YEAR(Table5[[#This Row],[Date]])</f>
        <v>2065</v>
      </c>
    </row>
    <row r="1384" spans="1:8" x14ac:dyDescent="0.2">
      <c r="A1384">
        <v>2446</v>
      </c>
      <c r="B1384" t="s">
        <v>894</v>
      </c>
      <c r="C1384">
        <v>2419</v>
      </c>
      <c r="D1384" t="s">
        <v>889</v>
      </c>
      <c r="E1384" s="200">
        <v>60415</v>
      </c>
      <c r="F1384">
        <v>16</v>
      </c>
      <c r="G1384" t="s">
        <v>892</v>
      </c>
      <c r="H1384">
        <f>YEAR(Table5[[#This Row],[Date]])</f>
        <v>2065</v>
      </c>
    </row>
    <row r="1385" spans="1:8" x14ac:dyDescent="0.2">
      <c r="A1385">
        <v>2447</v>
      </c>
      <c r="B1385" t="s">
        <v>891</v>
      </c>
      <c r="C1385">
        <v>2408</v>
      </c>
      <c r="D1385" t="s">
        <v>889</v>
      </c>
      <c r="E1385" s="200">
        <v>60427</v>
      </c>
      <c r="F1385">
        <v>16</v>
      </c>
      <c r="G1385" t="s">
        <v>890</v>
      </c>
      <c r="H1385">
        <f>YEAR(Table5[[#This Row],[Date]])</f>
        <v>2065</v>
      </c>
    </row>
    <row r="1386" spans="1:8" x14ac:dyDescent="0.2">
      <c r="A1386">
        <v>2448</v>
      </c>
      <c r="B1386" t="s">
        <v>894</v>
      </c>
      <c r="C1386">
        <v>2404</v>
      </c>
      <c r="D1386" t="s">
        <v>893</v>
      </c>
      <c r="E1386" s="200">
        <v>60439</v>
      </c>
      <c r="F1386">
        <v>16</v>
      </c>
      <c r="G1386" t="s">
        <v>892</v>
      </c>
      <c r="H1386">
        <f>YEAR(Table5[[#This Row],[Date]])</f>
        <v>2065</v>
      </c>
    </row>
    <row r="1387" spans="1:8" x14ac:dyDescent="0.2">
      <c r="A1387">
        <v>2449</v>
      </c>
      <c r="B1387" t="s">
        <v>888</v>
      </c>
      <c r="C1387">
        <v>2413</v>
      </c>
      <c r="D1387" t="s">
        <v>897</v>
      </c>
      <c r="E1387" s="200">
        <v>60451</v>
      </c>
      <c r="F1387">
        <v>15</v>
      </c>
      <c r="G1387" t="s">
        <v>892</v>
      </c>
      <c r="H1387">
        <f>YEAR(Table5[[#This Row],[Date]])</f>
        <v>2065</v>
      </c>
    </row>
    <row r="1388" spans="1:8" x14ac:dyDescent="0.2">
      <c r="A1388">
        <v>2450</v>
      </c>
      <c r="B1388" t="s">
        <v>888</v>
      </c>
      <c r="C1388">
        <v>2412</v>
      </c>
      <c r="D1388" t="s">
        <v>899</v>
      </c>
      <c r="E1388" s="200">
        <v>60463</v>
      </c>
      <c r="F1388">
        <v>16</v>
      </c>
      <c r="G1388" t="s">
        <v>890</v>
      </c>
      <c r="H1388">
        <f>YEAR(Table5[[#This Row],[Date]])</f>
        <v>2065</v>
      </c>
    </row>
    <row r="1389" spans="1:8" x14ac:dyDescent="0.2">
      <c r="A1389">
        <v>2451</v>
      </c>
      <c r="B1389" t="s">
        <v>891</v>
      </c>
      <c r="C1389">
        <v>2403</v>
      </c>
      <c r="D1389" t="s">
        <v>897</v>
      </c>
      <c r="E1389" s="200">
        <v>60475</v>
      </c>
      <c r="F1389">
        <v>15</v>
      </c>
      <c r="G1389" t="s">
        <v>892</v>
      </c>
      <c r="H1389">
        <f>YEAR(Table5[[#This Row],[Date]])</f>
        <v>2065</v>
      </c>
    </row>
    <row r="1390" spans="1:8" x14ac:dyDescent="0.2">
      <c r="A1390">
        <v>2452</v>
      </c>
      <c r="B1390" t="s">
        <v>891</v>
      </c>
      <c r="C1390">
        <v>2403</v>
      </c>
      <c r="D1390" t="s">
        <v>899</v>
      </c>
      <c r="E1390" s="200">
        <v>60487</v>
      </c>
      <c r="F1390">
        <v>15</v>
      </c>
      <c r="G1390" t="s">
        <v>892</v>
      </c>
      <c r="H1390">
        <f>YEAR(Table5[[#This Row],[Date]])</f>
        <v>2065</v>
      </c>
    </row>
    <row r="1391" spans="1:8" x14ac:dyDescent="0.2">
      <c r="A1391">
        <v>2453</v>
      </c>
      <c r="B1391" t="s">
        <v>891</v>
      </c>
      <c r="C1391">
        <v>2407</v>
      </c>
      <c r="D1391" t="s">
        <v>897</v>
      </c>
      <c r="E1391" s="200">
        <v>60499</v>
      </c>
      <c r="F1391">
        <v>16</v>
      </c>
      <c r="G1391" t="s">
        <v>890</v>
      </c>
      <c r="H1391">
        <f>YEAR(Table5[[#This Row],[Date]])</f>
        <v>2065</v>
      </c>
    </row>
    <row r="1392" spans="1:8" x14ac:dyDescent="0.2">
      <c r="A1392">
        <v>2454</v>
      </c>
      <c r="B1392" t="s">
        <v>891</v>
      </c>
      <c r="C1392">
        <v>2409</v>
      </c>
      <c r="D1392" t="s">
        <v>897</v>
      </c>
      <c r="E1392" s="200">
        <v>60511</v>
      </c>
      <c r="F1392">
        <v>16</v>
      </c>
      <c r="G1392" t="s">
        <v>890</v>
      </c>
      <c r="H1392">
        <f>YEAR(Table5[[#This Row],[Date]])</f>
        <v>2065</v>
      </c>
    </row>
    <row r="1393" spans="1:8" x14ac:dyDescent="0.2">
      <c r="A1393">
        <v>2455</v>
      </c>
      <c r="B1393" t="s">
        <v>891</v>
      </c>
      <c r="C1393">
        <v>2413</v>
      </c>
      <c r="D1393" t="s">
        <v>893</v>
      </c>
      <c r="E1393" s="200">
        <v>60523</v>
      </c>
      <c r="F1393">
        <v>16</v>
      </c>
      <c r="G1393" t="s">
        <v>890</v>
      </c>
      <c r="H1393">
        <f>YEAR(Table5[[#This Row],[Date]])</f>
        <v>2065</v>
      </c>
    </row>
    <row r="1394" spans="1:8" x14ac:dyDescent="0.2">
      <c r="A1394">
        <v>2456</v>
      </c>
      <c r="B1394" t="s">
        <v>891</v>
      </c>
      <c r="C1394">
        <v>2414</v>
      </c>
      <c r="D1394" t="s">
        <v>889</v>
      </c>
      <c r="E1394" s="200">
        <v>60535</v>
      </c>
      <c r="F1394">
        <v>16</v>
      </c>
      <c r="G1394" t="s">
        <v>890</v>
      </c>
      <c r="H1394">
        <f>YEAR(Table5[[#This Row],[Date]])</f>
        <v>2065</v>
      </c>
    </row>
    <row r="1395" spans="1:8" x14ac:dyDescent="0.2">
      <c r="A1395">
        <v>2457</v>
      </c>
      <c r="B1395" t="s">
        <v>891</v>
      </c>
      <c r="C1395">
        <v>2401</v>
      </c>
      <c r="D1395" t="s">
        <v>897</v>
      </c>
      <c r="E1395" s="200">
        <v>60547</v>
      </c>
      <c r="F1395">
        <v>16</v>
      </c>
      <c r="G1395" t="s">
        <v>890</v>
      </c>
      <c r="H1395">
        <f>YEAR(Table5[[#This Row],[Date]])</f>
        <v>2065</v>
      </c>
    </row>
    <row r="1396" spans="1:8" x14ac:dyDescent="0.2">
      <c r="A1396">
        <v>2458</v>
      </c>
      <c r="B1396" t="s">
        <v>891</v>
      </c>
      <c r="C1396">
        <v>2401</v>
      </c>
      <c r="D1396" t="s">
        <v>893</v>
      </c>
      <c r="E1396" s="200">
        <v>60559</v>
      </c>
      <c r="F1396">
        <v>16</v>
      </c>
      <c r="G1396" t="s">
        <v>890</v>
      </c>
      <c r="H1396">
        <f>YEAR(Table5[[#This Row],[Date]])</f>
        <v>2065</v>
      </c>
    </row>
    <row r="1397" spans="1:8" x14ac:dyDescent="0.2">
      <c r="A1397">
        <v>2459</v>
      </c>
      <c r="B1397" t="s">
        <v>894</v>
      </c>
      <c r="C1397">
        <v>2401</v>
      </c>
      <c r="D1397" t="s">
        <v>897</v>
      </c>
      <c r="E1397" s="200">
        <v>60571</v>
      </c>
      <c r="F1397">
        <v>16</v>
      </c>
      <c r="G1397" t="s">
        <v>892</v>
      </c>
      <c r="H1397">
        <f>YEAR(Table5[[#This Row],[Date]])</f>
        <v>2065</v>
      </c>
    </row>
    <row r="1398" spans="1:8" x14ac:dyDescent="0.2">
      <c r="A1398">
        <v>2460</v>
      </c>
      <c r="B1398" t="s">
        <v>891</v>
      </c>
      <c r="C1398">
        <v>2424</v>
      </c>
      <c r="D1398" t="s">
        <v>893</v>
      </c>
      <c r="E1398" s="200">
        <v>60583</v>
      </c>
      <c r="F1398">
        <v>16</v>
      </c>
      <c r="G1398" t="s">
        <v>892</v>
      </c>
      <c r="H1398">
        <f>YEAR(Table5[[#This Row],[Date]])</f>
        <v>2065</v>
      </c>
    </row>
    <row r="1399" spans="1:8" x14ac:dyDescent="0.2">
      <c r="A1399">
        <v>2461</v>
      </c>
      <c r="B1399" t="s">
        <v>891</v>
      </c>
      <c r="C1399">
        <v>2413</v>
      </c>
      <c r="D1399" t="s">
        <v>893</v>
      </c>
      <c r="E1399" s="200">
        <v>60595</v>
      </c>
      <c r="F1399">
        <v>15</v>
      </c>
      <c r="G1399" t="s">
        <v>892</v>
      </c>
      <c r="H1399">
        <f>YEAR(Table5[[#This Row],[Date]])</f>
        <v>2065</v>
      </c>
    </row>
    <row r="1400" spans="1:8" x14ac:dyDescent="0.2">
      <c r="A1400">
        <v>2462</v>
      </c>
      <c r="B1400" t="s">
        <v>891</v>
      </c>
      <c r="C1400">
        <v>2407</v>
      </c>
      <c r="D1400" t="s">
        <v>899</v>
      </c>
      <c r="E1400" s="200">
        <v>60607</v>
      </c>
      <c r="F1400">
        <v>16</v>
      </c>
      <c r="G1400" t="s">
        <v>892</v>
      </c>
      <c r="H1400">
        <f>YEAR(Table5[[#This Row],[Date]])</f>
        <v>2065</v>
      </c>
    </row>
    <row r="1401" spans="1:8" x14ac:dyDescent="0.2">
      <c r="A1401">
        <v>2463</v>
      </c>
      <c r="B1401" t="s">
        <v>888</v>
      </c>
      <c r="C1401">
        <v>2404</v>
      </c>
      <c r="D1401" t="s">
        <v>900</v>
      </c>
      <c r="E1401" s="200">
        <v>60619</v>
      </c>
      <c r="F1401">
        <v>5</v>
      </c>
      <c r="G1401" t="s">
        <v>896</v>
      </c>
      <c r="H1401">
        <f>YEAR(Table5[[#This Row],[Date]])</f>
        <v>2065</v>
      </c>
    </row>
    <row r="1402" spans="1:8" x14ac:dyDescent="0.2">
      <c r="A1402">
        <v>2464</v>
      </c>
      <c r="B1402" t="s">
        <v>891</v>
      </c>
      <c r="C1402">
        <v>2415</v>
      </c>
      <c r="D1402" t="s">
        <v>900</v>
      </c>
      <c r="E1402" s="200">
        <v>60631</v>
      </c>
      <c r="F1402">
        <v>15</v>
      </c>
      <c r="G1402" t="s">
        <v>890</v>
      </c>
      <c r="H1402">
        <f>YEAR(Table5[[#This Row],[Date]])</f>
        <v>2065</v>
      </c>
    </row>
    <row r="1403" spans="1:8" x14ac:dyDescent="0.2">
      <c r="A1403">
        <v>2465</v>
      </c>
      <c r="B1403" t="s">
        <v>891</v>
      </c>
      <c r="C1403">
        <v>2414</v>
      </c>
      <c r="D1403" t="s">
        <v>897</v>
      </c>
      <c r="E1403" s="200">
        <v>60643</v>
      </c>
      <c r="F1403">
        <v>15</v>
      </c>
      <c r="G1403" t="s">
        <v>892</v>
      </c>
      <c r="H1403">
        <f>YEAR(Table5[[#This Row],[Date]])</f>
        <v>2066</v>
      </c>
    </row>
    <row r="1404" spans="1:8" x14ac:dyDescent="0.2">
      <c r="A1404">
        <v>2466</v>
      </c>
      <c r="B1404" t="s">
        <v>891</v>
      </c>
      <c r="C1404">
        <v>2414</v>
      </c>
      <c r="D1404" t="s">
        <v>897</v>
      </c>
      <c r="E1404" s="200">
        <v>60655</v>
      </c>
      <c r="F1404">
        <v>15</v>
      </c>
      <c r="G1404" t="s">
        <v>892</v>
      </c>
      <c r="H1404">
        <f>YEAR(Table5[[#This Row],[Date]])</f>
        <v>2066</v>
      </c>
    </row>
    <row r="1405" spans="1:8" x14ac:dyDescent="0.2">
      <c r="A1405">
        <v>2467</v>
      </c>
      <c r="B1405" t="s">
        <v>891</v>
      </c>
      <c r="C1405">
        <v>2418</v>
      </c>
      <c r="D1405" t="s">
        <v>899</v>
      </c>
      <c r="E1405" s="200">
        <v>60667</v>
      </c>
      <c r="F1405">
        <v>15</v>
      </c>
      <c r="G1405" t="s">
        <v>892</v>
      </c>
      <c r="H1405">
        <f>YEAR(Table5[[#This Row],[Date]])</f>
        <v>2066</v>
      </c>
    </row>
    <row r="1406" spans="1:8" x14ac:dyDescent="0.2">
      <c r="A1406">
        <v>2468</v>
      </c>
      <c r="B1406" t="s">
        <v>894</v>
      </c>
      <c r="C1406">
        <v>2423</v>
      </c>
      <c r="D1406" t="s">
        <v>889</v>
      </c>
      <c r="E1406" s="200">
        <v>60679</v>
      </c>
      <c r="F1406">
        <v>15</v>
      </c>
      <c r="G1406" t="s">
        <v>890</v>
      </c>
      <c r="H1406">
        <f>YEAR(Table5[[#This Row],[Date]])</f>
        <v>2066</v>
      </c>
    </row>
    <row r="1407" spans="1:8" x14ac:dyDescent="0.2">
      <c r="A1407">
        <v>2469</v>
      </c>
      <c r="B1407" t="s">
        <v>894</v>
      </c>
      <c r="C1407">
        <v>2420</v>
      </c>
      <c r="D1407" t="s">
        <v>897</v>
      </c>
      <c r="E1407" s="200">
        <v>60691</v>
      </c>
      <c r="F1407">
        <v>15</v>
      </c>
      <c r="G1407" t="s">
        <v>890</v>
      </c>
      <c r="H1407">
        <f>YEAR(Table5[[#This Row],[Date]])</f>
        <v>2066</v>
      </c>
    </row>
    <row r="1408" spans="1:8" x14ac:dyDescent="0.2">
      <c r="A1408">
        <v>2470</v>
      </c>
      <c r="B1408" t="s">
        <v>891</v>
      </c>
      <c r="C1408">
        <v>2416</v>
      </c>
      <c r="D1408" t="s">
        <v>889</v>
      </c>
      <c r="E1408" s="200">
        <v>60703</v>
      </c>
      <c r="F1408">
        <v>15</v>
      </c>
      <c r="G1408" t="s">
        <v>892</v>
      </c>
      <c r="H1408">
        <f>YEAR(Table5[[#This Row],[Date]])</f>
        <v>2066</v>
      </c>
    </row>
    <row r="1409" spans="1:8" x14ac:dyDescent="0.2">
      <c r="A1409">
        <v>2471</v>
      </c>
      <c r="B1409" t="s">
        <v>888</v>
      </c>
      <c r="C1409">
        <v>2404</v>
      </c>
      <c r="D1409" t="s">
        <v>900</v>
      </c>
      <c r="E1409" s="200">
        <v>60715</v>
      </c>
      <c r="F1409">
        <v>15</v>
      </c>
      <c r="G1409" t="s">
        <v>890</v>
      </c>
      <c r="H1409">
        <f>YEAR(Table5[[#This Row],[Date]])</f>
        <v>2066</v>
      </c>
    </row>
    <row r="1410" spans="1:8" x14ac:dyDescent="0.2">
      <c r="A1410">
        <v>2472</v>
      </c>
      <c r="B1410" t="s">
        <v>891</v>
      </c>
      <c r="C1410">
        <v>2409</v>
      </c>
      <c r="D1410" t="s">
        <v>897</v>
      </c>
      <c r="E1410" s="200">
        <v>60727</v>
      </c>
      <c r="F1410">
        <v>15</v>
      </c>
      <c r="G1410" t="s">
        <v>890</v>
      </c>
      <c r="H1410">
        <f>YEAR(Table5[[#This Row],[Date]])</f>
        <v>2066</v>
      </c>
    </row>
    <row r="1411" spans="1:8" x14ac:dyDescent="0.2">
      <c r="A1411">
        <v>2473</v>
      </c>
      <c r="B1411" t="s">
        <v>891</v>
      </c>
      <c r="C1411">
        <v>2409</v>
      </c>
      <c r="D1411" t="s">
        <v>897</v>
      </c>
      <c r="E1411" s="200">
        <v>60739</v>
      </c>
      <c r="F1411">
        <v>15</v>
      </c>
      <c r="G1411" t="s">
        <v>890</v>
      </c>
      <c r="H1411">
        <f>YEAR(Table5[[#This Row],[Date]])</f>
        <v>2066</v>
      </c>
    </row>
    <row r="1412" spans="1:8" x14ac:dyDescent="0.2">
      <c r="A1412">
        <v>2474</v>
      </c>
      <c r="B1412" t="s">
        <v>888</v>
      </c>
      <c r="C1412">
        <v>2423</v>
      </c>
      <c r="D1412" t="s">
        <v>900</v>
      </c>
      <c r="E1412" s="200">
        <v>60751</v>
      </c>
      <c r="F1412">
        <v>15</v>
      </c>
      <c r="G1412" t="s">
        <v>890</v>
      </c>
      <c r="H1412">
        <f>YEAR(Table5[[#This Row],[Date]])</f>
        <v>2066</v>
      </c>
    </row>
    <row r="1413" spans="1:8" x14ac:dyDescent="0.2">
      <c r="A1413">
        <v>2475</v>
      </c>
      <c r="B1413" t="s">
        <v>891</v>
      </c>
      <c r="C1413">
        <v>2413</v>
      </c>
      <c r="D1413" t="s">
        <v>899</v>
      </c>
      <c r="E1413" s="200">
        <v>60763</v>
      </c>
      <c r="F1413">
        <v>15</v>
      </c>
      <c r="G1413" t="s">
        <v>890</v>
      </c>
      <c r="H1413">
        <f>YEAR(Table5[[#This Row],[Date]])</f>
        <v>2066</v>
      </c>
    </row>
    <row r="1414" spans="1:8" x14ac:dyDescent="0.2">
      <c r="A1414">
        <v>2476</v>
      </c>
      <c r="B1414" t="s">
        <v>891</v>
      </c>
      <c r="C1414">
        <v>2415</v>
      </c>
      <c r="D1414" t="s">
        <v>889</v>
      </c>
      <c r="E1414" s="200">
        <v>60775</v>
      </c>
      <c r="F1414">
        <v>15</v>
      </c>
      <c r="G1414" t="s">
        <v>890</v>
      </c>
      <c r="H1414">
        <f>YEAR(Table5[[#This Row],[Date]])</f>
        <v>2066</v>
      </c>
    </row>
    <row r="1415" spans="1:8" x14ac:dyDescent="0.2">
      <c r="A1415">
        <v>2477</v>
      </c>
      <c r="B1415" t="s">
        <v>894</v>
      </c>
      <c r="C1415">
        <v>2416</v>
      </c>
      <c r="D1415" t="s">
        <v>899</v>
      </c>
      <c r="E1415" s="200">
        <v>60787</v>
      </c>
      <c r="F1415">
        <v>15</v>
      </c>
      <c r="G1415" t="s">
        <v>896</v>
      </c>
      <c r="H1415">
        <f>YEAR(Table5[[#This Row],[Date]])</f>
        <v>2066</v>
      </c>
    </row>
    <row r="1416" spans="1:8" x14ac:dyDescent="0.2">
      <c r="A1416">
        <v>2478</v>
      </c>
      <c r="B1416" t="s">
        <v>888</v>
      </c>
      <c r="C1416">
        <v>2422</v>
      </c>
      <c r="D1416" t="s">
        <v>899</v>
      </c>
      <c r="E1416" s="200">
        <v>60799</v>
      </c>
      <c r="F1416">
        <v>15</v>
      </c>
      <c r="G1416" t="s">
        <v>890</v>
      </c>
      <c r="H1416">
        <f>YEAR(Table5[[#This Row],[Date]])</f>
        <v>2066</v>
      </c>
    </row>
    <row r="1417" spans="1:8" x14ac:dyDescent="0.2">
      <c r="A1417">
        <v>2479</v>
      </c>
      <c r="B1417" t="s">
        <v>888</v>
      </c>
      <c r="C1417">
        <v>2414</v>
      </c>
      <c r="D1417" t="s">
        <v>897</v>
      </c>
      <c r="E1417" s="200">
        <v>60811</v>
      </c>
      <c r="F1417">
        <v>15</v>
      </c>
      <c r="G1417" t="s">
        <v>890</v>
      </c>
      <c r="H1417">
        <f>YEAR(Table5[[#This Row],[Date]])</f>
        <v>2066</v>
      </c>
    </row>
    <row r="1418" spans="1:8" x14ac:dyDescent="0.2">
      <c r="A1418">
        <v>2480</v>
      </c>
      <c r="B1418" t="s">
        <v>894</v>
      </c>
      <c r="C1418">
        <v>2416</v>
      </c>
      <c r="D1418" t="s">
        <v>889</v>
      </c>
      <c r="E1418" s="200">
        <v>60823</v>
      </c>
      <c r="F1418">
        <v>15</v>
      </c>
      <c r="G1418" t="s">
        <v>892</v>
      </c>
      <c r="H1418">
        <f>YEAR(Table5[[#This Row],[Date]])</f>
        <v>2066</v>
      </c>
    </row>
    <row r="1419" spans="1:8" x14ac:dyDescent="0.2">
      <c r="A1419">
        <v>2481</v>
      </c>
      <c r="B1419" t="s">
        <v>891</v>
      </c>
      <c r="C1419">
        <v>2412</v>
      </c>
      <c r="D1419" t="s">
        <v>899</v>
      </c>
      <c r="E1419" s="200">
        <v>60835</v>
      </c>
      <c r="F1419">
        <v>15</v>
      </c>
      <c r="G1419" t="s">
        <v>890</v>
      </c>
      <c r="H1419">
        <f>YEAR(Table5[[#This Row],[Date]])</f>
        <v>2066</v>
      </c>
    </row>
    <row r="1420" spans="1:8" x14ac:dyDescent="0.2">
      <c r="A1420">
        <v>2482</v>
      </c>
      <c r="B1420" t="s">
        <v>891</v>
      </c>
      <c r="C1420">
        <v>2407</v>
      </c>
      <c r="D1420" t="s">
        <v>897</v>
      </c>
      <c r="E1420" s="200">
        <v>60847</v>
      </c>
      <c r="F1420">
        <v>16</v>
      </c>
      <c r="G1420" t="s">
        <v>892</v>
      </c>
      <c r="H1420">
        <f>YEAR(Table5[[#This Row],[Date]])</f>
        <v>2066</v>
      </c>
    </row>
    <row r="1421" spans="1:8" x14ac:dyDescent="0.2">
      <c r="A1421">
        <v>2483</v>
      </c>
      <c r="B1421" t="s">
        <v>894</v>
      </c>
      <c r="C1421">
        <v>2416</v>
      </c>
      <c r="D1421" t="s">
        <v>900</v>
      </c>
      <c r="E1421" s="200">
        <v>60859</v>
      </c>
      <c r="F1421">
        <v>16</v>
      </c>
      <c r="G1421" t="s">
        <v>892</v>
      </c>
      <c r="H1421">
        <f>YEAR(Table5[[#This Row],[Date]])</f>
        <v>2066</v>
      </c>
    </row>
    <row r="1422" spans="1:8" x14ac:dyDescent="0.2">
      <c r="A1422">
        <v>2484</v>
      </c>
      <c r="B1422" t="s">
        <v>891</v>
      </c>
      <c r="C1422">
        <v>2407</v>
      </c>
      <c r="D1422" t="s">
        <v>899</v>
      </c>
      <c r="E1422" s="200">
        <v>60871</v>
      </c>
      <c r="F1422">
        <v>15</v>
      </c>
      <c r="G1422" t="s">
        <v>892</v>
      </c>
      <c r="H1422">
        <f>YEAR(Table5[[#This Row],[Date]])</f>
        <v>2066</v>
      </c>
    </row>
    <row r="1423" spans="1:8" x14ac:dyDescent="0.2">
      <c r="A1423">
        <v>2485</v>
      </c>
      <c r="B1423" t="s">
        <v>891</v>
      </c>
      <c r="C1423">
        <v>2422</v>
      </c>
      <c r="D1423" t="s">
        <v>889</v>
      </c>
      <c r="E1423" s="200">
        <v>60883</v>
      </c>
      <c r="F1423">
        <v>16</v>
      </c>
      <c r="G1423" t="s">
        <v>890</v>
      </c>
      <c r="H1423">
        <f>YEAR(Table5[[#This Row],[Date]])</f>
        <v>2066</v>
      </c>
    </row>
    <row r="1424" spans="1:8" x14ac:dyDescent="0.2">
      <c r="A1424">
        <v>2486</v>
      </c>
      <c r="B1424" t="s">
        <v>894</v>
      </c>
      <c r="C1424">
        <v>2414</v>
      </c>
      <c r="D1424" t="s">
        <v>900</v>
      </c>
      <c r="E1424" s="200">
        <v>60895</v>
      </c>
      <c r="F1424">
        <v>16</v>
      </c>
      <c r="G1424" t="s">
        <v>892</v>
      </c>
      <c r="H1424">
        <f>YEAR(Table5[[#This Row],[Date]])</f>
        <v>2066</v>
      </c>
    </row>
    <row r="1425" spans="1:8" x14ac:dyDescent="0.2">
      <c r="A1425">
        <v>2487</v>
      </c>
      <c r="B1425" t="s">
        <v>891</v>
      </c>
      <c r="C1425">
        <v>2422</v>
      </c>
      <c r="D1425" t="s">
        <v>889</v>
      </c>
      <c r="E1425" s="200">
        <v>60907</v>
      </c>
      <c r="F1425">
        <v>16</v>
      </c>
      <c r="G1425" t="s">
        <v>890</v>
      </c>
      <c r="H1425">
        <f>YEAR(Table5[[#This Row],[Date]])</f>
        <v>2066</v>
      </c>
    </row>
    <row r="1426" spans="1:8" x14ac:dyDescent="0.2">
      <c r="A1426">
        <v>2488</v>
      </c>
      <c r="B1426" t="s">
        <v>891</v>
      </c>
      <c r="C1426">
        <v>2415</v>
      </c>
      <c r="D1426" t="s">
        <v>900</v>
      </c>
      <c r="E1426" s="200">
        <v>60919</v>
      </c>
      <c r="F1426">
        <v>5</v>
      </c>
      <c r="G1426" t="s">
        <v>890</v>
      </c>
      <c r="H1426">
        <f>YEAR(Table5[[#This Row],[Date]])</f>
        <v>2066</v>
      </c>
    </row>
    <row r="1427" spans="1:8" x14ac:dyDescent="0.2">
      <c r="A1427">
        <v>2489</v>
      </c>
      <c r="B1427" t="s">
        <v>888</v>
      </c>
      <c r="C1427">
        <v>2418</v>
      </c>
      <c r="D1427" t="s">
        <v>897</v>
      </c>
      <c r="E1427" s="200">
        <v>60931</v>
      </c>
      <c r="F1427">
        <v>15</v>
      </c>
      <c r="G1427" t="s">
        <v>890</v>
      </c>
      <c r="H1427">
        <f>YEAR(Table5[[#This Row],[Date]])</f>
        <v>2066</v>
      </c>
    </row>
    <row r="1428" spans="1:8" x14ac:dyDescent="0.2">
      <c r="A1428">
        <v>2490</v>
      </c>
      <c r="B1428" t="s">
        <v>891</v>
      </c>
      <c r="C1428">
        <v>2413</v>
      </c>
      <c r="D1428" t="s">
        <v>897</v>
      </c>
      <c r="E1428" s="200">
        <v>60943</v>
      </c>
      <c r="F1428">
        <v>15</v>
      </c>
      <c r="G1428" t="s">
        <v>892</v>
      </c>
      <c r="H1428">
        <f>YEAR(Table5[[#This Row],[Date]])</f>
        <v>2066</v>
      </c>
    </row>
    <row r="1429" spans="1:8" x14ac:dyDescent="0.2">
      <c r="A1429">
        <v>2491</v>
      </c>
      <c r="B1429" t="s">
        <v>891</v>
      </c>
      <c r="C1429">
        <v>2407</v>
      </c>
      <c r="D1429" t="s">
        <v>889</v>
      </c>
      <c r="E1429" s="200">
        <v>60955</v>
      </c>
      <c r="F1429">
        <v>15</v>
      </c>
      <c r="G1429" t="s">
        <v>890</v>
      </c>
      <c r="H1429">
        <f>YEAR(Table5[[#This Row],[Date]])</f>
        <v>2066</v>
      </c>
    </row>
    <row r="1430" spans="1:8" x14ac:dyDescent="0.2">
      <c r="A1430">
        <v>2492</v>
      </c>
      <c r="B1430" t="s">
        <v>888</v>
      </c>
      <c r="C1430">
        <v>2413</v>
      </c>
      <c r="D1430" t="s">
        <v>897</v>
      </c>
      <c r="E1430" s="200">
        <v>60967</v>
      </c>
      <c r="F1430">
        <v>15</v>
      </c>
      <c r="G1430" t="s">
        <v>890</v>
      </c>
      <c r="H1430">
        <f>YEAR(Table5[[#This Row],[Date]])</f>
        <v>2066</v>
      </c>
    </row>
    <row r="1431" spans="1:8" x14ac:dyDescent="0.2">
      <c r="A1431">
        <v>2493</v>
      </c>
      <c r="B1431" t="s">
        <v>891</v>
      </c>
      <c r="C1431">
        <v>2422</v>
      </c>
      <c r="D1431" t="s">
        <v>899</v>
      </c>
      <c r="E1431" s="200">
        <v>60979</v>
      </c>
      <c r="F1431">
        <v>15</v>
      </c>
      <c r="G1431" t="s">
        <v>892</v>
      </c>
      <c r="H1431">
        <f>YEAR(Table5[[#This Row],[Date]])</f>
        <v>2066</v>
      </c>
    </row>
    <row r="1432" spans="1:8" x14ac:dyDescent="0.2">
      <c r="A1432">
        <v>2494</v>
      </c>
      <c r="B1432" t="s">
        <v>888</v>
      </c>
      <c r="C1432">
        <v>2404</v>
      </c>
      <c r="D1432" t="s">
        <v>899</v>
      </c>
      <c r="E1432" s="200">
        <v>60991</v>
      </c>
      <c r="F1432">
        <v>8</v>
      </c>
      <c r="G1432" t="s">
        <v>892</v>
      </c>
      <c r="H1432">
        <f>YEAR(Table5[[#This Row],[Date]])</f>
        <v>2066</v>
      </c>
    </row>
    <row r="1433" spans="1:8" x14ac:dyDescent="0.2">
      <c r="A1433">
        <v>2495</v>
      </c>
      <c r="B1433" t="s">
        <v>888</v>
      </c>
      <c r="C1433">
        <v>2411</v>
      </c>
      <c r="D1433" t="s">
        <v>897</v>
      </c>
      <c r="E1433" s="200">
        <v>61003</v>
      </c>
      <c r="F1433">
        <v>15</v>
      </c>
      <c r="G1433" t="s">
        <v>892</v>
      </c>
      <c r="H1433">
        <f>YEAR(Table5[[#This Row],[Date]])</f>
        <v>2067</v>
      </c>
    </row>
    <row r="1434" spans="1:8" x14ac:dyDescent="0.2">
      <c r="A1434">
        <v>2496</v>
      </c>
      <c r="B1434" t="s">
        <v>894</v>
      </c>
      <c r="C1434">
        <v>2419</v>
      </c>
      <c r="D1434" t="s">
        <v>900</v>
      </c>
      <c r="E1434" s="200">
        <v>61015</v>
      </c>
      <c r="F1434">
        <v>15</v>
      </c>
      <c r="G1434" t="s">
        <v>892</v>
      </c>
      <c r="H1434">
        <f>YEAR(Table5[[#This Row],[Date]])</f>
        <v>2067</v>
      </c>
    </row>
    <row r="1435" spans="1:8" x14ac:dyDescent="0.2">
      <c r="A1435">
        <v>2497</v>
      </c>
      <c r="B1435" t="s">
        <v>891</v>
      </c>
      <c r="C1435">
        <v>2424</v>
      </c>
      <c r="D1435" t="s">
        <v>897</v>
      </c>
      <c r="E1435" s="200">
        <v>61027</v>
      </c>
      <c r="F1435">
        <v>14</v>
      </c>
      <c r="G1435" t="s">
        <v>892</v>
      </c>
      <c r="H1435">
        <f>YEAR(Table5[[#This Row],[Date]])</f>
        <v>2067</v>
      </c>
    </row>
    <row r="1436" spans="1:8" x14ac:dyDescent="0.2">
      <c r="A1436">
        <v>2498</v>
      </c>
      <c r="B1436" t="s">
        <v>891</v>
      </c>
      <c r="C1436">
        <v>2424</v>
      </c>
      <c r="D1436" t="s">
        <v>893</v>
      </c>
      <c r="E1436" s="200">
        <v>61039</v>
      </c>
      <c r="F1436">
        <v>14</v>
      </c>
      <c r="G1436" t="s">
        <v>892</v>
      </c>
      <c r="H1436">
        <f>YEAR(Table5[[#This Row],[Date]])</f>
        <v>2067</v>
      </c>
    </row>
    <row r="1437" spans="1:8" x14ac:dyDescent="0.2">
      <c r="A1437">
        <v>2499</v>
      </c>
      <c r="B1437" t="s">
        <v>888</v>
      </c>
      <c r="C1437">
        <v>2412</v>
      </c>
      <c r="D1437" t="s">
        <v>899</v>
      </c>
      <c r="E1437" s="200">
        <v>61051</v>
      </c>
      <c r="F1437">
        <v>15</v>
      </c>
      <c r="G1437" t="s">
        <v>892</v>
      </c>
      <c r="H1437">
        <f>YEAR(Table5[[#This Row],[Date]])</f>
        <v>2067</v>
      </c>
    </row>
    <row r="1438" spans="1:8" x14ac:dyDescent="0.2">
      <c r="A1438">
        <v>2500</v>
      </c>
      <c r="B1438" t="s">
        <v>891</v>
      </c>
      <c r="C1438">
        <v>2408</v>
      </c>
      <c r="D1438" t="s">
        <v>899</v>
      </c>
      <c r="E1438" s="200">
        <v>61063</v>
      </c>
      <c r="F1438">
        <v>15</v>
      </c>
      <c r="G1438" t="s">
        <v>892</v>
      </c>
      <c r="H1438">
        <f>YEAR(Table5[[#This Row],[Date]])</f>
        <v>2067</v>
      </c>
    </row>
    <row r="1439" spans="1:8" x14ac:dyDescent="0.2">
      <c r="A1439">
        <v>2501</v>
      </c>
      <c r="B1439" t="s">
        <v>891</v>
      </c>
      <c r="C1439">
        <v>2423</v>
      </c>
      <c r="D1439" t="s">
        <v>899</v>
      </c>
      <c r="E1439" s="200">
        <v>61075</v>
      </c>
      <c r="F1439">
        <v>15</v>
      </c>
      <c r="G1439" t="s">
        <v>890</v>
      </c>
      <c r="H1439">
        <f>YEAR(Table5[[#This Row],[Date]])</f>
        <v>2067</v>
      </c>
    </row>
    <row r="1440" spans="1:8" x14ac:dyDescent="0.2">
      <c r="A1440">
        <v>2502</v>
      </c>
      <c r="B1440" t="s">
        <v>891</v>
      </c>
      <c r="C1440">
        <v>2416</v>
      </c>
      <c r="D1440" t="s">
        <v>897</v>
      </c>
      <c r="E1440" s="200">
        <v>61087</v>
      </c>
      <c r="F1440">
        <v>14</v>
      </c>
      <c r="G1440" t="s">
        <v>892</v>
      </c>
      <c r="H1440">
        <f>YEAR(Table5[[#This Row],[Date]])</f>
        <v>2067</v>
      </c>
    </row>
    <row r="1441" spans="1:8" x14ac:dyDescent="0.2">
      <c r="A1441">
        <v>2503</v>
      </c>
      <c r="B1441" t="s">
        <v>891</v>
      </c>
      <c r="C1441">
        <v>2419</v>
      </c>
      <c r="D1441" t="s">
        <v>893</v>
      </c>
      <c r="E1441" s="200">
        <v>61099</v>
      </c>
      <c r="F1441">
        <v>14</v>
      </c>
      <c r="G1441" t="s">
        <v>892</v>
      </c>
      <c r="H1441">
        <f>YEAR(Table5[[#This Row],[Date]])</f>
        <v>2067</v>
      </c>
    </row>
    <row r="1442" spans="1:8" x14ac:dyDescent="0.2">
      <c r="A1442">
        <v>2504</v>
      </c>
      <c r="B1442" t="s">
        <v>891</v>
      </c>
      <c r="C1442">
        <v>2419</v>
      </c>
      <c r="D1442" t="s">
        <v>893</v>
      </c>
      <c r="E1442" s="200">
        <v>61111</v>
      </c>
      <c r="F1442">
        <v>14</v>
      </c>
      <c r="G1442" t="s">
        <v>892</v>
      </c>
      <c r="H1442">
        <f>YEAR(Table5[[#This Row],[Date]])</f>
        <v>2067</v>
      </c>
    </row>
    <row r="1443" spans="1:8" x14ac:dyDescent="0.2">
      <c r="A1443">
        <v>2505</v>
      </c>
      <c r="B1443" t="s">
        <v>891</v>
      </c>
      <c r="C1443">
        <v>2412</v>
      </c>
      <c r="D1443" t="s">
        <v>899</v>
      </c>
      <c r="E1443" s="200">
        <v>61123</v>
      </c>
      <c r="F1443">
        <v>15</v>
      </c>
      <c r="G1443" t="s">
        <v>890</v>
      </c>
      <c r="H1443">
        <f>YEAR(Table5[[#This Row],[Date]])</f>
        <v>2067</v>
      </c>
    </row>
    <row r="1444" spans="1:8" x14ac:dyDescent="0.2">
      <c r="A1444">
        <v>2506</v>
      </c>
      <c r="B1444" t="s">
        <v>888</v>
      </c>
      <c r="C1444">
        <v>2412</v>
      </c>
      <c r="D1444" t="s">
        <v>899</v>
      </c>
      <c r="E1444" s="200">
        <v>61135</v>
      </c>
      <c r="F1444">
        <v>15</v>
      </c>
      <c r="G1444" t="s">
        <v>890</v>
      </c>
      <c r="H1444">
        <f>YEAR(Table5[[#This Row],[Date]])</f>
        <v>2067</v>
      </c>
    </row>
    <row r="1445" spans="1:8" x14ac:dyDescent="0.2">
      <c r="A1445">
        <v>2507</v>
      </c>
      <c r="B1445" t="s">
        <v>891</v>
      </c>
      <c r="C1445">
        <v>2402</v>
      </c>
      <c r="D1445" t="s">
        <v>900</v>
      </c>
      <c r="E1445" s="200">
        <v>61147</v>
      </c>
      <c r="F1445">
        <v>15</v>
      </c>
      <c r="G1445" t="s">
        <v>892</v>
      </c>
      <c r="H1445">
        <f>YEAR(Table5[[#This Row],[Date]])</f>
        <v>2067</v>
      </c>
    </row>
    <row r="1446" spans="1:8" x14ac:dyDescent="0.2">
      <c r="A1446">
        <v>2508</v>
      </c>
      <c r="B1446" t="s">
        <v>891</v>
      </c>
      <c r="C1446">
        <v>2406</v>
      </c>
      <c r="D1446" t="s">
        <v>897</v>
      </c>
      <c r="E1446" s="200">
        <v>61159</v>
      </c>
      <c r="F1446">
        <v>15</v>
      </c>
      <c r="G1446" t="s">
        <v>890</v>
      </c>
      <c r="H1446">
        <f>YEAR(Table5[[#This Row],[Date]])</f>
        <v>2067</v>
      </c>
    </row>
    <row r="1447" spans="1:8" x14ac:dyDescent="0.2">
      <c r="A1447">
        <v>2509</v>
      </c>
      <c r="B1447" t="s">
        <v>891</v>
      </c>
      <c r="C1447">
        <v>2415</v>
      </c>
      <c r="D1447" t="s">
        <v>893</v>
      </c>
      <c r="E1447" s="200">
        <v>61171</v>
      </c>
      <c r="F1447">
        <v>15</v>
      </c>
      <c r="G1447" t="s">
        <v>890</v>
      </c>
      <c r="H1447">
        <f>YEAR(Table5[[#This Row],[Date]])</f>
        <v>2067</v>
      </c>
    </row>
    <row r="1448" spans="1:8" x14ac:dyDescent="0.2">
      <c r="A1448">
        <v>2510</v>
      </c>
      <c r="B1448" t="s">
        <v>891</v>
      </c>
      <c r="C1448">
        <v>2421</v>
      </c>
      <c r="D1448" t="s">
        <v>899</v>
      </c>
      <c r="E1448" s="200">
        <v>61183</v>
      </c>
      <c r="F1448">
        <v>15</v>
      </c>
      <c r="G1448" t="s">
        <v>892</v>
      </c>
      <c r="H1448">
        <f>YEAR(Table5[[#This Row],[Date]])</f>
        <v>2067</v>
      </c>
    </row>
    <row r="1449" spans="1:8" x14ac:dyDescent="0.2">
      <c r="A1449">
        <v>2511</v>
      </c>
      <c r="B1449" t="s">
        <v>891</v>
      </c>
      <c r="C1449">
        <v>2401</v>
      </c>
      <c r="D1449" t="s">
        <v>900</v>
      </c>
      <c r="E1449" s="200">
        <v>61195</v>
      </c>
      <c r="F1449">
        <v>15</v>
      </c>
      <c r="G1449" t="s">
        <v>892</v>
      </c>
      <c r="H1449">
        <f>YEAR(Table5[[#This Row],[Date]])</f>
        <v>2067</v>
      </c>
    </row>
    <row r="1450" spans="1:8" x14ac:dyDescent="0.2">
      <c r="A1450">
        <v>2512</v>
      </c>
      <c r="B1450" t="s">
        <v>888</v>
      </c>
      <c r="C1450">
        <v>2421</v>
      </c>
      <c r="D1450" t="s">
        <v>889</v>
      </c>
      <c r="E1450" s="200">
        <v>61207</v>
      </c>
      <c r="F1450">
        <v>14</v>
      </c>
      <c r="G1450" t="s">
        <v>890</v>
      </c>
      <c r="H1450">
        <f>YEAR(Table5[[#This Row],[Date]])</f>
        <v>2067</v>
      </c>
    </row>
    <row r="1451" spans="1:8" x14ac:dyDescent="0.2">
      <c r="A1451">
        <v>2513</v>
      </c>
      <c r="B1451" t="s">
        <v>891</v>
      </c>
      <c r="C1451">
        <v>2424</v>
      </c>
      <c r="D1451" t="s">
        <v>889</v>
      </c>
      <c r="E1451" s="200">
        <v>61219</v>
      </c>
      <c r="F1451">
        <v>15</v>
      </c>
      <c r="G1451" t="s">
        <v>890</v>
      </c>
      <c r="H1451">
        <f>YEAR(Table5[[#This Row],[Date]])</f>
        <v>2067</v>
      </c>
    </row>
    <row r="1452" spans="1:8" x14ac:dyDescent="0.2">
      <c r="A1452">
        <v>2514</v>
      </c>
      <c r="B1452" t="s">
        <v>888</v>
      </c>
      <c r="C1452">
        <v>2415</v>
      </c>
      <c r="D1452" t="s">
        <v>899</v>
      </c>
      <c r="E1452" s="200">
        <v>61231</v>
      </c>
      <c r="F1452">
        <v>15</v>
      </c>
      <c r="G1452" t="s">
        <v>890</v>
      </c>
      <c r="H1452">
        <f>YEAR(Table5[[#This Row],[Date]])</f>
        <v>2067</v>
      </c>
    </row>
    <row r="1453" spans="1:8" x14ac:dyDescent="0.2">
      <c r="A1453">
        <v>2515</v>
      </c>
      <c r="B1453" t="s">
        <v>891</v>
      </c>
      <c r="C1453">
        <v>2401</v>
      </c>
      <c r="D1453" t="s">
        <v>900</v>
      </c>
      <c r="E1453" s="200">
        <v>61243</v>
      </c>
      <c r="F1453">
        <v>15</v>
      </c>
      <c r="G1453" t="s">
        <v>892</v>
      </c>
      <c r="H1453">
        <f>YEAR(Table5[[#This Row],[Date]])</f>
        <v>2067</v>
      </c>
    </row>
    <row r="1454" spans="1:8" x14ac:dyDescent="0.2">
      <c r="A1454">
        <v>2516</v>
      </c>
      <c r="B1454" t="s">
        <v>888</v>
      </c>
      <c r="C1454">
        <v>2401</v>
      </c>
      <c r="D1454" t="s">
        <v>900</v>
      </c>
      <c r="E1454" s="200">
        <v>61255</v>
      </c>
      <c r="F1454">
        <v>14</v>
      </c>
      <c r="G1454" t="s">
        <v>890</v>
      </c>
      <c r="H1454">
        <f>YEAR(Table5[[#This Row],[Date]])</f>
        <v>2067</v>
      </c>
    </row>
    <row r="1455" spans="1:8" x14ac:dyDescent="0.2">
      <c r="A1455">
        <v>2517</v>
      </c>
      <c r="B1455" t="s">
        <v>891</v>
      </c>
      <c r="C1455">
        <v>2415</v>
      </c>
      <c r="D1455" t="s">
        <v>889</v>
      </c>
      <c r="E1455" s="200">
        <v>61267</v>
      </c>
      <c r="F1455">
        <v>15</v>
      </c>
      <c r="G1455" t="s">
        <v>892</v>
      </c>
      <c r="H1455">
        <f>YEAR(Table5[[#This Row],[Date]])</f>
        <v>2067</v>
      </c>
    </row>
    <row r="1456" spans="1:8" x14ac:dyDescent="0.2">
      <c r="A1456">
        <v>2518</v>
      </c>
      <c r="B1456" t="s">
        <v>891</v>
      </c>
      <c r="C1456">
        <v>2401</v>
      </c>
      <c r="D1456" t="s">
        <v>897</v>
      </c>
      <c r="E1456" s="200">
        <v>61279</v>
      </c>
      <c r="F1456">
        <v>15</v>
      </c>
      <c r="G1456" t="s">
        <v>890</v>
      </c>
      <c r="H1456">
        <f>YEAR(Table5[[#This Row],[Date]])</f>
        <v>2067</v>
      </c>
    </row>
    <row r="1457" spans="1:8" x14ac:dyDescent="0.2">
      <c r="A1457">
        <v>2519</v>
      </c>
      <c r="B1457" t="s">
        <v>888</v>
      </c>
      <c r="C1457">
        <v>2424</v>
      </c>
      <c r="D1457" t="s">
        <v>893</v>
      </c>
      <c r="E1457" s="200">
        <v>61291</v>
      </c>
      <c r="F1457">
        <v>15</v>
      </c>
      <c r="G1457" t="s">
        <v>890</v>
      </c>
      <c r="H1457">
        <f>YEAR(Table5[[#This Row],[Date]])</f>
        <v>2067</v>
      </c>
    </row>
    <row r="1458" spans="1:8" x14ac:dyDescent="0.2">
      <c r="A1458">
        <v>2520</v>
      </c>
      <c r="B1458" t="s">
        <v>891</v>
      </c>
      <c r="C1458">
        <v>2413</v>
      </c>
      <c r="D1458" t="s">
        <v>899</v>
      </c>
      <c r="E1458" s="200">
        <v>61303</v>
      </c>
      <c r="F1458">
        <v>15</v>
      </c>
      <c r="G1458" t="s">
        <v>892</v>
      </c>
      <c r="H1458">
        <f>YEAR(Table5[[#This Row],[Date]])</f>
        <v>2067</v>
      </c>
    </row>
    <row r="1459" spans="1:8" x14ac:dyDescent="0.2">
      <c r="A1459">
        <v>2521</v>
      </c>
      <c r="B1459" t="s">
        <v>891</v>
      </c>
      <c r="C1459">
        <v>2417</v>
      </c>
      <c r="D1459" t="s">
        <v>893</v>
      </c>
      <c r="E1459" s="200">
        <v>61315</v>
      </c>
      <c r="F1459">
        <v>15</v>
      </c>
      <c r="G1459" t="s">
        <v>892</v>
      </c>
      <c r="H1459">
        <f>YEAR(Table5[[#This Row],[Date]])</f>
        <v>2067</v>
      </c>
    </row>
    <row r="1460" spans="1:8" x14ac:dyDescent="0.2">
      <c r="A1460">
        <v>2522</v>
      </c>
      <c r="B1460" t="s">
        <v>888</v>
      </c>
      <c r="C1460">
        <v>2403</v>
      </c>
      <c r="D1460" t="s">
        <v>889</v>
      </c>
      <c r="E1460" s="200">
        <v>61327</v>
      </c>
      <c r="F1460">
        <v>14</v>
      </c>
      <c r="G1460" t="s">
        <v>892</v>
      </c>
      <c r="H1460">
        <f>YEAR(Table5[[#This Row],[Date]])</f>
        <v>2067</v>
      </c>
    </row>
    <row r="1461" spans="1:8" x14ac:dyDescent="0.2">
      <c r="A1461">
        <v>2523</v>
      </c>
      <c r="B1461" t="s">
        <v>891</v>
      </c>
      <c r="C1461">
        <v>2402</v>
      </c>
      <c r="D1461" t="s">
        <v>893</v>
      </c>
      <c r="E1461" s="200">
        <v>61339</v>
      </c>
      <c r="F1461">
        <v>15</v>
      </c>
      <c r="G1461" t="s">
        <v>890</v>
      </c>
      <c r="H1461">
        <f>YEAR(Table5[[#This Row],[Date]])</f>
        <v>2067</v>
      </c>
    </row>
    <row r="1462" spans="1:8" x14ac:dyDescent="0.2">
      <c r="A1462">
        <v>2524</v>
      </c>
      <c r="B1462" t="s">
        <v>891</v>
      </c>
      <c r="C1462">
        <v>2402</v>
      </c>
      <c r="D1462" t="s">
        <v>893</v>
      </c>
      <c r="E1462" s="200">
        <v>61351</v>
      </c>
      <c r="F1462">
        <v>15</v>
      </c>
      <c r="G1462" t="s">
        <v>890</v>
      </c>
      <c r="H1462">
        <f>YEAR(Table5[[#This Row],[Date]])</f>
        <v>2067</v>
      </c>
    </row>
    <row r="1463" spans="1:8" x14ac:dyDescent="0.2">
      <c r="A1463">
        <v>2525</v>
      </c>
      <c r="B1463" t="s">
        <v>888</v>
      </c>
      <c r="C1463">
        <v>2409</v>
      </c>
      <c r="D1463" t="s">
        <v>889</v>
      </c>
      <c r="E1463" s="200">
        <v>61363</v>
      </c>
      <c r="F1463">
        <v>15</v>
      </c>
      <c r="G1463" t="s">
        <v>890</v>
      </c>
      <c r="H1463">
        <f>YEAR(Table5[[#This Row],[Date]])</f>
        <v>2068</v>
      </c>
    </row>
    <row r="1464" spans="1:8" x14ac:dyDescent="0.2">
      <c r="A1464">
        <v>2526</v>
      </c>
      <c r="B1464" t="s">
        <v>891</v>
      </c>
      <c r="C1464">
        <v>2424</v>
      </c>
      <c r="D1464" t="s">
        <v>897</v>
      </c>
      <c r="E1464" s="200">
        <v>61375</v>
      </c>
      <c r="F1464">
        <v>15</v>
      </c>
      <c r="G1464" t="s">
        <v>890</v>
      </c>
      <c r="H1464">
        <f>YEAR(Table5[[#This Row],[Date]])</f>
        <v>2068</v>
      </c>
    </row>
    <row r="1465" spans="1:8" x14ac:dyDescent="0.2">
      <c r="A1465">
        <v>2527</v>
      </c>
      <c r="B1465" t="s">
        <v>891</v>
      </c>
      <c r="C1465">
        <v>2415</v>
      </c>
      <c r="D1465" t="s">
        <v>897</v>
      </c>
      <c r="E1465" s="200">
        <v>61387</v>
      </c>
      <c r="F1465">
        <v>15</v>
      </c>
      <c r="G1465" t="s">
        <v>892</v>
      </c>
      <c r="H1465">
        <f>YEAR(Table5[[#This Row],[Date]])</f>
        <v>2068</v>
      </c>
    </row>
    <row r="1466" spans="1:8" x14ac:dyDescent="0.2">
      <c r="A1466">
        <v>2528</v>
      </c>
      <c r="B1466" t="s">
        <v>891</v>
      </c>
      <c r="C1466">
        <v>2414</v>
      </c>
      <c r="D1466" t="s">
        <v>899</v>
      </c>
      <c r="E1466" s="200">
        <v>61399</v>
      </c>
      <c r="F1466">
        <v>15</v>
      </c>
      <c r="G1466" t="s">
        <v>890</v>
      </c>
      <c r="H1466">
        <f>YEAR(Table5[[#This Row],[Date]])</f>
        <v>2068</v>
      </c>
    </row>
    <row r="1467" spans="1:8" x14ac:dyDescent="0.2">
      <c r="A1467">
        <v>2529</v>
      </c>
      <c r="B1467" t="s">
        <v>894</v>
      </c>
      <c r="C1467">
        <v>2416</v>
      </c>
      <c r="D1467" t="s">
        <v>899</v>
      </c>
      <c r="E1467" s="200">
        <v>61411</v>
      </c>
      <c r="F1467">
        <v>15</v>
      </c>
      <c r="G1467" t="s">
        <v>890</v>
      </c>
      <c r="H1467">
        <f>YEAR(Table5[[#This Row],[Date]])</f>
        <v>2068</v>
      </c>
    </row>
    <row r="1468" spans="1:8" x14ac:dyDescent="0.2">
      <c r="A1468">
        <v>2530</v>
      </c>
      <c r="B1468" t="s">
        <v>891</v>
      </c>
      <c r="C1468">
        <v>2421</v>
      </c>
      <c r="D1468" t="s">
        <v>893</v>
      </c>
      <c r="E1468" s="200">
        <v>61423</v>
      </c>
      <c r="F1468">
        <v>15</v>
      </c>
      <c r="G1468" t="s">
        <v>892</v>
      </c>
      <c r="H1468">
        <f>YEAR(Table5[[#This Row],[Date]])</f>
        <v>2068</v>
      </c>
    </row>
    <row r="1469" spans="1:8" x14ac:dyDescent="0.2">
      <c r="A1469">
        <v>2531</v>
      </c>
      <c r="B1469" t="s">
        <v>891</v>
      </c>
      <c r="C1469">
        <v>2419</v>
      </c>
      <c r="D1469" t="s">
        <v>900</v>
      </c>
      <c r="E1469" s="200">
        <v>61435</v>
      </c>
      <c r="F1469">
        <v>15</v>
      </c>
      <c r="G1469" t="s">
        <v>890</v>
      </c>
      <c r="H1469">
        <f>YEAR(Table5[[#This Row],[Date]])</f>
        <v>2068</v>
      </c>
    </row>
    <row r="1470" spans="1:8" x14ac:dyDescent="0.2">
      <c r="A1470">
        <v>2532</v>
      </c>
      <c r="B1470" t="s">
        <v>888</v>
      </c>
      <c r="C1470">
        <v>2415</v>
      </c>
      <c r="D1470" t="s">
        <v>899</v>
      </c>
      <c r="E1470" s="200">
        <v>61447</v>
      </c>
      <c r="F1470">
        <v>15</v>
      </c>
      <c r="G1470" t="s">
        <v>892</v>
      </c>
      <c r="H1470">
        <f>YEAR(Table5[[#This Row],[Date]])</f>
        <v>2068</v>
      </c>
    </row>
    <row r="1471" spans="1:8" x14ac:dyDescent="0.2">
      <c r="A1471">
        <v>2533</v>
      </c>
      <c r="B1471" t="s">
        <v>891</v>
      </c>
      <c r="C1471">
        <v>2421</v>
      </c>
      <c r="D1471" t="s">
        <v>897</v>
      </c>
      <c r="E1471" s="200">
        <v>61459</v>
      </c>
      <c r="F1471">
        <v>15</v>
      </c>
      <c r="G1471" t="s">
        <v>892</v>
      </c>
      <c r="H1471">
        <f>YEAR(Table5[[#This Row],[Date]])</f>
        <v>2068</v>
      </c>
    </row>
    <row r="1472" spans="1:8" x14ac:dyDescent="0.2">
      <c r="A1472">
        <v>2534</v>
      </c>
      <c r="B1472" t="s">
        <v>894</v>
      </c>
      <c r="C1472">
        <v>2419</v>
      </c>
      <c r="D1472" t="s">
        <v>899</v>
      </c>
      <c r="E1472" s="200">
        <v>61471</v>
      </c>
      <c r="F1472">
        <v>7</v>
      </c>
      <c r="G1472" t="s">
        <v>890</v>
      </c>
      <c r="H1472">
        <f>YEAR(Table5[[#This Row],[Date]])</f>
        <v>2068</v>
      </c>
    </row>
    <row r="1473" spans="1:8" x14ac:dyDescent="0.2">
      <c r="A1473">
        <v>2535</v>
      </c>
      <c r="B1473" t="s">
        <v>894</v>
      </c>
      <c r="C1473">
        <v>2403</v>
      </c>
      <c r="D1473" t="s">
        <v>889</v>
      </c>
      <c r="E1473" s="200">
        <v>61483</v>
      </c>
      <c r="F1473">
        <v>15</v>
      </c>
      <c r="G1473" t="s">
        <v>890</v>
      </c>
      <c r="H1473">
        <f>YEAR(Table5[[#This Row],[Date]])</f>
        <v>2068</v>
      </c>
    </row>
    <row r="1474" spans="1:8" x14ac:dyDescent="0.2">
      <c r="A1474">
        <v>2536</v>
      </c>
      <c r="B1474" t="s">
        <v>891</v>
      </c>
      <c r="C1474">
        <v>2411</v>
      </c>
      <c r="D1474" t="s">
        <v>900</v>
      </c>
      <c r="E1474" s="200">
        <v>61495</v>
      </c>
      <c r="F1474">
        <v>6</v>
      </c>
      <c r="G1474" t="s">
        <v>892</v>
      </c>
      <c r="H1474">
        <f>YEAR(Table5[[#This Row],[Date]])</f>
        <v>2068</v>
      </c>
    </row>
    <row r="1475" spans="1:8" x14ac:dyDescent="0.2">
      <c r="A1475">
        <v>2537</v>
      </c>
      <c r="B1475" t="s">
        <v>891</v>
      </c>
      <c r="C1475">
        <v>2406</v>
      </c>
      <c r="D1475" t="s">
        <v>899</v>
      </c>
      <c r="E1475" s="200">
        <v>61507</v>
      </c>
      <c r="F1475">
        <v>15</v>
      </c>
      <c r="G1475" t="s">
        <v>890</v>
      </c>
      <c r="H1475">
        <f>YEAR(Table5[[#This Row],[Date]])</f>
        <v>2068</v>
      </c>
    </row>
    <row r="1476" spans="1:8" x14ac:dyDescent="0.2">
      <c r="A1476">
        <v>2538</v>
      </c>
      <c r="B1476" t="s">
        <v>891</v>
      </c>
      <c r="C1476">
        <v>2417</v>
      </c>
      <c r="D1476" t="s">
        <v>893</v>
      </c>
      <c r="E1476" s="200">
        <v>61519</v>
      </c>
      <c r="F1476">
        <v>15</v>
      </c>
      <c r="G1476" t="s">
        <v>890</v>
      </c>
      <c r="H1476">
        <f>YEAR(Table5[[#This Row],[Date]])</f>
        <v>2068</v>
      </c>
    </row>
    <row r="1477" spans="1:8" x14ac:dyDescent="0.2">
      <c r="A1477">
        <v>2539</v>
      </c>
      <c r="B1477" t="s">
        <v>891</v>
      </c>
      <c r="C1477">
        <v>2417</v>
      </c>
      <c r="D1477" t="s">
        <v>893</v>
      </c>
      <c r="E1477" s="200">
        <v>61531</v>
      </c>
      <c r="F1477">
        <v>15</v>
      </c>
      <c r="G1477" t="s">
        <v>892</v>
      </c>
      <c r="H1477">
        <f>YEAR(Table5[[#This Row],[Date]])</f>
        <v>2068</v>
      </c>
    </row>
    <row r="1478" spans="1:8" x14ac:dyDescent="0.2">
      <c r="A1478">
        <v>2540</v>
      </c>
      <c r="B1478" t="s">
        <v>888</v>
      </c>
      <c r="C1478">
        <v>2420</v>
      </c>
      <c r="D1478" t="s">
        <v>889</v>
      </c>
      <c r="E1478" s="200">
        <v>61543</v>
      </c>
      <c r="F1478">
        <v>15</v>
      </c>
      <c r="G1478" t="s">
        <v>890</v>
      </c>
      <c r="H1478">
        <f>YEAR(Table5[[#This Row],[Date]])</f>
        <v>2068</v>
      </c>
    </row>
    <row r="1479" spans="1:8" x14ac:dyDescent="0.2">
      <c r="A1479">
        <v>2541</v>
      </c>
      <c r="B1479" t="s">
        <v>888</v>
      </c>
      <c r="C1479">
        <v>2420</v>
      </c>
      <c r="D1479" t="s">
        <v>889</v>
      </c>
      <c r="E1479" s="200">
        <v>61555</v>
      </c>
      <c r="F1479">
        <v>15</v>
      </c>
      <c r="G1479" t="s">
        <v>890</v>
      </c>
      <c r="H1479">
        <f>YEAR(Table5[[#This Row],[Date]])</f>
        <v>2068</v>
      </c>
    </row>
    <row r="1480" spans="1:8" x14ac:dyDescent="0.2">
      <c r="A1480">
        <v>2542</v>
      </c>
      <c r="B1480" t="s">
        <v>888</v>
      </c>
      <c r="C1480">
        <v>2414</v>
      </c>
      <c r="D1480" t="s">
        <v>897</v>
      </c>
      <c r="E1480" s="200">
        <v>61567</v>
      </c>
      <c r="F1480">
        <v>15</v>
      </c>
      <c r="G1480" t="s">
        <v>890</v>
      </c>
      <c r="H1480">
        <f>YEAR(Table5[[#This Row],[Date]])</f>
        <v>2068</v>
      </c>
    </row>
    <row r="1481" spans="1:8" x14ac:dyDescent="0.2">
      <c r="A1481">
        <v>2543</v>
      </c>
      <c r="B1481" t="s">
        <v>888</v>
      </c>
      <c r="C1481">
        <v>2414</v>
      </c>
      <c r="D1481" t="s">
        <v>897</v>
      </c>
      <c r="E1481" s="200">
        <v>61579</v>
      </c>
      <c r="F1481">
        <v>15</v>
      </c>
      <c r="G1481" t="s">
        <v>890</v>
      </c>
      <c r="H1481">
        <f>YEAR(Table5[[#This Row],[Date]])</f>
        <v>2068</v>
      </c>
    </row>
    <row r="1482" spans="1:8" x14ac:dyDescent="0.2">
      <c r="A1482">
        <v>2544</v>
      </c>
      <c r="B1482" t="s">
        <v>888</v>
      </c>
      <c r="C1482">
        <v>2414</v>
      </c>
      <c r="D1482" t="s">
        <v>893</v>
      </c>
      <c r="E1482" s="200">
        <v>61591</v>
      </c>
      <c r="F1482">
        <v>15</v>
      </c>
      <c r="G1482" t="s">
        <v>890</v>
      </c>
      <c r="H1482">
        <f>YEAR(Table5[[#This Row],[Date]])</f>
        <v>2068</v>
      </c>
    </row>
    <row r="1483" spans="1:8" x14ac:dyDescent="0.2">
      <c r="A1483">
        <v>2545</v>
      </c>
      <c r="B1483" t="s">
        <v>888</v>
      </c>
      <c r="C1483">
        <v>2413</v>
      </c>
      <c r="D1483" t="s">
        <v>893</v>
      </c>
      <c r="E1483" s="200">
        <v>61603</v>
      </c>
      <c r="F1483">
        <v>15</v>
      </c>
      <c r="G1483" t="s">
        <v>890</v>
      </c>
      <c r="H1483">
        <f>YEAR(Table5[[#This Row],[Date]])</f>
        <v>2068</v>
      </c>
    </row>
    <row r="1484" spans="1:8" x14ac:dyDescent="0.2">
      <c r="A1484">
        <v>2546</v>
      </c>
      <c r="B1484" t="s">
        <v>888</v>
      </c>
      <c r="C1484">
        <v>2413</v>
      </c>
      <c r="D1484" t="s">
        <v>893</v>
      </c>
      <c r="E1484" s="200">
        <v>61615</v>
      </c>
      <c r="F1484">
        <v>15</v>
      </c>
      <c r="G1484" t="s">
        <v>890</v>
      </c>
      <c r="H1484">
        <f>YEAR(Table5[[#This Row],[Date]])</f>
        <v>2068</v>
      </c>
    </row>
    <row r="1485" spans="1:8" x14ac:dyDescent="0.2">
      <c r="A1485">
        <v>2547</v>
      </c>
      <c r="B1485" t="s">
        <v>894</v>
      </c>
      <c r="C1485">
        <v>2407</v>
      </c>
      <c r="D1485" t="s">
        <v>899</v>
      </c>
      <c r="E1485" s="200">
        <v>61627</v>
      </c>
      <c r="F1485">
        <v>15</v>
      </c>
      <c r="G1485" t="s">
        <v>892</v>
      </c>
      <c r="H1485">
        <f>YEAR(Table5[[#This Row],[Date]])</f>
        <v>2068</v>
      </c>
    </row>
    <row r="1486" spans="1:8" x14ac:dyDescent="0.2">
      <c r="A1486">
        <v>2548</v>
      </c>
      <c r="B1486" t="s">
        <v>891</v>
      </c>
      <c r="C1486">
        <v>2419</v>
      </c>
      <c r="D1486" t="s">
        <v>899</v>
      </c>
      <c r="E1486" s="200">
        <v>61639</v>
      </c>
      <c r="F1486">
        <v>14</v>
      </c>
      <c r="G1486" t="s">
        <v>892</v>
      </c>
      <c r="H1486">
        <f>YEAR(Table5[[#This Row],[Date]])</f>
        <v>2068</v>
      </c>
    </row>
    <row r="1487" spans="1:8" x14ac:dyDescent="0.2">
      <c r="A1487">
        <v>2549</v>
      </c>
      <c r="B1487" t="s">
        <v>891</v>
      </c>
      <c r="C1487">
        <v>2411</v>
      </c>
      <c r="D1487" t="s">
        <v>893</v>
      </c>
      <c r="E1487" s="200">
        <v>61651</v>
      </c>
      <c r="F1487">
        <v>14</v>
      </c>
      <c r="G1487" t="s">
        <v>890</v>
      </c>
      <c r="H1487">
        <f>YEAR(Table5[[#This Row],[Date]])</f>
        <v>2068</v>
      </c>
    </row>
    <row r="1488" spans="1:8" x14ac:dyDescent="0.2">
      <c r="A1488">
        <v>2550</v>
      </c>
      <c r="B1488" t="s">
        <v>891</v>
      </c>
      <c r="C1488">
        <v>2409</v>
      </c>
      <c r="D1488" t="s">
        <v>899</v>
      </c>
      <c r="E1488" s="200">
        <v>61663</v>
      </c>
      <c r="F1488">
        <v>15</v>
      </c>
      <c r="G1488" t="s">
        <v>890</v>
      </c>
      <c r="H1488">
        <f>YEAR(Table5[[#This Row],[Date]])</f>
        <v>2068</v>
      </c>
    </row>
    <row r="1489" spans="1:8" x14ac:dyDescent="0.2">
      <c r="A1489">
        <v>2551</v>
      </c>
      <c r="B1489" t="s">
        <v>891</v>
      </c>
      <c r="C1489">
        <v>2402</v>
      </c>
      <c r="D1489" t="s">
        <v>897</v>
      </c>
      <c r="E1489" s="200">
        <v>61675</v>
      </c>
      <c r="F1489">
        <v>15</v>
      </c>
      <c r="G1489" t="s">
        <v>892</v>
      </c>
      <c r="H1489">
        <f>YEAR(Table5[[#This Row],[Date]])</f>
        <v>2068</v>
      </c>
    </row>
    <row r="1490" spans="1:8" x14ac:dyDescent="0.2">
      <c r="A1490">
        <v>2552</v>
      </c>
      <c r="B1490" t="s">
        <v>888</v>
      </c>
      <c r="C1490">
        <v>2412</v>
      </c>
      <c r="D1490" t="s">
        <v>899</v>
      </c>
      <c r="E1490" s="200">
        <v>61687</v>
      </c>
      <c r="F1490">
        <v>14</v>
      </c>
      <c r="G1490" t="s">
        <v>892</v>
      </c>
      <c r="H1490">
        <f>YEAR(Table5[[#This Row],[Date]])</f>
        <v>2068</v>
      </c>
    </row>
    <row r="1491" spans="1:8" x14ac:dyDescent="0.2">
      <c r="A1491">
        <v>2553</v>
      </c>
      <c r="B1491" t="s">
        <v>891</v>
      </c>
      <c r="C1491">
        <v>2412</v>
      </c>
      <c r="D1491" t="s">
        <v>899</v>
      </c>
      <c r="E1491" s="200">
        <v>61699</v>
      </c>
      <c r="F1491">
        <v>14</v>
      </c>
      <c r="G1491" t="s">
        <v>892</v>
      </c>
      <c r="H1491">
        <f>YEAR(Table5[[#This Row],[Date]])</f>
        <v>2068</v>
      </c>
    </row>
    <row r="1492" spans="1:8" x14ac:dyDescent="0.2">
      <c r="A1492">
        <v>2554</v>
      </c>
      <c r="B1492" t="s">
        <v>891</v>
      </c>
      <c r="C1492">
        <v>2419</v>
      </c>
      <c r="D1492" t="s">
        <v>889</v>
      </c>
      <c r="E1492" s="200">
        <v>61711</v>
      </c>
      <c r="F1492">
        <v>14</v>
      </c>
      <c r="G1492" t="s">
        <v>890</v>
      </c>
      <c r="H1492">
        <f>YEAR(Table5[[#This Row],[Date]])</f>
        <v>2068</v>
      </c>
    </row>
    <row r="1493" spans="1:8" x14ac:dyDescent="0.2">
      <c r="A1493">
        <v>2555</v>
      </c>
      <c r="B1493" t="s">
        <v>891</v>
      </c>
      <c r="C1493">
        <v>2417</v>
      </c>
      <c r="D1493" t="s">
        <v>893</v>
      </c>
      <c r="E1493" s="200">
        <v>61723</v>
      </c>
      <c r="F1493">
        <v>14</v>
      </c>
      <c r="G1493" t="s">
        <v>892</v>
      </c>
      <c r="H1493">
        <f>YEAR(Table5[[#This Row],[Date]])</f>
        <v>2068</v>
      </c>
    </row>
    <row r="1494" spans="1:8" x14ac:dyDescent="0.2">
      <c r="A1494">
        <v>2556</v>
      </c>
      <c r="B1494" t="s">
        <v>891</v>
      </c>
      <c r="C1494">
        <v>2411</v>
      </c>
      <c r="D1494" t="s">
        <v>897</v>
      </c>
      <c r="E1494" s="200">
        <v>61735</v>
      </c>
      <c r="F1494">
        <v>15</v>
      </c>
      <c r="G1494" t="s">
        <v>892</v>
      </c>
      <c r="H1494">
        <f>YEAR(Table5[[#This Row],[Date]])</f>
        <v>2069</v>
      </c>
    </row>
    <row r="1495" spans="1:8" x14ac:dyDescent="0.2">
      <c r="A1495">
        <v>2557</v>
      </c>
      <c r="B1495" t="s">
        <v>888</v>
      </c>
      <c r="C1495">
        <v>2419</v>
      </c>
      <c r="D1495" t="s">
        <v>899</v>
      </c>
      <c r="E1495" s="200">
        <v>61747</v>
      </c>
      <c r="F1495">
        <v>14</v>
      </c>
      <c r="G1495" t="s">
        <v>892</v>
      </c>
      <c r="H1495">
        <f>YEAR(Table5[[#This Row],[Date]])</f>
        <v>2069</v>
      </c>
    </row>
    <row r="1496" spans="1:8" x14ac:dyDescent="0.2">
      <c r="A1496">
        <v>2558</v>
      </c>
      <c r="B1496" t="s">
        <v>891</v>
      </c>
      <c r="C1496">
        <v>2406</v>
      </c>
      <c r="D1496" t="s">
        <v>899</v>
      </c>
      <c r="E1496" s="200">
        <v>61759</v>
      </c>
      <c r="F1496">
        <v>14</v>
      </c>
      <c r="G1496" t="s">
        <v>890</v>
      </c>
      <c r="H1496">
        <f>YEAR(Table5[[#This Row],[Date]])</f>
        <v>2069</v>
      </c>
    </row>
    <row r="1497" spans="1:8" x14ac:dyDescent="0.2">
      <c r="A1497">
        <v>2559</v>
      </c>
      <c r="B1497" t="s">
        <v>891</v>
      </c>
      <c r="C1497">
        <v>2412</v>
      </c>
      <c r="D1497" t="s">
        <v>897</v>
      </c>
      <c r="E1497" s="200">
        <v>61771</v>
      </c>
      <c r="F1497">
        <v>15</v>
      </c>
      <c r="G1497" t="s">
        <v>890</v>
      </c>
      <c r="H1497">
        <f>YEAR(Table5[[#This Row],[Date]])</f>
        <v>2069</v>
      </c>
    </row>
    <row r="1498" spans="1:8" x14ac:dyDescent="0.2">
      <c r="A1498">
        <v>2560</v>
      </c>
      <c r="B1498" t="s">
        <v>888</v>
      </c>
      <c r="C1498">
        <v>2424</v>
      </c>
      <c r="D1498" t="s">
        <v>900</v>
      </c>
      <c r="E1498" s="200">
        <v>61783</v>
      </c>
      <c r="F1498">
        <v>15</v>
      </c>
      <c r="G1498" t="s">
        <v>892</v>
      </c>
      <c r="H1498">
        <f>YEAR(Table5[[#This Row],[Date]])</f>
        <v>2069</v>
      </c>
    </row>
    <row r="1499" spans="1:8" x14ac:dyDescent="0.2">
      <c r="A1499">
        <v>2561</v>
      </c>
      <c r="B1499" t="s">
        <v>891</v>
      </c>
      <c r="C1499">
        <v>2406</v>
      </c>
      <c r="D1499" t="s">
        <v>899</v>
      </c>
      <c r="E1499" s="200">
        <v>61795</v>
      </c>
      <c r="F1499">
        <v>15</v>
      </c>
      <c r="G1499" t="s">
        <v>892</v>
      </c>
      <c r="H1499">
        <f>YEAR(Table5[[#This Row],[Date]])</f>
        <v>2069</v>
      </c>
    </row>
    <row r="1500" spans="1:8" x14ac:dyDescent="0.2">
      <c r="A1500">
        <v>2562</v>
      </c>
      <c r="B1500" t="s">
        <v>891</v>
      </c>
      <c r="C1500">
        <v>2411</v>
      </c>
      <c r="D1500" t="s">
        <v>889</v>
      </c>
      <c r="E1500" s="200">
        <v>61807</v>
      </c>
      <c r="F1500">
        <v>14</v>
      </c>
      <c r="G1500" t="s">
        <v>890</v>
      </c>
      <c r="H1500">
        <f>YEAR(Table5[[#This Row],[Date]])</f>
        <v>2069</v>
      </c>
    </row>
    <row r="1501" spans="1:8" x14ac:dyDescent="0.2">
      <c r="A1501">
        <v>2563</v>
      </c>
      <c r="B1501" t="s">
        <v>898</v>
      </c>
      <c r="C1501">
        <v>2415</v>
      </c>
      <c r="D1501" t="s">
        <v>897</v>
      </c>
      <c r="E1501" s="200">
        <v>61819</v>
      </c>
      <c r="F1501">
        <v>14</v>
      </c>
      <c r="G1501" t="s">
        <v>892</v>
      </c>
      <c r="H1501">
        <f>YEAR(Table5[[#This Row],[Date]])</f>
        <v>2069</v>
      </c>
    </row>
    <row r="1502" spans="1:8" x14ac:dyDescent="0.2">
      <c r="A1502">
        <v>2564</v>
      </c>
      <c r="B1502" t="s">
        <v>891</v>
      </c>
      <c r="C1502">
        <v>2413</v>
      </c>
      <c r="D1502" t="s">
        <v>897</v>
      </c>
      <c r="E1502" s="200">
        <v>61831</v>
      </c>
      <c r="F1502">
        <v>14</v>
      </c>
      <c r="G1502" t="s">
        <v>892</v>
      </c>
      <c r="H1502">
        <f>YEAR(Table5[[#This Row],[Date]])</f>
        <v>2069</v>
      </c>
    </row>
    <row r="1503" spans="1:8" x14ac:dyDescent="0.2">
      <c r="A1503">
        <v>2565</v>
      </c>
      <c r="B1503" t="s">
        <v>891</v>
      </c>
      <c r="C1503">
        <v>2415</v>
      </c>
      <c r="D1503" t="s">
        <v>900</v>
      </c>
      <c r="E1503" s="200">
        <v>61843</v>
      </c>
      <c r="F1503">
        <v>14</v>
      </c>
      <c r="G1503" t="s">
        <v>892</v>
      </c>
      <c r="H1503">
        <f>YEAR(Table5[[#This Row],[Date]])</f>
        <v>2069</v>
      </c>
    </row>
    <row r="1504" spans="1:8" x14ac:dyDescent="0.2">
      <c r="A1504">
        <v>2566</v>
      </c>
      <c r="B1504" t="s">
        <v>888</v>
      </c>
      <c r="C1504">
        <v>2406</v>
      </c>
      <c r="D1504" t="s">
        <v>899</v>
      </c>
      <c r="E1504" s="200">
        <v>61855</v>
      </c>
      <c r="F1504">
        <v>14</v>
      </c>
      <c r="G1504" t="s">
        <v>890</v>
      </c>
      <c r="H1504">
        <f>YEAR(Table5[[#This Row],[Date]])</f>
        <v>2069</v>
      </c>
    </row>
    <row r="1505" spans="1:8" x14ac:dyDescent="0.2">
      <c r="A1505">
        <v>2567</v>
      </c>
      <c r="B1505" t="s">
        <v>891</v>
      </c>
      <c r="C1505">
        <v>2406</v>
      </c>
      <c r="D1505" t="s">
        <v>897</v>
      </c>
      <c r="E1505" s="200">
        <v>61867</v>
      </c>
      <c r="F1505">
        <v>14</v>
      </c>
      <c r="G1505" t="s">
        <v>890</v>
      </c>
      <c r="H1505">
        <f>YEAR(Table5[[#This Row],[Date]])</f>
        <v>2069</v>
      </c>
    </row>
    <row r="1506" spans="1:8" x14ac:dyDescent="0.2">
      <c r="A1506">
        <v>2568</v>
      </c>
      <c r="B1506" t="s">
        <v>891</v>
      </c>
      <c r="C1506">
        <v>2419</v>
      </c>
      <c r="D1506" t="s">
        <v>900</v>
      </c>
      <c r="E1506" s="200">
        <v>61879</v>
      </c>
      <c r="F1506">
        <v>14</v>
      </c>
      <c r="G1506" t="s">
        <v>892</v>
      </c>
      <c r="H1506">
        <f>YEAR(Table5[[#This Row],[Date]])</f>
        <v>2069</v>
      </c>
    </row>
    <row r="1507" spans="1:8" x14ac:dyDescent="0.2">
      <c r="A1507">
        <v>2569</v>
      </c>
      <c r="B1507" t="s">
        <v>888</v>
      </c>
      <c r="C1507">
        <v>2417</v>
      </c>
      <c r="D1507" t="s">
        <v>899</v>
      </c>
      <c r="E1507" s="200">
        <v>61891</v>
      </c>
      <c r="F1507">
        <v>14</v>
      </c>
      <c r="G1507" t="s">
        <v>892</v>
      </c>
      <c r="H1507">
        <f>YEAR(Table5[[#This Row],[Date]])</f>
        <v>2069</v>
      </c>
    </row>
    <row r="1508" spans="1:8" x14ac:dyDescent="0.2">
      <c r="A1508">
        <v>2570</v>
      </c>
      <c r="B1508" t="s">
        <v>891</v>
      </c>
      <c r="C1508">
        <v>2411</v>
      </c>
      <c r="D1508" t="s">
        <v>893</v>
      </c>
      <c r="E1508" s="200">
        <v>61903</v>
      </c>
      <c r="F1508">
        <v>14</v>
      </c>
      <c r="G1508" t="s">
        <v>890</v>
      </c>
      <c r="H1508">
        <f>YEAR(Table5[[#This Row],[Date]])</f>
        <v>2069</v>
      </c>
    </row>
    <row r="1509" spans="1:8" x14ac:dyDescent="0.2">
      <c r="A1509">
        <v>2571</v>
      </c>
      <c r="B1509" t="s">
        <v>895</v>
      </c>
      <c r="C1509">
        <v>2418</v>
      </c>
      <c r="D1509" t="s">
        <v>893</v>
      </c>
      <c r="E1509" s="200">
        <v>61915</v>
      </c>
      <c r="F1509">
        <v>14</v>
      </c>
      <c r="G1509" t="s">
        <v>890</v>
      </c>
      <c r="H1509">
        <f>YEAR(Table5[[#This Row],[Date]])</f>
        <v>2069</v>
      </c>
    </row>
    <row r="1510" spans="1:8" x14ac:dyDescent="0.2">
      <c r="A1510">
        <v>2572</v>
      </c>
      <c r="B1510" t="s">
        <v>891</v>
      </c>
      <c r="C1510">
        <v>2418</v>
      </c>
      <c r="D1510" t="s">
        <v>889</v>
      </c>
      <c r="E1510" s="200">
        <v>61927</v>
      </c>
      <c r="F1510">
        <v>14</v>
      </c>
      <c r="G1510" t="s">
        <v>890</v>
      </c>
      <c r="H1510">
        <f>YEAR(Table5[[#This Row],[Date]])</f>
        <v>2069</v>
      </c>
    </row>
    <row r="1511" spans="1:8" x14ac:dyDescent="0.2">
      <c r="A1511">
        <v>2573</v>
      </c>
      <c r="B1511" t="s">
        <v>888</v>
      </c>
      <c r="C1511">
        <v>2418</v>
      </c>
      <c r="D1511" t="s">
        <v>899</v>
      </c>
      <c r="E1511" s="200">
        <v>61939</v>
      </c>
      <c r="F1511">
        <v>4</v>
      </c>
      <c r="G1511" t="s">
        <v>890</v>
      </c>
      <c r="H1511">
        <f>YEAR(Table5[[#This Row],[Date]])</f>
        <v>2069</v>
      </c>
    </row>
    <row r="1512" spans="1:8" x14ac:dyDescent="0.2">
      <c r="A1512">
        <v>2574</v>
      </c>
      <c r="B1512" t="s">
        <v>891</v>
      </c>
      <c r="C1512">
        <v>2408</v>
      </c>
      <c r="D1512" t="s">
        <v>897</v>
      </c>
      <c r="E1512" s="200">
        <v>61951</v>
      </c>
      <c r="F1512">
        <v>14</v>
      </c>
      <c r="G1512" t="s">
        <v>890</v>
      </c>
      <c r="H1512">
        <f>YEAR(Table5[[#This Row],[Date]])</f>
        <v>2069</v>
      </c>
    </row>
    <row r="1513" spans="1:8" x14ac:dyDescent="0.2">
      <c r="A1513">
        <v>2575</v>
      </c>
      <c r="B1513" t="s">
        <v>888</v>
      </c>
      <c r="C1513">
        <v>2413</v>
      </c>
      <c r="D1513" t="s">
        <v>899</v>
      </c>
      <c r="E1513" s="200">
        <v>61963</v>
      </c>
      <c r="F1513">
        <v>15</v>
      </c>
      <c r="G1513" t="s">
        <v>892</v>
      </c>
      <c r="H1513">
        <f>YEAR(Table5[[#This Row],[Date]])</f>
        <v>2069</v>
      </c>
    </row>
    <row r="1514" spans="1:8" x14ac:dyDescent="0.2">
      <c r="A1514">
        <v>2576</v>
      </c>
      <c r="B1514" t="s">
        <v>894</v>
      </c>
      <c r="C1514">
        <v>2424</v>
      </c>
      <c r="D1514" t="s">
        <v>893</v>
      </c>
      <c r="E1514" s="200">
        <v>61975</v>
      </c>
      <c r="F1514">
        <v>14</v>
      </c>
      <c r="G1514" t="s">
        <v>892</v>
      </c>
      <c r="H1514">
        <f>YEAR(Table5[[#This Row],[Date]])</f>
        <v>2069</v>
      </c>
    </row>
    <row r="1515" spans="1:8" x14ac:dyDescent="0.2">
      <c r="A1515">
        <v>2579</v>
      </c>
      <c r="B1515" t="s">
        <v>888</v>
      </c>
      <c r="C1515">
        <v>2416</v>
      </c>
      <c r="D1515" t="s">
        <v>889</v>
      </c>
      <c r="E1515" s="200">
        <v>61987</v>
      </c>
      <c r="F1515">
        <v>14</v>
      </c>
      <c r="G1515" t="s">
        <v>890</v>
      </c>
      <c r="H1515">
        <f>YEAR(Table5[[#This Row],[Date]])</f>
        <v>2069</v>
      </c>
    </row>
    <row r="1516" spans="1:8" x14ac:dyDescent="0.2">
      <c r="A1516">
        <v>2580</v>
      </c>
      <c r="B1516" t="s">
        <v>891</v>
      </c>
      <c r="C1516">
        <v>2416</v>
      </c>
      <c r="D1516" t="s">
        <v>899</v>
      </c>
      <c r="E1516" s="200">
        <v>61999</v>
      </c>
      <c r="F1516">
        <v>13</v>
      </c>
      <c r="G1516" t="s">
        <v>890</v>
      </c>
      <c r="H1516">
        <f>YEAR(Table5[[#This Row],[Date]])</f>
        <v>2069</v>
      </c>
    </row>
    <row r="1517" spans="1:8" x14ac:dyDescent="0.2">
      <c r="A1517">
        <v>2581</v>
      </c>
      <c r="B1517" t="s">
        <v>891</v>
      </c>
      <c r="C1517">
        <v>2420</v>
      </c>
      <c r="D1517" t="s">
        <v>893</v>
      </c>
      <c r="E1517" s="200">
        <v>62011</v>
      </c>
      <c r="F1517">
        <v>13</v>
      </c>
      <c r="G1517" t="s">
        <v>890</v>
      </c>
      <c r="H1517">
        <f>YEAR(Table5[[#This Row],[Date]])</f>
        <v>2069</v>
      </c>
    </row>
    <row r="1518" spans="1:8" x14ac:dyDescent="0.2">
      <c r="A1518">
        <v>2582</v>
      </c>
      <c r="B1518" t="s">
        <v>891</v>
      </c>
      <c r="C1518">
        <v>2408</v>
      </c>
      <c r="D1518" t="s">
        <v>900</v>
      </c>
      <c r="E1518" s="200">
        <v>62023</v>
      </c>
      <c r="F1518">
        <v>13</v>
      </c>
      <c r="G1518" t="s">
        <v>892</v>
      </c>
      <c r="H1518">
        <f>YEAR(Table5[[#This Row],[Date]])</f>
        <v>2069</v>
      </c>
    </row>
    <row r="1519" spans="1:8" x14ac:dyDescent="0.2">
      <c r="A1519">
        <v>2583</v>
      </c>
      <c r="B1519" t="s">
        <v>891</v>
      </c>
      <c r="C1519">
        <v>2408</v>
      </c>
      <c r="D1519" t="s">
        <v>900</v>
      </c>
      <c r="E1519" s="200">
        <v>62035</v>
      </c>
      <c r="F1519">
        <v>13</v>
      </c>
      <c r="G1519" t="s">
        <v>892</v>
      </c>
      <c r="H1519">
        <f>YEAR(Table5[[#This Row],[Date]])</f>
        <v>2069</v>
      </c>
    </row>
    <row r="1520" spans="1:8" x14ac:dyDescent="0.2">
      <c r="A1520">
        <v>2584</v>
      </c>
      <c r="B1520" t="s">
        <v>891</v>
      </c>
      <c r="C1520">
        <v>2412</v>
      </c>
      <c r="D1520" t="s">
        <v>900</v>
      </c>
      <c r="E1520" s="200">
        <v>62047</v>
      </c>
      <c r="F1520">
        <v>14</v>
      </c>
      <c r="G1520" t="s">
        <v>892</v>
      </c>
      <c r="H1520">
        <f>YEAR(Table5[[#This Row],[Date]])</f>
        <v>2069</v>
      </c>
    </row>
    <row r="1521" spans="1:8" x14ac:dyDescent="0.2">
      <c r="A1521">
        <v>2585</v>
      </c>
      <c r="B1521" t="s">
        <v>891</v>
      </c>
      <c r="C1521">
        <v>2414</v>
      </c>
      <c r="D1521" t="s">
        <v>899</v>
      </c>
      <c r="E1521" s="200">
        <v>62059</v>
      </c>
      <c r="F1521">
        <v>9</v>
      </c>
      <c r="G1521" t="s">
        <v>892</v>
      </c>
      <c r="H1521">
        <f>YEAR(Table5[[#This Row],[Date]])</f>
        <v>2069</v>
      </c>
    </row>
    <row r="1522" spans="1:8" x14ac:dyDescent="0.2">
      <c r="A1522">
        <v>2586</v>
      </c>
      <c r="B1522" t="s">
        <v>891</v>
      </c>
      <c r="C1522">
        <v>2419</v>
      </c>
      <c r="D1522" t="s">
        <v>899</v>
      </c>
      <c r="E1522" s="200">
        <v>62071</v>
      </c>
      <c r="F1522">
        <v>14</v>
      </c>
      <c r="G1522" t="s">
        <v>892</v>
      </c>
      <c r="H1522">
        <f>YEAR(Table5[[#This Row],[Date]])</f>
        <v>2069</v>
      </c>
    </row>
    <row r="1523" spans="1:8" x14ac:dyDescent="0.2">
      <c r="A1523">
        <v>2587</v>
      </c>
      <c r="B1523" t="s">
        <v>891</v>
      </c>
      <c r="C1523">
        <v>2414</v>
      </c>
      <c r="D1523" t="s">
        <v>899</v>
      </c>
      <c r="E1523" s="200">
        <v>62083</v>
      </c>
      <c r="F1523">
        <v>14</v>
      </c>
      <c r="G1523" t="s">
        <v>890</v>
      </c>
      <c r="H1523">
        <f>YEAR(Table5[[#This Row],[Date]])</f>
        <v>2069</v>
      </c>
    </row>
    <row r="1524" spans="1:8" x14ac:dyDescent="0.2">
      <c r="A1524">
        <v>2588</v>
      </c>
      <c r="B1524" t="s">
        <v>891</v>
      </c>
      <c r="C1524">
        <v>2414</v>
      </c>
      <c r="D1524" t="s">
        <v>893</v>
      </c>
      <c r="E1524" s="200">
        <v>62095</v>
      </c>
      <c r="F1524">
        <v>13</v>
      </c>
      <c r="G1524" t="s">
        <v>892</v>
      </c>
      <c r="H1524">
        <f>YEAR(Table5[[#This Row],[Date]])</f>
        <v>2070</v>
      </c>
    </row>
    <row r="1525" spans="1:8" x14ac:dyDescent="0.2">
      <c r="A1525">
        <v>2589</v>
      </c>
      <c r="B1525" t="s">
        <v>891</v>
      </c>
      <c r="C1525">
        <v>2420</v>
      </c>
      <c r="D1525" t="s">
        <v>893</v>
      </c>
      <c r="E1525" s="200">
        <v>62107</v>
      </c>
      <c r="F1525">
        <v>13</v>
      </c>
      <c r="G1525" t="s">
        <v>892</v>
      </c>
      <c r="H1525">
        <f>YEAR(Table5[[#This Row],[Date]])</f>
        <v>2070</v>
      </c>
    </row>
    <row r="1526" spans="1:8" x14ac:dyDescent="0.2">
      <c r="A1526">
        <v>2590</v>
      </c>
      <c r="B1526" t="s">
        <v>894</v>
      </c>
      <c r="C1526">
        <v>2405</v>
      </c>
      <c r="D1526" t="s">
        <v>899</v>
      </c>
      <c r="E1526" s="200">
        <v>62119</v>
      </c>
      <c r="F1526">
        <v>13</v>
      </c>
      <c r="G1526" t="s">
        <v>892</v>
      </c>
      <c r="H1526">
        <f>YEAR(Table5[[#This Row],[Date]])</f>
        <v>2070</v>
      </c>
    </row>
    <row r="1527" spans="1:8" x14ac:dyDescent="0.2">
      <c r="A1527">
        <v>2591</v>
      </c>
      <c r="B1527" t="s">
        <v>891</v>
      </c>
      <c r="C1527">
        <v>2417</v>
      </c>
      <c r="D1527" t="s">
        <v>893</v>
      </c>
      <c r="E1527" s="200">
        <v>62131</v>
      </c>
      <c r="F1527">
        <v>14</v>
      </c>
      <c r="G1527" t="s">
        <v>892</v>
      </c>
      <c r="H1527">
        <f>YEAR(Table5[[#This Row],[Date]])</f>
        <v>2070</v>
      </c>
    </row>
    <row r="1528" spans="1:8" x14ac:dyDescent="0.2">
      <c r="A1528">
        <v>2592</v>
      </c>
      <c r="B1528" t="s">
        <v>888</v>
      </c>
      <c r="C1528">
        <v>2405</v>
      </c>
      <c r="D1528" t="s">
        <v>900</v>
      </c>
      <c r="E1528" s="200">
        <v>62143</v>
      </c>
      <c r="F1528">
        <v>14</v>
      </c>
      <c r="G1528" t="s">
        <v>892</v>
      </c>
      <c r="H1528">
        <f>YEAR(Table5[[#This Row],[Date]])</f>
        <v>2070</v>
      </c>
    </row>
    <row r="1529" spans="1:8" x14ac:dyDescent="0.2">
      <c r="A1529">
        <v>2593</v>
      </c>
      <c r="B1529" t="s">
        <v>891</v>
      </c>
      <c r="C1529">
        <v>2417</v>
      </c>
      <c r="D1529" t="s">
        <v>893</v>
      </c>
      <c r="E1529" s="200">
        <v>62155</v>
      </c>
      <c r="F1529">
        <v>14</v>
      </c>
      <c r="G1529" t="s">
        <v>890</v>
      </c>
      <c r="H1529">
        <f>YEAR(Table5[[#This Row],[Date]])</f>
        <v>2070</v>
      </c>
    </row>
    <row r="1530" spans="1:8" x14ac:dyDescent="0.2">
      <c r="A1530">
        <v>2594</v>
      </c>
      <c r="B1530" t="s">
        <v>888</v>
      </c>
      <c r="C1530">
        <v>2404</v>
      </c>
      <c r="D1530" t="s">
        <v>893</v>
      </c>
      <c r="E1530" s="200">
        <v>62167</v>
      </c>
      <c r="F1530">
        <v>14</v>
      </c>
      <c r="G1530" t="s">
        <v>892</v>
      </c>
      <c r="H1530">
        <f>YEAR(Table5[[#This Row],[Date]])</f>
        <v>2070</v>
      </c>
    </row>
    <row r="1531" spans="1:8" x14ac:dyDescent="0.2">
      <c r="A1531">
        <v>2595</v>
      </c>
      <c r="B1531" t="s">
        <v>891</v>
      </c>
      <c r="C1531">
        <v>2419</v>
      </c>
      <c r="D1531" t="s">
        <v>893</v>
      </c>
      <c r="E1531" s="200">
        <v>62179</v>
      </c>
      <c r="F1531">
        <v>14</v>
      </c>
      <c r="G1531" t="s">
        <v>892</v>
      </c>
      <c r="H1531">
        <f>YEAR(Table5[[#This Row],[Date]])</f>
        <v>2070</v>
      </c>
    </row>
    <row r="1532" spans="1:8" x14ac:dyDescent="0.2">
      <c r="A1532">
        <v>2596</v>
      </c>
      <c r="B1532" t="s">
        <v>891</v>
      </c>
      <c r="C1532">
        <v>2408</v>
      </c>
      <c r="D1532" t="s">
        <v>893</v>
      </c>
      <c r="E1532" s="200">
        <v>62191</v>
      </c>
      <c r="F1532">
        <v>14</v>
      </c>
      <c r="G1532" t="s">
        <v>892</v>
      </c>
      <c r="H1532">
        <f>YEAR(Table5[[#This Row],[Date]])</f>
        <v>2070</v>
      </c>
    </row>
    <row r="1533" spans="1:8" x14ac:dyDescent="0.2">
      <c r="A1533">
        <v>2597</v>
      </c>
      <c r="B1533" t="s">
        <v>898</v>
      </c>
      <c r="C1533">
        <v>2404</v>
      </c>
      <c r="D1533" t="s">
        <v>899</v>
      </c>
      <c r="E1533" s="200">
        <v>62203</v>
      </c>
      <c r="F1533">
        <v>14</v>
      </c>
      <c r="G1533" t="s">
        <v>892</v>
      </c>
      <c r="H1533">
        <f>YEAR(Table5[[#This Row],[Date]])</f>
        <v>2070</v>
      </c>
    </row>
    <row r="1534" spans="1:8" x14ac:dyDescent="0.2">
      <c r="A1534">
        <v>2598</v>
      </c>
      <c r="B1534" t="s">
        <v>891</v>
      </c>
      <c r="C1534">
        <v>2418</v>
      </c>
      <c r="D1534" t="s">
        <v>893</v>
      </c>
      <c r="E1534" s="200">
        <v>62215</v>
      </c>
      <c r="F1534">
        <v>14</v>
      </c>
      <c r="G1534" t="s">
        <v>890</v>
      </c>
      <c r="H1534">
        <f>YEAR(Table5[[#This Row],[Date]])</f>
        <v>2070</v>
      </c>
    </row>
    <row r="1535" spans="1:8" x14ac:dyDescent="0.2">
      <c r="A1535">
        <v>2599</v>
      </c>
      <c r="B1535" t="s">
        <v>891</v>
      </c>
      <c r="C1535">
        <v>2417</v>
      </c>
      <c r="D1535" t="s">
        <v>900</v>
      </c>
      <c r="E1535" s="200">
        <v>62227</v>
      </c>
      <c r="F1535">
        <v>14</v>
      </c>
      <c r="G1535" t="s">
        <v>890</v>
      </c>
      <c r="H1535">
        <f>YEAR(Table5[[#This Row],[Date]])</f>
        <v>2070</v>
      </c>
    </row>
    <row r="1536" spans="1:8" x14ac:dyDescent="0.2">
      <c r="A1536">
        <v>2600</v>
      </c>
      <c r="B1536" t="s">
        <v>891</v>
      </c>
      <c r="C1536">
        <v>2417</v>
      </c>
      <c r="D1536" t="s">
        <v>893</v>
      </c>
      <c r="E1536" s="200">
        <v>62239</v>
      </c>
      <c r="F1536">
        <v>13</v>
      </c>
      <c r="G1536" t="s">
        <v>892</v>
      </c>
      <c r="H1536">
        <f>YEAR(Table5[[#This Row],[Date]])</f>
        <v>2070</v>
      </c>
    </row>
    <row r="1537" spans="1:8" x14ac:dyDescent="0.2">
      <c r="A1537">
        <v>2601</v>
      </c>
      <c r="B1537" t="s">
        <v>894</v>
      </c>
      <c r="C1537">
        <v>2418</v>
      </c>
      <c r="D1537" t="s">
        <v>889</v>
      </c>
      <c r="E1537" s="200">
        <v>62251</v>
      </c>
      <c r="F1537">
        <v>14</v>
      </c>
      <c r="G1537" t="s">
        <v>890</v>
      </c>
      <c r="H1537">
        <f>YEAR(Table5[[#This Row],[Date]])</f>
        <v>2070</v>
      </c>
    </row>
    <row r="1538" spans="1:8" x14ac:dyDescent="0.2">
      <c r="A1538">
        <v>2602</v>
      </c>
      <c r="B1538" t="s">
        <v>888</v>
      </c>
      <c r="C1538">
        <v>2412</v>
      </c>
      <c r="D1538" t="s">
        <v>900</v>
      </c>
      <c r="E1538" s="200">
        <v>62263</v>
      </c>
      <c r="F1538">
        <v>14</v>
      </c>
      <c r="G1538" t="s">
        <v>890</v>
      </c>
      <c r="H1538">
        <f>YEAR(Table5[[#This Row],[Date]])</f>
        <v>2070</v>
      </c>
    </row>
    <row r="1539" spans="1:8" x14ac:dyDescent="0.2">
      <c r="A1539">
        <v>2603</v>
      </c>
      <c r="B1539" t="s">
        <v>888</v>
      </c>
      <c r="C1539">
        <v>2419</v>
      </c>
      <c r="D1539" t="s">
        <v>897</v>
      </c>
      <c r="E1539" s="200">
        <v>62275</v>
      </c>
      <c r="F1539">
        <v>13</v>
      </c>
      <c r="G1539" t="s">
        <v>890</v>
      </c>
      <c r="H1539">
        <f>YEAR(Table5[[#This Row],[Date]])</f>
        <v>2070</v>
      </c>
    </row>
    <row r="1540" spans="1:8" x14ac:dyDescent="0.2">
      <c r="A1540">
        <v>2604</v>
      </c>
      <c r="B1540" t="s">
        <v>891</v>
      </c>
      <c r="C1540">
        <v>2412</v>
      </c>
      <c r="D1540" t="s">
        <v>893</v>
      </c>
      <c r="E1540" s="200">
        <v>62287</v>
      </c>
      <c r="F1540">
        <v>13</v>
      </c>
      <c r="G1540" t="s">
        <v>890</v>
      </c>
      <c r="H1540">
        <f>YEAR(Table5[[#This Row],[Date]])</f>
        <v>2070</v>
      </c>
    </row>
    <row r="1541" spans="1:8" x14ac:dyDescent="0.2">
      <c r="A1541">
        <v>2605</v>
      </c>
      <c r="B1541" t="s">
        <v>888</v>
      </c>
      <c r="C1541">
        <v>2423</v>
      </c>
      <c r="D1541" t="s">
        <v>899</v>
      </c>
      <c r="E1541" s="200">
        <v>62299</v>
      </c>
      <c r="F1541">
        <v>14</v>
      </c>
      <c r="G1541" t="s">
        <v>890</v>
      </c>
      <c r="H1541">
        <f>YEAR(Table5[[#This Row],[Date]])</f>
        <v>2070</v>
      </c>
    </row>
    <row r="1542" spans="1:8" x14ac:dyDescent="0.2">
      <c r="A1542">
        <v>2606</v>
      </c>
      <c r="B1542" t="s">
        <v>894</v>
      </c>
      <c r="C1542">
        <v>2419</v>
      </c>
      <c r="D1542" t="s">
        <v>899</v>
      </c>
      <c r="E1542" s="200">
        <v>62311</v>
      </c>
      <c r="F1542">
        <v>13</v>
      </c>
      <c r="G1542" t="s">
        <v>892</v>
      </c>
      <c r="H1542">
        <f>YEAR(Table5[[#This Row],[Date]])</f>
        <v>2070</v>
      </c>
    </row>
    <row r="1543" spans="1:8" x14ac:dyDescent="0.2">
      <c r="A1543">
        <v>2607</v>
      </c>
      <c r="B1543" t="s">
        <v>891</v>
      </c>
      <c r="C1543">
        <v>2409</v>
      </c>
      <c r="D1543" t="s">
        <v>900</v>
      </c>
      <c r="E1543" s="200">
        <v>62323</v>
      </c>
      <c r="F1543">
        <v>14</v>
      </c>
      <c r="G1543" t="s">
        <v>890</v>
      </c>
      <c r="H1543">
        <f>YEAR(Table5[[#This Row],[Date]])</f>
        <v>2070</v>
      </c>
    </row>
    <row r="1544" spans="1:8" x14ac:dyDescent="0.2">
      <c r="A1544">
        <v>2608</v>
      </c>
      <c r="B1544" t="s">
        <v>891</v>
      </c>
      <c r="C1544">
        <v>2404</v>
      </c>
      <c r="D1544" t="s">
        <v>897</v>
      </c>
      <c r="E1544" s="200">
        <v>62335</v>
      </c>
      <c r="F1544">
        <v>14</v>
      </c>
      <c r="G1544" t="s">
        <v>892</v>
      </c>
      <c r="H1544">
        <f>YEAR(Table5[[#This Row],[Date]])</f>
        <v>2070</v>
      </c>
    </row>
    <row r="1545" spans="1:8" x14ac:dyDescent="0.2">
      <c r="A1545">
        <v>2609</v>
      </c>
      <c r="B1545" t="s">
        <v>891</v>
      </c>
      <c r="C1545">
        <v>2401</v>
      </c>
      <c r="D1545" t="s">
        <v>897</v>
      </c>
      <c r="E1545" s="200">
        <v>62347</v>
      </c>
      <c r="F1545">
        <v>14</v>
      </c>
      <c r="G1545" t="s">
        <v>890</v>
      </c>
      <c r="H1545">
        <f>YEAR(Table5[[#This Row],[Date]])</f>
        <v>2070</v>
      </c>
    </row>
    <row r="1546" spans="1:8" x14ac:dyDescent="0.2">
      <c r="A1546">
        <v>2610</v>
      </c>
      <c r="B1546" t="s">
        <v>891</v>
      </c>
      <c r="C1546">
        <v>2415</v>
      </c>
      <c r="D1546" t="s">
        <v>889</v>
      </c>
      <c r="E1546" s="200">
        <v>62359</v>
      </c>
      <c r="F1546">
        <v>14</v>
      </c>
      <c r="G1546" t="s">
        <v>890</v>
      </c>
      <c r="H1546">
        <f>YEAR(Table5[[#This Row],[Date]])</f>
        <v>2070</v>
      </c>
    </row>
    <row r="1547" spans="1:8" x14ac:dyDescent="0.2">
      <c r="A1547">
        <v>2611</v>
      </c>
      <c r="B1547" t="s">
        <v>891</v>
      </c>
      <c r="C1547">
        <v>2415</v>
      </c>
      <c r="D1547" t="s">
        <v>889</v>
      </c>
      <c r="E1547" s="200">
        <v>62371</v>
      </c>
      <c r="F1547">
        <v>14</v>
      </c>
      <c r="G1547" t="s">
        <v>890</v>
      </c>
      <c r="H1547">
        <f>YEAR(Table5[[#This Row],[Date]])</f>
        <v>2070</v>
      </c>
    </row>
    <row r="1548" spans="1:8" x14ac:dyDescent="0.2">
      <c r="A1548">
        <v>2612</v>
      </c>
      <c r="B1548" t="s">
        <v>894</v>
      </c>
      <c r="C1548">
        <v>2405</v>
      </c>
      <c r="D1548" t="s">
        <v>897</v>
      </c>
      <c r="E1548" s="200">
        <v>62383</v>
      </c>
      <c r="F1548">
        <v>3</v>
      </c>
      <c r="G1548" t="s">
        <v>890</v>
      </c>
      <c r="H1548">
        <f>YEAR(Table5[[#This Row],[Date]])</f>
        <v>2070</v>
      </c>
    </row>
    <row r="1549" spans="1:8" x14ac:dyDescent="0.2">
      <c r="A1549">
        <v>2613</v>
      </c>
      <c r="B1549" t="s">
        <v>891</v>
      </c>
      <c r="C1549">
        <v>2412</v>
      </c>
      <c r="D1549" t="s">
        <v>899</v>
      </c>
      <c r="E1549" s="200">
        <v>62395</v>
      </c>
      <c r="F1549">
        <v>14</v>
      </c>
      <c r="G1549" t="s">
        <v>890</v>
      </c>
      <c r="H1549">
        <f>YEAR(Table5[[#This Row],[Date]])</f>
        <v>2070</v>
      </c>
    </row>
    <row r="1550" spans="1:8" x14ac:dyDescent="0.2">
      <c r="A1550">
        <v>2615</v>
      </c>
      <c r="B1550" t="s">
        <v>888</v>
      </c>
      <c r="C1550">
        <v>2418</v>
      </c>
      <c r="D1550" t="s">
        <v>899</v>
      </c>
      <c r="E1550" s="200">
        <v>62407</v>
      </c>
      <c r="F1550">
        <v>14</v>
      </c>
      <c r="G1550" t="s">
        <v>890</v>
      </c>
      <c r="H1550">
        <f>YEAR(Table5[[#This Row],[Date]])</f>
        <v>2070</v>
      </c>
    </row>
    <row r="1551" spans="1:8" x14ac:dyDescent="0.2">
      <c r="A1551">
        <v>2616</v>
      </c>
      <c r="B1551" t="s">
        <v>888</v>
      </c>
      <c r="C1551">
        <v>2418</v>
      </c>
      <c r="D1551" t="s">
        <v>899</v>
      </c>
      <c r="E1551" s="200">
        <v>62419</v>
      </c>
      <c r="F1551">
        <v>14</v>
      </c>
      <c r="G1551" t="s">
        <v>892</v>
      </c>
      <c r="H1551">
        <f>YEAR(Table5[[#This Row],[Date]])</f>
        <v>2070</v>
      </c>
    </row>
    <row r="1552" spans="1:8" x14ac:dyDescent="0.2">
      <c r="A1552">
        <v>2617</v>
      </c>
      <c r="B1552" t="s">
        <v>894</v>
      </c>
      <c r="C1552">
        <v>2415</v>
      </c>
      <c r="D1552" t="s">
        <v>900</v>
      </c>
      <c r="E1552" s="200">
        <v>62431</v>
      </c>
      <c r="F1552">
        <v>14</v>
      </c>
      <c r="G1552" t="s">
        <v>890</v>
      </c>
      <c r="H1552">
        <f>YEAR(Table5[[#This Row],[Date]])</f>
        <v>2070</v>
      </c>
    </row>
    <row r="1553" spans="1:8" x14ac:dyDescent="0.2">
      <c r="A1553">
        <v>2618</v>
      </c>
      <c r="B1553" t="s">
        <v>891</v>
      </c>
      <c r="C1553">
        <v>2420</v>
      </c>
      <c r="D1553" t="s">
        <v>893</v>
      </c>
      <c r="E1553" s="200">
        <v>62443</v>
      </c>
      <c r="F1553">
        <v>14</v>
      </c>
      <c r="G1553" t="s">
        <v>892</v>
      </c>
      <c r="H1553">
        <f>YEAR(Table5[[#This Row],[Date]])</f>
        <v>2070</v>
      </c>
    </row>
    <row r="1554" spans="1:8" x14ac:dyDescent="0.2">
      <c r="A1554">
        <v>2619</v>
      </c>
      <c r="B1554" t="s">
        <v>888</v>
      </c>
      <c r="C1554">
        <v>2411</v>
      </c>
      <c r="D1554" t="s">
        <v>893</v>
      </c>
      <c r="E1554" s="200">
        <v>62455</v>
      </c>
      <c r="F1554">
        <v>13</v>
      </c>
      <c r="G1554" t="s">
        <v>890</v>
      </c>
      <c r="H1554">
        <f>YEAR(Table5[[#This Row],[Date]])</f>
        <v>2070</v>
      </c>
    </row>
    <row r="1555" spans="1:8" x14ac:dyDescent="0.2">
      <c r="A1555">
        <v>2620</v>
      </c>
      <c r="B1555" t="s">
        <v>891</v>
      </c>
      <c r="C1555">
        <v>2403</v>
      </c>
      <c r="D1555" t="s">
        <v>889</v>
      </c>
      <c r="E1555" s="200">
        <v>62467</v>
      </c>
      <c r="F1555">
        <v>14</v>
      </c>
      <c r="G1555" t="s">
        <v>890</v>
      </c>
      <c r="H1555">
        <f>YEAR(Table5[[#This Row],[Date]])</f>
        <v>2071</v>
      </c>
    </row>
    <row r="1556" spans="1:8" x14ac:dyDescent="0.2">
      <c r="A1556">
        <v>2621</v>
      </c>
      <c r="B1556" t="s">
        <v>891</v>
      </c>
      <c r="C1556">
        <v>2403</v>
      </c>
      <c r="D1556" t="s">
        <v>889</v>
      </c>
      <c r="E1556" s="200">
        <v>62479</v>
      </c>
      <c r="F1556">
        <v>14</v>
      </c>
      <c r="G1556" t="s">
        <v>890</v>
      </c>
      <c r="H1556">
        <f>YEAR(Table5[[#This Row],[Date]])</f>
        <v>2071</v>
      </c>
    </row>
    <row r="1557" spans="1:8" x14ac:dyDescent="0.2">
      <c r="A1557">
        <v>2622</v>
      </c>
      <c r="B1557" t="s">
        <v>891</v>
      </c>
      <c r="C1557">
        <v>2408</v>
      </c>
      <c r="D1557" t="s">
        <v>893</v>
      </c>
      <c r="E1557" s="200">
        <v>62491</v>
      </c>
      <c r="F1557">
        <v>14</v>
      </c>
      <c r="G1557" t="s">
        <v>890</v>
      </c>
      <c r="H1557">
        <f>YEAR(Table5[[#This Row],[Date]])</f>
        <v>2071</v>
      </c>
    </row>
    <row r="1558" spans="1:8" x14ac:dyDescent="0.2">
      <c r="A1558">
        <v>2623</v>
      </c>
      <c r="B1558" t="s">
        <v>891</v>
      </c>
      <c r="C1558">
        <v>2409</v>
      </c>
      <c r="D1558" t="s">
        <v>897</v>
      </c>
      <c r="E1558" s="200">
        <v>62503</v>
      </c>
      <c r="F1558">
        <v>14</v>
      </c>
      <c r="G1558" t="s">
        <v>890</v>
      </c>
      <c r="H1558">
        <f>YEAR(Table5[[#This Row],[Date]])</f>
        <v>2071</v>
      </c>
    </row>
    <row r="1559" spans="1:8" x14ac:dyDescent="0.2">
      <c r="A1559">
        <v>2624</v>
      </c>
      <c r="B1559" t="s">
        <v>891</v>
      </c>
      <c r="C1559">
        <v>2411</v>
      </c>
      <c r="D1559" t="s">
        <v>899</v>
      </c>
      <c r="E1559" s="200">
        <v>62515</v>
      </c>
      <c r="F1559">
        <v>14</v>
      </c>
      <c r="G1559" t="s">
        <v>892</v>
      </c>
      <c r="H1559">
        <f>YEAR(Table5[[#This Row],[Date]])</f>
        <v>2071</v>
      </c>
    </row>
    <row r="1560" spans="1:8" x14ac:dyDescent="0.2">
      <c r="A1560">
        <v>2625</v>
      </c>
      <c r="B1560" t="s">
        <v>891</v>
      </c>
      <c r="C1560">
        <v>2419</v>
      </c>
      <c r="D1560" t="s">
        <v>900</v>
      </c>
      <c r="E1560" s="200">
        <v>62527</v>
      </c>
      <c r="F1560">
        <v>14</v>
      </c>
      <c r="G1560" t="s">
        <v>892</v>
      </c>
      <c r="H1560">
        <f>YEAR(Table5[[#This Row],[Date]])</f>
        <v>2071</v>
      </c>
    </row>
    <row r="1561" spans="1:8" x14ac:dyDescent="0.2">
      <c r="A1561">
        <v>2626</v>
      </c>
      <c r="B1561" t="s">
        <v>891</v>
      </c>
      <c r="C1561">
        <v>2423</v>
      </c>
      <c r="D1561" t="s">
        <v>897</v>
      </c>
      <c r="E1561" s="200">
        <v>62539</v>
      </c>
      <c r="F1561">
        <v>14</v>
      </c>
      <c r="G1561" t="s">
        <v>890</v>
      </c>
      <c r="H1561">
        <f>YEAR(Table5[[#This Row],[Date]])</f>
        <v>2071</v>
      </c>
    </row>
    <row r="1562" spans="1:8" x14ac:dyDescent="0.2">
      <c r="A1562">
        <v>2627</v>
      </c>
      <c r="B1562" t="s">
        <v>891</v>
      </c>
      <c r="C1562">
        <v>2421</v>
      </c>
      <c r="D1562" t="s">
        <v>889</v>
      </c>
      <c r="E1562" s="200">
        <v>62551</v>
      </c>
      <c r="F1562">
        <v>14</v>
      </c>
      <c r="G1562" t="s">
        <v>890</v>
      </c>
      <c r="H1562">
        <f>YEAR(Table5[[#This Row],[Date]])</f>
        <v>2071</v>
      </c>
    </row>
    <row r="1563" spans="1:8" x14ac:dyDescent="0.2">
      <c r="A1563">
        <v>2628</v>
      </c>
      <c r="B1563" t="s">
        <v>888</v>
      </c>
      <c r="C1563">
        <v>2416</v>
      </c>
      <c r="D1563" t="s">
        <v>897</v>
      </c>
      <c r="E1563" s="200">
        <v>62563</v>
      </c>
      <c r="F1563">
        <v>14</v>
      </c>
      <c r="G1563" t="s">
        <v>890</v>
      </c>
      <c r="H1563">
        <f>YEAR(Table5[[#This Row],[Date]])</f>
        <v>2071</v>
      </c>
    </row>
    <row r="1564" spans="1:8" x14ac:dyDescent="0.2">
      <c r="A1564">
        <v>2629</v>
      </c>
      <c r="B1564" t="s">
        <v>891</v>
      </c>
      <c r="C1564">
        <v>2421</v>
      </c>
      <c r="D1564" t="s">
        <v>893</v>
      </c>
      <c r="E1564" s="200">
        <v>62575</v>
      </c>
      <c r="F1564">
        <v>14</v>
      </c>
      <c r="G1564" t="s">
        <v>890</v>
      </c>
      <c r="H1564">
        <f>YEAR(Table5[[#This Row],[Date]])</f>
        <v>2071</v>
      </c>
    </row>
    <row r="1565" spans="1:8" x14ac:dyDescent="0.2">
      <c r="A1565">
        <v>2630</v>
      </c>
      <c r="B1565" t="s">
        <v>891</v>
      </c>
      <c r="C1565">
        <v>2408</v>
      </c>
      <c r="D1565" t="s">
        <v>889</v>
      </c>
      <c r="E1565" s="200">
        <v>62587</v>
      </c>
      <c r="F1565">
        <v>14</v>
      </c>
      <c r="G1565" t="s">
        <v>892</v>
      </c>
      <c r="H1565">
        <f>YEAR(Table5[[#This Row],[Date]])</f>
        <v>2071</v>
      </c>
    </row>
    <row r="1566" spans="1:8" x14ac:dyDescent="0.2">
      <c r="A1566">
        <v>2631</v>
      </c>
      <c r="B1566" t="s">
        <v>888</v>
      </c>
      <c r="C1566">
        <v>2409</v>
      </c>
      <c r="D1566" t="s">
        <v>899</v>
      </c>
      <c r="E1566" s="200">
        <v>62599</v>
      </c>
      <c r="F1566">
        <v>14</v>
      </c>
      <c r="G1566" t="s">
        <v>892</v>
      </c>
      <c r="H1566">
        <f>YEAR(Table5[[#This Row],[Date]])</f>
        <v>2071</v>
      </c>
    </row>
    <row r="1567" spans="1:8" x14ac:dyDescent="0.2">
      <c r="A1567">
        <v>2632</v>
      </c>
      <c r="B1567" t="s">
        <v>894</v>
      </c>
      <c r="C1567">
        <v>2403</v>
      </c>
      <c r="D1567" t="s">
        <v>897</v>
      </c>
      <c r="E1567" s="200">
        <v>62611</v>
      </c>
      <c r="F1567">
        <v>14</v>
      </c>
      <c r="G1567" t="s">
        <v>890</v>
      </c>
      <c r="H1567">
        <f>YEAR(Table5[[#This Row],[Date]])</f>
        <v>2071</v>
      </c>
    </row>
    <row r="1568" spans="1:8" x14ac:dyDescent="0.2">
      <c r="A1568">
        <v>2633</v>
      </c>
      <c r="B1568" t="s">
        <v>891</v>
      </c>
      <c r="C1568">
        <v>2416</v>
      </c>
      <c r="D1568" t="s">
        <v>897</v>
      </c>
      <c r="E1568" s="200">
        <v>62623</v>
      </c>
      <c r="F1568">
        <v>14</v>
      </c>
      <c r="G1568" t="s">
        <v>892</v>
      </c>
      <c r="H1568">
        <f>YEAR(Table5[[#This Row],[Date]])</f>
        <v>2071</v>
      </c>
    </row>
    <row r="1569" spans="1:8" x14ac:dyDescent="0.2">
      <c r="A1569">
        <v>2634</v>
      </c>
      <c r="B1569" t="s">
        <v>891</v>
      </c>
      <c r="C1569">
        <v>2416</v>
      </c>
      <c r="D1569" t="s">
        <v>897</v>
      </c>
      <c r="E1569" s="200">
        <v>62635</v>
      </c>
      <c r="F1569">
        <v>14</v>
      </c>
      <c r="G1569" t="s">
        <v>892</v>
      </c>
      <c r="H1569">
        <f>YEAR(Table5[[#This Row],[Date]])</f>
        <v>2071</v>
      </c>
    </row>
    <row r="1570" spans="1:8" x14ac:dyDescent="0.2">
      <c r="A1570">
        <v>2635</v>
      </c>
      <c r="B1570" t="s">
        <v>888</v>
      </c>
      <c r="C1570">
        <v>2413</v>
      </c>
      <c r="D1570" t="s">
        <v>900</v>
      </c>
      <c r="E1570" s="200">
        <v>62647</v>
      </c>
      <c r="F1570">
        <v>14</v>
      </c>
      <c r="G1570" t="s">
        <v>890</v>
      </c>
      <c r="H1570">
        <f>YEAR(Table5[[#This Row],[Date]])</f>
        <v>2071</v>
      </c>
    </row>
    <row r="1571" spans="1:8" x14ac:dyDescent="0.2">
      <c r="A1571">
        <v>2636</v>
      </c>
      <c r="B1571" t="s">
        <v>891</v>
      </c>
      <c r="C1571">
        <v>2416</v>
      </c>
      <c r="D1571" t="s">
        <v>899</v>
      </c>
      <c r="E1571" s="200">
        <v>62659</v>
      </c>
      <c r="F1571">
        <v>14</v>
      </c>
      <c r="G1571" t="s">
        <v>892</v>
      </c>
      <c r="H1571">
        <f>YEAR(Table5[[#This Row],[Date]])</f>
        <v>2071</v>
      </c>
    </row>
    <row r="1572" spans="1:8" x14ac:dyDescent="0.2">
      <c r="A1572">
        <v>2637</v>
      </c>
      <c r="B1572" t="s">
        <v>891</v>
      </c>
      <c r="C1572">
        <v>2417</v>
      </c>
      <c r="D1572" t="s">
        <v>889</v>
      </c>
      <c r="E1572" s="200">
        <v>62671</v>
      </c>
      <c r="F1572">
        <v>14</v>
      </c>
      <c r="G1572" t="s">
        <v>890</v>
      </c>
      <c r="H1572">
        <f>YEAR(Table5[[#This Row],[Date]])</f>
        <v>2071</v>
      </c>
    </row>
    <row r="1573" spans="1:8" x14ac:dyDescent="0.2">
      <c r="A1573">
        <v>2638</v>
      </c>
      <c r="B1573" t="s">
        <v>891</v>
      </c>
      <c r="C1573">
        <v>2403</v>
      </c>
      <c r="D1573" t="s">
        <v>899</v>
      </c>
      <c r="E1573" s="200">
        <v>62683</v>
      </c>
      <c r="F1573">
        <v>14</v>
      </c>
      <c r="G1573" t="s">
        <v>892</v>
      </c>
      <c r="H1573">
        <f>YEAR(Table5[[#This Row],[Date]])</f>
        <v>2071</v>
      </c>
    </row>
    <row r="1574" spans="1:8" x14ac:dyDescent="0.2">
      <c r="A1574">
        <v>2639</v>
      </c>
      <c r="B1574" t="s">
        <v>894</v>
      </c>
      <c r="C1574">
        <v>2404</v>
      </c>
      <c r="D1574" t="s">
        <v>897</v>
      </c>
      <c r="E1574" s="200">
        <v>62695</v>
      </c>
      <c r="F1574">
        <v>14</v>
      </c>
      <c r="G1574" t="s">
        <v>892</v>
      </c>
      <c r="H1574">
        <f>YEAR(Table5[[#This Row],[Date]])</f>
        <v>2071</v>
      </c>
    </row>
    <row r="1575" spans="1:8" x14ac:dyDescent="0.2">
      <c r="A1575">
        <v>2640</v>
      </c>
      <c r="B1575" t="s">
        <v>888</v>
      </c>
      <c r="C1575">
        <v>2404</v>
      </c>
      <c r="D1575" t="s">
        <v>889</v>
      </c>
      <c r="E1575" s="200">
        <v>62707</v>
      </c>
      <c r="F1575">
        <v>14</v>
      </c>
      <c r="G1575" t="s">
        <v>892</v>
      </c>
      <c r="H1575">
        <f>YEAR(Table5[[#This Row],[Date]])</f>
        <v>2071</v>
      </c>
    </row>
    <row r="1576" spans="1:8" x14ac:dyDescent="0.2">
      <c r="A1576">
        <v>2641</v>
      </c>
      <c r="B1576" t="s">
        <v>888</v>
      </c>
      <c r="C1576">
        <v>2424</v>
      </c>
      <c r="D1576" t="s">
        <v>899</v>
      </c>
      <c r="E1576" s="200">
        <v>62719</v>
      </c>
      <c r="F1576">
        <v>14</v>
      </c>
      <c r="G1576" t="s">
        <v>890</v>
      </c>
      <c r="H1576">
        <f>YEAR(Table5[[#This Row],[Date]])</f>
        <v>2071</v>
      </c>
    </row>
    <row r="1577" spans="1:8" x14ac:dyDescent="0.2">
      <c r="A1577">
        <v>2642</v>
      </c>
      <c r="B1577" t="s">
        <v>888</v>
      </c>
      <c r="C1577">
        <v>2418</v>
      </c>
      <c r="D1577" t="s">
        <v>899</v>
      </c>
      <c r="E1577" s="200">
        <v>62731</v>
      </c>
      <c r="F1577">
        <v>14</v>
      </c>
      <c r="G1577" t="s">
        <v>890</v>
      </c>
      <c r="H1577">
        <f>YEAR(Table5[[#This Row],[Date]])</f>
        <v>2071</v>
      </c>
    </row>
    <row r="1578" spans="1:8" x14ac:dyDescent="0.2">
      <c r="A1578">
        <v>2643</v>
      </c>
      <c r="B1578" t="s">
        <v>888</v>
      </c>
      <c r="C1578">
        <v>2404</v>
      </c>
      <c r="D1578" t="s">
        <v>893</v>
      </c>
      <c r="E1578" s="200">
        <v>62743</v>
      </c>
      <c r="F1578">
        <v>14</v>
      </c>
      <c r="G1578" t="s">
        <v>890</v>
      </c>
      <c r="H1578">
        <f>YEAR(Table5[[#This Row],[Date]])</f>
        <v>2071</v>
      </c>
    </row>
    <row r="1579" spans="1:8" x14ac:dyDescent="0.2">
      <c r="A1579">
        <v>2644</v>
      </c>
      <c r="B1579" t="s">
        <v>891</v>
      </c>
      <c r="C1579">
        <v>2411</v>
      </c>
      <c r="D1579" t="s">
        <v>897</v>
      </c>
      <c r="E1579" s="200">
        <v>62755</v>
      </c>
      <c r="F1579">
        <v>14</v>
      </c>
      <c r="G1579" t="s">
        <v>890</v>
      </c>
      <c r="H1579">
        <f>YEAR(Table5[[#This Row],[Date]])</f>
        <v>2071</v>
      </c>
    </row>
    <row r="1580" spans="1:8" x14ac:dyDescent="0.2">
      <c r="A1580">
        <v>2645</v>
      </c>
      <c r="B1580" t="s">
        <v>891</v>
      </c>
      <c r="C1580">
        <v>2422</v>
      </c>
      <c r="D1580" t="s">
        <v>897</v>
      </c>
      <c r="E1580" s="200">
        <v>62767</v>
      </c>
      <c r="F1580">
        <v>14</v>
      </c>
      <c r="G1580" t="s">
        <v>890</v>
      </c>
      <c r="H1580">
        <f>YEAR(Table5[[#This Row],[Date]])</f>
        <v>2071</v>
      </c>
    </row>
    <row r="1581" spans="1:8" x14ac:dyDescent="0.2">
      <c r="A1581">
        <v>2646</v>
      </c>
      <c r="B1581" t="s">
        <v>888</v>
      </c>
      <c r="C1581">
        <v>2402</v>
      </c>
      <c r="D1581" t="s">
        <v>897</v>
      </c>
      <c r="E1581" s="200">
        <v>62779</v>
      </c>
      <c r="F1581">
        <v>14</v>
      </c>
      <c r="G1581" t="s">
        <v>892</v>
      </c>
      <c r="H1581">
        <f>YEAR(Table5[[#This Row],[Date]])</f>
        <v>2071</v>
      </c>
    </row>
    <row r="1582" spans="1:8" x14ac:dyDescent="0.2">
      <c r="A1582">
        <v>2647</v>
      </c>
      <c r="B1582" t="s">
        <v>894</v>
      </c>
      <c r="C1582">
        <v>2402</v>
      </c>
      <c r="D1582" t="s">
        <v>899</v>
      </c>
      <c r="E1582" s="200">
        <v>62791</v>
      </c>
      <c r="F1582">
        <v>14</v>
      </c>
      <c r="G1582" t="s">
        <v>892</v>
      </c>
      <c r="H1582">
        <f>YEAR(Table5[[#This Row],[Date]])</f>
        <v>2071</v>
      </c>
    </row>
    <row r="1583" spans="1:8" x14ac:dyDescent="0.2">
      <c r="A1583">
        <v>2648</v>
      </c>
      <c r="B1583" t="s">
        <v>891</v>
      </c>
      <c r="C1583">
        <v>2415</v>
      </c>
      <c r="D1583" t="s">
        <v>893</v>
      </c>
      <c r="E1583" s="200">
        <v>62803</v>
      </c>
      <c r="F1583">
        <v>14</v>
      </c>
      <c r="G1583" t="s">
        <v>890</v>
      </c>
      <c r="H1583">
        <f>YEAR(Table5[[#This Row],[Date]])</f>
        <v>2071</v>
      </c>
    </row>
    <row r="1584" spans="1:8" x14ac:dyDescent="0.2">
      <c r="A1584">
        <v>2649</v>
      </c>
      <c r="B1584" t="s">
        <v>894</v>
      </c>
      <c r="C1584">
        <v>2402</v>
      </c>
      <c r="D1584" t="s">
        <v>899</v>
      </c>
      <c r="E1584" s="200">
        <v>62815</v>
      </c>
      <c r="F1584">
        <v>14</v>
      </c>
      <c r="G1584" t="s">
        <v>890</v>
      </c>
      <c r="H1584">
        <f>YEAR(Table5[[#This Row],[Date]])</f>
        <v>2071</v>
      </c>
    </row>
    <row r="1585" spans="1:8" x14ac:dyDescent="0.2">
      <c r="A1585">
        <v>2650</v>
      </c>
      <c r="B1585" t="s">
        <v>891</v>
      </c>
      <c r="C1585">
        <v>2417</v>
      </c>
      <c r="D1585" t="s">
        <v>897</v>
      </c>
      <c r="E1585" s="200">
        <v>62827</v>
      </c>
      <c r="F1585">
        <v>14</v>
      </c>
      <c r="G1585" t="s">
        <v>892</v>
      </c>
      <c r="H1585">
        <f>YEAR(Table5[[#This Row],[Date]])</f>
        <v>2072</v>
      </c>
    </row>
    <row r="1586" spans="1:8" x14ac:dyDescent="0.2">
      <c r="A1586">
        <v>2651</v>
      </c>
      <c r="B1586" t="s">
        <v>891</v>
      </c>
      <c r="C1586">
        <v>2411</v>
      </c>
      <c r="D1586" t="s">
        <v>897</v>
      </c>
      <c r="E1586" s="200">
        <v>62839</v>
      </c>
      <c r="F1586">
        <v>14</v>
      </c>
      <c r="G1586" t="s">
        <v>890</v>
      </c>
      <c r="H1586">
        <f>YEAR(Table5[[#This Row],[Date]])</f>
        <v>2072</v>
      </c>
    </row>
    <row r="1587" spans="1:8" x14ac:dyDescent="0.2">
      <c r="A1587">
        <v>2652</v>
      </c>
      <c r="B1587" t="s">
        <v>891</v>
      </c>
      <c r="C1587">
        <v>2422</v>
      </c>
      <c r="D1587" t="s">
        <v>893</v>
      </c>
      <c r="E1587" s="200">
        <v>62851</v>
      </c>
      <c r="F1587">
        <v>14</v>
      </c>
      <c r="G1587" t="s">
        <v>892</v>
      </c>
      <c r="H1587">
        <f>YEAR(Table5[[#This Row],[Date]])</f>
        <v>2072</v>
      </c>
    </row>
    <row r="1588" spans="1:8" x14ac:dyDescent="0.2">
      <c r="A1588">
        <v>2653</v>
      </c>
      <c r="B1588" t="s">
        <v>891</v>
      </c>
      <c r="C1588">
        <v>2406</v>
      </c>
      <c r="D1588" t="s">
        <v>899</v>
      </c>
      <c r="E1588" s="200">
        <v>62863</v>
      </c>
      <c r="F1588">
        <v>14</v>
      </c>
      <c r="G1588" t="s">
        <v>892</v>
      </c>
      <c r="H1588">
        <f>YEAR(Table5[[#This Row],[Date]])</f>
        <v>2072</v>
      </c>
    </row>
    <row r="1589" spans="1:8" x14ac:dyDescent="0.2">
      <c r="A1589">
        <v>2654</v>
      </c>
      <c r="B1589" t="s">
        <v>894</v>
      </c>
      <c r="C1589">
        <v>2413</v>
      </c>
      <c r="D1589" t="s">
        <v>897</v>
      </c>
      <c r="E1589" s="200">
        <v>62875</v>
      </c>
      <c r="F1589">
        <v>14</v>
      </c>
      <c r="G1589" t="s">
        <v>892</v>
      </c>
      <c r="H1589">
        <f>YEAR(Table5[[#This Row],[Date]])</f>
        <v>2072</v>
      </c>
    </row>
    <row r="1590" spans="1:8" x14ac:dyDescent="0.2">
      <c r="A1590">
        <v>2655</v>
      </c>
      <c r="B1590" t="s">
        <v>891</v>
      </c>
      <c r="C1590">
        <v>2412</v>
      </c>
      <c r="D1590" t="s">
        <v>899</v>
      </c>
      <c r="E1590" s="200">
        <v>62887</v>
      </c>
      <c r="F1590">
        <v>14</v>
      </c>
      <c r="G1590" t="s">
        <v>890</v>
      </c>
      <c r="H1590">
        <f>YEAR(Table5[[#This Row],[Date]])</f>
        <v>2072</v>
      </c>
    </row>
    <row r="1591" spans="1:8" x14ac:dyDescent="0.2">
      <c r="A1591">
        <v>2656</v>
      </c>
      <c r="B1591" t="s">
        <v>895</v>
      </c>
      <c r="C1591">
        <v>2407</v>
      </c>
      <c r="D1591" t="s">
        <v>899</v>
      </c>
      <c r="E1591" s="200">
        <v>62899</v>
      </c>
      <c r="F1591">
        <v>5</v>
      </c>
      <c r="G1591" t="s">
        <v>890</v>
      </c>
      <c r="H1591">
        <f>YEAR(Table5[[#This Row],[Date]])</f>
        <v>2072</v>
      </c>
    </row>
    <row r="1592" spans="1:8" x14ac:dyDescent="0.2">
      <c r="A1592">
        <v>2657</v>
      </c>
      <c r="B1592" t="s">
        <v>894</v>
      </c>
      <c r="C1592">
        <v>2418</v>
      </c>
      <c r="D1592" t="s">
        <v>899</v>
      </c>
      <c r="E1592" s="200">
        <v>62911</v>
      </c>
      <c r="F1592">
        <v>14</v>
      </c>
      <c r="G1592" t="s">
        <v>892</v>
      </c>
      <c r="H1592">
        <f>YEAR(Table5[[#This Row],[Date]])</f>
        <v>2072</v>
      </c>
    </row>
    <row r="1593" spans="1:8" x14ac:dyDescent="0.2">
      <c r="A1593">
        <v>2658</v>
      </c>
      <c r="B1593" t="s">
        <v>888</v>
      </c>
      <c r="C1593">
        <v>2421</v>
      </c>
      <c r="D1593" t="s">
        <v>889</v>
      </c>
      <c r="E1593" s="200">
        <v>62923</v>
      </c>
      <c r="F1593">
        <v>14</v>
      </c>
      <c r="G1593" t="s">
        <v>890</v>
      </c>
      <c r="H1593">
        <f>YEAR(Table5[[#This Row],[Date]])</f>
        <v>2072</v>
      </c>
    </row>
    <row r="1594" spans="1:8" x14ac:dyDescent="0.2">
      <c r="A1594">
        <v>2659</v>
      </c>
      <c r="B1594" t="s">
        <v>891</v>
      </c>
      <c r="C1594">
        <v>2415</v>
      </c>
      <c r="D1594" t="s">
        <v>897</v>
      </c>
      <c r="E1594" s="200">
        <v>62935</v>
      </c>
      <c r="F1594">
        <v>14</v>
      </c>
      <c r="G1594" t="s">
        <v>890</v>
      </c>
      <c r="H1594">
        <f>YEAR(Table5[[#This Row],[Date]])</f>
        <v>2072</v>
      </c>
    </row>
    <row r="1595" spans="1:8" x14ac:dyDescent="0.2">
      <c r="A1595">
        <v>2660</v>
      </c>
      <c r="B1595" t="s">
        <v>888</v>
      </c>
      <c r="C1595">
        <v>2412</v>
      </c>
      <c r="D1595" t="s">
        <v>900</v>
      </c>
      <c r="E1595" s="200">
        <v>62947</v>
      </c>
      <c r="F1595">
        <v>14</v>
      </c>
      <c r="G1595" t="s">
        <v>892</v>
      </c>
      <c r="H1595">
        <f>YEAR(Table5[[#This Row],[Date]])</f>
        <v>2072</v>
      </c>
    </row>
    <row r="1596" spans="1:8" x14ac:dyDescent="0.2">
      <c r="A1596">
        <v>2661</v>
      </c>
      <c r="B1596" t="s">
        <v>888</v>
      </c>
      <c r="C1596">
        <v>2418</v>
      </c>
      <c r="D1596" t="s">
        <v>893</v>
      </c>
      <c r="E1596" s="200">
        <v>62959</v>
      </c>
      <c r="F1596">
        <v>14</v>
      </c>
      <c r="G1596" t="s">
        <v>892</v>
      </c>
      <c r="H1596">
        <f>YEAR(Table5[[#This Row],[Date]])</f>
        <v>2072</v>
      </c>
    </row>
    <row r="1597" spans="1:8" x14ac:dyDescent="0.2">
      <c r="A1597">
        <v>2662</v>
      </c>
      <c r="B1597" t="s">
        <v>888</v>
      </c>
      <c r="C1597">
        <v>2406</v>
      </c>
      <c r="D1597" t="s">
        <v>897</v>
      </c>
      <c r="E1597" s="200">
        <v>62971</v>
      </c>
      <c r="F1597">
        <v>14</v>
      </c>
      <c r="G1597" t="s">
        <v>890</v>
      </c>
      <c r="H1597">
        <f>YEAR(Table5[[#This Row],[Date]])</f>
        <v>2072</v>
      </c>
    </row>
    <row r="1598" spans="1:8" x14ac:dyDescent="0.2">
      <c r="A1598">
        <v>2663</v>
      </c>
      <c r="B1598" t="s">
        <v>891</v>
      </c>
      <c r="C1598">
        <v>2423</v>
      </c>
      <c r="D1598" t="s">
        <v>899</v>
      </c>
      <c r="E1598" s="200">
        <v>62983</v>
      </c>
      <c r="F1598">
        <v>14</v>
      </c>
      <c r="G1598" t="s">
        <v>892</v>
      </c>
      <c r="H1598">
        <f>YEAR(Table5[[#This Row],[Date]])</f>
        <v>2072</v>
      </c>
    </row>
    <row r="1599" spans="1:8" x14ac:dyDescent="0.2">
      <c r="A1599">
        <v>2664</v>
      </c>
      <c r="B1599" t="s">
        <v>891</v>
      </c>
      <c r="C1599">
        <v>2414</v>
      </c>
      <c r="D1599" t="s">
        <v>897</v>
      </c>
      <c r="E1599" s="200">
        <v>62995</v>
      </c>
      <c r="F1599">
        <v>14</v>
      </c>
      <c r="G1599" t="s">
        <v>892</v>
      </c>
      <c r="H1599">
        <f>YEAR(Table5[[#This Row],[Date]])</f>
        <v>2072</v>
      </c>
    </row>
    <row r="1600" spans="1:8" x14ac:dyDescent="0.2">
      <c r="A1600">
        <v>2665</v>
      </c>
      <c r="B1600" t="s">
        <v>888</v>
      </c>
      <c r="C1600">
        <v>2418</v>
      </c>
      <c r="D1600" t="s">
        <v>897</v>
      </c>
      <c r="E1600" s="200">
        <v>63007</v>
      </c>
      <c r="F1600">
        <v>14</v>
      </c>
      <c r="G1600" t="s">
        <v>890</v>
      </c>
      <c r="H1600">
        <f>YEAR(Table5[[#This Row],[Date]])</f>
        <v>2072</v>
      </c>
    </row>
    <row r="1601" spans="1:8" x14ac:dyDescent="0.2">
      <c r="A1601">
        <v>2666</v>
      </c>
      <c r="B1601" t="s">
        <v>888</v>
      </c>
      <c r="C1601">
        <v>2418</v>
      </c>
      <c r="D1601" t="s">
        <v>897</v>
      </c>
      <c r="E1601" s="200">
        <v>63019</v>
      </c>
      <c r="F1601">
        <v>14</v>
      </c>
      <c r="G1601" t="s">
        <v>890</v>
      </c>
      <c r="H1601">
        <f>YEAR(Table5[[#This Row],[Date]])</f>
        <v>2072</v>
      </c>
    </row>
    <row r="1602" spans="1:8" x14ac:dyDescent="0.2">
      <c r="A1602">
        <v>2667</v>
      </c>
      <c r="B1602" t="s">
        <v>888</v>
      </c>
      <c r="C1602">
        <v>2401</v>
      </c>
      <c r="D1602" t="s">
        <v>900</v>
      </c>
      <c r="E1602" s="200">
        <v>63031</v>
      </c>
      <c r="F1602">
        <v>14</v>
      </c>
      <c r="G1602" t="s">
        <v>890</v>
      </c>
      <c r="H1602">
        <f>YEAR(Table5[[#This Row],[Date]])</f>
        <v>2072</v>
      </c>
    </row>
    <row r="1603" spans="1:8" x14ac:dyDescent="0.2">
      <c r="A1603">
        <v>2668</v>
      </c>
      <c r="B1603" t="s">
        <v>891</v>
      </c>
      <c r="C1603">
        <v>2424</v>
      </c>
      <c r="D1603" t="s">
        <v>889</v>
      </c>
      <c r="E1603" s="200">
        <v>63043</v>
      </c>
      <c r="F1603">
        <v>14</v>
      </c>
      <c r="G1603" t="s">
        <v>890</v>
      </c>
      <c r="H1603">
        <f>YEAR(Table5[[#This Row],[Date]])</f>
        <v>2072</v>
      </c>
    </row>
    <row r="1604" spans="1:8" x14ac:dyDescent="0.2">
      <c r="A1604">
        <v>2669</v>
      </c>
      <c r="B1604" t="s">
        <v>888</v>
      </c>
      <c r="C1604">
        <v>2412</v>
      </c>
      <c r="D1604" t="s">
        <v>897</v>
      </c>
      <c r="E1604" s="200">
        <v>63055</v>
      </c>
      <c r="F1604">
        <v>14</v>
      </c>
      <c r="G1604" t="s">
        <v>890</v>
      </c>
      <c r="H1604">
        <f>YEAR(Table5[[#This Row],[Date]])</f>
        <v>2072</v>
      </c>
    </row>
    <row r="1605" spans="1:8" x14ac:dyDescent="0.2">
      <c r="A1605">
        <v>2670</v>
      </c>
      <c r="B1605" t="s">
        <v>888</v>
      </c>
      <c r="C1605">
        <v>2422</v>
      </c>
      <c r="D1605" t="s">
        <v>889</v>
      </c>
      <c r="E1605" s="200">
        <v>63067</v>
      </c>
      <c r="F1605">
        <v>14</v>
      </c>
      <c r="G1605" t="s">
        <v>892</v>
      </c>
      <c r="H1605">
        <f>YEAR(Table5[[#This Row],[Date]])</f>
        <v>2072</v>
      </c>
    </row>
    <row r="1606" spans="1:8" x14ac:dyDescent="0.2">
      <c r="A1606">
        <v>2671</v>
      </c>
      <c r="B1606" t="s">
        <v>891</v>
      </c>
      <c r="C1606">
        <v>2402</v>
      </c>
      <c r="D1606" t="s">
        <v>897</v>
      </c>
      <c r="E1606" s="200">
        <v>63079</v>
      </c>
      <c r="F1606">
        <v>14</v>
      </c>
      <c r="G1606" t="s">
        <v>892</v>
      </c>
      <c r="H1606">
        <f>YEAR(Table5[[#This Row],[Date]])</f>
        <v>2072</v>
      </c>
    </row>
    <row r="1607" spans="1:8" x14ac:dyDescent="0.2">
      <c r="A1607">
        <v>2672</v>
      </c>
      <c r="B1607" t="s">
        <v>888</v>
      </c>
      <c r="C1607">
        <v>2402</v>
      </c>
      <c r="D1607" t="s">
        <v>893</v>
      </c>
      <c r="E1607" s="200">
        <v>63091</v>
      </c>
      <c r="F1607">
        <v>14</v>
      </c>
      <c r="G1607" t="s">
        <v>892</v>
      </c>
      <c r="H1607">
        <f>YEAR(Table5[[#This Row],[Date]])</f>
        <v>2072</v>
      </c>
    </row>
    <row r="1608" spans="1:8" x14ac:dyDescent="0.2">
      <c r="A1608">
        <v>2673</v>
      </c>
      <c r="B1608" t="s">
        <v>891</v>
      </c>
      <c r="C1608">
        <v>2402</v>
      </c>
      <c r="D1608" t="s">
        <v>900</v>
      </c>
      <c r="E1608" s="200">
        <v>63103</v>
      </c>
      <c r="F1608">
        <v>14</v>
      </c>
      <c r="G1608" t="s">
        <v>892</v>
      </c>
      <c r="H1608">
        <f>YEAR(Table5[[#This Row],[Date]])</f>
        <v>2072</v>
      </c>
    </row>
    <row r="1609" spans="1:8" x14ac:dyDescent="0.2">
      <c r="A1609">
        <v>2674</v>
      </c>
      <c r="B1609" t="s">
        <v>894</v>
      </c>
      <c r="C1609">
        <v>2423</v>
      </c>
      <c r="D1609" t="s">
        <v>900</v>
      </c>
      <c r="E1609" s="200">
        <v>63115</v>
      </c>
      <c r="F1609">
        <v>5</v>
      </c>
      <c r="G1609" t="s">
        <v>892</v>
      </c>
      <c r="H1609">
        <f>YEAR(Table5[[#This Row],[Date]])</f>
        <v>2072</v>
      </c>
    </row>
    <row r="1610" spans="1:8" x14ac:dyDescent="0.2">
      <c r="A1610">
        <v>2675</v>
      </c>
      <c r="B1610" t="s">
        <v>891</v>
      </c>
      <c r="C1610">
        <v>2419</v>
      </c>
      <c r="D1610" t="s">
        <v>899</v>
      </c>
      <c r="E1610" s="200">
        <v>63127</v>
      </c>
      <c r="F1610">
        <v>13</v>
      </c>
      <c r="G1610" t="s">
        <v>892</v>
      </c>
      <c r="H1610">
        <f>YEAR(Table5[[#This Row],[Date]])</f>
        <v>2072</v>
      </c>
    </row>
    <row r="1611" spans="1:8" x14ac:dyDescent="0.2">
      <c r="A1611">
        <v>2676</v>
      </c>
      <c r="B1611" t="s">
        <v>891</v>
      </c>
      <c r="C1611">
        <v>2405</v>
      </c>
      <c r="D1611" t="s">
        <v>897</v>
      </c>
      <c r="E1611" s="200">
        <v>63139</v>
      </c>
      <c r="F1611">
        <v>14</v>
      </c>
      <c r="G1611" t="s">
        <v>892</v>
      </c>
      <c r="H1611">
        <f>YEAR(Table5[[#This Row],[Date]])</f>
        <v>2072</v>
      </c>
    </row>
    <row r="1612" spans="1:8" x14ac:dyDescent="0.2">
      <c r="A1612">
        <v>2677</v>
      </c>
      <c r="B1612" t="s">
        <v>888</v>
      </c>
      <c r="C1612">
        <v>2417</v>
      </c>
      <c r="D1612" t="s">
        <v>897</v>
      </c>
      <c r="E1612" s="200">
        <v>63151</v>
      </c>
      <c r="F1612">
        <v>14</v>
      </c>
      <c r="G1612" t="s">
        <v>892</v>
      </c>
      <c r="H1612">
        <f>YEAR(Table5[[#This Row],[Date]])</f>
        <v>2072</v>
      </c>
    </row>
    <row r="1613" spans="1:8" x14ac:dyDescent="0.2">
      <c r="A1613">
        <v>2678</v>
      </c>
      <c r="B1613" t="s">
        <v>888</v>
      </c>
      <c r="C1613">
        <v>2414</v>
      </c>
      <c r="D1613" t="s">
        <v>899</v>
      </c>
      <c r="E1613" s="200">
        <v>63163</v>
      </c>
      <c r="F1613">
        <v>14</v>
      </c>
      <c r="G1613" t="s">
        <v>892</v>
      </c>
      <c r="H1613">
        <f>YEAR(Table5[[#This Row],[Date]])</f>
        <v>2072</v>
      </c>
    </row>
    <row r="1614" spans="1:8" x14ac:dyDescent="0.2">
      <c r="A1614">
        <v>2679</v>
      </c>
      <c r="B1614" t="s">
        <v>894</v>
      </c>
      <c r="C1614">
        <v>2423</v>
      </c>
      <c r="D1614" t="s">
        <v>889</v>
      </c>
      <c r="E1614" s="200">
        <v>63175</v>
      </c>
      <c r="F1614">
        <v>14</v>
      </c>
      <c r="G1614" t="s">
        <v>892</v>
      </c>
      <c r="H1614">
        <f>YEAR(Table5[[#This Row],[Date]])</f>
        <v>2072</v>
      </c>
    </row>
    <row r="1615" spans="1:8" x14ac:dyDescent="0.2">
      <c r="A1615">
        <v>2680</v>
      </c>
      <c r="B1615" t="s">
        <v>894</v>
      </c>
      <c r="C1615">
        <v>2416</v>
      </c>
      <c r="D1615" t="s">
        <v>899</v>
      </c>
      <c r="E1615" s="200">
        <v>63187</v>
      </c>
      <c r="F1615">
        <v>14</v>
      </c>
      <c r="G1615" t="s">
        <v>890</v>
      </c>
      <c r="H1615">
        <f>YEAR(Table5[[#This Row],[Date]])</f>
        <v>2072</v>
      </c>
    </row>
    <row r="1616" spans="1:8" x14ac:dyDescent="0.2">
      <c r="A1616">
        <v>2681</v>
      </c>
      <c r="B1616" t="s">
        <v>891</v>
      </c>
      <c r="C1616">
        <v>2423</v>
      </c>
      <c r="D1616" t="s">
        <v>889</v>
      </c>
      <c r="E1616" s="200">
        <v>63199</v>
      </c>
      <c r="F1616">
        <v>14</v>
      </c>
      <c r="G1616" t="s">
        <v>890</v>
      </c>
      <c r="H1616">
        <f>YEAR(Table5[[#This Row],[Date]])</f>
        <v>2073</v>
      </c>
    </row>
    <row r="1617" spans="1:8" x14ac:dyDescent="0.2">
      <c r="A1617">
        <v>2682</v>
      </c>
      <c r="B1617" t="s">
        <v>891</v>
      </c>
      <c r="C1617">
        <v>2408</v>
      </c>
      <c r="D1617" t="s">
        <v>897</v>
      </c>
      <c r="E1617" s="200">
        <v>63211</v>
      </c>
      <c r="F1617">
        <v>14</v>
      </c>
      <c r="G1617" t="s">
        <v>892</v>
      </c>
      <c r="H1617">
        <f>YEAR(Table5[[#This Row],[Date]])</f>
        <v>2073</v>
      </c>
    </row>
    <row r="1618" spans="1:8" x14ac:dyDescent="0.2">
      <c r="A1618">
        <v>2683</v>
      </c>
      <c r="B1618" t="s">
        <v>894</v>
      </c>
      <c r="C1618">
        <v>2416</v>
      </c>
      <c r="D1618" t="s">
        <v>899</v>
      </c>
      <c r="E1618" s="200">
        <v>63223</v>
      </c>
      <c r="F1618">
        <v>14</v>
      </c>
      <c r="G1618" t="s">
        <v>892</v>
      </c>
      <c r="H1618">
        <f>YEAR(Table5[[#This Row],[Date]])</f>
        <v>2073</v>
      </c>
    </row>
    <row r="1619" spans="1:8" x14ac:dyDescent="0.2">
      <c r="A1619">
        <v>2684</v>
      </c>
      <c r="B1619" t="s">
        <v>891</v>
      </c>
      <c r="C1619">
        <v>2418</v>
      </c>
      <c r="D1619" t="s">
        <v>899</v>
      </c>
      <c r="E1619" s="200">
        <v>63235</v>
      </c>
      <c r="F1619">
        <v>14</v>
      </c>
      <c r="G1619" t="s">
        <v>890</v>
      </c>
      <c r="H1619">
        <f>YEAR(Table5[[#This Row],[Date]])</f>
        <v>2073</v>
      </c>
    </row>
    <row r="1620" spans="1:8" x14ac:dyDescent="0.2">
      <c r="A1620">
        <v>2685</v>
      </c>
      <c r="B1620" t="s">
        <v>891</v>
      </c>
      <c r="C1620">
        <v>2418</v>
      </c>
      <c r="D1620" t="s">
        <v>899</v>
      </c>
      <c r="E1620" s="200">
        <v>63247</v>
      </c>
      <c r="F1620">
        <v>14</v>
      </c>
      <c r="G1620" t="s">
        <v>890</v>
      </c>
      <c r="H1620">
        <f>YEAR(Table5[[#This Row],[Date]])</f>
        <v>2073</v>
      </c>
    </row>
    <row r="1621" spans="1:8" x14ac:dyDescent="0.2">
      <c r="A1621">
        <v>2686</v>
      </c>
      <c r="B1621" t="s">
        <v>891</v>
      </c>
      <c r="C1621">
        <v>2401</v>
      </c>
      <c r="D1621" t="s">
        <v>899</v>
      </c>
      <c r="E1621" s="200">
        <v>63259</v>
      </c>
      <c r="F1621">
        <v>14</v>
      </c>
      <c r="G1621" t="s">
        <v>892</v>
      </c>
      <c r="H1621">
        <f>YEAR(Table5[[#This Row],[Date]])</f>
        <v>2073</v>
      </c>
    </row>
    <row r="1622" spans="1:8" x14ac:dyDescent="0.2">
      <c r="A1622">
        <v>2687</v>
      </c>
      <c r="B1622" t="s">
        <v>891</v>
      </c>
      <c r="C1622">
        <v>2416</v>
      </c>
      <c r="D1622" t="s">
        <v>899</v>
      </c>
      <c r="E1622" s="200">
        <v>63271</v>
      </c>
      <c r="F1622">
        <v>14</v>
      </c>
      <c r="G1622" t="s">
        <v>892</v>
      </c>
      <c r="H1622">
        <f>YEAR(Table5[[#This Row],[Date]])</f>
        <v>2073</v>
      </c>
    </row>
    <row r="1623" spans="1:8" x14ac:dyDescent="0.2">
      <c r="A1623">
        <v>2688</v>
      </c>
      <c r="B1623" t="s">
        <v>891</v>
      </c>
      <c r="C1623">
        <v>2417</v>
      </c>
      <c r="D1623" t="s">
        <v>897</v>
      </c>
      <c r="E1623" s="200">
        <v>63283</v>
      </c>
      <c r="F1623">
        <v>14</v>
      </c>
      <c r="G1623" t="s">
        <v>892</v>
      </c>
      <c r="H1623">
        <f>YEAR(Table5[[#This Row],[Date]])</f>
        <v>2073</v>
      </c>
    </row>
    <row r="1624" spans="1:8" x14ac:dyDescent="0.2">
      <c r="A1624">
        <v>2689</v>
      </c>
      <c r="B1624" t="s">
        <v>891</v>
      </c>
      <c r="C1624">
        <v>2419</v>
      </c>
      <c r="D1624" t="s">
        <v>899</v>
      </c>
      <c r="E1624" s="200">
        <v>63295</v>
      </c>
      <c r="F1624">
        <v>14</v>
      </c>
      <c r="G1624" t="s">
        <v>892</v>
      </c>
      <c r="H1624">
        <f>YEAR(Table5[[#This Row],[Date]])</f>
        <v>2073</v>
      </c>
    </row>
    <row r="1625" spans="1:8" x14ac:dyDescent="0.2">
      <c r="A1625">
        <v>2690</v>
      </c>
      <c r="B1625" t="s">
        <v>888</v>
      </c>
      <c r="C1625">
        <v>2402</v>
      </c>
      <c r="D1625" t="s">
        <v>900</v>
      </c>
      <c r="E1625" s="200">
        <v>63307</v>
      </c>
      <c r="F1625">
        <v>14</v>
      </c>
      <c r="G1625" t="s">
        <v>892</v>
      </c>
      <c r="H1625">
        <f>YEAR(Table5[[#This Row],[Date]])</f>
        <v>2073</v>
      </c>
    </row>
    <row r="1626" spans="1:8" x14ac:dyDescent="0.2">
      <c r="A1626">
        <v>2691</v>
      </c>
      <c r="B1626" t="s">
        <v>888</v>
      </c>
      <c r="C1626">
        <v>2412</v>
      </c>
      <c r="D1626" t="s">
        <v>889</v>
      </c>
      <c r="E1626" s="200">
        <v>63319</v>
      </c>
      <c r="F1626">
        <v>14</v>
      </c>
      <c r="G1626" t="s">
        <v>890</v>
      </c>
      <c r="H1626">
        <f>YEAR(Table5[[#This Row],[Date]])</f>
        <v>2073</v>
      </c>
    </row>
    <row r="1627" spans="1:8" x14ac:dyDescent="0.2">
      <c r="A1627">
        <v>2692</v>
      </c>
      <c r="B1627" t="s">
        <v>888</v>
      </c>
      <c r="C1627">
        <v>2424</v>
      </c>
      <c r="D1627" t="s">
        <v>897</v>
      </c>
      <c r="E1627" s="200">
        <v>63331</v>
      </c>
      <c r="F1627">
        <v>14</v>
      </c>
      <c r="G1627" t="s">
        <v>892</v>
      </c>
      <c r="H1627">
        <f>YEAR(Table5[[#This Row],[Date]])</f>
        <v>2073</v>
      </c>
    </row>
    <row r="1628" spans="1:8" x14ac:dyDescent="0.2">
      <c r="A1628">
        <v>2693</v>
      </c>
      <c r="B1628" t="s">
        <v>891</v>
      </c>
      <c r="C1628">
        <v>2407</v>
      </c>
      <c r="D1628" t="s">
        <v>893</v>
      </c>
      <c r="E1628" s="200">
        <v>63343</v>
      </c>
      <c r="F1628">
        <v>14</v>
      </c>
      <c r="G1628" t="s">
        <v>890</v>
      </c>
      <c r="H1628">
        <f>YEAR(Table5[[#This Row],[Date]])</f>
        <v>2073</v>
      </c>
    </row>
    <row r="1629" spans="1:8" x14ac:dyDescent="0.2">
      <c r="A1629">
        <v>2694</v>
      </c>
      <c r="B1629" t="s">
        <v>891</v>
      </c>
      <c r="C1629">
        <v>2402</v>
      </c>
      <c r="D1629" t="s">
        <v>893</v>
      </c>
      <c r="E1629" s="200">
        <v>63355</v>
      </c>
      <c r="F1629">
        <v>14</v>
      </c>
      <c r="G1629" t="s">
        <v>890</v>
      </c>
      <c r="H1629">
        <f>YEAR(Table5[[#This Row],[Date]])</f>
        <v>2073</v>
      </c>
    </row>
    <row r="1630" spans="1:8" x14ac:dyDescent="0.2">
      <c r="A1630">
        <v>2695</v>
      </c>
      <c r="B1630" t="s">
        <v>891</v>
      </c>
      <c r="C1630">
        <v>2406</v>
      </c>
      <c r="D1630" t="s">
        <v>900</v>
      </c>
      <c r="E1630" s="200">
        <v>63367</v>
      </c>
      <c r="F1630">
        <v>14</v>
      </c>
      <c r="G1630" t="s">
        <v>892</v>
      </c>
      <c r="H1630">
        <f>YEAR(Table5[[#This Row],[Date]])</f>
        <v>2073</v>
      </c>
    </row>
    <row r="1631" spans="1:8" x14ac:dyDescent="0.2">
      <c r="A1631">
        <v>2696</v>
      </c>
      <c r="B1631" t="s">
        <v>894</v>
      </c>
      <c r="C1631">
        <v>2423</v>
      </c>
      <c r="D1631" t="s">
        <v>897</v>
      </c>
      <c r="E1631" s="200">
        <v>63379</v>
      </c>
      <c r="F1631">
        <v>14</v>
      </c>
      <c r="G1631" t="s">
        <v>890</v>
      </c>
      <c r="H1631">
        <f>YEAR(Table5[[#This Row],[Date]])</f>
        <v>2073</v>
      </c>
    </row>
    <row r="1632" spans="1:8" x14ac:dyDescent="0.2">
      <c r="A1632">
        <v>2697</v>
      </c>
      <c r="B1632" t="s">
        <v>891</v>
      </c>
      <c r="C1632">
        <v>2402</v>
      </c>
      <c r="D1632" t="s">
        <v>897</v>
      </c>
      <c r="E1632" s="200">
        <v>63391</v>
      </c>
      <c r="F1632">
        <v>14</v>
      </c>
      <c r="G1632" t="s">
        <v>890</v>
      </c>
      <c r="H1632">
        <f>YEAR(Table5[[#This Row],[Date]])</f>
        <v>2073</v>
      </c>
    </row>
    <row r="1633" spans="1:8" x14ac:dyDescent="0.2">
      <c r="A1633">
        <v>2698</v>
      </c>
      <c r="B1633" t="s">
        <v>891</v>
      </c>
      <c r="C1633">
        <v>2416</v>
      </c>
      <c r="D1633" t="s">
        <v>899</v>
      </c>
      <c r="E1633" s="200">
        <v>63403</v>
      </c>
      <c r="F1633">
        <v>14</v>
      </c>
      <c r="G1633" t="s">
        <v>892</v>
      </c>
      <c r="H1633">
        <f>YEAR(Table5[[#This Row],[Date]])</f>
        <v>2073</v>
      </c>
    </row>
    <row r="1634" spans="1:8" x14ac:dyDescent="0.2">
      <c r="A1634">
        <v>2699</v>
      </c>
      <c r="B1634" t="s">
        <v>891</v>
      </c>
      <c r="C1634">
        <v>2408</v>
      </c>
      <c r="D1634" t="s">
        <v>899</v>
      </c>
      <c r="E1634" s="200">
        <v>63415</v>
      </c>
      <c r="F1634">
        <v>14</v>
      </c>
      <c r="G1634" t="s">
        <v>892</v>
      </c>
      <c r="H1634">
        <f>YEAR(Table5[[#This Row],[Date]])</f>
        <v>2073</v>
      </c>
    </row>
    <row r="1635" spans="1:8" x14ac:dyDescent="0.2">
      <c r="A1635">
        <v>2700</v>
      </c>
      <c r="B1635" t="s">
        <v>888</v>
      </c>
      <c r="C1635">
        <v>2409</v>
      </c>
      <c r="D1635" t="s">
        <v>900</v>
      </c>
      <c r="E1635" s="200">
        <v>63427</v>
      </c>
      <c r="F1635">
        <v>14</v>
      </c>
      <c r="G1635" t="s">
        <v>892</v>
      </c>
      <c r="H1635">
        <f>YEAR(Table5[[#This Row],[Date]])</f>
        <v>2073</v>
      </c>
    </row>
    <row r="1636" spans="1:8" x14ac:dyDescent="0.2">
      <c r="A1636">
        <v>2701</v>
      </c>
      <c r="B1636" t="s">
        <v>891</v>
      </c>
      <c r="C1636">
        <v>2413</v>
      </c>
      <c r="D1636" t="s">
        <v>897</v>
      </c>
      <c r="E1636" s="200">
        <v>63439</v>
      </c>
      <c r="F1636">
        <v>14</v>
      </c>
      <c r="G1636" t="s">
        <v>890</v>
      </c>
      <c r="H1636">
        <f>YEAR(Table5[[#This Row],[Date]])</f>
        <v>2073</v>
      </c>
    </row>
    <row r="1637" spans="1:8" x14ac:dyDescent="0.2">
      <c r="A1637">
        <v>2702</v>
      </c>
      <c r="B1637" t="s">
        <v>891</v>
      </c>
      <c r="C1637">
        <v>2408</v>
      </c>
      <c r="D1637" t="s">
        <v>893</v>
      </c>
      <c r="E1637" s="200">
        <v>63451</v>
      </c>
      <c r="F1637">
        <v>14</v>
      </c>
      <c r="G1637" t="s">
        <v>892</v>
      </c>
      <c r="H1637">
        <f>YEAR(Table5[[#This Row],[Date]])</f>
        <v>2073</v>
      </c>
    </row>
    <row r="1638" spans="1:8" x14ac:dyDescent="0.2">
      <c r="A1638">
        <v>2703</v>
      </c>
      <c r="B1638" t="s">
        <v>891</v>
      </c>
      <c r="C1638">
        <v>2402</v>
      </c>
      <c r="D1638" t="s">
        <v>899</v>
      </c>
      <c r="E1638" s="200">
        <v>63463</v>
      </c>
      <c r="F1638">
        <v>14</v>
      </c>
      <c r="G1638" t="s">
        <v>892</v>
      </c>
      <c r="H1638">
        <f>YEAR(Table5[[#This Row],[Date]])</f>
        <v>2073</v>
      </c>
    </row>
    <row r="1639" spans="1:8" x14ac:dyDescent="0.2">
      <c r="A1639">
        <v>2704</v>
      </c>
      <c r="B1639" t="s">
        <v>891</v>
      </c>
      <c r="C1639">
        <v>2408</v>
      </c>
      <c r="D1639" t="s">
        <v>897</v>
      </c>
      <c r="E1639" s="200">
        <v>63475</v>
      </c>
      <c r="F1639">
        <v>14</v>
      </c>
      <c r="G1639" t="s">
        <v>892</v>
      </c>
      <c r="H1639">
        <f>YEAR(Table5[[#This Row],[Date]])</f>
        <v>2073</v>
      </c>
    </row>
    <row r="1640" spans="1:8" x14ac:dyDescent="0.2">
      <c r="A1640">
        <v>2705</v>
      </c>
      <c r="B1640" t="s">
        <v>888</v>
      </c>
      <c r="C1640">
        <v>2420</v>
      </c>
      <c r="D1640" t="s">
        <v>893</v>
      </c>
      <c r="E1640" s="200">
        <v>63487</v>
      </c>
      <c r="F1640">
        <v>14</v>
      </c>
      <c r="G1640" t="s">
        <v>890</v>
      </c>
      <c r="H1640">
        <f>YEAR(Table5[[#This Row],[Date]])</f>
        <v>2073</v>
      </c>
    </row>
    <row r="1641" spans="1:8" x14ac:dyDescent="0.2">
      <c r="A1641">
        <v>2706</v>
      </c>
      <c r="B1641" t="s">
        <v>891</v>
      </c>
      <c r="C1641">
        <v>2415</v>
      </c>
      <c r="D1641" t="s">
        <v>897</v>
      </c>
      <c r="E1641" s="200">
        <v>63499</v>
      </c>
      <c r="F1641">
        <v>14</v>
      </c>
      <c r="G1641" t="s">
        <v>892</v>
      </c>
      <c r="H1641">
        <f>YEAR(Table5[[#This Row],[Date]])</f>
        <v>2073</v>
      </c>
    </row>
    <row r="1642" spans="1:8" x14ac:dyDescent="0.2">
      <c r="A1642">
        <v>2707</v>
      </c>
      <c r="B1642" t="s">
        <v>891</v>
      </c>
      <c r="C1642">
        <v>2408</v>
      </c>
      <c r="D1642" t="s">
        <v>900</v>
      </c>
      <c r="E1642" s="200">
        <v>63511</v>
      </c>
      <c r="F1642">
        <v>14</v>
      </c>
      <c r="G1642" t="s">
        <v>890</v>
      </c>
      <c r="H1642">
        <f>YEAR(Table5[[#This Row],[Date]])</f>
        <v>2073</v>
      </c>
    </row>
    <row r="1643" spans="1:8" x14ac:dyDescent="0.2">
      <c r="A1643">
        <v>2708</v>
      </c>
      <c r="B1643" t="s">
        <v>888</v>
      </c>
      <c r="C1643">
        <v>2423</v>
      </c>
      <c r="D1643" t="s">
        <v>897</v>
      </c>
      <c r="E1643" s="200">
        <v>63523</v>
      </c>
      <c r="F1643">
        <v>14</v>
      </c>
      <c r="G1643" t="s">
        <v>890</v>
      </c>
      <c r="H1643">
        <f>YEAR(Table5[[#This Row],[Date]])</f>
        <v>2073</v>
      </c>
    </row>
    <row r="1644" spans="1:8" x14ac:dyDescent="0.2">
      <c r="A1644">
        <v>2709</v>
      </c>
      <c r="B1644" t="s">
        <v>891</v>
      </c>
      <c r="C1644">
        <v>2421</v>
      </c>
      <c r="D1644" t="s">
        <v>897</v>
      </c>
      <c r="E1644" s="200">
        <v>63535</v>
      </c>
      <c r="F1644">
        <v>14</v>
      </c>
      <c r="G1644" t="s">
        <v>890</v>
      </c>
      <c r="H1644">
        <f>YEAR(Table5[[#This Row],[Date]])</f>
        <v>2073</v>
      </c>
    </row>
    <row r="1645" spans="1:8" x14ac:dyDescent="0.2">
      <c r="A1645">
        <v>2710</v>
      </c>
      <c r="B1645" t="s">
        <v>891</v>
      </c>
      <c r="C1645">
        <v>2419</v>
      </c>
      <c r="D1645" t="s">
        <v>897</v>
      </c>
      <c r="E1645" s="200">
        <v>63547</v>
      </c>
      <c r="F1645">
        <v>14</v>
      </c>
      <c r="G1645" t="s">
        <v>890</v>
      </c>
      <c r="H1645">
        <f>YEAR(Table5[[#This Row],[Date]])</f>
        <v>2073</v>
      </c>
    </row>
    <row r="1646" spans="1:8" x14ac:dyDescent="0.2">
      <c r="A1646">
        <v>2711</v>
      </c>
      <c r="B1646" t="s">
        <v>891</v>
      </c>
      <c r="C1646">
        <v>2419</v>
      </c>
      <c r="D1646" t="s">
        <v>897</v>
      </c>
      <c r="E1646" s="200">
        <v>63559</v>
      </c>
      <c r="F1646">
        <v>14</v>
      </c>
      <c r="G1646" t="s">
        <v>890</v>
      </c>
      <c r="H1646">
        <f>YEAR(Table5[[#This Row],[Date]])</f>
        <v>2074</v>
      </c>
    </row>
    <row r="1647" spans="1:8" x14ac:dyDescent="0.2">
      <c r="A1647">
        <v>2712</v>
      </c>
      <c r="B1647" t="s">
        <v>888</v>
      </c>
      <c r="C1647">
        <v>2418</v>
      </c>
      <c r="D1647" t="s">
        <v>893</v>
      </c>
      <c r="E1647" s="200">
        <v>63571</v>
      </c>
      <c r="F1647">
        <v>14</v>
      </c>
      <c r="G1647" t="s">
        <v>890</v>
      </c>
      <c r="H1647">
        <f>YEAR(Table5[[#This Row],[Date]])</f>
        <v>2074</v>
      </c>
    </row>
    <row r="1648" spans="1:8" x14ac:dyDescent="0.2">
      <c r="A1648">
        <v>2713</v>
      </c>
      <c r="B1648" t="s">
        <v>888</v>
      </c>
      <c r="C1648">
        <v>2403</v>
      </c>
      <c r="D1648" t="s">
        <v>897</v>
      </c>
      <c r="E1648" s="200">
        <v>63583</v>
      </c>
      <c r="F1648">
        <v>14</v>
      </c>
      <c r="G1648" t="s">
        <v>892</v>
      </c>
      <c r="H1648">
        <f>YEAR(Table5[[#This Row],[Date]])</f>
        <v>2074</v>
      </c>
    </row>
    <row r="1649" spans="1:8" x14ac:dyDescent="0.2">
      <c r="A1649">
        <v>2714</v>
      </c>
      <c r="B1649" t="s">
        <v>891</v>
      </c>
      <c r="C1649">
        <v>2401</v>
      </c>
      <c r="D1649" t="s">
        <v>897</v>
      </c>
      <c r="E1649" s="200">
        <v>63595</v>
      </c>
      <c r="F1649">
        <v>6</v>
      </c>
      <c r="G1649" t="s">
        <v>892</v>
      </c>
      <c r="H1649">
        <f>YEAR(Table5[[#This Row],[Date]])</f>
        <v>2074</v>
      </c>
    </row>
    <row r="1650" spans="1:8" x14ac:dyDescent="0.2">
      <c r="A1650">
        <v>2715</v>
      </c>
      <c r="B1650" t="s">
        <v>898</v>
      </c>
      <c r="C1650">
        <v>2405</v>
      </c>
      <c r="D1650" t="s">
        <v>897</v>
      </c>
      <c r="E1650" s="200">
        <v>63607</v>
      </c>
      <c r="F1650">
        <v>13</v>
      </c>
      <c r="G1650" t="s">
        <v>892</v>
      </c>
      <c r="H1650">
        <f>YEAR(Table5[[#This Row],[Date]])</f>
        <v>2074</v>
      </c>
    </row>
    <row r="1651" spans="1:8" x14ac:dyDescent="0.2">
      <c r="A1651">
        <v>2716</v>
      </c>
      <c r="B1651" t="s">
        <v>891</v>
      </c>
      <c r="C1651">
        <v>2403</v>
      </c>
      <c r="D1651" t="s">
        <v>899</v>
      </c>
      <c r="E1651" s="200">
        <v>63619</v>
      </c>
      <c r="F1651">
        <v>14</v>
      </c>
      <c r="G1651" t="s">
        <v>892</v>
      </c>
      <c r="H1651">
        <f>YEAR(Table5[[#This Row],[Date]])</f>
        <v>2074</v>
      </c>
    </row>
    <row r="1652" spans="1:8" x14ac:dyDescent="0.2">
      <c r="A1652">
        <v>2717</v>
      </c>
      <c r="B1652" t="s">
        <v>894</v>
      </c>
      <c r="C1652">
        <v>2403</v>
      </c>
      <c r="D1652" t="s">
        <v>899</v>
      </c>
      <c r="E1652" s="200">
        <v>63631</v>
      </c>
      <c r="F1652">
        <v>14</v>
      </c>
      <c r="G1652" t="s">
        <v>892</v>
      </c>
      <c r="H1652">
        <f>YEAR(Table5[[#This Row],[Date]])</f>
        <v>2074</v>
      </c>
    </row>
    <row r="1653" spans="1:8" x14ac:dyDescent="0.2">
      <c r="A1653">
        <v>2718</v>
      </c>
      <c r="B1653" t="s">
        <v>891</v>
      </c>
      <c r="C1653">
        <v>2419</v>
      </c>
      <c r="D1653" t="s">
        <v>899</v>
      </c>
      <c r="E1653" s="200">
        <v>63643</v>
      </c>
      <c r="F1653">
        <v>14</v>
      </c>
      <c r="G1653" t="s">
        <v>892</v>
      </c>
      <c r="H1653">
        <f>YEAR(Table5[[#This Row],[Date]])</f>
        <v>2074</v>
      </c>
    </row>
    <row r="1654" spans="1:8" x14ac:dyDescent="0.2">
      <c r="A1654">
        <v>2719</v>
      </c>
      <c r="B1654" t="s">
        <v>888</v>
      </c>
      <c r="C1654">
        <v>2402</v>
      </c>
      <c r="D1654" t="s">
        <v>897</v>
      </c>
      <c r="E1654" s="200">
        <v>63655</v>
      </c>
      <c r="F1654">
        <v>8</v>
      </c>
      <c r="G1654" t="s">
        <v>896</v>
      </c>
      <c r="H1654">
        <f>YEAR(Table5[[#This Row],[Date]])</f>
        <v>2074</v>
      </c>
    </row>
    <row r="1655" spans="1:8" x14ac:dyDescent="0.2">
      <c r="A1655">
        <v>2720</v>
      </c>
      <c r="B1655" t="s">
        <v>891</v>
      </c>
      <c r="C1655">
        <v>2402</v>
      </c>
      <c r="D1655" t="s">
        <v>893</v>
      </c>
      <c r="E1655" s="200">
        <v>63667</v>
      </c>
      <c r="F1655">
        <v>14</v>
      </c>
      <c r="G1655" t="s">
        <v>890</v>
      </c>
      <c r="H1655">
        <f>YEAR(Table5[[#This Row],[Date]])</f>
        <v>2074</v>
      </c>
    </row>
    <row r="1656" spans="1:8" x14ac:dyDescent="0.2">
      <c r="A1656">
        <v>2721</v>
      </c>
      <c r="B1656" t="s">
        <v>891</v>
      </c>
      <c r="C1656">
        <v>2401</v>
      </c>
      <c r="D1656" t="s">
        <v>889</v>
      </c>
      <c r="E1656" s="200">
        <v>63679</v>
      </c>
      <c r="F1656">
        <v>14</v>
      </c>
      <c r="G1656" t="s">
        <v>890</v>
      </c>
      <c r="H1656">
        <f>YEAR(Table5[[#This Row],[Date]])</f>
        <v>2074</v>
      </c>
    </row>
    <row r="1657" spans="1:8" x14ac:dyDescent="0.2">
      <c r="A1657">
        <v>2722</v>
      </c>
      <c r="B1657" t="s">
        <v>891</v>
      </c>
      <c r="C1657">
        <v>2420</v>
      </c>
      <c r="D1657" t="s">
        <v>897</v>
      </c>
      <c r="E1657" s="200">
        <v>63691</v>
      </c>
      <c r="F1657">
        <v>14</v>
      </c>
      <c r="G1657" t="s">
        <v>890</v>
      </c>
      <c r="H1657">
        <f>YEAR(Table5[[#This Row],[Date]])</f>
        <v>2074</v>
      </c>
    </row>
    <row r="1658" spans="1:8" x14ac:dyDescent="0.2">
      <c r="A1658">
        <v>2723</v>
      </c>
      <c r="B1658" t="s">
        <v>888</v>
      </c>
      <c r="C1658">
        <v>2414</v>
      </c>
      <c r="D1658" t="s">
        <v>899</v>
      </c>
      <c r="E1658" s="200">
        <v>63703</v>
      </c>
      <c r="F1658">
        <v>9</v>
      </c>
      <c r="G1658" t="s">
        <v>892</v>
      </c>
      <c r="H1658">
        <f>YEAR(Table5[[#This Row],[Date]])</f>
        <v>2074</v>
      </c>
    </row>
    <row r="1659" spans="1:8" x14ac:dyDescent="0.2">
      <c r="A1659">
        <v>2724</v>
      </c>
      <c r="B1659" t="s">
        <v>888</v>
      </c>
      <c r="C1659">
        <v>2414</v>
      </c>
      <c r="D1659" t="s">
        <v>899</v>
      </c>
      <c r="E1659" s="200">
        <v>63715</v>
      </c>
      <c r="F1659">
        <v>14</v>
      </c>
      <c r="G1659" t="s">
        <v>890</v>
      </c>
      <c r="H1659">
        <f>YEAR(Table5[[#This Row],[Date]])</f>
        <v>2074</v>
      </c>
    </row>
    <row r="1660" spans="1:8" x14ac:dyDescent="0.2">
      <c r="A1660">
        <v>2725</v>
      </c>
      <c r="B1660" t="s">
        <v>888</v>
      </c>
      <c r="C1660">
        <v>2418</v>
      </c>
      <c r="D1660" t="s">
        <v>900</v>
      </c>
      <c r="E1660" s="200">
        <v>63727</v>
      </c>
      <c r="F1660">
        <v>5</v>
      </c>
      <c r="G1660" t="s">
        <v>890</v>
      </c>
      <c r="H1660">
        <f>YEAR(Table5[[#This Row],[Date]])</f>
        <v>2074</v>
      </c>
    </row>
    <row r="1661" spans="1:8" x14ac:dyDescent="0.2">
      <c r="A1661">
        <v>2726</v>
      </c>
      <c r="B1661" t="s">
        <v>891</v>
      </c>
      <c r="C1661">
        <v>2415</v>
      </c>
      <c r="D1661" t="s">
        <v>897</v>
      </c>
      <c r="E1661" s="200">
        <v>63739</v>
      </c>
      <c r="F1661">
        <v>14</v>
      </c>
      <c r="G1661" t="s">
        <v>890</v>
      </c>
      <c r="H1661">
        <f>YEAR(Table5[[#This Row],[Date]])</f>
        <v>2074</v>
      </c>
    </row>
    <row r="1662" spans="1:8" x14ac:dyDescent="0.2">
      <c r="A1662">
        <v>2727</v>
      </c>
      <c r="B1662" t="s">
        <v>891</v>
      </c>
      <c r="C1662">
        <v>2401</v>
      </c>
      <c r="D1662" t="s">
        <v>897</v>
      </c>
      <c r="E1662" s="200">
        <v>63751</v>
      </c>
      <c r="F1662">
        <v>13</v>
      </c>
      <c r="G1662" t="s">
        <v>890</v>
      </c>
      <c r="H1662">
        <f>YEAR(Table5[[#This Row],[Date]])</f>
        <v>2074</v>
      </c>
    </row>
    <row r="1663" spans="1:8" x14ac:dyDescent="0.2">
      <c r="A1663">
        <v>2728</v>
      </c>
      <c r="B1663" t="s">
        <v>895</v>
      </c>
      <c r="C1663">
        <v>2419</v>
      </c>
      <c r="D1663" t="s">
        <v>899</v>
      </c>
      <c r="E1663" s="200">
        <v>63763</v>
      </c>
      <c r="F1663">
        <v>14</v>
      </c>
      <c r="G1663" t="s">
        <v>892</v>
      </c>
      <c r="H1663">
        <f>YEAR(Table5[[#This Row],[Date]])</f>
        <v>2074</v>
      </c>
    </row>
    <row r="1664" spans="1:8" x14ac:dyDescent="0.2">
      <c r="A1664">
        <v>2729</v>
      </c>
      <c r="B1664" t="s">
        <v>888</v>
      </c>
      <c r="C1664">
        <v>2404</v>
      </c>
      <c r="D1664" t="s">
        <v>899</v>
      </c>
      <c r="E1664" s="200">
        <v>63775</v>
      </c>
      <c r="F1664">
        <v>14</v>
      </c>
      <c r="G1664" t="s">
        <v>892</v>
      </c>
      <c r="H1664">
        <f>YEAR(Table5[[#This Row],[Date]])</f>
        <v>2074</v>
      </c>
    </row>
    <row r="1665" spans="1:8" x14ac:dyDescent="0.2">
      <c r="A1665">
        <v>2730</v>
      </c>
      <c r="B1665" t="s">
        <v>891</v>
      </c>
      <c r="C1665">
        <v>2409</v>
      </c>
      <c r="D1665" t="s">
        <v>900</v>
      </c>
      <c r="E1665" s="200">
        <v>63787</v>
      </c>
      <c r="F1665">
        <v>14</v>
      </c>
      <c r="G1665" t="s">
        <v>892</v>
      </c>
      <c r="H1665">
        <f>YEAR(Table5[[#This Row],[Date]])</f>
        <v>2074</v>
      </c>
    </row>
    <row r="1666" spans="1:8" x14ac:dyDescent="0.2">
      <c r="A1666">
        <v>2731</v>
      </c>
      <c r="B1666" t="s">
        <v>894</v>
      </c>
      <c r="C1666">
        <v>2417</v>
      </c>
      <c r="D1666" t="s">
        <v>889</v>
      </c>
      <c r="E1666" s="200">
        <v>63799</v>
      </c>
      <c r="F1666">
        <v>14</v>
      </c>
      <c r="G1666" t="s">
        <v>890</v>
      </c>
      <c r="H1666">
        <f>YEAR(Table5[[#This Row],[Date]])</f>
        <v>2074</v>
      </c>
    </row>
    <row r="1667" spans="1:8" x14ac:dyDescent="0.2">
      <c r="A1667">
        <v>2732</v>
      </c>
      <c r="B1667" t="s">
        <v>891</v>
      </c>
      <c r="C1667">
        <v>2408</v>
      </c>
      <c r="D1667" t="s">
        <v>897</v>
      </c>
      <c r="E1667" s="200">
        <v>63811</v>
      </c>
      <c r="F1667">
        <v>14</v>
      </c>
      <c r="G1667" t="s">
        <v>892</v>
      </c>
      <c r="H1667">
        <f>YEAR(Table5[[#This Row],[Date]])</f>
        <v>2074</v>
      </c>
    </row>
    <row r="1668" spans="1:8" x14ac:dyDescent="0.2">
      <c r="A1668">
        <v>2733</v>
      </c>
      <c r="B1668" t="s">
        <v>894</v>
      </c>
      <c r="C1668">
        <v>2419</v>
      </c>
      <c r="D1668" t="s">
        <v>899</v>
      </c>
      <c r="E1668" s="200">
        <v>63823</v>
      </c>
      <c r="F1668">
        <v>14</v>
      </c>
      <c r="G1668" t="s">
        <v>892</v>
      </c>
      <c r="H1668">
        <f>YEAR(Table5[[#This Row],[Date]])</f>
        <v>2074</v>
      </c>
    </row>
    <row r="1669" spans="1:8" x14ac:dyDescent="0.2">
      <c r="A1669">
        <v>2734</v>
      </c>
      <c r="B1669" t="s">
        <v>891</v>
      </c>
      <c r="C1669">
        <v>2421</v>
      </c>
      <c r="D1669" t="s">
        <v>893</v>
      </c>
      <c r="E1669" s="200">
        <v>63835</v>
      </c>
      <c r="F1669">
        <v>14</v>
      </c>
      <c r="G1669" t="s">
        <v>890</v>
      </c>
      <c r="H1669">
        <f>YEAR(Table5[[#This Row],[Date]])</f>
        <v>2074</v>
      </c>
    </row>
    <row r="1670" spans="1:8" x14ac:dyDescent="0.2">
      <c r="A1670">
        <v>2735</v>
      </c>
      <c r="B1670" t="s">
        <v>891</v>
      </c>
      <c r="C1670">
        <v>2408</v>
      </c>
      <c r="D1670" t="s">
        <v>899</v>
      </c>
      <c r="E1670" s="200">
        <v>63847</v>
      </c>
      <c r="F1670">
        <v>14</v>
      </c>
      <c r="G1670" t="s">
        <v>890</v>
      </c>
      <c r="H1670">
        <f>YEAR(Table5[[#This Row],[Date]])</f>
        <v>2074</v>
      </c>
    </row>
    <row r="1671" spans="1:8" x14ac:dyDescent="0.2">
      <c r="A1671">
        <v>2736</v>
      </c>
      <c r="B1671" t="s">
        <v>891</v>
      </c>
      <c r="C1671">
        <v>2407</v>
      </c>
      <c r="D1671" t="s">
        <v>897</v>
      </c>
      <c r="E1671" s="200">
        <v>63859</v>
      </c>
      <c r="F1671">
        <v>14</v>
      </c>
      <c r="G1671" t="s">
        <v>892</v>
      </c>
      <c r="H1671">
        <f>YEAR(Table5[[#This Row],[Date]])</f>
        <v>2074</v>
      </c>
    </row>
    <row r="1672" spans="1:8" x14ac:dyDescent="0.2">
      <c r="A1672">
        <v>2738</v>
      </c>
      <c r="B1672" t="s">
        <v>888</v>
      </c>
      <c r="C1672">
        <v>2409</v>
      </c>
      <c r="D1672" t="s">
        <v>889</v>
      </c>
      <c r="E1672" s="200">
        <v>63871</v>
      </c>
      <c r="F1672">
        <v>14</v>
      </c>
      <c r="G1672" t="s">
        <v>890</v>
      </c>
      <c r="H1672">
        <f>YEAR(Table5[[#This Row],[Date]])</f>
        <v>2074</v>
      </c>
    </row>
    <row r="1673" spans="1:8" x14ac:dyDescent="0.2">
      <c r="A1673">
        <v>2739</v>
      </c>
      <c r="B1673" t="s">
        <v>891</v>
      </c>
      <c r="C1673">
        <v>2404</v>
      </c>
      <c r="D1673" t="s">
        <v>897</v>
      </c>
      <c r="E1673" s="200">
        <v>63883</v>
      </c>
      <c r="F1673">
        <v>14</v>
      </c>
      <c r="G1673" t="s">
        <v>890</v>
      </c>
      <c r="H1673">
        <f>YEAR(Table5[[#This Row],[Date]])</f>
        <v>2074</v>
      </c>
    </row>
    <row r="1674" spans="1:8" x14ac:dyDescent="0.2">
      <c r="A1674">
        <v>2740</v>
      </c>
      <c r="B1674" t="s">
        <v>891</v>
      </c>
      <c r="C1674">
        <v>2419</v>
      </c>
      <c r="D1674" t="s">
        <v>889</v>
      </c>
      <c r="E1674" s="200">
        <v>63895</v>
      </c>
      <c r="F1674">
        <v>14</v>
      </c>
      <c r="G1674" t="s">
        <v>890</v>
      </c>
      <c r="H1674">
        <f>YEAR(Table5[[#This Row],[Date]])</f>
        <v>2074</v>
      </c>
    </row>
    <row r="1675" spans="1:8" x14ac:dyDescent="0.2">
      <c r="A1675">
        <v>2741</v>
      </c>
      <c r="B1675" t="s">
        <v>888</v>
      </c>
      <c r="C1675">
        <v>2422</v>
      </c>
      <c r="D1675" t="s">
        <v>897</v>
      </c>
      <c r="E1675" s="200">
        <v>63907</v>
      </c>
      <c r="F1675">
        <v>14</v>
      </c>
      <c r="G1675" t="s">
        <v>892</v>
      </c>
      <c r="H1675">
        <f>YEAR(Table5[[#This Row],[Date]])</f>
        <v>2074</v>
      </c>
    </row>
    <row r="1676" spans="1:8" x14ac:dyDescent="0.2">
      <c r="A1676">
        <v>2742</v>
      </c>
      <c r="B1676" t="s">
        <v>888</v>
      </c>
      <c r="C1676">
        <v>2419</v>
      </c>
      <c r="D1676" t="s">
        <v>900</v>
      </c>
      <c r="E1676" s="200">
        <v>63919</v>
      </c>
      <c r="F1676">
        <v>1</v>
      </c>
      <c r="G1676" t="s">
        <v>892</v>
      </c>
      <c r="H1676">
        <f>YEAR(Table5[[#This Row],[Date]])</f>
        <v>2074</v>
      </c>
    </row>
    <row r="1677" spans="1:8" x14ac:dyDescent="0.2">
      <c r="A1677">
        <v>2743</v>
      </c>
      <c r="B1677" t="s">
        <v>888</v>
      </c>
      <c r="C1677">
        <v>2424</v>
      </c>
      <c r="D1677" t="s">
        <v>889</v>
      </c>
      <c r="E1677" s="200">
        <v>63931</v>
      </c>
      <c r="F1677">
        <v>13</v>
      </c>
      <c r="G1677" t="s">
        <v>892</v>
      </c>
      <c r="H1677">
        <f>YEAR(Table5[[#This Row],[Date]])</f>
        <v>2075</v>
      </c>
    </row>
    <row r="1678" spans="1:8" x14ac:dyDescent="0.2">
      <c r="A1678">
        <v>2744</v>
      </c>
      <c r="B1678" t="s">
        <v>888</v>
      </c>
      <c r="C1678">
        <v>2407</v>
      </c>
      <c r="D1678" t="s">
        <v>897</v>
      </c>
      <c r="E1678" s="200">
        <v>63943</v>
      </c>
      <c r="F1678">
        <v>14</v>
      </c>
      <c r="G1678" t="s">
        <v>892</v>
      </c>
      <c r="H1678">
        <f>YEAR(Table5[[#This Row],[Date]])</f>
        <v>2075</v>
      </c>
    </row>
    <row r="1679" spans="1:8" x14ac:dyDescent="0.2">
      <c r="A1679">
        <v>2745</v>
      </c>
      <c r="B1679" t="s">
        <v>894</v>
      </c>
      <c r="C1679">
        <v>2409</v>
      </c>
      <c r="D1679" t="s">
        <v>897</v>
      </c>
      <c r="E1679" s="200">
        <v>63955</v>
      </c>
      <c r="F1679">
        <v>14</v>
      </c>
      <c r="G1679" t="s">
        <v>890</v>
      </c>
      <c r="H1679">
        <f>YEAR(Table5[[#This Row],[Date]])</f>
        <v>2075</v>
      </c>
    </row>
    <row r="1680" spans="1:8" x14ac:dyDescent="0.2">
      <c r="A1680">
        <v>2746</v>
      </c>
      <c r="B1680" t="s">
        <v>888</v>
      </c>
      <c r="C1680">
        <v>2414</v>
      </c>
      <c r="D1680" t="s">
        <v>897</v>
      </c>
      <c r="E1680" s="200">
        <v>63967</v>
      </c>
      <c r="F1680">
        <v>14</v>
      </c>
      <c r="G1680" t="s">
        <v>892</v>
      </c>
      <c r="H1680">
        <f>YEAR(Table5[[#This Row],[Date]])</f>
        <v>2075</v>
      </c>
    </row>
    <row r="1681" spans="1:8" x14ac:dyDescent="0.2">
      <c r="A1681">
        <v>2747</v>
      </c>
      <c r="B1681" t="s">
        <v>891</v>
      </c>
      <c r="C1681">
        <v>2413</v>
      </c>
      <c r="D1681" t="s">
        <v>897</v>
      </c>
      <c r="E1681" s="200">
        <v>63979</v>
      </c>
      <c r="F1681">
        <v>14</v>
      </c>
      <c r="G1681" t="s">
        <v>892</v>
      </c>
      <c r="H1681">
        <f>YEAR(Table5[[#This Row],[Date]])</f>
        <v>2075</v>
      </c>
    </row>
    <row r="1682" spans="1:8" x14ac:dyDescent="0.2">
      <c r="A1682">
        <v>2748</v>
      </c>
      <c r="B1682" t="s">
        <v>891</v>
      </c>
      <c r="C1682">
        <v>2418</v>
      </c>
      <c r="D1682" t="s">
        <v>897</v>
      </c>
      <c r="E1682" s="200">
        <v>63991</v>
      </c>
      <c r="F1682">
        <v>14</v>
      </c>
      <c r="G1682" t="s">
        <v>892</v>
      </c>
      <c r="H1682">
        <f>YEAR(Table5[[#This Row],[Date]])</f>
        <v>2075</v>
      </c>
    </row>
    <row r="1683" spans="1:8" x14ac:dyDescent="0.2">
      <c r="A1683">
        <v>2749</v>
      </c>
      <c r="B1683" t="s">
        <v>891</v>
      </c>
      <c r="C1683">
        <v>2406</v>
      </c>
      <c r="D1683" t="s">
        <v>893</v>
      </c>
      <c r="E1683" s="200">
        <v>64003</v>
      </c>
      <c r="F1683">
        <v>14</v>
      </c>
      <c r="G1683" t="s">
        <v>892</v>
      </c>
      <c r="H1683">
        <f>YEAR(Table5[[#This Row],[Date]])</f>
        <v>2075</v>
      </c>
    </row>
    <row r="1684" spans="1:8" x14ac:dyDescent="0.2">
      <c r="A1684">
        <v>2750</v>
      </c>
      <c r="B1684" t="s">
        <v>891</v>
      </c>
      <c r="C1684">
        <v>2414</v>
      </c>
      <c r="D1684" t="s">
        <v>893</v>
      </c>
      <c r="E1684" s="200">
        <v>64015</v>
      </c>
      <c r="F1684">
        <v>14</v>
      </c>
      <c r="G1684" t="s">
        <v>892</v>
      </c>
      <c r="H1684">
        <f>YEAR(Table5[[#This Row],[Date]])</f>
        <v>2075</v>
      </c>
    </row>
    <row r="1685" spans="1:8" x14ac:dyDescent="0.2">
      <c r="A1685">
        <v>2751</v>
      </c>
      <c r="B1685" t="s">
        <v>891</v>
      </c>
      <c r="C1685">
        <v>2407</v>
      </c>
      <c r="D1685" t="s">
        <v>897</v>
      </c>
      <c r="E1685" s="200">
        <v>64027</v>
      </c>
      <c r="F1685">
        <v>13</v>
      </c>
      <c r="G1685" t="s">
        <v>892</v>
      </c>
      <c r="H1685">
        <f>YEAR(Table5[[#This Row],[Date]])</f>
        <v>2075</v>
      </c>
    </row>
    <row r="1686" spans="1:8" x14ac:dyDescent="0.2">
      <c r="A1686">
        <v>2752</v>
      </c>
      <c r="B1686" t="s">
        <v>894</v>
      </c>
      <c r="C1686">
        <v>2414</v>
      </c>
      <c r="D1686" t="s">
        <v>893</v>
      </c>
      <c r="E1686" s="200">
        <v>64039</v>
      </c>
      <c r="F1686">
        <v>14</v>
      </c>
      <c r="G1686" t="s">
        <v>892</v>
      </c>
      <c r="H1686">
        <f>YEAR(Table5[[#This Row],[Date]])</f>
        <v>2075</v>
      </c>
    </row>
    <row r="1687" spans="1:8" x14ac:dyDescent="0.2">
      <c r="A1687">
        <v>2753</v>
      </c>
      <c r="B1687" t="s">
        <v>894</v>
      </c>
      <c r="C1687">
        <v>2409</v>
      </c>
      <c r="D1687" t="s">
        <v>897</v>
      </c>
      <c r="E1687" s="200">
        <v>64051</v>
      </c>
      <c r="F1687">
        <v>14</v>
      </c>
      <c r="G1687" t="s">
        <v>892</v>
      </c>
      <c r="H1687">
        <f>YEAR(Table5[[#This Row],[Date]])</f>
        <v>2075</v>
      </c>
    </row>
    <row r="1688" spans="1:8" x14ac:dyDescent="0.2">
      <c r="A1688">
        <v>2754</v>
      </c>
      <c r="B1688" t="s">
        <v>891</v>
      </c>
      <c r="C1688">
        <v>2411</v>
      </c>
      <c r="D1688" t="s">
        <v>889</v>
      </c>
      <c r="E1688" s="200">
        <v>64063</v>
      </c>
      <c r="F1688">
        <v>14</v>
      </c>
      <c r="G1688" t="s">
        <v>890</v>
      </c>
      <c r="H1688">
        <f>YEAR(Table5[[#This Row],[Date]])</f>
        <v>2075</v>
      </c>
    </row>
    <row r="1689" spans="1:8" x14ac:dyDescent="0.2">
      <c r="A1689">
        <v>2755</v>
      </c>
      <c r="B1689" t="s">
        <v>891</v>
      </c>
      <c r="C1689">
        <v>2422</v>
      </c>
      <c r="D1689" t="s">
        <v>897</v>
      </c>
      <c r="E1689" s="200">
        <v>64075</v>
      </c>
      <c r="F1689">
        <v>14</v>
      </c>
      <c r="G1689" t="s">
        <v>890</v>
      </c>
      <c r="H1689">
        <f>YEAR(Table5[[#This Row],[Date]])</f>
        <v>2075</v>
      </c>
    </row>
    <row r="1690" spans="1:8" x14ac:dyDescent="0.2">
      <c r="A1690">
        <v>2756</v>
      </c>
      <c r="B1690" t="s">
        <v>891</v>
      </c>
      <c r="C1690">
        <v>2406</v>
      </c>
      <c r="D1690" t="s">
        <v>899</v>
      </c>
      <c r="E1690" s="200">
        <v>64087</v>
      </c>
      <c r="F1690">
        <v>14</v>
      </c>
      <c r="G1690" t="s">
        <v>890</v>
      </c>
      <c r="H1690">
        <f>YEAR(Table5[[#This Row],[Date]])</f>
        <v>2075</v>
      </c>
    </row>
    <row r="1691" spans="1:8" x14ac:dyDescent="0.2">
      <c r="A1691">
        <v>2757</v>
      </c>
      <c r="B1691" t="s">
        <v>891</v>
      </c>
      <c r="C1691">
        <v>2408</v>
      </c>
      <c r="D1691" t="s">
        <v>897</v>
      </c>
      <c r="E1691" s="200">
        <v>64099</v>
      </c>
      <c r="F1691">
        <v>14</v>
      </c>
      <c r="G1691" t="s">
        <v>890</v>
      </c>
      <c r="H1691">
        <f>YEAR(Table5[[#This Row],[Date]])</f>
        <v>2075</v>
      </c>
    </row>
    <row r="1692" spans="1:8" x14ac:dyDescent="0.2">
      <c r="A1692">
        <v>2758</v>
      </c>
      <c r="B1692" t="s">
        <v>891</v>
      </c>
      <c r="C1692">
        <v>2418</v>
      </c>
      <c r="D1692" t="s">
        <v>899</v>
      </c>
      <c r="E1692" s="200">
        <v>64111</v>
      </c>
      <c r="F1692">
        <v>14</v>
      </c>
      <c r="G1692" t="s">
        <v>892</v>
      </c>
      <c r="H1692">
        <f>YEAR(Table5[[#This Row],[Date]])</f>
        <v>2075</v>
      </c>
    </row>
    <row r="1693" spans="1:8" x14ac:dyDescent="0.2">
      <c r="A1693">
        <v>2759</v>
      </c>
      <c r="B1693" t="s">
        <v>888</v>
      </c>
      <c r="C1693">
        <v>2422</v>
      </c>
      <c r="D1693" t="s">
        <v>899</v>
      </c>
      <c r="E1693" s="200">
        <v>64123</v>
      </c>
      <c r="F1693">
        <v>14</v>
      </c>
      <c r="G1693" t="s">
        <v>890</v>
      </c>
      <c r="H1693">
        <f>YEAR(Table5[[#This Row],[Date]])</f>
        <v>2075</v>
      </c>
    </row>
    <row r="1694" spans="1:8" x14ac:dyDescent="0.2">
      <c r="A1694">
        <v>2760</v>
      </c>
      <c r="B1694" t="s">
        <v>894</v>
      </c>
      <c r="C1694">
        <v>2401</v>
      </c>
      <c r="D1694" t="s">
        <v>899</v>
      </c>
      <c r="E1694" s="200">
        <v>64135</v>
      </c>
      <c r="F1694">
        <v>14</v>
      </c>
      <c r="G1694" t="s">
        <v>890</v>
      </c>
      <c r="H1694">
        <f>YEAR(Table5[[#This Row],[Date]])</f>
        <v>2075</v>
      </c>
    </row>
    <row r="1695" spans="1:8" x14ac:dyDescent="0.2">
      <c r="A1695">
        <v>2761</v>
      </c>
      <c r="B1695" t="s">
        <v>888</v>
      </c>
      <c r="C1695">
        <v>2401</v>
      </c>
      <c r="D1695" t="s">
        <v>899</v>
      </c>
      <c r="E1695" s="200">
        <v>64147</v>
      </c>
      <c r="F1695">
        <v>14</v>
      </c>
      <c r="G1695" t="s">
        <v>892</v>
      </c>
      <c r="H1695">
        <f>YEAR(Table5[[#This Row],[Date]])</f>
        <v>2075</v>
      </c>
    </row>
    <row r="1696" spans="1:8" x14ac:dyDescent="0.2">
      <c r="A1696">
        <v>2762</v>
      </c>
      <c r="B1696" t="s">
        <v>888</v>
      </c>
      <c r="C1696">
        <v>2408</v>
      </c>
      <c r="D1696" t="s">
        <v>889</v>
      </c>
      <c r="E1696" s="200">
        <v>64159</v>
      </c>
      <c r="F1696">
        <v>14</v>
      </c>
      <c r="G1696" t="s">
        <v>892</v>
      </c>
      <c r="H1696">
        <f>YEAR(Table5[[#This Row],[Date]])</f>
        <v>2075</v>
      </c>
    </row>
    <row r="1697" spans="1:8" x14ac:dyDescent="0.2">
      <c r="A1697">
        <v>2763</v>
      </c>
      <c r="B1697" t="s">
        <v>891</v>
      </c>
      <c r="C1697">
        <v>2408</v>
      </c>
      <c r="D1697" t="s">
        <v>900</v>
      </c>
      <c r="E1697" s="200">
        <v>64171</v>
      </c>
      <c r="F1697">
        <v>14</v>
      </c>
      <c r="G1697" t="s">
        <v>892</v>
      </c>
      <c r="H1697">
        <f>YEAR(Table5[[#This Row],[Date]])</f>
        <v>2075</v>
      </c>
    </row>
    <row r="1698" spans="1:8" x14ac:dyDescent="0.2">
      <c r="A1698">
        <v>2764</v>
      </c>
      <c r="B1698" t="s">
        <v>888</v>
      </c>
      <c r="C1698">
        <v>2424</v>
      </c>
      <c r="D1698" t="s">
        <v>889</v>
      </c>
      <c r="E1698" s="200">
        <v>64183</v>
      </c>
      <c r="F1698">
        <v>14</v>
      </c>
      <c r="G1698" t="s">
        <v>890</v>
      </c>
      <c r="H1698">
        <f>YEAR(Table5[[#This Row],[Date]])</f>
        <v>2075</v>
      </c>
    </row>
    <row r="1699" spans="1:8" x14ac:dyDescent="0.2">
      <c r="A1699">
        <v>2765</v>
      </c>
      <c r="B1699" t="s">
        <v>888</v>
      </c>
      <c r="C1699">
        <v>2418</v>
      </c>
      <c r="D1699" t="s">
        <v>900</v>
      </c>
      <c r="E1699" s="200">
        <v>64195</v>
      </c>
      <c r="F1699">
        <v>6</v>
      </c>
      <c r="G1699" t="s">
        <v>890</v>
      </c>
      <c r="H1699">
        <f>YEAR(Table5[[#This Row],[Date]])</f>
        <v>2075</v>
      </c>
    </row>
    <row r="1700" spans="1:8" x14ac:dyDescent="0.2">
      <c r="A1700">
        <v>2766</v>
      </c>
      <c r="B1700" t="s">
        <v>894</v>
      </c>
      <c r="C1700">
        <v>2416</v>
      </c>
      <c r="D1700" t="s">
        <v>889</v>
      </c>
      <c r="E1700" s="200">
        <v>64207</v>
      </c>
      <c r="F1700">
        <v>13</v>
      </c>
      <c r="G1700" t="s">
        <v>892</v>
      </c>
      <c r="H1700">
        <f>YEAR(Table5[[#This Row],[Date]])</f>
        <v>2075</v>
      </c>
    </row>
    <row r="1701" spans="1:8" x14ac:dyDescent="0.2">
      <c r="A1701">
        <v>2767</v>
      </c>
      <c r="B1701" t="s">
        <v>888</v>
      </c>
      <c r="C1701">
        <v>2401</v>
      </c>
      <c r="D1701" t="s">
        <v>899</v>
      </c>
      <c r="E1701" s="200">
        <v>64219</v>
      </c>
      <c r="F1701">
        <v>14</v>
      </c>
      <c r="G1701" t="s">
        <v>892</v>
      </c>
      <c r="H1701">
        <f>YEAR(Table5[[#This Row],[Date]])</f>
        <v>2075</v>
      </c>
    </row>
    <row r="1702" spans="1:8" x14ac:dyDescent="0.2">
      <c r="A1702">
        <v>2768</v>
      </c>
      <c r="B1702" t="s">
        <v>891</v>
      </c>
      <c r="C1702">
        <v>2403</v>
      </c>
      <c r="D1702" t="s">
        <v>897</v>
      </c>
      <c r="E1702" s="200">
        <v>64231</v>
      </c>
      <c r="F1702">
        <v>14</v>
      </c>
      <c r="G1702" t="s">
        <v>890</v>
      </c>
      <c r="H1702">
        <f>YEAR(Table5[[#This Row],[Date]])</f>
        <v>2075</v>
      </c>
    </row>
    <row r="1703" spans="1:8" x14ac:dyDescent="0.2">
      <c r="A1703">
        <v>2769</v>
      </c>
      <c r="B1703" t="s">
        <v>891</v>
      </c>
      <c r="C1703">
        <v>2407</v>
      </c>
      <c r="D1703" t="s">
        <v>900</v>
      </c>
      <c r="E1703" s="200">
        <v>64243</v>
      </c>
      <c r="F1703">
        <v>13</v>
      </c>
      <c r="G1703" t="s">
        <v>892</v>
      </c>
      <c r="H1703">
        <f>YEAR(Table5[[#This Row],[Date]])</f>
        <v>2075</v>
      </c>
    </row>
    <row r="1704" spans="1:8" x14ac:dyDescent="0.2">
      <c r="A1704">
        <v>2770</v>
      </c>
      <c r="B1704" t="s">
        <v>888</v>
      </c>
      <c r="C1704">
        <v>2419</v>
      </c>
      <c r="D1704" t="s">
        <v>897</v>
      </c>
      <c r="E1704" s="200">
        <v>64255</v>
      </c>
      <c r="F1704">
        <v>13</v>
      </c>
      <c r="G1704" t="s">
        <v>892</v>
      </c>
      <c r="H1704">
        <f>YEAR(Table5[[#This Row],[Date]])</f>
        <v>2075</v>
      </c>
    </row>
    <row r="1705" spans="1:8" x14ac:dyDescent="0.2">
      <c r="A1705">
        <v>2771</v>
      </c>
      <c r="B1705" t="s">
        <v>888</v>
      </c>
      <c r="C1705">
        <v>2419</v>
      </c>
      <c r="D1705" t="s">
        <v>897</v>
      </c>
      <c r="E1705" s="200">
        <v>64267</v>
      </c>
      <c r="F1705">
        <v>13</v>
      </c>
      <c r="G1705" t="s">
        <v>892</v>
      </c>
      <c r="H1705">
        <f>YEAR(Table5[[#This Row],[Date]])</f>
        <v>2075</v>
      </c>
    </row>
    <row r="1706" spans="1:8" x14ac:dyDescent="0.2">
      <c r="A1706">
        <v>2772</v>
      </c>
      <c r="B1706" t="s">
        <v>891</v>
      </c>
      <c r="C1706">
        <v>2420</v>
      </c>
      <c r="D1706" t="s">
        <v>893</v>
      </c>
      <c r="E1706" s="200">
        <v>64279</v>
      </c>
      <c r="F1706">
        <v>14</v>
      </c>
      <c r="G1706" t="s">
        <v>892</v>
      </c>
      <c r="H1706">
        <f>YEAR(Table5[[#This Row],[Date]])</f>
        <v>2075</v>
      </c>
    </row>
    <row r="1707" spans="1:8" x14ac:dyDescent="0.2">
      <c r="A1707">
        <v>2773</v>
      </c>
      <c r="B1707" t="s">
        <v>891</v>
      </c>
      <c r="C1707">
        <v>2402</v>
      </c>
      <c r="D1707" t="s">
        <v>900</v>
      </c>
      <c r="E1707" s="200">
        <v>64291</v>
      </c>
      <c r="F1707">
        <v>14</v>
      </c>
      <c r="G1707" t="s">
        <v>890</v>
      </c>
      <c r="H1707">
        <f>YEAR(Table5[[#This Row],[Date]])</f>
        <v>2076</v>
      </c>
    </row>
    <row r="1708" spans="1:8" x14ac:dyDescent="0.2">
      <c r="A1708">
        <v>2774</v>
      </c>
      <c r="B1708" t="s">
        <v>894</v>
      </c>
      <c r="C1708">
        <v>2409</v>
      </c>
      <c r="D1708" t="s">
        <v>899</v>
      </c>
      <c r="E1708" s="200">
        <v>64303</v>
      </c>
      <c r="F1708">
        <v>14</v>
      </c>
      <c r="G1708" t="s">
        <v>892</v>
      </c>
      <c r="H1708">
        <f>YEAR(Table5[[#This Row],[Date]])</f>
        <v>2076</v>
      </c>
    </row>
    <row r="1709" spans="1:8" x14ac:dyDescent="0.2">
      <c r="A1709">
        <v>2775</v>
      </c>
      <c r="B1709" t="s">
        <v>894</v>
      </c>
      <c r="C1709">
        <v>2423</v>
      </c>
      <c r="D1709" t="s">
        <v>899</v>
      </c>
      <c r="E1709" s="200">
        <v>64315</v>
      </c>
      <c r="F1709">
        <v>14</v>
      </c>
      <c r="G1709" t="s">
        <v>890</v>
      </c>
      <c r="H1709">
        <f>YEAR(Table5[[#This Row],[Date]])</f>
        <v>2076</v>
      </c>
    </row>
    <row r="1710" spans="1:8" x14ac:dyDescent="0.2">
      <c r="A1710">
        <v>2776</v>
      </c>
      <c r="B1710" t="s">
        <v>894</v>
      </c>
      <c r="C1710">
        <v>2415</v>
      </c>
      <c r="D1710" t="s">
        <v>900</v>
      </c>
      <c r="E1710" s="200">
        <v>64327</v>
      </c>
      <c r="F1710">
        <v>13</v>
      </c>
      <c r="G1710" t="s">
        <v>892</v>
      </c>
      <c r="H1710">
        <f>YEAR(Table5[[#This Row],[Date]])</f>
        <v>2076</v>
      </c>
    </row>
    <row r="1711" spans="1:8" x14ac:dyDescent="0.2">
      <c r="A1711">
        <v>2777</v>
      </c>
      <c r="B1711" t="s">
        <v>891</v>
      </c>
      <c r="C1711">
        <v>2401</v>
      </c>
      <c r="D1711" t="s">
        <v>899</v>
      </c>
      <c r="E1711" s="200">
        <v>64339</v>
      </c>
      <c r="F1711">
        <v>13</v>
      </c>
      <c r="G1711" t="s">
        <v>890</v>
      </c>
      <c r="H1711">
        <f>YEAR(Table5[[#This Row],[Date]])</f>
        <v>2076</v>
      </c>
    </row>
    <row r="1712" spans="1:8" x14ac:dyDescent="0.2">
      <c r="A1712">
        <v>2778</v>
      </c>
      <c r="B1712" t="s">
        <v>891</v>
      </c>
      <c r="C1712">
        <v>2421</v>
      </c>
      <c r="D1712" t="s">
        <v>897</v>
      </c>
      <c r="E1712" s="200">
        <v>64351</v>
      </c>
      <c r="F1712">
        <v>14</v>
      </c>
      <c r="G1712" t="s">
        <v>892</v>
      </c>
      <c r="H1712">
        <f>YEAR(Table5[[#This Row],[Date]])</f>
        <v>2076</v>
      </c>
    </row>
    <row r="1713" spans="1:8" x14ac:dyDescent="0.2">
      <c r="A1713">
        <v>2779</v>
      </c>
      <c r="B1713" t="s">
        <v>891</v>
      </c>
      <c r="C1713">
        <v>2416</v>
      </c>
      <c r="D1713" t="s">
        <v>899</v>
      </c>
      <c r="E1713" s="200">
        <v>64363</v>
      </c>
      <c r="F1713">
        <v>14</v>
      </c>
      <c r="G1713" t="s">
        <v>890</v>
      </c>
      <c r="H1713">
        <f>YEAR(Table5[[#This Row],[Date]])</f>
        <v>2076</v>
      </c>
    </row>
    <row r="1714" spans="1:8" x14ac:dyDescent="0.2">
      <c r="A1714">
        <v>2780</v>
      </c>
      <c r="B1714" t="s">
        <v>891</v>
      </c>
      <c r="C1714">
        <v>2402</v>
      </c>
      <c r="D1714" t="s">
        <v>899</v>
      </c>
      <c r="E1714" s="200">
        <v>64375</v>
      </c>
      <c r="F1714">
        <v>14</v>
      </c>
      <c r="G1714" t="s">
        <v>892</v>
      </c>
      <c r="H1714">
        <f>YEAR(Table5[[#This Row],[Date]])</f>
        <v>2076</v>
      </c>
    </row>
    <row r="1715" spans="1:8" x14ac:dyDescent="0.2">
      <c r="A1715">
        <v>2781</v>
      </c>
      <c r="B1715" t="s">
        <v>891</v>
      </c>
      <c r="C1715">
        <v>2413</v>
      </c>
      <c r="D1715" t="s">
        <v>893</v>
      </c>
      <c r="E1715" s="200">
        <v>64387</v>
      </c>
      <c r="F1715">
        <v>14</v>
      </c>
      <c r="G1715" t="s">
        <v>892</v>
      </c>
      <c r="H1715">
        <f>YEAR(Table5[[#This Row],[Date]])</f>
        <v>2076</v>
      </c>
    </row>
    <row r="1716" spans="1:8" x14ac:dyDescent="0.2">
      <c r="A1716">
        <v>2782</v>
      </c>
      <c r="B1716" t="s">
        <v>891</v>
      </c>
      <c r="C1716">
        <v>2413</v>
      </c>
      <c r="D1716" t="s">
        <v>900</v>
      </c>
      <c r="E1716" s="200">
        <v>64399</v>
      </c>
      <c r="F1716">
        <v>14</v>
      </c>
      <c r="G1716" t="s">
        <v>890</v>
      </c>
      <c r="H1716">
        <f>YEAR(Table5[[#This Row],[Date]])</f>
        <v>2076</v>
      </c>
    </row>
    <row r="1717" spans="1:8" x14ac:dyDescent="0.2">
      <c r="A1717">
        <v>2783</v>
      </c>
      <c r="B1717" t="s">
        <v>894</v>
      </c>
      <c r="C1717">
        <v>2406</v>
      </c>
      <c r="D1717" t="s">
        <v>897</v>
      </c>
      <c r="E1717" s="200">
        <v>64411</v>
      </c>
      <c r="F1717">
        <v>14</v>
      </c>
      <c r="G1717" t="s">
        <v>890</v>
      </c>
      <c r="H1717">
        <f>YEAR(Table5[[#This Row],[Date]])</f>
        <v>2076</v>
      </c>
    </row>
    <row r="1718" spans="1:8" x14ac:dyDescent="0.2">
      <c r="A1718">
        <v>2785</v>
      </c>
      <c r="B1718" t="s">
        <v>891</v>
      </c>
      <c r="C1718">
        <v>2419</v>
      </c>
      <c r="D1718" t="s">
        <v>899</v>
      </c>
      <c r="E1718" s="200">
        <v>64423</v>
      </c>
      <c r="F1718">
        <v>14</v>
      </c>
      <c r="G1718" t="s">
        <v>892</v>
      </c>
      <c r="H1718">
        <f>YEAR(Table5[[#This Row],[Date]])</f>
        <v>2076</v>
      </c>
    </row>
    <row r="1719" spans="1:8" x14ac:dyDescent="0.2">
      <c r="A1719">
        <v>2786</v>
      </c>
      <c r="B1719" t="s">
        <v>894</v>
      </c>
      <c r="C1719">
        <v>2417</v>
      </c>
      <c r="D1719" t="s">
        <v>899</v>
      </c>
      <c r="E1719" s="200">
        <v>64435</v>
      </c>
      <c r="F1719">
        <v>14</v>
      </c>
      <c r="G1719" t="s">
        <v>892</v>
      </c>
      <c r="H1719">
        <f>YEAR(Table5[[#This Row],[Date]])</f>
        <v>2076</v>
      </c>
    </row>
    <row r="1720" spans="1:8" x14ac:dyDescent="0.2">
      <c r="A1720">
        <v>2787</v>
      </c>
      <c r="B1720" t="s">
        <v>898</v>
      </c>
      <c r="C1720">
        <v>2412</v>
      </c>
      <c r="D1720" t="s">
        <v>897</v>
      </c>
      <c r="E1720" s="200">
        <v>64447</v>
      </c>
      <c r="F1720">
        <v>14</v>
      </c>
      <c r="G1720" t="s">
        <v>890</v>
      </c>
      <c r="H1720">
        <f>YEAR(Table5[[#This Row],[Date]])</f>
        <v>2076</v>
      </c>
    </row>
    <row r="1721" spans="1:8" x14ac:dyDescent="0.2">
      <c r="A1721">
        <v>2788</v>
      </c>
      <c r="B1721" t="s">
        <v>888</v>
      </c>
      <c r="C1721">
        <v>2412</v>
      </c>
      <c r="D1721" t="s">
        <v>897</v>
      </c>
      <c r="E1721" s="200">
        <v>64459</v>
      </c>
      <c r="F1721">
        <v>14</v>
      </c>
      <c r="G1721" t="s">
        <v>892</v>
      </c>
      <c r="H1721">
        <f>YEAR(Table5[[#This Row],[Date]])</f>
        <v>2076</v>
      </c>
    </row>
    <row r="1722" spans="1:8" x14ac:dyDescent="0.2">
      <c r="A1722">
        <v>2789</v>
      </c>
      <c r="B1722" t="s">
        <v>891</v>
      </c>
      <c r="C1722">
        <v>2401</v>
      </c>
      <c r="D1722" t="s">
        <v>900</v>
      </c>
      <c r="E1722" s="200">
        <v>64471</v>
      </c>
      <c r="F1722">
        <v>14</v>
      </c>
      <c r="G1722" t="s">
        <v>892</v>
      </c>
      <c r="H1722">
        <f>YEAR(Table5[[#This Row],[Date]])</f>
        <v>2076</v>
      </c>
    </row>
    <row r="1723" spans="1:8" x14ac:dyDescent="0.2">
      <c r="A1723">
        <v>2791</v>
      </c>
      <c r="B1723" t="s">
        <v>888</v>
      </c>
      <c r="C1723">
        <v>2423</v>
      </c>
      <c r="D1723" t="s">
        <v>889</v>
      </c>
      <c r="E1723" s="200">
        <v>64483</v>
      </c>
      <c r="F1723">
        <v>14</v>
      </c>
      <c r="G1723" t="s">
        <v>890</v>
      </c>
      <c r="H1723">
        <f>YEAR(Table5[[#This Row],[Date]])</f>
        <v>2076</v>
      </c>
    </row>
    <row r="1724" spans="1:8" x14ac:dyDescent="0.2">
      <c r="A1724">
        <v>2792</v>
      </c>
      <c r="B1724" t="s">
        <v>888</v>
      </c>
      <c r="C1724">
        <v>2402</v>
      </c>
      <c r="D1724" t="s">
        <v>897</v>
      </c>
      <c r="E1724" s="200">
        <v>64495</v>
      </c>
      <c r="F1724">
        <v>14</v>
      </c>
      <c r="G1724" t="s">
        <v>892</v>
      </c>
      <c r="H1724">
        <f>YEAR(Table5[[#This Row],[Date]])</f>
        <v>2076</v>
      </c>
    </row>
    <row r="1725" spans="1:8" x14ac:dyDescent="0.2">
      <c r="A1725">
        <v>2793</v>
      </c>
      <c r="B1725" t="s">
        <v>888</v>
      </c>
      <c r="C1725">
        <v>2403</v>
      </c>
      <c r="D1725" t="s">
        <v>889</v>
      </c>
      <c r="E1725" s="200">
        <v>64507</v>
      </c>
      <c r="F1725">
        <v>14</v>
      </c>
      <c r="G1725" t="s">
        <v>892</v>
      </c>
      <c r="H1725">
        <f>YEAR(Table5[[#This Row],[Date]])</f>
        <v>2076</v>
      </c>
    </row>
    <row r="1726" spans="1:8" x14ac:dyDescent="0.2">
      <c r="A1726">
        <v>2795</v>
      </c>
      <c r="B1726" t="s">
        <v>894</v>
      </c>
      <c r="C1726">
        <v>2409</v>
      </c>
      <c r="D1726" t="s">
        <v>897</v>
      </c>
      <c r="E1726" s="200">
        <v>64519</v>
      </c>
      <c r="F1726">
        <v>14</v>
      </c>
      <c r="G1726" t="s">
        <v>890</v>
      </c>
      <c r="H1726">
        <f>YEAR(Table5[[#This Row],[Date]])</f>
        <v>2076</v>
      </c>
    </row>
    <row r="1727" spans="1:8" x14ac:dyDescent="0.2">
      <c r="A1727">
        <v>2796</v>
      </c>
      <c r="B1727" t="s">
        <v>891</v>
      </c>
      <c r="C1727">
        <v>2409</v>
      </c>
      <c r="D1727" t="s">
        <v>900</v>
      </c>
      <c r="E1727" s="200">
        <v>64531</v>
      </c>
      <c r="F1727">
        <v>5</v>
      </c>
      <c r="G1727" t="s">
        <v>890</v>
      </c>
      <c r="H1727">
        <f>YEAR(Table5[[#This Row],[Date]])</f>
        <v>2076</v>
      </c>
    </row>
    <row r="1728" spans="1:8" x14ac:dyDescent="0.2">
      <c r="A1728">
        <v>2797</v>
      </c>
      <c r="B1728" t="s">
        <v>891</v>
      </c>
      <c r="C1728">
        <v>2411</v>
      </c>
      <c r="D1728" t="s">
        <v>897</v>
      </c>
      <c r="E1728" s="200">
        <v>64543</v>
      </c>
      <c r="F1728">
        <v>14</v>
      </c>
      <c r="G1728" t="s">
        <v>892</v>
      </c>
      <c r="H1728">
        <f>YEAR(Table5[[#This Row],[Date]])</f>
        <v>2076</v>
      </c>
    </row>
    <row r="1729" spans="1:8" x14ac:dyDescent="0.2">
      <c r="A1729">
        <v>2798</v>
      </c>
      <c r="B1729" t="s">
        <v>891</v>
      </c>
      <c r="C1729">
        <v>2402</v>
      </c>
      <c r="D1729" t="s">
        <v>897</v>
      </c>
      <c r="E1729" s="200">
        <v>64555</v>
      </c>
      <c r="F1729">
        <v>14</v>
      </c>
      <c r="G1729" t="s">
        <v>890</v>
      </c>
      <c r="H1729">
        <f>YEAR(Table5[[#This Row],[Date]])</f>
        <v>2076</v>
      </c>
    </row>
    <row r="1730" spans="1:8" x14ac:dyDescent="0.2">
      <c r="A1730">
        <v>2799</v>
      </c>
      <c r="B1730" t="s">
        <v>891</v>
      </c>
      <c r="C1730">
        <v>2404</v>
      </c>
      <c r="D1730" t="s">
        <v>899</v>
      </c>
      <c r="E1730" s="200">
        <v>64567</v>
      </c>
      <c r="F1730">
        <v>13</v>
      </c>
      <c r="G1730" t="s">
        <v>892</v>
      </c>
      <c r="H1730">
        <f>YEAR(Table5[[#This Row],[Date]])</f>
        <v>2076</v>
      </c>
    </row>
    <row r="1731" spans="1:8" x14ac:dyDescent="0.2">
      <c r="A1731">
        <v>2800</v>
      </c>
      <c r="B1731" t="s">
        <v>894</v>
      </c>
      <c r="C1731">
        <v>2412</v>
      </c>
      <c r="D1731" t="s">
        <v>899</v>
      </c>
      <c r="E1731" s="200">
        <v>64579</v>
      </c>
      <c r="F1731">
        <v>13</v>
      </c>
      <c r="G1731" t="s">
        <v>890</v>
      </c>
      <c r="H1731">
        <f>YEAR(Table5[[#This Row],[Date]])</f>
        <v>2076</v>
      </c>
    </row>
    <row r="1732" spans="1:8" x14ac:dyDescent="0.2">
      <c r="A1732">
        <v>2801</v>
      </c>
      <c r="B1732" t="s">
        <v>888</v>
      </c>
      <c r="C1732">
        <v>2419</v>
      </c>
      <c r="D1732" t="s">
        <v>899</v>
      </c>
      <c r="E1732" s="200">
        <v>64591</v>
      </c>
      <c r="F1732">
        <v>13</v>
      </c>
      <c r="G1732" t="s">
        <v>892</v>
      </c>
      <c r="H1732">
        <f>YEAR(Table5[[#This Row],[Date]])</f>
        <v>2076</v>
      </c>
    </row>
    <row r="1733" spans="1:8" x14ac:dyDescent="0.2">
      <c r="A1733">
        <v>2802</v>
      </c>
      <c r="B1733" t="s">
        <v>891</v>
      </c>
      <c r="C1733">
        <v>2414</v>
      </c>
      <c r="D1733" t="s">
        <v>899</v>
      </c>
      <c r="E1733" s="200">
        <v>64603</v>
      </c>
      <c r="F1733">
        <v>14</v>
      </c>
      <c r="G1733" t="s">
        <v>890</v>
      </c>
      <c r="H1733">
        <f>YEAR(Table5[[#This Row],[Date]])</f>
        <v>2076</v>
      </c>
    </row>
    <row r="1734" spans="1:8" x14ac:dyDescent="0.2">
      <c r="A1734">
        <v>2803</v>
      </c>
      <c r="B1734" t="s">
        <v>888</v>
      </c>
      <c r="C1734">
        <v>2418</v>
      </c>
      <c r="D1734" t="s">
        <v>899</v>
      </c>
      <c r="E1734" s="200">
        <v>64615</v>
      </c>
      <c r="F1734">
        <v>13</v>
      </c>
      <c r="G1734" t="s">
        <v>892</v>
      </c>
      <c r="H1734">
        <f>YEAR(Table5[[#This Row],[Date]])</f>
        <v>2076</v>
      </c>
    </row>
    <row r="1735" spans="1:8" x14ac:dyDescent="0.2">
      <c r="A1735">
        <v>2804</v>
      </c>
      <c r="B1735" t="s">
        <v>891</v>
      </c>
      <c r="C1735">
        <v>2411</v>
      </c>
      <c r="D1735" t="s">
        <v>897</v>
      </c>
      <c r="E1735" s="200">
        <v>64627</v>
      </c>
      <c r="F1735">
        <v>13</v>
      </c>
      <c r="G1735" t="s">
        <v>892</v>
      </c>
      <c r="H1735">
        <f>YEAR(Table5[[#This Row],[Date]])</f>
        <v>2076</v>
      </c>
    </row>
    <row r="1736" spans="1:8" x14ac:dyDescent="0.2">
      <c r="A1736">
        <v>2805</v>
      </c>
      <c r="B1736" t="s">
        <v>891</v>
      </c>
      <c r="C1736">
        <v>2414</v>
      </c>
      <c r="D1736" t="s">
        <v>900</v>
      </c>
      <c r="E1736" s="200">
        <v>64639</v>
      </c>
      <c r="F1736">
        <v>14</v>
      </c>
      <c r="G1736" t="s">
        <v>892</v>
      </c>
      <c r="H1736">
        <f>YEAR(Table5[[#This Row],[Date]])</f>
        <v>2076</v>
      </c>
    </row>
    <row r="1737" spans="1:8" x14ac:dyDescent="0.2">
      <c r="A1737">
        <v>2806</v>
      </c>
      <c r="B1737" t="s">
        <v>891</v>
      </c>
      <c r="C1737">
        <v>2402</v>
      </c>
      <c r="D1737" t="s">
        <v>899</v>
      </c>
      <c r="E1737" s="200">
        <v>64651</v>
      </c>
      <c r="F1737">
        <v>14</v>
      </c>
      <c r="G1737" t="s">
        <v>892</v>
      </c>
      <c r="H1737">
        <f>YEAR(Table5[[#This Row],[Date]])</f>
        <v>2077</v>
      </c>
    </row>
    <row r="1738" spans="1:8" x14ac:dyDescent="0.2">
      <c r="A1738">
        <v>2807</v>
      </c>
      <c r="B1738" t="s">
        <v>891</v>
      </c>
      <c r="C1738">
        <v>2421</v>
      </c>
      <c r="D1738" t="s">
        <v>893</v>
      </c>
      <c r="E1738" s="200">
        <v>64663</v>
      </c>
      <c r="F1738">
        <v>14</v>
      </c>
      <c r="G1738" t="s">
        <v>890</v>
      </c>
      <c r="H1738">
        <f>YEAR(Table5[[#This Row],[Date]])</f>
        <v>2077</v>
      </c>
    </row>
    <row r="1739" spans="1:8" x14ac:dyDescent="0.2">
      <c r="A1739">
        <v>2808</v>
      </c>
      <c r="B1739" t="s">
        <v>891</v>
      </c>
      <c r="C1739">
        <v>2416</v>
      </c>
      <c r="D1739" t="s">
        <v>899</v>
      </c>
      <c r="E1739" s="200">
        <v>64675</v>
      </c>
      <c r="F1739">
        <v>7</v>
      </c>
      <c r="G1739" t="s">
        <v>890</v>
      </c>
      <c r="H1739">
        <f>YEAR(Table5[[#This Row],[Date]])</f>
        <v>2077</v>
      </c>
    </row>
    <row r="1740" spans="1:8" x14ac:dyDescent="0.2">
      <c r="A1740">
        <v>2809</v>
      </c>
      <c r="B1740" t="s">
        <v>891</v>
      </c>
      <c r="C1740">
        <v>2416</v>
      </c>
      <c r="D1740" t="s">
        <v>899</v>
      </c>
      <c r="E1740" s="200">
        <v>64687</v>
      </c>
      <c r="F1740">
        <v>14</v>
      </c>
      <c r="G1740" t="s">
        <v>890</v>
      </c>
      <c r="H1740">
        <f>YEAR(Table5[[#This Row],[Date]])</f>
        <v>2077</v>
      </c>
    </row>
    <row r="1741" spans="1:8" x14ac:dyDescent="0.2">
      <c r="A1741">
        <v>2810</v>
      </c>
      <c r="B1741" t="s">
        <v>891</v>
      </c>
      <c r="C1741">
        <v>2414</v>
      </c>
      <c r="D1741" t="s">
        <v>897</v>
      </c>
      <c r="E1741" s="200">
        <v>64699</v>
      </c>
      <c r="F1741">
        <v>13</v>
      </c>
      <c r="G1741" t="s">
        <v>890</v>
      </c>
      <c r="H1741">
        <f>YEAR(Table5[[#This Row],[Date]])</f>
        <v>2077</v>
      </c>
    </row>
    <row r="1742" spans="1:8" x14ac:dyDescent="0.2">
      <c r="A1742">
        <v>2811</v>
      </c>
      <c r="B1742" t="s">
        <v>891</v>
      </c>
      <c r="C1742">
        <v>2412</v>
      </c>
      <c r="D1742" t="s">
        <v>897</v>
      </c>
      <c r="E1742" s="200">
        <v>64711</v>
      </c>
      <c r="F1742">
        <v>13</v>
      </c>
      <c r="G1742" t="s">
        <v>892</v>
      </c>
      <c r="H1742">
        <f>YEAR(Table5[[#This Row],[Date]])</f>
        <v>2077</v>
      </c>
    </row>
    <row r="1743" spans="1:8" x14ac:dyDescent="0.2">
      <c r="A1743">
        <v>2812</v>
      </c>
      <c r="B1743" t="s">
        <v>891</v>
      </c>
      <c r="C1743">
        <v>2412</v>
      </c>
      <c r="D1743" t="s">
        <v>897</v>
      </c>
      <c r="E1743" s="200">
        <v>64723</v>
      </c>
      <c r="F1743">
        <v>13</v>
      </c>
      <c r="G1743" t="s">
        <v>890</v>
      </c>
      <c r="H1743">
        <f>YEAR(Table5[[#This Row],[Date]])</f>
        <v>2077</v>
      </c>
    </row>
    <row r="1744" spans="1:8" x14ac:dyDescent="0.2">
      <c r="A1744">
        <v>2813</v>
      </c>
      <c r="B1744" t="s">
        <v>891</v>
      </c>
      <c r="C1744">
        <v>2418</v>
      </c>
      <c r="D1744" t="s">
        <v>899</v>
      </c>
      <c r="E1744" s="200">
        <v>64735</v>
      </c>
      <c r="F1744">
        <v>13</v>
      </c>
      <c r="G1744" t="s">
        <v>892</v>
      </c>
      <c r="H1744">
        <f>YEAR(Table5[[#This Row],[Date]])</f>
        <v>2077</v>
      </c>
    </row>
    <row r="1745" spans="1:8" x14ac:dyDescent="0.2">
      <c r="A1745">
        <v>2814</v>
      </c>
      <c r="B1745" t="s">
        <v>891</v>
      </c>
      <c r="C1745">
        <v>2412</v>
      </c>
      <c r="D1745" t="s">
        <v>899</v>
      </c>
      <c r="E1745" s="200">
        <v>64747</v>
      </c>
      <c r="F1745">
        <v>13</v>
      </c>
      <c r="G1745" t="s">
        <v>890</v>
      </c>
      <c r="H1745">
        <f>YEAR(Table5[[#This Row],[Date]])</f>
        <v>2077</v>
      </c>
    </row>
    <row r="1746" spans="1:8" x14ac:dyDescent="0.2">
      <c r="A1746">
        <v>2815</v>
      </c>
      <c r="B1746" t="s">
        <v>891</v>
      </c>
      <c r="C1746">
        <v>2412</v>
      </c>
      <c r="D1746" t="s">
        <v>899</v>
      </c>
      <c r="E1746" s="200">
        <v>64759</v>
      </c>
      <c r="F1746">
        <v>13</v>
      </c>
      <c r="G1746" t="s">
        <v>892</v>
      </c>
      <c r="H1746">
        <f>YEAR(Table5[[#This Row],[Date]])</f>
        <v>2077</v>
      </c>
    </row>
    <row r="1747" spans="1:8" x14ac:dyDescent="0.2">
      <c r="A1747">
        <v>2816</v>
      </c>
      <c r="B1747" t="s">
        <v>888</v>
      </c>
      <c r="C1747">
        <v>2416</v>
      </c>
      <c r="D1747" t="s">
        <v>899</v>
      </c>
      <c r="E1747" s="200">
        <v>64771</v>
      </c>
      <c r="F1747">
        <v>13</v>
      </c>
      <c r="G1747" t="s">
        <v>890</v>
      </c>
      <c r="H1747">
        <f>YEAR(Table5[[#This Row],[Date]])</f>
        <v>2077</v>
      </c>
    </row>
    <row r="1748" spans="1:8" x14ac:dyDescent="0.2">
      <c r="A1748">
        <v>2817</v>
      </c>
      <c r="B1748" t="s">
        <v>891</v>
      </c>
      <c r="C1748">
        <v>2403</v>
      </c>
      <c r="D1748" t="s">
        <v>899</v>
      </c>
      <c r="E1748" s="200">
        <v>64783</v>
      </c>
      <c r="F1748">
        <v>14</v>
      </c>
      <c r="G1748" t="s">
        <v>892</v>
      </c>
      <c r="H1748">
        <f>YEAR(Table5[[#This Row],[Date]])</f>
        <v>2077</v>
      </c>
    </row>
    <row r="1749" spans="1:8" x14ac:dyDescent="0.2">
      <c r="A1749">
        <v>2818</v>
      </c>
      <c r="B1749" t="s">
        <v>891</v>
      </c>
      <c r="C1749">
        <v>2422</v>
      </c>
      <c r="D1749" t="s">
        <v>893</v>
      </c>
      <c r="E1749" s="200">
        <v>64795</v>
      </c>
      <c r="F1749">
        <v>14</v>
      </c>
      <c r="G1749" t="s">
        <v>892</v>
      </c>
      <c r="H1749">
        <f>YEAR(Table5[[#This Row],[Date]])</f>
        <v>2077</v>
      </c>
    </row>
    <row r="1750" spans="1:8" x14ac:dyDescent="0.2">
      <c r="A1750">
        <v>2819</v>
      </c>
      <c r="B1750" t="s">
        <v>888</v>
      </c>
      <c r="C1750">
        <v>2408</v>
      </c>
      <c r="D1750" t="s">
        <v>899</v>
      </c>
      <c r="E1750" s="200">
        <v>64807</v>
      </c>
      <c r="F1750">
        <v>14</v>
      </c>
      <c r="G1750" t="s">
        <v>890</v>
      </c>
      <c r="H1750">
        <f>YEAR(Table5[[#This Row],[Date]])</f>
        <v>2077</v>
      </c>
    </row>
    <row r="1751" spans="1:8" x14ac:dyDescent="0.2">
      <c r="A1751">
        <v>2820</v>
      </c>
      <c r="B1751" t="s">
        <v>894</v>
      </c>
      <c r="C1751">
        <v>2417</v>
      </c>
      <c r="D1751" t="s">
        <v>899</v>
      </c>
      <c r="E1751" s="200">
        <v>64819</v>
      </c>
      <c r="F1751">
        <v>14</v>
      </c>
      <c r="G1751" t="s">
        <v>892</v>
      </c>
      <c r="H1751">
        <f>YEAR(Table5[[#This Row],[Date]])</f>
        <v>2077</v>
      </c>
    </row>
    <row r="1752" spans="1:8" x14ac:dyDescent="0.2">
      <c r="A1752">
        <v>2821</v>
      </c>
      <c r="B1752" t="s">
        <v>891</v>
      </c>
      <c r="C1752">
        <v>2405</v>
      </c>
      <c r="D1752" t="s">
        <v>899</v>
      </c>
      <c r="E1752" s="200">
        <v>64831</v>
      </c>
      <c r="F1752">
        <v>13</v>
      </c>
      <c r="G1752" t="s">
        <v>892</v>
      </c>
      <c r="H1752">
        <f>YEAR(Table5[[#This Row],[Date]])</f>
        <v>2077</v>
      </c>
    </row>
    <row r="1753" spans="1:8" x14ac:dyDescent="0.2">
      <c r="A1753">
        <v>2822</v>
      </c>
      <c r="B1753" t="s">
        <v>888</v>
      </c>
      <c r="C1753">
        <v>2424</v>
      </c>
      <c r="D1753" t="s">
        <v>900</v>
      </c>
      <c r="E1753" s="200">
        <v>64843</v>
      </c>
      <c r="F1753">
        <v>14</v>
      </c>
      <c r="G1753" t="s">
        <v>892</v>
      </c>
      <c r="H1753">
        <f>YEAR(Table5[[#This Row],[Date]])</f>
        <v>2077</v>
      </c>
    </row>
    <row r="1754" spans="1:8" x14ac:dyDescent="0.2">
      <c r="A1754">
        <v>2823</v>
      </c>
      <c r="B1754" t="s">
        <v>894</v>
      </c>
      <c r="C1754">
        <v>2419</v>
      </c>
      <c r="D1754" t="s">
        <v>899</v>
      </c>
      <c r="E1754" s="200">
        <v>64855</v>
      </c>
      <c r="F1754">
        <v>13</v>
      </c>
      <c r="G1754" t="s">
        <v>890</v>
      </c>
      <c r="H1754">
        <f>YEAR(Table5[[#This Row],[Date]])</f>
        <v>2077</v>
      </c>
    </row>
    <row r="1755" spans="1:8" x14ac:dyDescent="0.2">
      <c r="A1755">
        <v>2824</v>
      </c>
      <c r="B1755" t="s">
        <v>895</v>
      </c>
      <c r="C1755">
        <v>2412</v>
      </c>
      <c r="D1755" t="s">
        <v>900</v>
      </c>
      <c r="E1755" s="200">
        <v>64867</v>
      </c>
      <c r="F1755">
        <v>14</v>
      </c>
      <c r="G1755" t="s">
        <v>892</v>
      </c>
      <c r="H1755">
        <f>YEAR(Table5[[#This Row],[Date]])</f>
        <v>2077</v>
      </c>
    </row>
    <row r="1756" spans="1:8" x14ac:dyDescent="0.2">
      <c r="A1756">
        <v>2825</v>
      </c>
      <c r="B1756" t="s">
        <v>894</v>
      </c>
      <c r="C1756">
        <v>2406</v>
      </c>
      <c r="D1756" t="s">
        <v>900</v>
      </c>
      <c r="E1756" s="200">
        <v>64879</v>
      </c>
      <c r="F1756">
        <v>14</v>
      </c>
      <c r="G1756" t="s">
        <v>892</v>
      </c>
      <c r="H1756">
        <f>YEAR(Table5[[#This Row],[Date]])</f>
        <v>2077</v>
      </c>
    </row>
    <row r="1757" spans="1:8" x14ac:dyDescent="0.2">
      <c r="A1757">
        <v>2826</v>
      </c>
      <c r="B1757" t="s">
        <v>894</v>
      </c>
      <c r="C1757">
        <v>2415</v>
      </c>
      <c r="D1757" t="s">
        <v>897</v>
      </c>
      <c r="E1757" s="200">
        <v>64891</v>
      </c>
      <c r="F1757">
        <v>14</v>
      </c>
      <c r="G1757" t="s">
        <v>892</v>
      </c>
      <c r="H1757">
        <f>YEAR(Table5[[#This Row],[Date]])</f>
        <v>2077</v>
      </c>
    </row>
    <row r="1758" spans="1:8" x14ac:dyDescent="0.2">
      <c r="A1758">
        <v>2827</v>
      </c>
      <c r="B1758" t="s">
        <v>891</v>
      </c>
      <c r="C1758">
        <v>2413</v>
      </c>
      <c r="D1758" t="s">
        <v>897</v>
      </c>
      <c r="E1758" s="200">
        <v>64903</v>
      </c>
      <c r="F1758">
        <v>14</v>
      </c>
      <c r="G1758" t="s">
        <v>890</v>
      </c>
      <c r="H1758">
        <f>YEAR(Table5[[#This Row],[Date]])</f>
        <v>2077</v>
      </c>
    </row>
    <row r="1759" spans="1:8" x14ac:dyDescent="0.2">
      <c r="A1759">
        <v>2828</v>
      </c>
      <c r="B1759" t="s">
        <v>891</v>
      </c>
      <c r="C1759">
        <v>2402</v>
      </c>
      <c r="D1759" t="s">
        <v>899</v>
      </c>
      <c r="E1759" s="200">
        <v>64915</v>
      </c>
      <c r="F1759">
        <v>14</v>
      </c>
      <c r="G1759" t="s">
        <v>890</v>
      </c>
      <c r="H1759">
        <f>YEAR(Table5[[#This Row],[Date]])</f>
        <v>2077</v>
      </c>
    </row>
    <row r="1760" spans="1:8" x14ac:dyDescent="0.2">
      <c r="A1760">
        <v>2829</v>
      </c>
      <c r="B1760" t="s">
        <v>891</v>
      </c>
      <c r="C1760">
        <v>2416</v>
      </c>
      <c r="D1760" t="s">
        <v>889</v>
      </c>
      <c r="E1760" s="200">
        <v>64927</v>
      </c>
      <c r="F1760">
        <v>14</v>
      </c>
      <c r="G1760" t="s">
        <v>890</v>
      </c>
      <c r="H1760">
        <f>YEAR(Table5[[#This Row],[Date]])</f>
        <v>2077</v>
      </c>
    </row>
    <row r="1761" spans="1:8" x14ac:dyDescent="0.2">
      <c r="A1761">
        <v>2830</v>
      </c>
      <c r="B1761" t="s">
        <v>891</v>
      </c>
      <c r="C1761">
        <v>2419</v>
      </c>
      <c r="D1761" t="s">
        <v>897</v>
      </c>
      <c r="E1761" s="200">
        <v>64939</v>
      </c>
      <c r="F1761">
        <v>14</v>
      </c>
      <c r="G1761" t="s">
        <v>890</v>
      </c>
      <c r="H1761">
        <f>YEAR(Table5[[#This Row],[Date]])</f>
        <v>2077</v>
      </c>
    </row>
    <row r="1762" spans="1:8" x14ac:dyDescent="0.2">
      <c r="A1762">
        <v>2831</v>
      </c>
      <c r="B1762" t="s">
        <v>891</v>
      </c>
      <c r="C1762">
        <v>2417</v>
      </c>
      <c r="D1762" t="s">
        <v>897</v>
      </c>
      <c r="E1762" s="200">
        <v>64951</v>
      </c>
      <c r="F1762">
        <v>14</v>
      </c>
      <c r="G1762" t="s">
        <v>890</v>
      </c>
      <c r="H1762">
        <f>YEAR(Table5[[#This Row],[Date]])</f>
        <v>2077</v>
      </c>
    </row>
    <row r="1763" spans="1:8" x14ac:dyDescent="0.2">
      <c r="A1763">
        <v>2832</v>
      </c>
      <c r="B1763" t="s">
        <v>891</v>
      </c>
      <c r="C1763">
        <v>2409</v>
      </c>
      <c r="D1763" t="s">
        <v>897</v>
      </c>
      <c r="E1763" s="200">
        <v>64963</v>
      </c>
      <c r="F1763">
        <v>14</v>
      </c>
      <c r="G1763" t="s">
        <v>890</v>
      </c>
      <c r="H1763">
        <f>YEAR(Table5[[#This Row],[Date]])</f>
        <v>2077</v>
      </c>
    </row>
    <row r="1764" spans="1:8" x14ac:dyDescent="0.2">
      <c r="A1764">
        <v>2833</v>
      </c>
      <c r="B1764" t="s">
        <v>894</v>
      </c>
      <c r="C1764">
        <v>2406</v>
      </c>
      <c r="D1764" t="s">
        <v>899</v>
      </c>
      <c r="E1764" s="200">
        <v>64975</v>
      </c>
      <c r="F1764">
        <v>14</v>
      </c>
      <c r="G1764" t="s">
        <v>890</v>
      </c>
      <c r="H1764">
        <f>YEAR(Table5[[#This Row],[Date]])</f>
        <v>2077</v>
      </c>
    </row>
    <row r="1765" spans="1:8" x14ac:dyDescent="0.2">
      <c r="A1765">
        <v>2834</v>
      </c>
      <c r="B1765" t="s">
        <v>894</v>
      </c>
      <c r="C1765">
        <v>2404</v>
      </c>
      <c r="D1765" t="s">
        <v>893</v>
      </c>
      <c r="E1765" s="200">
        <v>64987</v>
      </c>
      <c r="F1765">
        <v>14</v>
      </c>
      <c r="G1765" t="s">
        <v>892</v>
      </c>
      <c r="H1765">
        <f>YEAR(Table5[[#This Row],[Date]])</f>
        <v>2077</v>
      </c>
    </row>
    <row r="1766" spans="1:8" x14ac:dyDescent="0.2">
      <c r="A1766">
        <v>2837</v>
      </c>
      <c r="B1766" t="s">
        <v>891</v>
      </c>
      <c r="C1766">
        <v>2406</v>
      </c>
      <c r="D1766" t="s">
        <v>897</v>
      </c>
      <c r="E1766" s="200">
        <v>64999</v>
      </c>
      <c r="F1766">
        <v>13</v>
      </c>
      <c r="G1766" t="s">
        <v>892</v>
      </c>
      <c r="H1766">
        <f>YEAR(Table5[[#This Row],[Date]])</f>
        <v>2077</v>
      </c>
    </row>
    <row r="1767" spans="1:8" x14ac:dyDescent="0.2">
      <c r="A1767">
        <v>2838</v>
      </c>
      <c r="B1767" t="s">
        <v>891</v>
      </c>
      <c r="C1767">
        <v>2423</v>
      </c>
      <c r="D1767" t="s">
        <v>900</v>
      </c>
      <c r="E1767" s="200">
        <v>65011</v>
      </c>
      <c r="F1767">
        <v>13</v>
      </c>
      <c r="G1767" t="s">
        <v>890</v>
      </c>
      <c r="H1767">
        <f>YEAR(Table5[[#This Row],[Date]])</f>
        <v>2077</v>
      </c>
    </row>
    <row r="1768" spans="1:8" x14ac:dyDescent="0.2">
      <c r="A1768">
        <v>2839</v>
      </c>
      <c r="B1768" t="s">
        <v>891</v>
      </c>
      <c r="C1768">
        <v>2424</v>
      </c>
      <c r="D1768" t="s">
        <v>889</v>
      </c>
      <c r="E1768" s="200">
        <v>65023</v>
      </c>
      <c r="F1768">
        <v>14</v>
      </c>
      <c r="G1768" t="s">
        <v>890</v>
      </c>
      <c r="H1768">
        <f>YEAR(Table5[[#This Row],[Date]])</f>
        <v>2078</v>
      </c>
    </row>
    <row r="1769" spans="1:8" x14ac:dyDescent="0.2">
      <c r="A1769">
        <v>2840</v>
      </c>
      <c r="B1769" t="s">
        <v>891</v>
      </c>
      <c r="C1769">
        <v>2402</v>
      </c>
      <c r="D1769" t="s">
        <v>899</v>
      </c>
      <c r="E1769" s="200">
        <v>65035</v>
      </c>
      <c r="F1769">
        <v>13</v>
      </c>
      <c r="G1769" t="s">
        <v>890</v>
      </c>
      <c r="H1769">
        <f>YEAR(Table5[[#This Row],[Date]])</f>
        <v>2078</v>
      </c>
    </row>
    <row r="1770" spans="1:8" x14ac:dyDescent="0.2">
      <c r="A1770">
        <v>2841</v>
      </c>
      <c r="B1770" t="s">
        <v>891</v>
      </c>
      <c r="C1770">
        <v>2402</v>
      </c>
      <c r="D1770" t="s">
        <v>899</v>
      </c>
      <c r="E1770" s="200">
        <v>65047</v>
      </c>
      <c r="F1770">
        <v>13</v>
      </c>
      <c r="G1770" t="s">
        <v>890</v>
      </c>
      <c r="H1770">
        <f>YEAR(Table5[[#This Row],[Date]])</f>
        <v>2078</v>
      </c>
    </row>
    <row r="1771" spans="1:8" x14ac:dyDescent="0.2">
      <c r="A1771">
        <v>2842</v>
      </c>
      <c r="B1771" t="s">
        <v>894</v>
      </c>
      <c r="C1771">
        <v>2402</v>
      </c>
      <c r="D1771" t="s">
        <v>900</v>
      </c>
      <c r="E1771" s="200">
        <v>65059</v>
      </c>
      <c r="F1771">
        <v>2</v>
      </c>
      <c r="G1771" t="s">
        <v>892</v>
      </c>
      <c r="H1771">
        <f>YEAR(Table5[[#This Row],[Date]])</f>
        <v>2078</v>
      </c>
    </row>
    <row r="1772" spans="1:8" x14ac:dyDescent="0.2">
      <c r="A1772">
        <v>2843</v>
      </c>
      <c r="B1772" t="s">
        <v>891</v>
      </c>
      <c r="C1772">
        <v>2412</v>
      </c>
      <c r="D1772" t="s">
        <v>899</v>
      </c>
      <c r="E1772" s="200">
        <v>65071</v>
      </c>
      <c r="F1772">
        <v>14</v>
      </c>
      <c r="G1772" t="s">
        <v>892</v>
      </c>
      <c r="H1772">
        <f>YEAR(Table5[[#This Row],[Date]])</f>
        <v>2078</v>
      </c>
    </row>
    <row r="1773" spans="1:8" x14ac:dyDescent="0.2">
      <c r="A1773">
        <v>2844</v>
      </c>
      <c r="B1773" t="s">
        <v>891</v>
      </c>
      <c r="C1773">
        <v>2406</v>
      </c>
      <c r="D1773" t="s">
        <v>897</v>
      </c>
      <c r="E1773" s="200">
        <v>65083</v>
      </c>
      <c r="F1773">
        <v>14</v>
      </c>
      <c r="G1773" t="s">
        <v>892</v>
      </c>
      <c r="H1773">
        <f>YEAR(Table5[[#This Row],[Date]])</f>
        <v>2078</v>
      </c>
    </row>
    <row r="1774" spans="1:8" x14ac:dyDescent="0.2">
      <c r="A1774">
        <v>2845</v>
      </c>
      <c r="B1774" t="s">
        <v>891</v>
      </c>
      <c r="C1774">
        <v>2417</v>
      </c>
      <c r="D1774" t="s">
        <v>900</v>
      </c>
      <c r="E1774" s="200">
        <v>65095</v>
      </c>
      <c r="F1774">
        <v>14</v>
      </c>
      <c r="G1774" t="s">
        <v>890</v>
      </c>
      <c r="H1774">
        <f>YEAR(Table5[[#This Row],[Date]])</f>
        <v>2078</v>
      </c>
    </row>
    <row r="1775" spans="1:8" x14ac:dyDescent="0.2">
      <c r="A1775">
        <v>2846</v>
      </c>
      <c r="B1775" t="s">
        <v>891</v>
      </c>
      <c r="C1775">
        <v>2405</v>
      </c>
      <c r="D1775" t="s">
        <v>897</v>
      </c>
      <c r="E1775" s="200">
        <v>65107</v>
      </c>
      <c r="F1775">
        <v>14</v>
      </c>
      <c r="G1775" t="s">
        <v>890</v>
      </c>
      <c r="H1775">
        <f>YEAR(Table5[[#This Row],[Date]])</f>
        <v>2078</v>
      </c>
    </row>
    <row r="1776" spans="1:8" x14ac:dyDescent="0.2">
      <c r="A1776">
        <v>2847</v>
      </c>
      <c r="B1776" t="s">
        <v>888</v>
      </c>
      <c r="C1776">
        <v>2411</v>
      </c>
      <c r="D1776" t="s">
        <v>897</v>
      </c>
      <c r="E1776" s="200">
        <v>65119</v>
      </c>
      <c r="F1776">
        <v>13</v>
      </c>
      <c r="G1776" t="s">
        <v>892</v>
      </c>
      <c r="H1776">
        <f>YEAR(Table5[[#This Row],[Date]])</f>
        <v>2078</v>
      </c>
    </row>
    <row r="1777" spans="1:8" x14ac:dyDescent="0.2">
      <c r="A1777">
        <v>2848</v>
      </c>
      <c r="B1777" t="s">
        <v>891</v>
      </c>
      <c r="C1777">
        <v>2404</v>
      </c>
      <c r="D1777" t="s">
        <v>900</v>
      </c>
      <c r="E1777" s="200">
        <v>65131</v>
      </c>
      <c r="F1777">
        <v>13</v>
      </c>
      <c r="G1777" t="s">
        <v>892</v>
      </c>
      <c r="H1777">
        <f>YEAR(Table5[[#This Row],[Date]])</f>
        <v>2078</v>
      </c>
    </row>
    <row r="1778" spans="1:8" x14ac:dyDescent="0.2">
      <c r="A1778">
        <v>2849</v>
      </c>
      <c r="B1778" t="s">
        <v>894</v>
      </c>
      <c r="C1778">
        <v>2420</v>
      </c>
      <c r="D1778" t="s">
        <v>899</v>
      </c>
      <c r="E1778" s="200">
        <v>65143</v>
      </c>
      <c r="F1778">
        <v>13</v>
      </c>
      <c r="G1778" t="s">
        <v>892</v>
      </c>
      <c r="H1778">
        <f>YEAR(Table5[[#This Row],[Date]])</f>
        <v>2078</v>
      </c>
    </row>
    <row r="1779" spans="1:8" x14ac:dyDescent="0.2">
      <c r="A1779">
        <v>2850</v>
      </c>
      <c r="B1779" t="s">
        <v>888</v>
      </c>
      <c r="C1779">
        <v>2401</v>
      </c>
      <c r="D1779" t="s">
        <v>897</v>
      </c>
      <c r="E1779" s="200">
        <v>65155</v>
      </c>
      <c r="F1779">
        <v>13</v>
      </c>
      <c r="G1779" t="s">
        <v>890</v>
      </c>
      <c r="H1779">
        <f>YEAR(Table5[[#This Row],[Date]])</f>
        <v>2078</v>
      </c>
    </row>
    <row r="1780" spans="1:8" x14ac:dyDescent="0.2">
      <c r="A1780">
        <v>2851</v>
      </c>
      <c r="B1780" t="s">
        <v>894</v>
      </c>
      <c r="C1780">
        <v>2406</v>
      </c>
      <c r="D1780" t="s">
        <v>900</v>
      </c>
      <c r="E1780" s="200">
        <v>65167</v>
      </c>
      <c r="F1780">
        <v>14</v>
      </c>
      <c r="G1780" t="s">
        <v>890</v>
      </c>
      <c r="H1780">
        <f>YEAR(Table5[[#This Row],[Date]])</f>
        <v>2078</v>
      </c>
    </row>
    <row r="1781" spans="1:8" x14ac:dyDescent="0.2">
      <c r="A1781">
        <v>2853</v>
      </c>
      <c r="B1781" t="s">
        <v>891</v>
      </c>
      <c r="C1781">
        <v>2411</v>
      </c>
      <c r="D1781" t="s">
        <v>897</v>
      </c>
      <c r="E1781" s="200">
        <v>65179</v>
      </c>
      <c r="F1781">
        <v>14</v>
      </c>
      <c r="G1781" t="s">
        <v>890</v>
      </c>
      <c r="H1781">
        <f>YEAR(Table5[[#This Row],[Date]])</f>
        <v>2078</v>
      </c>
    </row>
    <row r="1782" spans="1:8" x14ac:dyDescent="0.2">
      <c r="A1782">
        <v>2854</v>
      </c>
      <c r="B1782" t="s">
        <v>891</v>
      </c>
      <c r="C1782">
        <v>2401</v>
      </c>
      <c r="D1782" t="s">
        <v>897</v>
      </c>
      <c r="E1782" s="200">
        <v>65191</v>
      </c>
      <c r="F1782">
        <v>14</v>
      </c>
      <c r="G1782" t="s">
        <v>890</v>
      </c>
      <c r="H1782">
        <f>YEAR(Table5[[#This Row],[Date]])</f>
        <v>2078</v>
      </c>
    </row>
    <row r="1783" spans="1:8" x14ac:dyDescent="0.2">
      <c r="A1783">
        <v>2855</v>
      </c>
      <c r="B1783" t="s">
        <v>894</v>
      </c>
      <c r="C1783">
        <v>2402</v>
      </c>
      <c r="D1783" t="s">
        <v>899</v>
      </c>
      <c r="E1783" s="200">
        <v>65203</v>
      </c>
      <c r="F1783">
        <v>14</v>
      </c>
      <c r="G1783" t="s">
        <v>892</v>
      </c>
      <c r="H1783">
        <f>YEAR(Table5[[#This Row],[Date]])</f>
        <v>2078</v>
      </c>
    </row>
    <row r="1784" spans="1:8" x14ac:dyDescent="0.2">
      <c r="A1784">
        <v>2856</v>
      </c>
      <c r="B1784" t="s">
        <v>891</v>
      </c>
      <c r="C1784">
        <v>2402</v>
      </c>
      <c r="D1784" t="s">
        <v>900</v>
      </c>
      <c r="E1784" s="200">
        <v>65215</v>
      </c>
      <c r="F1784">
        <v>13</v>
      </c>
      <c r="G1784" t="s">
        <v>890</v>
      </c>
      <c r="H1784">
        <f>YEAR(Table5[[#This Row],[Date]])</f>
        <v>2078</v>
      </c>
    </row>
    <row r="1785" spans="1:8" x14ac:dyDescent="0.2">
      <c r="A1785">
        <v>2858</v>
      </c>
      <c r="B1785" t="s">
        <v>891</v>
      </c>
      <c r="C1785">
        <v>2412</v>
      </c>
      <c r="D1785" t="s">
        <v>897</v>
      </c>
      <c r="E1785" s="200">
        <v>65227</v>
      </c>
      <c r="F1785">
        <v>13</v>
      </c>
      <c r="G1785" t="s">
        <v>892</v>
      </c>
      <c r="H1785">
        <f>YEAR(Table5[[#This Row],[Date]])</f>
        <v>2078</v>
      </c>
    </row>
    <row r="1786" spans="1:8" x14ac:dyDescent="0.2">
      <c r="A1786">
        <v>2860</v>
      </c>
      <c r="B1786" t="s">
        <v>891</v>
      </c>
      <c r="C1786">
        <v>2420</v>
      </c>
      <c r="D1786" t="s">
        <v>889</v>
      </c>
      <c r="E1786" s="200">
        <v>65239</v>
      </c>
      <c r="F1786">
        <v>13</v>
      </c>
      <c r="G1786" t="s">
        <v>892</v>
      </c>
      <c r="H1786">
        <f>YEAR(Table5[[#This Row],[Date]])</f>
        <v>2078</v>
      </c>
    </row>
    <row r="1787" spans="1:8" x14ac:dyDescent="0.2">
      <c r="A1787">
        <v>2861</v>
      </c>
      <c r="B1787" t="s">
        <v>888</v>
      </c>
      <c r="C1787">
        <v>2421</v>
      </c>
      <c r="D1787" t="s">
        <v>889</v>
      </c>
      <c r="E1787" s="200">
        <v>65251</v>
      </c>
      <c r="F1787">
        <v>13</v>
      </c>
      <c r="G1787" t="s">
        <v>890</v>
      </c>
      <c r="H1787">
        <f>YEAR(Table5[[#This Row],[Date]])</f>
        <v>2078</v>
      </c>
    </row>
    <row r="1788" spans="1:8" x14ac:dyDescent="0.2">
      <c r="A1788">
        <v>2862</v>
      </c>
      <c r="B1788" t="s">
        <v>891</v>
      </c>
      <c r="C1788">
        <v>2407</v>
      </c>
      <c r="D1788" t="s">
        <v>889</v>
      </c>
      <c r="E1788" s="200">
        <v>65263</v>
      </c>
      <c r="F1788">
        <v>13</v>
      </c>
      <c r="G1788" t="s">
        <v>890</v>
      </c>
      <c r="H1788">
        <f>YEAR(Table5[[#This Row],[Date]])</f>
        <v>2078</v>
      </c>
    </row>
    <row r="1789" spans="1:8" x14ac:dyDescent="0.2">
      <c r="A1789">
        <v>2863</v>
      </c>
      <c r="B1789" t="s">
        <v>891</v>
      </c>
      <c r="C1789">
        <v>2416</v>
      </c>
      <c r="D1789" t="s">
        <v>893</v>
      </c>
      <c r="E1789" s="200">
        <v>65275</v>
      </c>
      <c r="F1789">
        <v>13</v>
      </c>
      <c r="G1789" t="s">
        <v>892</v>
      </c>
      <c r="H1789">
        <f>YEAR(Table5[[#This Row],[Date]])</f>
        <v>2078</v>
      </c>
    </row>
    <row r="1790" spans="1:8" x14ac:dyDescent="0.2">
      <c r="A1790">
        <v>2864</v>
      </c>
      <c r="B1790" t="s">
        <v>888</v>
      </c>
      <c r="C1790">
        <v>2422</v>
      </c>
      <c r="D1790" t="s">
        <v>899</v>
      </c>
      <c r="E1790" s="200">
        <v>65287</v>
      </c>
      <c r="F1790">
        <v>13</v>
      </c>
      <c r="G1790" t="s">
        <v>890</v>
      </c>
      <c r="H1790">
        <f>YEAR(Table5[[#This Row],[Date]])</f>
        <v>2078</v>
      </c>
    </row>
    <row r="1791" spans="1:8" x14ac:dyDescent="0.2">
      <c r="A1791">
        <v>2865</v>
      </c>
      <c r="B1791" t="s">
        <v>891</v>
      </c>
      <c r="C1791">
        <v>2422</v>
      </c>
      <c r="D1791" t="s">
        <v>899</v>
      </c>
      <c r="E1791" s="200">
        <v>65299</v>
      </c>
      <c r="F1791">
        <v>13</v>
      </c>
      <c r="G1791" t="s">
        <v>890</v>
      </c>
      <c r="H1791">
        <f>YEAR(Table5[[#This Row],[Date]])</f>
        <v>2078</v>
      </c>
    </row>
    <row r="1792" spans="1:8" x14ac:dyDescent="0.2">
      <c r="A1792">
        <v>2866</v>
      </c>
      <c r="B1792" t="s">
        <v>891</v>
      </c>
      <c r="C1792">
        <v>2418</v>
      </c>
      <c r="D1792" t="s">
        <v>899</v>
      </c>
      <c r="E1792" s="200">
        <v>65311</v>
      </c>
      <c r="F1792">
        <v>13</v>
      </c>
      <c r="G1792" t="s">
        <v>892</v>
      </c>
      <c r="H1792">
        <f>YEAR(Table5[[#This Row],[Date]])</f>
        <v>2078</v>
      </c>
    </row>
    <row r="1793" spans="1:8" x14ac:dyDescent="0.2">
      <c r="A1793">
        <v>2867</v>
      </c>
      <c r="B1793" t="s">
        <v>891</v>
      </c>
      <c r="C1793">
        <v>2412</v>
      </c>
      <c r="D1793" t="s">
        <v>899</v>
      </c>
      <c r="E1793" s="200">
        <v>65323</v>
      </c>
      <c r="F1793">
        <v>13</v>
      </c>
      <c r="G1793" t="s">
        <v>890</v>
      </c>
      <c r="H1793">
        <f>YEAR(Table5[[#This Row],[Date]])</f>
        <v>2078</v>
      </c>
    </row>
    <row r="1794" spans="1:8" x14ac:dyDescent="0.2">
      <c r="A1794">
        <v>2868</v>
      </c>
      <c r="B1794" t="s">
        <v>891</v>
      </c>
      <c r="C1794">
        <v>2418</v>
      </c>
      <c r="D1794" t="s">
        <v>889</v>
      </c>
      <c r="E1794" s="200">
        <v>65335</v>
      </c>
      <c r="F1794">
        <v>12</v>
      </c>
      <c r="G1794" t="s">
        <v>890</v>
      </c>
      <c r="H1794">
        <f>YEAR(Table5[[#This Row],[Date]])</f>
        <v>2078</v>
      </c>
    </row>
    <row r="1795" spans="1:8" x14ac:dyDescent="0.2">
      <c r="A1795">
        <v>2870</v>
      </c>
      <c r="B1795" t="s">
        <v>891</v>
      </c>
      <c r="C1795">
        <v>2417</v>
      </c>
      <c r="D1795" t="s">
        <v>899</v>
      </c>
      <c r="E1795" s="200">
        <v>65347</v>
      </c>
      <c r="F1795">
        <v>13</v>
      </c>
      <c r="G1795" t="s">
        <v>890</v>
      </c>
      <c r="H1795">
        <f>YEAR(Table5[[#This Row],[Date]])</f>
        <v>2078</v>
      </c>
    </row>
    <row r="1796" spans="1:8" x14ac:dyDescent="0.2">
      <c r="A1796">
        <v>2871</v>
      </c>
      <c r="B1796" t="s">
        <v>891</v>
      </c>
      <c r="C1796">
        <v>2409</v>
      </c>
      <c r="D1796" t="s">
        <v>899</v>
      </c>
      <c r="E1796" s="200">
        <v>65359</v>
      </c>
      <c r="F1796">
        <v>13</v>
      </c>
      <c r="G1796" t="s">
        <v>890</v>
      </c>
      <c r="H1796">
        <f>YEAR(Table5[[#This Row],[Date]])</f>
        <v>2078</v>
      </c>
    </row>
    <row r="1797" spans="1:8" x14ac:dyDescent="0.2">
      <c r="A1797">
        <v>2872</v>
      </c>
      <c r="B1797" t="s">
        <v>891</v>
      </c>
      <c r="C1797">
        <v>2423</v>
      </c>
      <c r="D1797" t="s">
        <v>897</v>
      </c>
      <c r="E1797" s="200">
        <v>65371</v>
      </c>
      <c r="F1797">
        <v>12</v>
      </c>
      <c r="G1797" t="s">
        <v>890</v>
      </c>
      <c r="H1797">
        <f>YEAR(Table5[[#This Row],[Date]])</f>
        <v>2078</v>
      </c>
    </row>
    <row r="1798" spans="1:8" x14ac:dyDescent="0.2">
      <c r="A1798">
        <v>2873</v>
      </c>
      <c r="B1798" t="s">
        <v>891</v>
      </c>
      <c r="C1798">
        <v>2423</v>
      </c>
      <c r="D1798" t="s">
        <v>893</v>
      </c>
      <c r="E1798" s="200">
        <v>65383</v>
      </c>
      <c r="F1798">
        <v>12</v>
      </c>
      <c r="G1798" t="s">
        <v>890</v>
      </c>
      <c r="H1798">
        <f>YEAR(Table5[[#This Row],[Date]])</f>
        <v>2079</v>
      </c>
    </row>
    <row r="1799" spans="1:8" x14ac:dyDescent="0.2">
      <c r="A1799">
        <v>2874</v>
      </c>
      <c r="B1799" t="s">
        <v>888</v>
      </c>
      <c r="C1799">
        <v>2418</v>
      </c>
      <c r="D1799" t="s">
        <v>899</v>
      </c>
      <c r="E1799" s="200">
        <v>65395</v>
      </c>
      <c r="F1799">
        <v>13</v>
      </c>
      <c r="G1799" t="s">
        <v>892</v>
      </c>
      <c r="H1799">
        <f>YEAR(Table5[[#This Row],[Date]])</f>
        <v>2079</v>
      </c>
    </row>
    <row r="1800" spans="1:8" x14ac:dyDescent="0.2">
      <c r="A1800">
        <v>2875</v>
      </c>
      <c r="B1800" t="s">
        <v>891</v>
      </c>
      <c r="C1800">
        <v>2418</v>
      </c>
      <c r="D1800" t="s">
        <v>899</v>
      </c>
      <c r="E1800" s="200">
        <v>65407</v>
      </c>
      <c r="F1800">
        <v>13</v>
      </c>
      <c r="G1800" t="s">
        <v>892</v>
      </c>
      <c r="H1800">
        <f>YEAR(Table5[[#This Row],[Date]])</f>
        <v>2079</v>
      </c>
    </row>
    <row r="1801" spans="1:8" x14ac:dyDescent="0.2">
      <c r="A1801">
        <v>2876</v>
      </c>
      <c r="B1801" t="s">
        <v>891</v>
      </c>
      <c r="C1801">
        <v>2423</v>
      </c>
      <c r="D1801" t="s">
        <v>893</v>
      </c>
      <c r="E1801" s="200">
        <v>65419</v>
      </c>
      <c r="F1801">
        <v>13</v>
      </c>
      <c r="G1801" t="s">
        <v>890</v>
      </c>
      <c r="H1801">
        <f>YEAR(Table5[[#This Row],[Date]])</f>
        <v>2079</v>
      </c>
    </row>
    <row r="1802" spans="1:8" x14ac:dyDescent="0.2">
      <c r="A1802">
        <v>2877</v>
      </c>
      <c r="B1802" t="s">
        <v>891</v>
      </c>
      <c r="C1802">
        <v>2404</v>
      </c>
      <c r="D1802" t="s">
        <v>899</v>
      </c>
      <c r="E1802" s="200">
        <v>65431</v>
      </c>
      <c r="F1802">
        <v>12</v>
      </c>
      <c r="G1802" t="s">
        <v>890</v>
      </c>
      <c r="H1802">
        <f>YEAR(Table5[[#This Row],[Date]])</f>
        <v>2079</v>
      </c>
    </row>
    <row r="1803" spans="1:8" x14ac:dyDescent="0.2">
      <c r="A1803">
        <v>2878</v>
      </c>
      <c r="B1803" t="s">
        <v>894</v>
      </c>
      <c r="C1803">
        <v>2412</v>
      </c>
      <c r="D1803" t="s">
        <v>897</v>
      </c>
      <c r="E1803" s="200">
        <v>65443</v>
      </c>
      <c r="F1803">
        <v>12</v>
      </c>
      <c r="G1803" t="s">
        <v>892</v>
      </c>
      <c r="H1803">
        <f>YEAR(Table5[[#This Row],[Date]])</f>
        <v>2079</v>
      </c>
    </row>
    <row r="1804" spans="1:8" x14ac:dyDescent="0.2">
      <c r="A1804">
        <v>2879</v>
      </c>
      <c r="B1804" t="s">
        <v>894</v>
      </c>
      <c r="C1804">
        <v>2402</v>
      </c>
      <c r="D1804" t="s">
        <v>897</v>
      </c>
      <c r="E1804" s="200">
        <v>65455</v>
      </c>
      <c r="F1804">
        <v>13</v>
      </c>
      <c r="G1804" t="s">
        <v>892</v>
      </c>
      <c r="H1804">
        <f>YEAR(Table5[[#This Row],[Date]])</f>
        <v>2079</v>
      </c>
    </row>
    <row r="1805" spans="1:8" x14ac:dyDescent="0.2">
      <c r="A1805">
        <v>2880</v>
      </c>
      <c r="B1805" t="s">
        <v>894</v>
      </c>
      <c r="C1805">
        <v>2424</v>
      </c>
      <c r="D1805" t="s">
        <v>899</v>
      </c>
      <c r="E1805" s="200">
        <v>65467</v>
      </c>
      <c r="F1805">
        <v>13</v>
      </c>
      <c r="G1805" t="s">
        <v>896</v>
      </c>
      <c r="H1805">
        <f>YEAR(Table5[[#This Row],[Date]])</f>
        <v>2079</v>
      </c>
    </row>
    <row r="1806" spans="1:8" x14ac:dyDescent="0.2">
      <c r="A1806">
        <v>2881</v>
      </c>
      <c r="B1806" t="s">
        <v>888</v>
      </c>
      <c r="C1806">
        <v>2418</v>
      </c>
      <c r="D1806" t="s">
        <v>899</v>
      </c>
      <c r="E1806" s="200">
        <v>65479</v>
      </c>
      <c r="F1806">
        <v>13</v>
      </c>
      <c r="G1806" t="s">
        <v>892</v>
      </c>
      <c r="H1806">
        <f>YEAR(Table5[[#This Row],[Date]])</f>
        <v>2079</v>
      </c>
    </row>
    <row r="1807" spans="1:8" x14ac:dyDescent="0.2">
      <c r="A1807">
        <v>2882</v>
      </c>
      <c r="B1807" t="s">
        <v>891</v>
      </c>
      <c r="C1807">
        <v>2424</v>
      </c>
      <c r="D1807" t="s">
        <v>897</v>
      </c>
      <c r="E1807" s="200">
        <v>65491</v>
      </c>
      <c r="F1807">
        <v>13</v>
      </c>
      <c r="G1807" t="s">
        <v>892</v>
      </c>
      <c r="H1807">
        <f>YEAR(Table5[[#This Row],[Date]])</f>
        <v>2079</v>
      </c>
    </row>
    <row r="1808" spans="1:8" x14ac:dyDescent="0.2">
      <c r="A1808">
        <v>2883</v>
      </c>
      <c r="B1808" t="s">
        <v>891</v>
      </c>
      <c r="C1808">
        <v>2419</v>
      </c>
      <c r="D1808" t="s">
        <v>897</v>
      </c>
      <c r="E1808" s="200">
        <v>65503</v>
      </c>
      <c r="F1808">
        <v>13</v>
      </c>
      <c r="G1808" t="s">
        <v>890</v>
      </c>
      <c r="H1808">
        <f>YEAR(Table5[[#This Row],[Date]])</f>
        <v>2079</v>
      </c>
    </row>
    <row r="1809" spans="1:8" x14ac:dyDescent="0.2">
      <c r="A1809">
        <v>2884</v>
      </c>
      <c r="B1809" t="s">
        <v>891</v>
      </c>
      <c r="C1809">
        <v>2412</v>
      </c>
      <c r="D1809" t="s">
        <v>893</v>
      </c>
      <c r="E1809" s="200">
        <v>65515</v>
      </c>
      <c r="F1809">
        <v>13</v>
      </c>
      <c r="G1809" t="s">
        <v>892</v>
      </c>
      <c r="H1809">
        <f>YEAR(Table5[[#This Row],[Date]])</f>
        <v>2079</v>
      </c>
    </row>
    <row r="1810" spans="1:8" x14ac:dyDescent="0.2">
      <c r="A1810">
        <v>2885</v>
      </c>
      <c r="B1810" t="s">
        <v>894</v>
      </c>
      <c r="C1810">
        <v>2402</v>
      </c>
      <c r="D1810" t="s">
        <v>897</v>
      </c>
      <c r="E1810" s="200">
        <v>65527</v>
      </c>
      <c r="F1810">
        <v>13</v>
      </c>
      <c r="G1810" t="s">
        <v>890</v>
      </c>
      <c r="H1810">
        <f>YEAR(Table5[[#This Row],[Date]])</f>
        <v>2079</v>
      </c>
    </row>
    <row r="1811" spans="1:8" x14ac:dyDescent="0.2">
      <c r="A1811">
        <v>2886</v>
      </c>
      <c r="B1811" t="s">
        <v>894</v>
      </c>
      <c r="C1811">
        <v>2402</v>
      </c>
      <c r="D1811" t="s">
        <v>897</v>
      </c>
      <c r="E1811" s="200">
        <v>65539</v>
      </c>
      <c r="F1811">
        <v>13</v>
      </c>
      <c r="G1811" t="s">
        <v>890</v>
      </c>
      <c r="H1811">
        <f>YEAR(Table5[[#This Row],[Date]])</f>
        <v>2079</v>
      </c>
    </row>
    <row r="1812" spans="1:8" x14ac:dyDescent="0.2">
      <c r="A1812">
        <v>2887</v>
      </c>
      <c r="B1812" t="s">
        <v>891</v>
      </c>
      <c r="C1812">
        <v>2402</v>
      </c>
      <c r="D1812" t="s">
        <v>899</v>
      </c>
      <c r="E1812" s="200">
        <v>65551</v>
      </c>
      <c r="F1812">
        <v>13</v>
      </c>
      <c r="G1812" t="s">
        <v>890</v>
      </c>
      <c r="H1812">
        <f>YEAR(Table5[[#This Row],[Date]])</f>
        <v>2079</v>
      </c>
    </row>
    <row r="1813" spans="1:8" x14ac:dyDescent="0.2">
      <c r="A1813">
        <v>2888</v>
      </c>
      <c r="B1813" t="s">
        <v>891</v>
      </c>
      <c r="C1813">
        <v>2424</v>
      </c>
      <c r="D1813" t="s">
        <v>899</v>
      </c>
      <c r="E1813" s="200">
        <v>65563</v>
      </c>
      <c r="F1813">
        <v>13</v>
      </c>
      <c r="G1813" t="s">
        <v>890</v>
      </c>
      <c r="H1813">
        <f>YEAR(Table5[[#This Row],[Date]])</f>
        <v>2079</v>
      </c>
    </row>
    <row r="1814" spans="1:8" x14ac:dyDescent="0.2">
      <c r="A1814">
        <v>2889</v>
      </c>
      <c r="B1814" t="s">
        <v>891</v>
      </c>
      <c r="C1814">
        <v>2406</v>
      </c>
      <c r="D1814" t="s">
        <v>897</v>
      </c>
      <c r="E1814" s="200">
        <v>65575</v>
      </c>
      <c r="F1814">
        <v>13</v>
      </c>
      <c r="G1814" t="s">
        <v>892</v>
      </c>
      <c r="H1814">
        <f>YEAR(Table5[[#This Row],[Date]])</f>
        <v>2079</v>
      </c>
    </row>
    <row r="1815" spans="1:8" x14ac:dyDescent="0.2">
      <c r="A1815">
        <v>2890</v>
      </c>
      <c r="B1815" t="s">
        <v>894</v>
      </c>
      <c r="C1815">
        <v>2402</v>
      </c>
      <c r="D1815" t="s">
        <v>893</v>
      </c>
      <c r="E1815" s="200">
        <v>65587</v>
      </c>
      <c r="F1815">
        <v>13</v>
      </c>
      <c r="G1815" t="s">
        <v>890</v>
      </c>
      <c r="H1815">
        <f>YEAR(Table5[[#This Row],[Date]])</f>
        <v>2079</v>
      </c>
    </row>
    <row r="1816" spans="1:8" x14ac:dyDescent="0.2">
      <c r="A1816">
        <v>2891</v>
      </c>
      <c r="B1816" t="s">
        <v>888</v>
      </c>
      <c r="C1816">
        <v>2403</v>
      </c>
      <c r="D1816" t="s">
        <v>900</v>
      </c>
      <c r="E1816" s="200">
        <v>65599</v>
      </c>
      <c r="F1816">
        <v>13</v>
      </c>
      <c r="G1816" t="s">
        <v>892</v>
      </c>
      <c r="H1816">
        <f>YEAR(Table5[[#This Row],[Date]])</f>
        <v>2079</v>
      </c>
    </row>
    <row r="1817" spans="1:8" x14ac:dyDescent="0.2">
      <c r="A1817">
        <v>2892</v>
      </c>
      <c r="B1817" t="s">
        <v>888</v>
      </c>
      <c r="C1817">
        <v>2407</v>
      </c>
      <c r="D1817" t="s">
        <v>899</v>
      </c>
      <c r="E1817" s="200">
        <v>65611</v>
      </c>
      <c r="F1817">
        <v>13</v>
      </c>
      <c r="G1817" t="s">
        <v>892</v>
      </c>
      <c r="H1817">
        <f>YEAR(Table5[[#This Row],[Date]])</f>
        <v>2079</v>
      </c>
    </row>
    <row r="1818" spans="1:8" x14ac:dyDescent="0.2">
      <c r="A1818">
        <v>2893</v>
      </c>
      <c r="B1818" t="s">
        <v>888</v>
      </c>
      <c r="C1818">
        <v>2415</v>
      </c>
      <c r="D1818" t="s">
        <v>900</v>
      </c>
      <c r="E1818" s="200">
        <v>65623</v>
      </c>
      <c r="F1818">
        <v>13</v>
      </c>
      <c r="G1818" t="s">
        <v>892</v>
      </c>
      <c r="H1818">
        <f>YEAR(Table5[[#This Row],[Date]])</f>
        <v>2079</v>
      </c>
    </row>
    <row r="1819" spans="1:8" x14ac:dyDescent="0.2">
      <c r="A1819">
        <v>2894</v>
      </c>
      <c r="B1819" t="s">
        <v>888</v>
      </c>
      <c r="C1819">
        <v>2416</v>
      </c>
      <c r="D1819" t="s">
        <v>899</v>
      </c>
      <c r="E1819" s="200">
        <v>65635</v>
      </c>
      <c r="F1819">
        <v>12</v>
      </c>
      <c r="G1819" t="s">
        <v>892</v>
      </c>
      <c r="H1819">
        <f>YEAR(Table5[[#This Row],[Date]])</f>
        <v>2079</v>
      </c>
    </row>
    <row r="1820" spans="1:8" x14ac:dyDescent="0.2">
      <c r="A1820">
        <v>2895</v>
      </c>
      <c r="B1820" t="s">
        <v>891</v>
      </c>
      <c r="C1820">
        <v>2408</v>
      </c>
      <c r="D1820" t="s">
        <v>900</v>
      </c>
      <c r="E1820" s="200">
        <v>65647</v>
      </c>
      <c r="F1820">
        <v>12</v>
      </c>
      <c r="G1820" t="s">
        <v>892</v>
      </c>
      <c r="H1820">
        <f>YEAR(Table5[[#This Row],[Date]])</f>
        <v>2079</v>
      </c>
    </row>
    <row r="1821" spans="1:8" x14ac:dyDescent="0.2">
      <c r="A1821">
        <v>2898</v>
      </c>
      <c r="B1821" t="s">
        <v>894</v>
      </c>
      <c r="C1821">
        <v>2416</v>
      </c>
      <c r="D1821" t="s">
        <v>897</v>
      </c>
      <c r="E1821" s="200">
        <v>65659</v>
      </c>
      <c r="F1821">
        <v>13</v>
      </c>
      <c r="G1821" t="s">
        <v>892</v>
      </c>
      <c r="H1821">
        <f>YEAR(Table5[[#This Row],[Date]])</f>
        <v>2079</v>
      </c>
    </row>
    <row r="1822" spans="1:8" x14ac:dyDescent="0.2">
      <c r="A1822">
        <v>2899</v>
      </c>
      <c r="B1822" t="s">
        <v>891</v>
      </c>
      <c r="C1822">
        <v>2418</v>
      </c>
      <c r="D1822" t="s">
        <v>899</v>
      </c>
      <c r="E1822" s="200">
        <v>65671</v>
      </c>
      <c r="F1822">
        <v>13</v>
      </c>
      <c r="G1822" t="s">
        <v>892</v>
      </c>
      <c r="H1822">
        <f>YEAR(Table5[[#This Row],[Date]])</f>
        <v>2079</v>
      </c>
    </row>
    <row r="1823" spans="1:8" x14ac:dyDescent="0.2">
      <c r="A1823">
        <v>2900</v>
      </c>
      <c r="B1823" t="s">
        <v>891</v>
      </c>
      <c r="C1823">
        <v>2402</v>
      </c>
      <c r="D1823" t="s">
        <v>899</v>
      </c>
      <c r="E1823" s="200">
        <v>65683</v>
      </c>
      <c r="F1823">
        <v>13</v>
      </c>
      <c r="G1823" t="s">
        <v>892</v>
      </c>
      <c r="H1823">
        <f>YEAR(Table5[[#This Row],[Date]])</f>
        <v>2079</v>
      </c>
    </row>
    <row r="1824" spans="1:8" x14ac:dyDescent="0.2">
      <c r="A1824">
        <v>2901</v>
      </c>
      <c r="B1824" t="s">
        <v>891</v>
      </c>
      <c r="C1824">
        <v>2415</v>
      </c>
      <c r="D1824" t="s">
        <v>893</v>
      </c>
      <c r="E1824" s="200">
        <v>65695</v>
      </c>
      <c r="F1824">
        <v>12</v>
      </c>
      <c r="G1824" t="s">
        <v>890</v>
      </c>
      <c r="H1824">
        <f>YEAR(Table5[[#This Row],[Date]])</f>
        <v>2079</v>
      </c>
    </row>
    <row r="1825" spans="1:8" x14ac:dyDescent="0.2">
      <c r="A1825">
        <v>2902</v>
      </c>
      <c r="B1825" t="s">
        <v>888</v>
      </c>
      <c r="C1825">
        <v>2418</v>
      </c>
      <c r="D1825" t="s">
        <v>893</v>
      </c>
      <c r="E1825" s="200">
        <v>65707</v>
      </c>
      <c r="F1825">
        <v>12</v>
      </c>
      <c r="G1825" t="s">
        <v>890</v>
      </c>
      <c r="H1825">
        <f>YEAR(Table5[[#This Row],[Date]])</f>
        <v>2079</v>
      </c>
    </row>
    <row r="1826" spans="1:8" x14ac:dyDescent="0.2">
      <c r="A1826">
        <v>2903</v>
      </c>
      <c r="B1826" t="s">
        <v>888</v>
      </c>
      <c r="C1826">
        <v>2403</v>
      </c>
      <c r="D1826" t="s">
        <v>897</v>
      </c>
      <c r="E1826" s="200">
        <v>65719</v>
      </c>
      <c r="F1826">
        <v>12</v>
      </c>
      <c r="G1826" t="s">
        <v>892</v>
      </c>
      <c r="H1826">
        <f>YEAR(Table5[[#This Row],[Date]])</f>
        <v>2079</v>
      </c>
    </row>
    <row r="1827" spans="1:8" x14ac:dyDescent="0.2">
      <c r="A1827">
        <v>2904</v>
      </c>
      <c r="B1827" t="s">
        <v>888</v>
      </c>
      <c r="C1827">
        <v>2419</v>
      </c>
      <c r="D1827" t="s">
        <v>889</v>
      </c>
      <c r="E1827" s="200">
        <v>65731</v>
      </c>
      <c r="F1827">
        <v>12</v>
      </c>
      <c r="G1827" t="s">
        <v>892</v>
      </c>
      <c r="H1827">
        <f>YEAR(Table5[[#This Row],[Date]])</f>
        <v>2079</v>
      </c>
    </row>
    <row r="1828" spans="1:8" x14ac:dyDescent="0.2">
      <c r="A1828">
        <v>2905</v>
      </c>
      <c r="B1828" t="s">
        <v>891</v>
      </c>
      <c r="C1828">
        <v>2404</v>
      </c>
      <c r="D1828" t="s">
        <v>897</v>
      </c>
      <c r="E1828" s="200">
        <v>65743</v>
      </c>
      <c r="F1828">
        <v>12</v>
      </c>
      <c r="G1828" t="s">
        <v>892</v>
      </c>
      <c r="H1828">
        <f>YEAR(Table5[[#This Row],[Date]])</f>
        <v>2079</v>
      </c>
    </row>
    <row r="1829" spans="1:8" x14ac:dyDescent="0.2">
      <c r="A1829">
        <v>2906</v>
      </c>
      <c r="B1829" t="s">
        <v>891</v>
      </c>
      <c r="C1829">
        <v>2415</v>
      </c>
      <c r="D1829" t="s">
        <v>900</v>
      </c>
      <c r="E1829" s="200">
        <v>65755</v>
      </c>
      <c r="F1829">
        <v>13</v>
      </c>
      <c r="G1829" t="s">
        <v>890</v>
      </c>
      <c r="H1829">
        <f>YEAR(Table5[[#This Row],[Date]])</f>
        <v>2080</v>
      </c>
    </row>
    <row r="1830" spans="1:8" x14ac:dyDescent="0.2">
      <c r="A1830">
        <v>2907</v>
      </c>
      <c r="B1830" t="s">
        <v>891</v>
      </c>
      <c r="C1830">
        <v>2409</v>
      </c>
      <c r="D1830" t="s">
        <v>899</v>
      </c>
      <c r="E1830" s="200">
        <v>65767</v>
      </c>
      <c r="F1830">
        <v>13</v>
      </c>
      <c r="G1830" t="s">
        <v>892</v>
      </c>
      <c r="H1830">
        <f>YEAR(Table5[[#This Row],[Date]])</f>
        <v>2080</v>
      </c>
    </row>
    <row r="1831" spans="1:8" x14ac:dyDescent="0.2">
      <c r="A1831">
        <v>2908</v>
      </c>
      <c r="B1831" t="s">
        <v>891</v>
      </c>
      <c r="C1831">
        <v>2420</v>
      </c>
      <c r="D1831" t="s">
        <v>897</v>
      </c>
      <c r="E1831" s="200">
        <v>65779</v>
      </c>
      <c r="F1831">
        <v>12</v>
      </c>
      <c r="G1831" t="s">
        <v>890</v>
      </c>
      <c r="H1831">
        <f>YEAR(Table5[[#This Row],[Date]])</f>
        <v>2080</v>
      </c>
    </row>
    <row r="1832" spans="1:8" x14ac:dyDescent="0.2">
      <c r="A1832">
        <v>2909</v>
      </c>
      <c r="B1832" t="s">
        <v>888</v>
      </c>
      <c r="C1832">
        <v>2417</v>
      </c>
      <c r="D1832" t="s">
        <v>899</v>
      </c>
      <c r="E1832" s="200">
        <v>65791</v>
      </c>
      <c r="F1832">
        <v>12</v>
      </c>
      <c r="G1832" t="s">
        <v>892</v>
      </c>
      <c r="H1832">
        <f>YEAR(Table5[[#This Row],[Date]])</f>
        <v>2080</v>
      </c>
    </row>
    <row r="1833" spans="1:8" x14ac:dyDescent="0.2">
      <c r="A1833">
        <v>2910</v>
      </c>
      <c r="B1833" t="s">
        <v>894</v>
      </c>
      <c r="C1833">
        <v>2414</v>
      </c>
      <c r="D1833" t="s">
        <v>899</v>
      </c>
      <c r="E1833" s="200">
        <v>65803</v>
      </c>
      <c r="F1833">
        <v>12</v>
      </c>
      <c r="G1833" t="s">
        <v>892</v>
      </c>
      <c r="H1833">
        <f>YEAR(Table5[[#This Row],[Date]])</f>
        <v>2080</v>
      </c>
    </row>
    <row r="1834" spans="1:8" x14ac:dyDescent="0.2">
      <c r="A1834">
        <v>2911</v>
      </c>
      <c r="B1834" t="s">
        <v>891</v>
      </c>
      <c r="C1834">
        <v>2406</v>
      </c>
      <c r="D1834" t="s">
        <v>900</v>
      </c>
      <c r="E1834" s="200">
        <v>65815</v>
      </c>
      <c r="F1834">
        <v>13</v>
      </c>
      <c r="G1834" t="s">
        <v>890</v>
      </c>
      <c r="H1834">
        <f>YEAR(Table5[[#This Row],[Date]])</f>
        <v>2080</v>
      </c>
    </row>
    <row r="1835" spans="1:8" x14ac:dyDescent="0.2">
      <c r="A1835">
        <v>2912</v>
      </c>
      <c r="B1835" t="s">
        <v>891</v>
      </c>
      <c r="C1835">
        <v>2412</v>
      </c>
      <c r="D1835" t="s">
        <v>899</v>
      </c>
      <c r="E1835" s="200">
        <v>65827</v>
      </c>
      <c r="F1835">
        <v>12</v>
      </c>
      <c r="G1835" t="s">
        <v>890</v>
      </c>
      <c r="H1835">
        <f>YEAR(Table5[[#This Row],[Date]])</f>
        <v>2080</v>
      </c>
    </row>
    <row r="1836" spans="1:8" x14ac:dyDescent="0.2">
      <c r="A1836">
        <v>2913</v>
      </c>
      <c r="B1836" t="s">
        <v>891</v>
      </c>
      <c r="C1836">
        <v>2405</v>
      </c>
      <c r="D1836" t="s">
        <v>899</v>
      </c>
      <c r="E1836" s="200">
        <v>65839</v>
      </c>
      <c r="F1836">
        <v>13</v>
      </c>
      <c r="G1836" t="s">
        <v>890</v>
      </c>
      <c r="H1836">
        <f>YEAR(Table5[[#This Row],[Date]])</f>
        <v>2080</v>
      </c>
    </row>
    <row r="1837" spans="1:8" x14ac:dyDescent="0.2">
      <c r="A1837">
        <v>2914</v>
      </c>
      <c r="B1837" t="s">
        <v>888</v>
      </c>
      <c r="C1837">
        <v>2412</v>
      </c>
      <c r="D1837" t="s">
        <v>899</v>
      </c>
      <c r="E1837" s="200">
        <v>65851</v>
      </c>
      <c r="F1837">
        <v>13</v>
      </c>
      <c r="G1837" t="s">
        <v>890</v>
      </c>
      <c r="H1837">
        <f>YEAR(Table5[[#This Row],[Date]])</f>
        <v>2080</v>
      </c>
    </row>
    <row r="1838" spans="1:8" x14ac:dyDescent="0.2">
      <c r="A1838">
        <v>2915</v>
      </c>
      <c r="B1838" t="s">
        <v>891</v>
      </c>
      <c r="C1838">
        <v>2418</v>
      </c>
      <c r="D1838" t="s">
        <v>897</v>
      </c>
      <c r="E1838" s="200">
        <v>65863</v>
      </c>
      <c r="F1838">
        <v>13</v>
      </c>
      <c r="G1838" t="s">
        <v>890</v>
      </c>
      <c r="H1838">
        <f>YEAR(Table5[[#This Row],[Date]])</f>
        <v>2080</v>
      </c>
    </row>
    <row r="1839" spans="1:8" x14ac:dyDescent="0.2">
      <c r="A1839">
        <v>2916</v>
      </c>
      <c r="B1839" t="s">
        <v>891</v>
      </c>
      <c r="C1839">
        <v>2421</v>
      </c>
      <c r="D1839" t="s">
        <v>893</v>
      </c>
      <c r="E1839" s="200">
        <v>65875</v>
      </c>
      <c r="F1839">
        <v>13</v>
      </c>
      <c r="G1839" t="s">
        <v>890</v>
      </c>
      <c r="H1839">
        <f>YEAR(Table5[[#This Row],[Date]])</f>
        <v>2080</v>
      </c>
    </row>
    <row r="1840" spans="1:8" x14ac:dyDescent="0.2">
      <c r="A1840">
        <v>2917</v>
      </c>
      <c r="B1840" t="s">
        <v>891</v>
      </c>
      <c r="C1840">
        <v>2421</v>
      </c>
      <c r="D1840" t="s">
        <v>889</v>
      </c>
      <c r="E1840" s="200">
        <v>65887</v>
      </c>
      <c r="F1840">
        <v>13</v>
      </c>
      <c r="G1840" t="s">
        <v>890</v>
      </c>
      <c r="H1840">
        <f>YEAR(Table5[[#This Row],[Date]])</f>
        <v>2080</v>
      </c>
    </row>
    <row r="1841" spans="1:8" x14ac:dyDescent="0.2">
      <c r="A1841">
        <v>2918</v>
      </c>
      <c r="B1841" t="s">
        <v>891</v>
      </c>
      <c r="C1841">
        <v>2417</v>
      </c>
      <c r="D1841" t="s">
        <v>897</v>
      </c>
      <c r="E1841" s="200">
        <v>65899</v>
      </c>
      <c r="F1841">
        <v>12</v>
      </c>
      <c r="G1841" t="s">
        <v>892</v>
      </c>
      <c r="H1841">
        <f>YEAR(Table5[[#This Row],[Date]])</f>
        <v>2080</v>
      </c>
    </row>
    <row r="1842" spans="1:8" x14ac:dyDescent="0.2">
      <c r="A1842">
        <v>2919</v>
      </c>
      <c r="B1842" t="s">
        <v>888</v>
      </c>
      <c r="C1842">
        <v>2408</v>
      </c>
      <c r="D1842" t="s">
        <v>897</v>
      </c>
      <c r="E1842" s="200">
        <v>65911</v>
      </c>
      <c r="F1842">
        <v>13</v>
      </c>
      <c r="G1842" t="s">
        <v>892</v>
      </c>
      <c r="H1842">
        <f>YEAR(Table5[[#This Row],[Date]])</f>
        <v>2080</v>
      </c>
    </row>
    <row r="1843" spans="1:8" x14ac:dyDescent="0.2">
      <c r="A1843">
        <v>2920</v>
      </c>
      <c r="B1843" t="s">
        <v>891</v>
      </c>
      <c r="C1843">
        <v>2412</v>
      </c>
      <c r="D1843" t="s">
        <v>900</v>
      </c>
      <c r="E1843" s="200">
        <v>65923</v>
      </c>
      <c r="F1843">
        <v>13</v>
      </c>
      <c r="G1843" t="s">
        <v>892</v>
      </c>
      <c r="H1843">
        <f>YEAR(Table5[[#This Row],[Date]])</f>
        <v>2080</v>
      </c>
    </row>
    <row r="1844" spans="1:8" x14ac:dyDescent="0.2">
      <c r="A1844">
        <v>2921</v>
      </c>
      <c r="B1844" t="s">
        <v>891</v>
      </c>
      <c r="C1844">
        <v>2407</v>
      </c>
      <c r="D1844" t="s">
        <v>897</v>
      </c>
      <c r="E1844" s="200">
        <v>65935</v>
      </c>
      <c r="F1844">
        <v>12</v>
      </c>
      <c r="G1844" t="s">
        <v>892</v>
      </c>
      <c r="H1844">
        <f>YEAR(Table5[[#This Row],[Date]])</f>
        <v>2080</v>
      </c>
    </row>
    <row r="1845" spans="1:8" x14ac:dyDescent="0.2">
      <c r="A1845">
        <v>2922</v>
      </c>
      <c r="B1845" t="s">
        <v>891</v>
      </c>
      <c r="C1845">
        <v>2409</v>
      </c>
      <c r="D1845" t="s">
        <v>899</v>
      </c>
      <c r="E1845" s="200">
        <v>65947</v>
      </c>
      <c r="F1845">
        <v>12</v>
      </c>
      <c r="G1845" t="s">
        <v>892</v>
      </c>
      <c r="H1845">
        <f>YEAR(Table5[[#This Row],[Date]])</f>
        <v>2080</v>
      </c>
    </row>
    <row r="1846" spans="1:8" x14ac:dyDescent="0.2">
      <c r="A1846">
        <v>2923</v>
      </c>
      <c r="B1846" t="s">
        <v>888</v>
      </c>
      <c r="C1846">
        <v>2404</v>
      </c>
      <c r="D1846" t="s">
        <v>897</v>
      </c>
      <c r="E1846" s="200">
        <v>65959</v>
      </c>
      <c r="F1846">
        <v>2</v>
      </c>
      <c r="G1846" t="s">
        <v>890</v>
      </c>
      <c r="H1846">
        <f>YEAR(Table5[[#This Row],[Date]])</f>
        <v>2080</v>
      </c>
    </row>
    <row r="1847" spans="1:8" x14ac:dyDescent="0.2">
      <c r="A1847">
        <v>2924</v>
      </c>
      <c r="B1847" t="s">
        <v>888</v>
      </c>
      <c r="C1847">
        <v>2422</v>
      </c>
      <c r="D1847" t="s">
        <v>897</v>
      </c>
      <c r="E1847" s="200">
        <v>65971</v>
      </c>
      <c r="F1847">
        <v>12</v>
      </c>
      <c r="G1847" t="s">
        <v>890</v>
      </c>
      <c r="H1847">
        <f>YEAR(Table5[[#This Row],[Date]])</f>
        <v>2080</v>
      </c>
    </row>
    <row r="1848" spans="1:8" x14ac:dyDescent="0.2">
      <c r="A1848">
        <v>2925</v>
      </c>
      <c r="B1848" t="s">
        <v>891</v>
      </c>
      <c r="C1848">
        <v>2423</v>
      </c>
      <c r="D1848" t="s">
        <v>893</v>
      </c>
      <c r="E1848" s="200">
        <v>65983</v>
      </c>
      <c r="F1848">
        <v>12</v>
      </c>
      <c r="G1848" t="s">
        <v>890</v>
      </c>
      <c r="H1848">
        <f>YEAR(Table5[[#This Row],[Date]])</f>
        <v>2080</v>
      </c>
    </row>
    <row r="1849" spans="1:8" x14ac:dyDescent="0.2">
      <c r="A1849">
        <v>2926</v>
      </c>
      <c r="B1849" t="s">
        <v>891</v>
      </c>
      <c r="C1849">
        <v>2422</v>
      </c>
      <c r="D1849" t="s">
        <v>897</v>
      </c>
      <c r="E1849" s="200">
        <v>65995</v>
      </c>
      <c r="F1849">
        <v>13</v>
      </c>
      <c r="G1849" t="s">
        <v>890</v>
      </c>
      <c r="H1849">
        <f>YEAR(Table5[[#This Row],[Date]])</f>
        <v>2080</v>
      </c>
    </row>
    <row r="1850" spans="1:8" x14ac:dyDescent="0.2">
      <c r="A1850">
        <v>2927</v>
      </c>
      <c r="B1850" t="s">
        <v>888</v>
      </c>
      <c r="C1850">
        <v>2418</v>
      </c>
      <c r="D1850" t="s">
        <v>900</v>
      </c>
      <c r="E1850" s="200">
        <v>66007</v>
      </c>
      <c r="F1850">
        <v>12</v>
      </c>
      <c r="G1850" t="s">
        <v>892</v>
      </c>
      <c r="H1850">
        <f>YEAR(Table5[[#This Row],[Date]])</f>
        <v>2080</v>
      </c>
    </row>
    <row r="1851" spans="1:8" x14ac:dyDescent="0.2">
      <c r="A1851">
        <v>2928</v>
      </c>
      <c r="B1851" t="s">
        <v>891</v>
      </c>
      <c r="C1851">
        <v>2418</v>
      </c>
      <c r="D1851" t="s">
        <v>899</v>
      </c>
      <c r="E1851" s="200">
        <v>66019</v>
      </c>
      <c r="F1851">
        <v>12</v>
      </c>
      <c r="G1851" t="s">
        <v>890</v>
      </c>
      <c r="H1851">
        <f>YEAR(Table5[[#This Row],[Date]])</f>
        <v>2080</v>
      </c>
    </row>
    <row r="1852" spans="1:8" x14ac:dyDescent="0.2">
      <c r="A1852">
        <v>2929</v>
      </c>
      <c r="B1852" t="s">
        <v>891</v>
      </c>
      <c r="C1852">
        <v>2403</v>
      </c>
      <c r="D1852" t="s">
        <v>899</v>
      </c>
      <c r="E1852" s="200">
        <v>66031</v>
      </c>
      <c r="F1852">
        <v>12</v>
      </c>
      <c r="G1852" t="s">
        <v>890</v>
      </c>
      <c r="H1852">
        <f>YEAR(Table5[[#This Row],[Date]])</f>
        <v>2080</v>
      </c>
    </row>
    <row r="1853" spans="1:8" x14ac:dyDescent="0.2">
      <c r="A1853">
        <v>2930</v>
      </c>
      <c r="B1853" t="s">
        <v>891</v>
      </c>
      <c r="C1853">
        <v>2405</v>
      </c>
      <c r="D1853" t="s">
        <v>897</v>
      </c>
      <c r="E1853" s="200">
        <v>66043</v>
      </c>
      <c r="F1853">
        <v>12</v>
      </c>
      <c r="G1853" t="s">
        <v>890</v>
      </c>
      <c r="H1853">
        <f>YEAR(Table5[[#This Row],[Date]])</f>
        <v>2080</v>
      </c>
    </row>
    <row r="1854" spans="1:8" x14ac:dyDescent="0.2">
      <c r="A1854">
        <v>2931</v>
      </c>
      <c r="B1854" t="s">
        <v>891</v>
      </c>
      <c r="C1854">
        <v>2423</v>
      </c>
      <c r="D1854" t="s">
        <v>897</v>
      </c>
      <c r="E1854" s="200">
        <v>66055</v>
      </c>
      <c r="F1854">
        <v>13</v>
      </c>
      <c r="G1854" t="s">
        <v>890</v>
      </c>
      <c r="H1854">
        <f>YEAR(Table5[[#This Row],[Date]])</f>
        <v>2080</v>
      </c>
    </row>
    <row r="1855" spans="1:8" x14ac:dyDescent="0.2">
      <c r="A1855">
        <v>2932</v>
      </c>
      <c r="B1855" t="s">
        <v>888</v>
      </c>
      <c r="C1855">
        <v>2402</v>
      </c>
      <c r="D1855" t="s">
        <v>899</v>
      </c>
      <c r="E1855" s="200">
        <v>66067</v>
      </c>
      <c r="F1855">
        <v>12</v>
      </c>
      <c r="G1855" t="s">
        <v>890</v>
      </c>
      <c r="H1855">
        <f>YEAR(Table5[[#This Row],[Date]])</f>
        <v>2080</v>
      </c>
    </row>
    <row r="1856" spans="1:8" x14ac:dyDescent="0.2">
      <c r="A1856">
        <v>2933</v>
      </c>
      <c r="B1856" t="s">
        <v>898</v>
      </c>
      <c r="C1856">
        <v>2409</v>
      </c>
      <c r="D1856" t="s">
        <v>899</v>
      </c>
      <c r="E1856" s="200">
        <v>66079</v>
      </c>
      <c r="F1856">
        <v>12</v>
      </c>
      <c r="G1856" t="s">
        <v>892</v>
      </c>
      <c r="H1856">
        <f>YEAR(Table5[[#This Row],[Date]])</f>
        <v>2080</v>
      </c>
    </row>
    <row r="1857" spans="1:8" x14ac:dyDescent="0.2">
      <c r="A1857">
        <v>2934</v>
      </c>
      <c r="B1857" t="s">
        <v>898</v>
      </c>
      <c r="C1857">
        <v>2409</v>
      </c>
      <c r="D1857" t="s">
        <v>899</v>
      </c>
      <c r="E1857" s="200">
        <v>66091</v>
      </c>
      <c r="F1857">
        <v>12</v>
      </c>
      <c r="G1857" t="s">
        <v>892</v>
      </c>
      <c r="H1857">
        <f>YEAR(Table5[[#This Row],[Date]])</f>
        <v>2080</v>
      </c>
    </row>
    <row r="1858" spans="1:8" x14ac:dyDescent="0.2">
      <c r="A1858">
        <v>2935</v>
      </c>
      <c r="B1858" t="s">
        <v>894</v>
      </c>
      <c r="C1858">
        <v>2409</v>
      </c>
      <c r="D1858" t="s">
        <v>900</v>
      </c>
      <c r="E1858" s="200">
        <v>66103</v>
      </c>
      <c r="F1858">
        <v>12</v>
      </c>
      <c r="G1858" t="s">
        <v>892</v>
      </c>
      <c r="H1858">
        <f>YEAR(Table5[[#This Row],[Date]])</f>
        <v>2080</v>
      </c>
    </row>
    <row r="1859" spans="1:8" x14ac:dyDescent="0.2">
      <c r="A1859">
        <v>2936</v>
      </c>
      <c r="B1859" t="s">
        <v>894</v>
      </c>
      <c r="C1859">
        <v>2415</v>
      </c>
      <c r="D1859" t="s">
        <v>897</v>
      </c>
      <c r="E1859" s="200">
        <v>66115</v>
      </c>
      <c r="F1859">
        <v>11</v>
      </c>
      <c r="G1859" t="s">
        <v>892</v>
      </c>
      <c r="H1859">
        <f>YEAR(Table5[[#This Row],[Date]])</f>
        <v>2081</v>
      </c>
    </row>
    <row r="1860" spans="1:8" x14ac:dyDescent="0.2">
      <c r="A1860">
        <v>2937</v>
      </c>
      <c r="B1860" t="s">
        <v>898</v>
      </c>
      <c r="C1860">
        <v>2401</v>
      </c>
      <c r="D1860" t="s">
        <v>899</v>
      </c>
      <c r="E1860" s="200">
        <v>66127</v>
      </c>
      <c r="F1860">
        <v>12</v>
      </c>
      <c r="G1860" t="s">
        <v>892</v>
      </c>
      <c r="H1860">
        <f>YEAR(Table5[[#This Row],[Date]])</f>
        <v>2081</v>
      </c>
    </row>
    <row r="1861" spans="1:8" x14ac:dyDescent="0.2">
      <c r="A1861">
        <v>2938</v>
      </c>
      <c r="B1861" t="s">
        <v>891</v>
      </c>
      <c r="C1861">
        <v>2401</v>
      </c>
      <c r="D1861" t="s">
        <v>899</v>
      </c>
      <c r="E1861" s="200">
        <v>66139</v>
      </c>
      <c r="F1861">
        <v>12</v>
      </c>
      <c r="G1861" t="s">
        <v>890</v>
      </c>
      <c r="H1861">
        <f>YEAR(Table5[[#This Row],[Date]])</f>
        <v>2081</v>
      </c>
    </row>
    <row r="1862" spans="1:8" x14ac:dyDescent="0.2">
      <c r="A1862">
        <v>2939</v>
      </c>
      <c r="B1862" t="s">
        <v>891</v>
      </c>
      <c r="C1862">
        <v>2406</v>
      </c>
      <c r="D1862" t="s">
        <v>899</v>
      </c>
      <c r="E1862" s="200">
        <v>66151</v>
      </c>
      <c r="F1862">
        <v>12</v>
      </c>
      <c r="G1862" t="s">
        <v>892</v>
      </c>
      <c r="H1862">
        <f>YEAR(Table5[[#This Row],[Date]])</f>
        <v>2081</v>
      </c>
    </row>
    <row r="1863" spans="1:8" x14ac:dyDescent="0.2">
      <c r="A1863">
        <v>2940</v>
      </c>
      <c r="B1863" t="s">
        <v>891</v>
      </c>
      <c r="C1863">
        <v>2416</v>
      </c>
      <c r="D1863" t="s">
        <v>897</v>
      </c>
      <c r="E1863" s="200">
        <v>66163</v>
      </c>
      <c r="F1863">
        <v>12</v>
      </c>
      <c r="G1863" t="s">
        <v>892</v>
      </c>
      <c r="H1863">
        <f>YEAR(Table5[[#This Row],[Date]])</f>
        <v>2081</v>
      </c>
    </row>
    <row r="1864" spans="1:8" x14ac:dyDescent="0.2">
      <c r="A1864">
        <v>2941</v>
      </c>
      <c r="B1864" t="s">
        <v>891</v>
      </c>
      <c r="C1864">
        <v>2421</v>
      </c>
      <c r="D1864" t="s">
        <v>897</v>
      </c>
      <c r="E1864" s="200">
        <v>66175</v>
      </c>
      <c r="F1864">
        <v>11</v>
      </c>
      <c r="G1864" t="s">
        <v>890</v>
      </c>
      <c r="H1864">
        <f>YEAR(Table5[[#This Row],[Date]])</f>
        <v>2081</v>
      </c>
    </row>
    <row r="1865" spans="1:8" x14ac:dyDescent="0.2">
      <c r="A1865">
        <v>2942</v>
      </c>
      <c r="B1865" t="s">
        <v>891</v>
      </c>
      <c r="C1865">
        <v>2417</v>
      </c>
      <c r="D1865" t="s">
        <v>899</v>
      </c>
      <c r="E1865" s="200">
        <v>66187</v>
      </c>
      <c r="F1865">
        <v>11</v>
      </c>
      <c r="G1865" t="s">
        <v>890</v>
      </c>
      <c r="H1865">
        <f>YEAR(Table5[[#This Row],[Date]])</f>
        <v>2081</v>
      </c>
    </row>
    <row r="1866" spans="1:8" x14ac:dyDescent="0.2">
      <c r="A1866">
        <v>2943</v>
      </c>
      <c r="B1866" t="s">
        <v>891</v>
      </c>
      <c r="C1866">
        <v>2422</v>
      </c>
      <c r="D1866" t="s">
        <v>899</v>
      </c>
      <c r="E1866" s="200">
        <v>66199</v>
      </c>
      <c r="F1866">
        <v>11</v>
      </c>
      <c r="G1866" t="s">
        <v>892</v>
      </c>
      <c r="H1866">
        <f>YEAR(Table5[[#This Row],[Date]])</f>
        <v>2081</v>
      </c>
    </row>
    <row r="1867" spans="1:8" x14ac:dyDescent="0.2">
      <c r="A1867">
        <v>2944</v>
      </c>
      <c r="B1867" t="s">
        <v>891</v>
      </c>
      <c r="C1867">
        <v>2413</v>
      </c>
      <c r="D1867" t="s">
        <v>899</v>
      </c>
      <c r="E1867" s="200">
        <v>66211</v>
      </c>
      <c r="F1867">
        <v>11</v>
      </c>
      <c r="G1867" t="s">
        <v>890</v>
      </c>
      <c r="H1867">
        <f>YEAR(Table5[[#This Row],[Date]])</f>
        <v>2081</v>
      </c>
    </row>
    <row r="1868" spans="1:8" x14ac:dyDescent="0.2">
      <c r="A1868">
        <v>2945</v>
      </c>
      <c r="B1868" t="s">
        <v>891</v>
      </c>
      <c r="C1868">
        <v>2402</v>
      </c>
      <c r="D1868" t="s">
        <v>899</v>
      </c>
      <c r="E1868" s="200">
        <v>66223</v>
      </c>
      <c r="F1868">
        <v>11</v>
      </c>
      <c r="G1868" t="s">
        <v>892</v>
      </c>
      <c r="H1868">
        <f>YEAR(Table5[[#This Row],[Date]])</f>
        <v>2081</v>
      </c>
    </row>
    <row r="1869" spans="1:8" x14ac:dyDescent="0.2">
      <c r="A1869">
        <v>2946</v>
      </c>
      <c r="B1869" t="s">
        <v>891</v>
      </c>
      <c r="C1869">
        <v>2420</v>
      </c>
      <c r="D1869" t="s">
        <v>889</v>
      </c>
      <c r="E1869" s="200">
        <v>66235</v>
      </c>
      <c r="F1869">
        <v>11</v>
      </c>
      <c r="G1869" t="s">
        <v>892</v>
      </c>
      <c r="H1869">
        <f>YEAR(Table5[[#This Row],[Date]])</f>
        <v>2081</v>
      </c>
    </row>
    <row r="1870" spans="1:8" x14ac:dyDescent="0.2">
      <c r="A1870">
        <v>2947</v>
      </c>
      <c r="B1870" t="s">
        <v>891</v>
      </c>
      <c r="C1870">
        <v>2402</v>
      </c>
      <c r="D1870" t="s">
        <v>899</v>
      </c>
      <c r="E1870" s="200">
        <v>66247</v>
      </c>
      <c r="F1870">
        <v>11</v>
      </c>
      <c r="G1870" t="s">
        <v>892</v>
      </c>
      <c r="H1870">
        <f>YEAR(Table5[[#This Row],[Date]])</f>
        <v>2081</v>
      </c>
    </row>
    <row r="1871" spans="1:8" x14ac:dyDescent="0.2">
      <c r="A1871">
        <v>2948</v>
      </c>
      <c r="B1871" t="s">
        <v>888</v>
      </c>
      <c r="C1871">
        <v>2416</v>
      </c>
      <c r="D1871" t="s">
        <v>900</v>
      </c>
      <c r="E1871" s="200">
        <v>66259</v>
      </c>
      <c r="F1871">
        <v>11</v>
      </c>
      <c r="G1871" t="s">
        <v>892</v>
      </c>
      <c r="H1871">
        <f>YEAR(Table5[[#This Row],[Date]])</f>
        <v>2081</v>
      </c>
    </row>
    <row r="1872" spans="1:8" x14ac:dyDescent="0.2">
      <c r="A1872">
        <v>2949</v>
      </c>
      <c r="B1872" t="s">
        <v>891</v>
      </c>
      <c r="C1872">
        <v>2418</v>
      </c>
      <c r="D1872" t="s">
        <v>897</v>
      </c>
      <c r="E1872" s="200">
        <v>66271</v>
      </c>
      <c r="F1872">
        <v>12</v>
      </c>
      <c r="G1872" t="s">
        <v>892</v>
      </c>
      <c r="H1872">
        <f>YEAR(Table5[[#This Row],[Date]])</f>
        <v>2081</v>
      </c>
    </row>
    <row r="1873" spans="1:8" x14ac:dyDescent="0.2">
      <c r="A1873">
        <v>2950</v>
      </c>
      <c r="B1873" t="s">
        <v>898</v>
      </c>
      <c r="C1873">
        <v>2414</v>
      </c>
      <c r="D1873" t="s">
        <v>899</v>
      </c>
      <c r="E1873" s="200">
        <v>66283</v>
      </c>
      <c r="F1873">
        <v>12</v>
      </c>
      <c r="G1873" t="s">
        <v>890</v>
      </c>
      <c r="H1873">
        <f>YEAR(Table5[[#This Row],[Date]])</f>
        <v>2081</v>
      </c>
    </row>
    <row r="1874" spans="1:8" x14ac:dyDescent="0.2">
      <c r="A1874">
        <v>2951</v>
      </c>
      <c r="B1874" t="s">
        <v>891</v>
      </c>
      <c r="C1874">
        <v>2416</v>
      </c>
      <c r="D1874" t="s">
        <v>889</v>
      </c>
      <c r="E1874" s="200">
        <v>66295</v>
      </c>
      <c r="F1874">
        <v>12</v>
      </c>
      <c r="G1874" t="s">
        <v>892</v>
      </c>
      <c r="H1874">
        <f>YEAR(Table5[[#This Row],[Date]])</f>
        <v>2081</v>
      </c>
    </row>
    <row r="1875" spans="1:8" x14ac:dyDescent="0.2">
      <c r="A1875">
        <v>2952</v>
      </c>
      <c r="B1875" t="s">
        <v>891</v>
      </c>
      <c r="C1875">
        <v>2413</v>
      </c>
      <c r="D1875" t="s">
        <v>899</v>
      </c>
      <c r="E1875" s="200">
        <v>66307</v>
      </c>
      <c r="F1875">
        <v>11</v>
      </c>
      <c r="G1875" t="s">
        <v>890</v>
      </c>
      <c r="H1875">
        <f>YEAR(Table5[[#This Row],[Date]])</f>
        <v>2081</v>
      </c>
    </row>
    <row r="1876" spans="1:8" x14ac:dyDescent="0.2">
      <c r="A1876">
        <v>2953</v>
      </c>
      <c r="B1876" t="s">
        <v>894</v>
      </c>
      <c r="C1876">
        <v>2401</v>
      </c>
      <c r="D1876" t="s">
        <v>899</v>
      </c>
      <c r="E1876" s="200">
        <v>66319</v>
      </c>
      <c r="F1876">
        <v>12</v>
      </c>
      <c r="G1876" t="s">
        <v>892</v>
      </c>
      <c r="H1876">
        <f>YEAR(Table5[[#This Row],[Date]])</f>
        <v>2081</v>
      </c>
    </row>
    <row r="1877" spans="1:8" x14ac:dyDescent="0.2">
      <c r="A1877">
        <v>2954</v>
      </c>
      <c r="B1877" t="s">
        <v>894</v>
      </c>
      <c r="C1877">
        <v>2402</v>
      </c>
      <c r="D1877" t="s">
        <v>899</v>
      </c>
      <c r="E1877" s="200">
        <v>66331</v>
      </c>
      <c r="F1877">
        <v>12</v>
      </c>
      <c r="G1877" t="s">
        <v>892</v>
      </c>
      <c r="H1877">
        <f>YEAR(Table5[[#This Row],[Date]])</f>
        <v>2081</v>
      </c>
    </row>
    <row r="1878" spans="1:8" x14ac:dyDescent="0.2">
      <c r="A1878">
        <v>2955</v>
      </c>
      <c r="B1878" t="s">
        <v>888</v>
      </c>
      <c r="C1878">
        <v>2412</v>
      </c>
      <c r="D1878" t="s">
        <v>897</v>
      </c>
      <c r="E1878" s="200">
        <v>66343</v>
      </c>
      <c r="F1878">
        <v>12</v>
      </c>
      <c r="G1878" t="s">
        <v>892</v>
      </c>
      <c r="H1878">
        <f>YEAR(Table5[[#This Row],[Date]])</f>
        <v>2081</v>
      </c>
    </row>
    <row r="1879" spans="1:8" x14ac:dyDescent="0.2">
      <c r="A1879">
        <v>2956</v>
      </c>
      <c r="B1879" t="s">
        <v>894</v>
      </c>
      <c r="C1879">
        <v>2401</v>
      </c>
      <c r="D1879" t="s">
        <v>900</v>
      </c>
      <c r="E1879" s="200">
        <v>66355</v>
      </c>
      <c r="F1879">
        <v>12</v>
      </c>
      <c r="G1879" t="s">
        <v>892</v>
      </c>
      <c r="H1879">
        <f>YEAR(Table5[[#This Row],[Date]])</f>
        <v>2081</v>
      </c>
    </row>
    <row r="1880" spans="1:8" x14ac:dyDescent="0.2">
      <c r="A1880">
        <v>2957</v>
      </c>
      <c r="B1880" t="s">
        <v>894</v>
      </c>
      <c r="C1880">
        <v>2413</v>
      </c>
      <c r="D1880" t="s">
        <v>899</v>
      </c>
      <c r="E1880" s="200">
        <v>66367</v>
      </c>
      <c r="F1880">
        <v>11</v>
      </c>
      <c r="G1880" t="s">
        <v>892</v>
      </c>
      <c r="H1880">
        <f>YEAR(Table5[[#This Row],[Date]])</f>
        <v>2081</v>
      </c>
    </row>
    <row r="1881" spans="1:8" x14ac:dyDescent="0.2">
      <c r="A1881">
        <v>2958</v>
      </c>
      <c r="B1881" t="s">
        <v>891</v>
      </c>
      <c r="C1881">
        <v>2417</v>
      </c>
      <c r="D1881" t="s">
        <v>897</v>
      </c>
      <c r="E1881" s="200">
        <v>66379</v>
      </c>
      <c r="F1881">
        <v>11</v>
      </c>
      <c r="G1881" t="s">
        <v>892</v>
      </c>
      <c r="H1881">
        <f>YEAR(Table5[[#This Row],[Date]])</f>
        <v>2081</v>
      </c>
    </row>
    <row r="1882" spans="1:8" x14ac:dyDescent="0.2">
      <c r="A1882">
        <v>2959</v>
      </c>
      <c r="B1882" t="s">
        <v>894</v>
      </c>
      <c r="C1882">
        <v>2418</v>
      </c>
      <c r="D1882" t="s">
        <v>897</v>
      </c>
      <c r="E1882" s="200">
        <v>66391</v>
      </c>
      <c r="F1882">
        <v>11</v>
      </c>
      <c r="G1882" t="s">
        <v>890</v>
      </c>
      <c r="H1882">
        <f>YEAR(Table5[[#This Row],[Date]])</f>
        <v>2081</v>
      </c>
    </row>
    <row r="1883" spans="1:8" x14ac:dyDescent="0.2">
      <c r="A1883">
        <v>2960</v>
      </c>
      <c r="B1883" t="s">
        <v>891</v>
      </c>
      <c r="C1883">
        <v>2415</v>
      </c>
      <c r="D1883" t="s">
        <v>899</v>
      </c>
      <c r="E1883" s="200">
        <v>66403</v>
      </c>
      <c r="F1883">
        <v>11</v>
      </c>
      <c r="G1883" t="s">
        <v>890</v>
      </c>
      <c r="H1883">
        <f>YEAR(Table5[[#This Row],[Date]])</f>
        <v>2081</v>
      </c>
    </row>
    <row r="1884" spans="1:8" x14ac:dyDescent="0.2">
      <c r="A1884">
        <v>2961</v>
      </c>
      <c r="B1884" t="s">
        <v>898</v>
      </c>
      <c r="C1884">
        <v>2420</v>
      </c>
      <c r="D1884" t="s">
        <v>897</v>
      </c>
      <c r="E1884" s="200">
        <v>66415</v>
      </c>
      <c r="F1884">
        <v>11</v>
      </c>
      <c r="G1884" t="s">
        <v>892</v>
      </c>
      <c r="H1884">
        <f>YEAR(Table5[[#This Row],[Date]])</f>
        <v>2081</v>
      </c>
    </row>
    <row r="1885" spans="1:8" x14ac:dyDescent="0.2">
      <c r="A1885">
        <v>2962</v>
      </c>
      <c r="B1885" t="s">
        <v>894</v>
      </c>
      <c r="C1885">
        <v>2423</v>
      </c>
      <c r="D1885" t="s">
        <v>897</v>
      </c>
      <c r="E1885" s="200">
        <v>66427</v>
      </c>
      <c r="F1885">
        <v>11</v>
      </c>
      <c r="G1885" t="s">
        <v>890</v>
      </c>
      <c r="H1885">
        <f>YEAR(Table5[[#This Row],[Date]])</f>
        <v>2081</v>
      </c>
    </row>
    <row r="1886" spans="1:8" x14ac:dyDescent="0.2">
      <c r="A1886">
        <v>2963</v>
      </c>
      <c r="B1886" t="s">
        <v>888</v>
      </c>
      <c r="C1886">
        <v>2416</v>
      </c>
      <c r="D1886" t="s">
        <v>897</v>
      </c>
      <c r="E1886" s="200">
        <v>66439</v>
      </c>
      <c r="F1886">
        <v>12</v>
      </c>
      <c r="G1886" t="s">
        <v>890</v>
      </c>
      <c r="H1886">
        <f>YEAR(Table5[[#This Row],[Date]])</f>
        <v>2081</v>
      </c>
    </row>
    <row r="1887" spans="1:8" x14ac:dyDescent="0.2">
      <c r="A1887">
        <v>2964</v>
      </c>
      <c r="B1887" t="s">
        <v>895</v>
      </c>
      <c r="C1887">
        <v>2413</v>
      </c>
      <c r="D1887" t="s">
        <v>900</v>
      </c>
      <c r="E1887" s="200">
        <v>66451</v>
      </c>
      <c r="F1887">
        <v>8</v>
      </c>
      <c r="G1887" t="s">
        <v>892</v>
      </c>
      <c r="H1887">
        <f>YEAR(Table5[[#This Row],[Date]])</f>
        <v>2081</v>
      </c>
    </row>
    <row r="1888" spans="1:8" x14ac:dyDescent="0.2">
      <c r="A1888">
        <v>2965</v>
      </c>
      <c r="B1888" t="s">
        <v>891</v>
      </c>
      <c r="C1888">
        <v>2408</v>
      </c>
      <c r="D1888" t="s">
        <v>899</v>
      </c>
      <c r="E1888" s="200">
        <v>66463</v>
      </c>
      <c r="F1888">
        <v>12</v>
      </c>
      <c r="G1888" t="s">
        <v>890</v>
      </c>
      <c r="H1888">
        <f>YEAR(Table5[[#This Row],[Date]])</f>
        <v>2081</v>
      </c>
    </row>
    <row r="1889" spans="1:8" x14ac:dyDescent="0.2">
      <c r="A1889">
        <v>2966</v>
      </c>
      <c r="B1889" t="s">
        <v>894</v>
      </c>
      <c r="C1889">
        <v>2419</v>
      </c>
      <c r="D1889" t="s">
        <v>889</v>
      </c>
      <c r="E1889" s="200">
        <v>66475</v>
      </c>
      <c r="F1889">
        <v>12</v>
      </c>
      <c r="G1889" t="s">
        <v>890</v>
      </c>
      <c r="H1889">
        <f>YEAR(Table5[[#This Row],[Date]])</f>
        <v>2081</v>
      </c>
    </row>
    <row r="1890" spans="1:8" x14ac:dyDescent="0.2">
      <c r="A1890">
        <v>2967</v>
      </c>
      <c r="B1890" t="s">
        <v>891</v>
      </c>
      <c r="C1890">
        <v>2419</v>
      </c>
      <c r="D1890" t="s">
        <v>893</v>
      </c>
      <c r="E1890" s="200">
        <v>66487</v>
      </c>
      <c r="F1890">
        <v>12</v>
      </c>
      <c r="G1890" t="s">
        <v>890</v>
      </c>
      <c r="H1890">
        <f>YEAR(Table5[[#This Row],[Date]])</f>
        <v>2082</v>
      </c>
    </row>
    <row r="1891" spans="1:8" x14ac:dyDescent="0.2">
      <c r="A1891">
        <v>2968</v>
      </c>
      <c r="B1891" t="s">
        <v>888</v>
      </c>
      <c r="C1891">
        <v>2413</v>
      </c>
      <c r="D1891" t="s">
        <v>901</v>
      </c>
      <c r="E1891" s="200">
        <v>66499</v>
      </c>
      <c r="F1891">
        <v>12</v>
      </c>
      <c r="G1891" t="s">
        <v>892</v>
      </c>
      <c r="H1891">
        <f>YEAR(Table5[[#This Row],[Date]])</f>
        <v>2082</v>
      </c>
    </row>
    <row r="1892" spans="1:8" x14ac:dyDescent="0.2">
      <c r="A1892">
        <v>2969</v>
      </c>
      <c r="B1892" t="s">
        <v>888</v>
      </c>
      <c r="C1892">
        <v>2406</v>
      </c>
      <c r="D1892" t="s">
        <v>893</v>
      </c>
      <c r="E1892" s="200">
        <v>66511</v>
      </c>
      <c r="F1892">
        <v>12</v>
      </c>
      <c r="G1892" t="s">
        <v>892</v>
      </c>
      <c r="H1892">
        <f>YEAR(Table5[[#This Row],[Date]])</f>
        <v>2082</v>
      </c>
    </row>
    <row r="1893" spans="1:8" x14ac:dyDescent="0.2">
      <c r="A1893">
        <v>2970</v>
      </c>
      <c r="B1893" t="s">
        <v>888</v>
      </c>
      <c r="C1893">
        <v>2406</v>
      </c>
      <c r="D1893" t="s">
        <v>893</v>
      </c>
      <c r="E1893" s="200">
        <v>66523</v>
      </c>
      <c r="F1893">
        <v>12</v>
      </c>
      <c r="G1893" t="s">
        <v>892</v>
      </c>
      <c r="H1893">
        <f>YEAR(Table5[[#This Row],[Date]])</f>
        <v>2082</v>
      </c>
    </row>
    <row r="1894" spans="1:8" x14ac:dyDescent="0.2">
      <c r="A1894">
        <v>2971</v>
      </c>
      <c r="B1894" t="s">
        <v>891</v>
      </c>
      <c r="C1894">
        <v>2404</v>
      </c>
      <c r="D1894" t="s">
        <v>899</v>
      </c>
      <c r="E1894" s="200">
        <v>66535</v>
      </c>
      <c r="F1894">
        <v>12</v>
      </c>
      <c r="G1894" t="s">
        <v>892</v>
      </c>
      <c r="H1894">
        <f>YEAR(Table5[[#This Row],[Date]])</f>
        <v>2082</v>
      </c>
    </row>
    <row r="1895" spans="1:8" x14ac:dyDescent="0.2">
      <c r="A1895">
        <v>2972</v>
      </c>
      <c r="B1895" t="s">
        <v>891</v>
      </c>
      <c r="C1895">
        <v>2401</v>
      </c>
      <c r="D1895" t="s">
        <v>899</v>
      </c>
      <c r="E1895" s="200">
        <v>66547</v>
      </c>
      <c r="F1895">
        <v>11</v>
      </c>
      <c r="G1895" t="s">
        <v>892</v>
      </c>
      <c r="H1895">
        <f>YEAR(Table5[[#This Row],[Date]])</f>
        <v>2082</v>
      </c>
    </row>
    <row r="1896" spans="1:8" x14ac:dyDescent="0.2">
      <c r="A1896">
        <v>2973</v>
      </c>
      <c r="B1896" t="s">
        <v>891</v>
      </c>
      <c r="C1896">
        <v>2419</v>
      </c>
      <c r="D1896" t="s">
        <v>889</v>
      </c>
      <c r="E1896" s="200">
        <v>66559</v>
      </c>
      <c r="F1896">
        <v>12</v>
      </c>
      <c r="G1896" t="s">
        <v>890</v>
      </c>
      <c r="H1896">
        <f>YEAR(Table5[[#This Row],[Date]])</f>
        <v>2082</v>
      </c>
    </row>
    <row r="1897" spans="1:8" x14ac:dyDescent="0.2">
      <c r="A1897">
        <v>2974</v>
      </c>
      <c r="B1897" t="s">
        <v>888</v>
      </c>
      <c r="C1897">
        <v>2423</v>
      </c>
      <c r="D1897" t="s">
        <v>897</v>
      </c>
      <c r="E1897" s="200">
        <v>66571</v>
      </c>
      <c r="F1897">
        <v>12</v>
      </c>
      <c r="G1897" t="s">
        <v>892</v>
      </c>
      <c r="H1897">
        <f>YEAR(Table5[[#This Row],[Date]])</f>
        <v>2082</v>
      </c>
    </row>
    <row r="1898" spans="1:8" x14ac:dyDescent="0.2">
      <c r="A1898">
        <v>2975</v>
      </c>
      <c r="B1898" t="s">
        <v>888</v>
      </c>
      <c r="C1898">
        <v>2423</v>
      </c>
      <c r="D1898" t="s">
        <v>897</v>
      </c>
      <c r="E1898" s="200">
        <v>66583</v>
      </c>
      <c r="F1898">
        <v>12</v>
      </c>
      <c r="G1898" t="s">
        <v>892</v>
      </c>
      <c r="H1898">
        <f>YEAR(Table5[[#This Row],[Date]])</f>
        <v>2082</v>
      </c>
    </row>
    <row r="1899" spans="1:8" x14ac:dyDescent="0.2">
      <c r="A1899">
        <v>2976</v>
      </c>
      <c r="B1899" t="s">
        <v>891</v>
      </c>
      <c r="C1899">
        <v>2401</v>
      </c>
      <c r="D1899" t="s">
        <v>893</v>
      </c>
      <c r="E1899" s="200">
        <v>66595</v>
      </c>
      <c r="F1899">
        <v>12</v>
      </c>
      <c r="G1899" t="s">
        <v>892</v>
      </c>
      <c r="H1899">
        <f>YEAR(Table5[[#This Row],[Date]])</f>
        <v>2082</v>
      </c>
    </row>
    <row r="1900" spans="1:8" x14ac:dyDescent="0.2">
      <c r="A1900">
        <v>2977</v>
      </c>
      <c r="B1900" t="s">
        <v>888</v>
      </c>
      <c r="C1900">
        <v>2422</v>
      </c>
      <c r="D1900" t="s">
        <v>899</v>
      </c>
      <c r="E1900" s="200">
        <v>66607</v>
      </c>
      <c r="F1900">
        <v>12</v>
      </c>
      <c r="G1900" t="s">
        <v>892</v>
      </c>
      <c r="H1900">
        <f>YEAR(Table5[[#This Row],[Date]])</f>
        <v>2082</v>
      </c>
    </row>
    <row r="1901" spans="1:8" x14ac:dyDescent="0.2">
      <c r="A1901">
        <v>2978</v>
      </c>
      <c r="B1901" t="s">
        <v>894</v>
      </c>
      <c r="C1901">
        <v>2409</v>
      </c>
      <c r="D1901" t="s">
        <v>899</v>
      </c>
      <c r="E1901" s="200">
        <v>66619</v>
      </c>
      <c r="F1901">
        <v>4</v>
      </c>
      <c r="G1901" t="s">
        <v>892</v>
      </c>
      <c r="H1901">
        <f>YEAR(Table5[[#This Row],[Date]])</f>
        <v>2082</v>
      </c>
    </row>
    <row r="1902" spans="1:8" x14ac:dyDescent="0.2">
      <c r="A1902">
        <v>2979</v>
      </c>
      <c r="B1902" t="s">
        <v>888</v>
      </c>
      <c r="C1902">
        <v>2423</v>
      </c>
      <c r="D1902" t="s">
        <v>897</v>
      </c>
      <c r="E1902" s="200">
        <v>66631</v>
      </c>
      <c r="F1902">
        <v>12</v>
      </c>
      <c r="G1902" t="s">
        <v>890</v>
      </c>
      <c r="H1902">
        <f>YEAR(Table5[[#This Row],[Date]])</f>
        <v>2082</v>
      </c>
    </row>
    <row r="1903" spans="1:8" x14ac:dyDescent="0.2">
      <c r="A1903">
        <v>2980</v>
      </c>
      <c r="B1903" t="s">
        <v>888</v>
      </c>
      <c r="C1903">
        <v>2423</v>
      </c>
      <c r="D1903" t="s">
        <v>889</v>
      </c>
      <c r="E1903" s="200">
        <v>66643</v>
      </c>
      <c r="F1903">
        <v>12</v>
      </c>
      <c r="G1903" t="s">
        <v>890</v>
      </c>
      <c r="H1903">
        <f>YEAR(Table5[[#This Row],[Date]])</f>
        <v>2082</v>
      </c>
    </row>
    <row r="1904" spans="1:8" x14ac:dyDescent="0.2">
      <c r="A1904">
        <v>2981</v>
      </c>
      <c r="B1904" t="s">
        <v>891</v>
      </c>
      <c r="C1904">
        <v>2419</v>
      </c>
      <c r="D1904" t="s">
        <v>899</v>
      </c>
      <c r="E1904" s="200">
        <v>66655</v>
      </c>
      <c r="F1904">
        <v>12</v>
      </c>
      <c r="G1904" t="s">
        <v>890</v>
      </c>
      <c r="H1904">
        <f>YEAR(Table5[[#This Row],[Date]])</f>
        <v>2082</v>
      </c>
    </row>
    <row r="1905" spans="1:8" x14ac:dyDescent="0.2">
      <c r="A1905">
        <v>2982</v>
      </c>
      <c r="B1905" t="s">
        <v>888</v>
      </c>
      <c r="C1905">
        <v>2419</v>
      </c>
      <c r="D1905" t="s">
        <v>893</v>
      </c>
      <c r="E1905" s="200">
        <v>66667</v>
      </c>
      <c r="F1905">
        <v>12</v>
      </c>
      <c r="G1905" t="s">
        <v>892</v>
      </c>
      <c r="H1905">
        <f>YEAR(Table5[[#This Row],[Date]])</f>
        <v>2082</v>
      </c>
    </row>
    <row r="1906" spans="1:8" x14ac:dyDescent="0.2">
      <c r="A1906">
        <v>2983</v>
      </c>
      <c r="B1906" t="s">
        <v>894</v>
      </c>
      <c r="C1906">
        <v>2419</v>
      </c>
      <c r="D1906" t="s">
        <v>897</v>
      </c>
      <c r="E1906" s="200">
        <v>66679</v>
      </c>
      <c r="F1906">
        <v>12</v>
      </c>
      <c r="G1906" t="s">
        <v>892</v>
      </c>
      <c r="H1906">
        <f>YEAR(Table5[[#This Row],[Date]])</f>
        <v>2082</v>
      </c>
    </row>
    <row r="1907" spans="1:8" x14ac:dyDescent="0.2">
      <c r="A1907">
        <v>2984</v>
      </c>
      <c r="B1907" t="s">
        <v>888</v>
      </c>
      <c r="C1907">
        <v>2402</v>
      </c>
      <c r="D1907" t="s">
        <v>893</v>
      </c>
      <c r="E1907" s="200">
        <v>66691</v>
      </c>
      <c r="F1907">
        <v>12</v>
      </c>
      <c r="G1907" t="s">
        <v>890</v>
      </c>
      <c r="H1907">
        <f>YEAR(Table5[[#This Row],[Date]])</f>
        <v>2082</v>
      </c>
    </row>
    <row r="1908" spans="1:8" x14ac:dyDescent="0.2">
      <c r="A1908">
        <v>2985</v>
      </c>
      <c r="B1908" t="s">
        <v>895</v>
      </c>
      <c r="C1908">
        <v>2402</v>
      </c>
      <c r="D1908" t="s">
        <v>889</v>
      </c>
      <c r="E1908" s="200">
        <v>66703</v>
      </c>
      <c r="F1908">
        <v>12</v>
      </c>
      <c r="G1908" t="s">
        <v>890</v>
      </c>
      <c r="H1908">
        <f>YEAR(Table5[[#This Row],[Date]])</f>
        <v>2082</v>
      </c>
    </row>
    <row r="1909" spans="1:8" x14ac:dyDescent="0.2">
      <c r="A1909">
        <v>2986</v>
      </c>
      <c r="B1909" t="s">
        <v>891</v>
      </c>
      <c r="C1909">
        <v>2418</v>
      </c>
      <c r="D1909" t="s">
        <v>897</v>
      </c>
      <c r="E1909" s="200">
        <v>66715</v>
      </c>
      <c r="F1909">
        <v>12</v>
      </c>
      <c r="G1909" t="s">
        <v>890</v>
      </c>
      <c r="H1909">
        <f>YEAR(Table5[[#This Row],[Date]])</f>
        <v>2082</v>
      </c>
    </row>
    <row r="1910" spans="1:8" x14ac:dyDescent="0.2">
      <c r="A1910">
        <v>2987</v>
      </c>
      <c r="B1910" t="s">
        <v>891</v>
      </c>
      <c r="C1910">
        <v>2403</v>
      </c>
      <c r="D1910" t="s">
        <v>893</v>
      </c>
      <c r="E1910" s="200">
        <v>66727</v>
      </c>
      <c r="F1910">
        <v>12</v>
      </c>
      <c r="G1910" t="s">
        <v>892</v>
      </c>
      <c r="H1910">
        <f>YEAR(Table5[[#This Row],[Date]])</f>
        <v>2082</v>
      </c>
    </row>
    <row r="1911" spans="1:8" x14ac:dyDescent="0.2">
      <c r="A1911">
        <v>2988</v>
      </c>
      <c r="B1911" t="s">
        <v>888</v>
      </c>
      <c r="C1911">
        <v>2415</v>
      </c>
      <c r="D1911" t="s">
        <v>897</v>
      </c>
      <c r="E1911" s="200">
        <v>66739</v>
      </c>
      <c r="F1911">
        <v>11</v>
      </c>
      <c r="G1911" t="s">
        <v>890</v>
      </c>
      <c r="H1911">
        <f>YEAR(Table5[[#This Row],[Date]])</f>
        <v>2082</v>
      </c>
    </row>
    <row r="1912" spans="1:8" x14ac:dyDescent="0.2">
      <c r="A1912">
        <v>2989</v>
      </c>
      <c r="B1912" t="s">
        <v>891</v>
      </c>
      <c r="C1912">
        <v>2418</v>
      </c>
      <c r="D1912" t="s">
        <v>897</v>
      </c>
      <c r="E1912" s="200">
        <v>66751</v>
      </c>
      <c r="F1912">
        <v>12</v>
      </c>
      <c r="G1912" t="s">
        <v>892</v>
      </c>
      <c r="H1912">
        <f>YEAR(Table5[[#This Row],[Date]])</f>
        <v>2082</v>
      </c>
    </row>
    <row r="1913" spans="1:8" x14ac:dyDescent="0.2">
      <c r="A1913">
        <v>2990</v>
      </c>
      <c r="B1913" t="s">
        <v>891</v>
      </c>
      <c r="C1913">
        <v>2418</v>
      </c>
      <c r="D1913" t="s">
        <v>897</v>
      </c>
      <c r="E1913" s="200">
        <v>66763</v>
      </c>
      <c r="F1913">
        <v>12</v>
      </c>
      <c r="G1913" t="s">
        <v>892</v>
      </c>
      <c r="H1913">
        <f>YEAR(Table5[[#This Row],[Date]])</f>
        <v>2082</v>
      </c>
    </row>
    <row r="1914" spans="1:8" x14ac:dyDescent="0.2">
      <c r="A1914">
        <v>2991</v>
      </c>
      <c r="B1914" t="s">
        <v>891</v>
      </c>
      <c r="C1914">
        <v>2405</v>
      </c>
      <c r="D1914" t="s">
        <v>900</v>
      </c>
      <c r="E1914" s="200">
        <v>66775</v>
      </c>
      <c r="F1914">
        <v>12</v>
      </c>
      <c r="G1914" t="s">
        <v>890</v>
      </c>
      <c r="H1914">
        <f>YEAR(Table5[[#This Row],[Date]])</f>
        <v>2082</v>
      </c>
    </row>
    <row r="1915" spans="1:8" x14ac:dyDescent="0.2">
      <c r="A1915">
        <v>2992</v>
      </c>
      <c r="B1915" t="s">
        <v>888</v>
      </c>
      <c r="C1915">
        <v>2405</v>
      </c>
      <c r="D1915" t="s">
        <v>899</v>
      </c>
      <c r="E1915" s="200">
        <v>66787</v>
      </c>
      <c r="F1915">
        <v>11</v>
      </c>
      <c r="G1915" t="s">
        <v>892</v>
      </c>
      <c r="H1915">
        <f>YEAR(Table5[[#This Row],[Date]])</f>
        <v>2082</v>
      </c>
    </row>
    <row r="1916" spans="1:8" x14ac:dyDescent="0.2">
      <c r="A1916">
        <v>2993</v>
      </c>
      <c r="B1916" t="s">
        <v>898</v>
      </c>
      <c r="C1916">
        <v>2414</v>
      </c>
      <c r="D1916" t="s">
        <v>897</v>
      </c>
      <c r="E1916" s="200">
        <v>66799</v>
      </c>
      <c r="F1916">
        <v>12</v>
      </c>
      <c r="G1916" t="s">
        <v>890</v>
      </c>
      <c r="H1916">
        <f>YEAR(Table5[[#This Row],[Date]])</f>
        <v>2082</v>
      </c>
    </row>
    <row r="1917" spans="1:8" x14ac:dyDescent="0.2">
      <c r="A1917">
        <v>2994</v>
      </c>
      <c r="B1917" t="s">
        <v>891</v>
      </c>
      <c r="C1917">
        <v>2407</v>
      </c>
      <c r="D1917" t="s">
        <v>899</v>
      </c>
      <c r="E1917" s="200">
        <v>66811</v>
      </c>
      <c r="F1917">
        <v>12</v>
      </c>
      <c r="G1917" t="s">
        <v>890</v>
      </c>
      <c r="H1917">
        <f>YEAR(Table5[[#This Row],[Date]])</f>
        <v>2082</v>
      </c>
    </row>
    <row r="1918" spans="1:8" x14ac:dyDescent="0.2">
      <c r="A1918">
        <v>2995</v>
      </c>
      <c r="B1918" t="s">
        <v>891</v>
      </c>
      <c r="C1918">
        <v>2418</v>
      </c>
      <c r="D1918" t="s">
        <v>899</v>
      </c>
      <c r="E1918" s="200">
        <v>66823</v>
      </c>
      <c r="F1918">
        <v>11</v>
      </c>
      <c r="G1918" t="s">
        <v>890</v>
      </c>
      <c r="H1918">
        <f>YEAR(Table5[[#This Row],[Date]])</f>
        <v>2082</v>
      </c>
    </row>
    <row r="1919" spans="1:8" x14ac:dyDescent="0.2">
      <c r="A1919">
        <v>2996</v>
      </c>
      <c r="B1919" t="s">
        <v>891</v>
      </c>
      <c r="C1919">
        <v>2418</v>
      </c>
      <c r="D1919" t="s">
        <v>897</v>
      </c>
      <c r="E1919" s="200">
        <v>66835</v>
      </c>
      <c r="F1919">
        <v>12</v>
      </c>
      <c r="G1919" t="s">
        <v>892</v>
      </c>
      <c r="H1919">
        <f>YEAR(Table5[[#This Row],[Date]])</f>
        <v>2082</v>
      </c>
    </row>
    <row r="1920" spans="1:8" x14ac:dyDescent="0.2">
      <c r="A1920">
        <v>2997</v>
      </c>
      <c r="B1920" t="s">
        <v>891</v>
      </c>
      <c r="C1920">
        <v>2417</v>
      </c>
      <c r="D1920" t="s">
        <v>899</v>
      </c>
      <c r="E1920" s="200">
        <v>66847</v>
      </c>
      <c r="F1920">
        <v>12</v>
      </c>
      <c r="G1920" t="s">
        <v>890</v>
      </c>
      <c r="H1920">
        <f>YEAR(Table5[[#This Row],[Date]])</f>
        <v>2083</v>
      </c>
    </row>
    <row r="1921" spans="1:8" x14ac:dyDescent="0.2">
      <c r="A1921">
        <v>2998</v>
      </c>
      <c r="B1921" t="s">
        <v>891</v>
      </c>
      <c r="C1921">
        <v>2424</v>
      </c>
      <c r="D1921" t="s">
        <v>899</v>
      </c>
      <c r="E1921" s="200">
        <v>66859</v>
      </c>
      <c r="F1921">
        <v>12</v>
      </c>
      <c r="G1921" t="s">
        <v>892</v>
      </c>
      <c r="H1921">
        <f>YEAR(Table5[[#This Row],[Date]])</f>
        <v>2083</v>
      </c>
    </row>
    <row r="1922" spans="1:8" x14ac:dyDescent="0.2">
      <c r="A1922">
        <v>2999</v>
      </c>
      <c r="B1922" t="s">
        <v>891</v>
      </c>
      <c r="C1922">
        <v>2417</v>
      </c>
      <c r="D1922" t="s">
        <v>899</v>
      </c>
      <c r="E1922" s="200">
        <v>66871</v>
      </c>
      <c r="F1922">
        <v>12</v>
      </c>
      <c r="G1922" t="s">
        <v>890</v>
      </c>
      <c r="H1922">
        <f>YEAR(Table5[[#This Row],[Date]])</f>
        <v>2083</v>
      </c>
    </row>
    <row r="1923" spans="1:8" x14ac:dyDescent="0.2">
      <c r="A1923">
        <v>3000</v>
      </c>
      <c r="B1923" t="s">
        <v>891</v>
      </c>
      <c r="C1923">
        <v>2413</v>
      </c>
      <c r="D1923" t="s">
        <v>897</v>
      </c>
      <c r="E1923" s="200">
        <v>66883</v>
      </c>
      <c r="F1923">
        <v>11</v>
      </c>
      <c r="G1923" t="s">
        <v>892</v>
      </c>
      <c r="H1923">
        <f>YEAR(Table5[[#This Row],[Date]])</f>
        <v>2083</v>
      </c>
    </row>
    <row r="1924" spans="1:8" x14ac:dyDescent="0.2">
      <c r="A1924">
        <v>3001</v>
      </c>
      <c r="B1924" t="s">
        <v>891</v>
      </c>
      <c r="C1924">
        <v>2413</v>
      </c>
      <c r="D1924" t="s">
        <v>897</v>
      </c>
      <c r="E1924" s="200">
        <v>66895</v>
      </c>
      <c r="F1924">
        <v>11</v>
      </c>
      <c r="G1924" t="s">
        <v>890</v>
      </c>
      <c r="H1924">
        <f>YEAR(Table5[[#This Row],[Date]])</f>
        <v>2083</v>
      </c>
    </row>
    <row r="1925" spans="1:8" x14ac:dyDescent="0.2">
      <c r="A1925">
        <v>3002</v>
      </c>
      <c r="B1925" t="s">
        <v>891</v>
      </c>
      <c r="C1925">
        <v>2415</v>
      </c>
      <c r="D1925" t="s">
        <v>897</v>
      </c>
      <c r="E1925" s="200">
        <v>66907</v>
      </c>
      <c r="F1925">
        <v>11</v>
      </c>
      <c r="G1925" t="s">
        <v>892</v>
      </c>
      <c r="H1925">
        <f>YEAR(Table5[[#This Row],[Date]])</f>
        <v>2083</v>
      </c>
    </row>
    <row r="1926" spans="1:8" x14ac:dyDescent="0.2">
      <c r="A1926">
        <v>3003</v>
      </c>
      <c r="B1926" t="s">
        <v>891</v>
      </c>
      <c r="C1926">
        <v>2419</v>
      </c>
      <c r="D1926" t="s">
        <v>897</v>
      </c>
      <c r="E1926" s="200">
        <v>66919</v>
      </c>
      <c r="F1926">
        <v>11</v>
      </c>
      <c r="G1926" t="s">
        <v>892</v>
      </c>
      <c r="H1926">
        <f>YEAR(Table5[[#This Row],[Date]])</f>
        <v>2083</v>
      </c>
    </row>
    <row r="1927" spans="1:8" x14ac:dyDescent="0.2">
      <c r="A1927">
        <v>3004</v>
      </c>
      <c r="B1927" t="s">
        <v>894</v>
      </c>
      <c r="C1927">
        <v>2423</v>
      </c>
      <c r="D1927" t="s">
        <v>899</v>
      </c>
      <c r="E1927" s="200">
        <v>66931</v>
      </c>
      <c r="F1927">
        <v>12</v>
      </c>
      <c r="G1927" t="s">
        <v>890</v>
      </c>
      <c r="H1927">
        <f>YEAR(Table5[[#This Row],[Date]])</f>
        <v>2083</v>
      </c>
    </row>
    <row r="1928" spans="1:8" x14ac:dyDescent="0.2">
      <c r="A1928">
        <v>3005</v>
      </c>
      <c r="B1928" t="s">
        <v>894</v>
      </c>
      <c r="C1928">
        <v>2409</v>
      </c>
      <c r="D1928" t="s">
        <v>899</v>
      </c>
      <c r="E1928" s="200">
        <v>66943</v>
      </c>
      <c r="F1928">
        <v>12</v>
      </c>
      <c r="G1928" t="s">
        <v>890</v>
      </c>
      <c r="H1928">
        <f>YEAR(Table5[[#This Row],[Date]])</f>
        <v>2083</v>
      </c>
    </row>
    <row r="1929" spans="1:8" x14ac:dyDescent="0.2">
      <c r="A1929">
        <v>3006</v>
      </c>
      <c r="B1929" t="s">
        <v>891</v>
      </c>
      <c r="C1929">
        <v>2424</v>
      </c>
      <c r="D1929" t="s">
        <v>893</v>
      </c>
      <c r="E1929" s="200">
        <v>66955</v>
      </c>
      <c r="F1929">
        <v>12</v>
      </c>
      <c r="G1929" t="s">
        <v>890</v>
      </c>
      <c r="H1929">
        <f>YEAR(Table5[[#This Row],[Date]])</f>
        <v>2083</v>
      </c>
    </row>
    <row r="1930" spans="1:8" x14ac:dyDescent="0.2">
      <c r="A1930">
        <v>3007</v>
      </c>
      <c r="B1930" t="s">
        <v>891</v>
      </c>
      <c r="C1930">
        <v>2402</v>
      </c>
      <c r="D1930" t="s">
        <v>899</v>
      </c>
      <c r="E1930" s="200">
        <v>66967</v>
      </c>
      <c r="F1930">
        <v>12</v>
      </c>
      <c r="G1930" t="s">
        <v>892</v>
      </c>
      <c r="H1930">
        <f>YEAR(Table5[[#This Row],[Date]])</f>
        <v>2083</v>
      </c>
    </row>
    <row r="1931" spans="1:8" x14ac:dyDescent="0.2">
      <c r="A1931">
        <v>3008</v>
      </c>
      <c r="B1931" t="s">
        <v>888</v>
      </c>
      <c r="C1931">
        <v>2407</v>
      </c>
      <c r="D1931" t="s">
        <v>893</v>
      </c>
      <c r="E1931" s="200">
        <v>66979</v>
      </c>
      <c r="F1931">
        <v>12</v>
      </c>
      <c r="G1931" t="s">
        <v>890</v>
      </c>
      <c r="H1931">
        <f>YEAR(Table5[[#This Row],[Date]])</f>
        <v>2083</v>
      </c>
    </row>
    <row r="1932" spans="1:8" x14ac:dyDescent="0.2">
      <c r="A1932">
        <v>3009</v>
      </c>
      <c r="B1932" t="s">
        <v>891</v>
      </c>
      <c r="C1932">
        <v>2408</v>
      </c>
      <c r="D1932" t="s">
        <v>900</v>
      </c>
      <c r="E1932" s="200">
        <v>66991</v>
      </c>
      <c r="F1932">
        <v>12</v>
      </c>
      <c r="G1932" t="s">
        <v>892</v>
      </c>
      <c r="H1932">
        <f>YEAR(Table5[[#This Row],[Date]])</f>
        <v>2083</v>
      </c>
    </row>
    <row r="1933" spans="1:8" x14ac:dyDescent="0.2">
      <c r="A1933">
        <v>3010</v>
      </c>
      <c r="B1933" t="s">
        <v>888</v>
      </c>
      <c r="C1933">
        <v>2422</v>
      </c>
      <c r="D1933" t="s">
        <v>889</v>
      </c>
      <c r="E1933" s="200">
        <v>67003</v>
      </c>
      <c r="F1933">
        <v>12</v>
      </c>
      <c r="G1933" t="s">
        <v>890</v>
      </c>
      <c r="H1933">
        <f>YEAR(Table5[[#This Row],[Date]])</f>
        <v>2083</v>
      </c>
    </row>
    <row r="1934" spans="1:8" x14ac:dyDescent="0.2">
      <c r="A1934">
        <v>3011</v>
      </c>
      <c r="B1934" t="s">
        <v>888</v>
      </c>
      <c r="C1934">
        <v>2416</v>
      </c>
      <c r="D1934" t="s">
        <v>889</v>
      </c>
      <c r="E1934" s="200">
        <v>67015</v>
      </c>
      <c r="F1934">
        <v>12</v>
      </c>
      <c r="G1934" t="s">
        <v>890</v>
      </c>
      <c r="H1934">
        <f>YEAR(Table5[[#This Row],[Date]])</f>
        <v>2083</v>
      </c>
    </row>
    <row r="1935" spans="1:8" x14ac:dyDescent="0.2">
      <c r="A1935">
        <v>3012</v>
      </c>
      <c r="B1935" t="s">
        <v>888</v>
      </c>
      <c r="C1935">
        <v>2417</v>
      </c>
      <c r="D1935" t="s">
        <v>897</v>
      </c>
      <c r="E1935" s="200">
        <v>67027</v>
      </c>
      <c r="F1935">
        <v>11</v>
      </c>
      <c r="G1935" t="s">
        <v>892</v>
      </c>
      <c r="H1935">
        <f>YEAR(Table5[[#This Row],[Date]])</f>
        <v>2083</v>
      </c>
    </row>
    <row r="1936" spans="1:8" x14ac:dyDescent="0.2">
      <c r="A1936">
        <v>3013</v>
      </c>
      <c r="B1936" t="s">
        <v>888</v>
      </c>
      <c r="C1936">
        <v>2415</v>
      </c>
      <c r="D1936" t="s">
        <v>899</v>
      </c>
      <c r="E1936" s="200">
        <v>67039</v>
      </c>
      <c r="F1936">
        <v>12</v>
      </c>
      <c r="G1936" t="s">
        <v>892</v>
      </c>
      <c r="H1936">
        <f>YEAR(Table5[[#This Row],[Date]])</f>
        <v>2083</v>
      </c>
    </row>
    <row r="1937" spans="1:8" x14ac:dyDescent="0.2">
      <c r="A1937">
        <v>3014</v>
      </c>
      <c r="B1937" t="s">
        <v>891</v>
      </c>
      <c r="C1937">
        <v>2401</v>
      </c>
      <c r="D1937" t="s">
        <v>893</v>
      </c>
      <c r="E1937" s="200">
        <v>67051</v>
      </c>
      <c r="F1937">
        <v>12</v>
      </c>
      <c r="G1937" t="s">
        <v>896</v>
      </c>
      <c r="H1937">
        <f>YEAR(Table5[[#This Row],[Date]])</f>
        <v>2083</v>
      </c>
    </row>
    <row r="1938" spans="1:8" x14ac:dyDescent="0.2">
      <c r="A1938">
        <v>3015</v>
      </c>
      <c r="B1938" t="s">
        <v>888</v>
      </c>
      <c r="C1938">
        <v>2401</v>
      </c>
      <c r="D1938" t="s">
        <v>897</v>
      </c>
      <c r="E1938" s="200">
        <v>67063</v>
      </c>
      <c r="F1938">
        <v>12</v>
      </c>
      <c r="G1938" t="s">
        <v>890</v>
      </c>
      <c r="H1938">
        <f>YEAR(Table5[[#This Row],[Date]])</f>
        <v>2083</v>
      </c>
    </row>
    <row r="1939" spans="1:8" x14ac:dyDescent="0.2">
      <c r="A1939">
        <v>3016</v>
      </c>
      <c r="B1939" t="s">
        <v>888</v>
      </c>
      <c r="C1939">
        <v>2423</v>
      </c>
      <c r="D1939" t="s">
        <v>899</v>
      </c>
      <c r="E1939" s="200">
        <v>67075</v>
      </c>
      <c r="F1939">
        <v>12</v>
      </c>
      <c r="G1939" t="s">
        <v>890</v>
      </c>
      <c r="H1939">
        <f>YEAR(Table5[[#This Row],[Date]])</f>
        <v>2083</v>
      </c>
    </row>
    <row r="1940" spans="1:8" x14ac:dyDescent="0.2">
      <c r="A1940">
        <v>3017</v>
      </c>
      <c r="B1940" t="s">
        <v>894</v>
      </c>
      <c r="C1940">
        <v>2419</v>
      </c>
      <c r="D1940" t="s">
        <v>899</v>
      </c>
      <c r="E1940" s="200">
        <v>67087</v>
      </c>
      <c r="F1940">
        <v>12</v>
      </c>
      <c r="G1940" t="s">
        <v>890</v>
      </c>
      <c r="H1940">
        <f>YEAR(Table5[[#This Row],[Date]])</f>
        <v>2083</v>
      </c>
    </row>
    <row r="1941" spans="1:8" x14ac:dyDescent="0.2">
      <c r="A1941">
        <v>3018</v>
      </c>
      <c r="B1941" t="s">
        <v>891</v>
      </c>
      <c r="C1941">
        <v>2413</v>
      </c>
      <c r="D1941" t="s">
        <v>893</v>
      </c>
      <c r="E1941" s="200">
        <v>67099</v>
      </c>
      <c r="F1941">
        <v>12</v>
      </c>
      <c r="G1941" t="s">
        <v>892</v>
      </c>
      <c r="H1941">
        <f>YEAR(Table5[[#This Row],[Date]])</f>
        <v>2083</v>
      </c>
    </row>
    <row r="1942" spans="1:8" x14ac:dyDescent="0.2">
      <c r="A1942">
        <v>3019</v>
      </c>
      <c r="B1942" t="s">
        <v>891</v>
      </c>
      <c r="C1942">
        <v>2417</v>
      </c>
      <c r="D1942" t="s">
        <v>897</v>
      </c>
      <c r="E1942" s="200">
        <v>67111</v>
      </c>
      <c r="F1942">
        <v>12</v>
      </c>
      <c r="G1942" t="s">
        <v>892</v>
      </c>
      <c r="H1942">
        <f>YEAR(Table5[[#This Row],[Date]])</f>
        <v>2083</v>
      </c>
    </row>
    <row r="1943" spans="1:8" x14ac:dyDescent="0.2">
      <c r="A1943">
        <v>3020</v>
      </c>
      <c r="B1943" t="s">
        <v>891</v>
      </c>
      <c r="C1943">
        <v>2422</v>
      </c>
      <c r="D1943" t="s">
        <v>897</v>
      </c>
      <c r="E1943" s="200">
        <v>67123</v>
      </c>
      <c r="F1943">
        <v>12</v>
      </c>
      <c r="G1943" t="s">
        <v>892</v>
      </c>
      <c r="H1943">
        <f>YEAR(Table5[[#This Row],[Date]])</f>
        <v>2083</v>
      </c>
    </row>
    <row r="1944" spans="1:8" x14ac:dyDescent="0.2">
      <c r="A1944">
        <v>3021</v>
      </c>
      <c r="B1944" t="s">
        <v>888</v>
      </c>
      <c r="C1944">
        <v>2419</v>
      </c>
      <c r="D1944" t="s">
        <v>900</v>
      </c>
      <c r="E1944" s="200">
        <v>67135</v>
      </c>
      <c r="F1944">
        <v>6</v>
      </c>
      <c r="G1944" t="s">
        <v>890</v>
      </c>
      <c r="H1944">
        <f>YEAR(Table5[[#This Row],[Date]])</f>
        <v>2083</v>
      </c>
    </row>
    <row r="1945" spans="1:8" x14ac:dyDescent="0.2">
      <c r="A1945">
        <v>3022</v>
      </c>
      <c r="B1945" t="s">
        <v>891</v>
      </c>
      <c r="C1945">
        <v>2403</v>
      </c>
      <c r="D1945" t="s">
        <v>897</v>
      </c>
      <c r="E1945" s="200">
        <v>67147</v>
      </c>
      <c r="F1945">
        <v>12</v>
      </c>
      <c r="G1945" t="s">
        <v>890</v>
      </c>
      <c r="H1945">
        <f>YEAR(Table5[[#This Row],[Date]])</f>
        <v>2083</v>
      </c>
    </row>
    <row r="1946" spans="1:8" x14ac:dyDescent="0.2">
      <c r="A1946">
        <v>3023</v>
      </c>
      <c r="B1946" t="s">
        <v>891</v>
      </c>
      <c r="C1946">
        <v>2416</v>
      </c>
      <c r="D1946" t="s">
        <v>899</v>
      </c>
      <c r="E1946" s="200">
        <v>67159</v>
      </c>
      <c r="F1946">
        <v>12</v>
      </c>
      <c r="G1946" t="s">
        <v>890</v>
      </c>
      <c r="H1946">
        <f>YEAR(Table5[[#This Row],[Date]])</f>
        <v>2083</v>
      </c>
    </row>
    <row r="1947" spans="1:8" x14ac:dyDescent="0.2">
      <c r="A1947">
        <v>3024</v>
      </c>
      <c r="B1947" t="s">
        <v>891</v>
      </c>
      <c r="C1947">
        <v>2424</v>
      </c>
      <c r="D1947" t="s">
        <v>897</v>
      </c>
      <c r="E1947" s="200">
        <v>67171</v>
      </c>
      <c r="F1947">
        <v>12</v>
      </c>
      <c r="G1947" t="s">
        <v>892</v>
      </c>
      <c r="H1947">
        <f>YEAR(Table5[[#This Row],[Date]])</f>
        <v>2083</v>
      </c>
    </row>
    <row r="1948" spans="1:8" x14ac:dyDescent="0.2">
      <c r="A1948">
        <v>3025</v>
      </c>
      <c r="B1948" t="s">
        <v>891</v>
      </c>
      <c r="C1948">
        <v>2401</v>
      </c>
      <c r="D1948" t="s">
        <v>899</v>
      </c>
      <c r="E1948" s="200">
        <v>67183</v>
      </c>
      <c r="F1948">
        <v>12</v>
      </c>
      <c r="G1948" t="s">
        <v>890</v>
      </c>
      <c r="H1948">
        <f>YEAR(Table5[[#This Row],[Date]])</f>
        <v>2083</v>
      </c>
    </row>
    <row r="1949" spans="1:8" x14ac:dyDescent="0.2">
      <c r="A1949">
        <v>3026</v>
      </c>
      <c r="B1949" t="s">
        <v>894</v>
      </c>
      <c r="C1949">
        <v>2409</v>
      </c>
      <c r="D1949" t="s">
        <v>893</v>
      </c>
      <c r="E1949" s="200">
        <v>67195</v>
      </c>
      <c r="F1949">
        <v>12</v>
      </c>
      <c r="G1949" t="s">
        <v>890</v>
      </c>
      <c r="H1949">
        <f>YEAR(Table5[[#This Row],[Date]])</f>
        <v>2083</v>
      </c>
    </row>
    <row r="1950" spans="1:8" x14ac:dyDescent="0.2">
      <c r="A1950">
        <v>3027</v>
      </c>
      <c r="B1950" t="s">
        <v>891</v>
      </c>
      <c r="C1950">
        <v>2402</v>
      </c>
      <c r="D1950" t="s">
        <v>889</v>
      </c>
      <c r="E1950" s="200">
        <v>67207</v>
      </c>
      <c r="F1950">
        <v>12</v>
      </c>
      <c r="G1950" t="s">
        <v>890</v>
      </c>
      <c r="H1950">
        <f>YEAR(Table5[[#This Row],[Date]])</f>
        <v>2084</v>
      </c>
    </row>
    <row r="1951" spans="1:8" x14ac:dyDescent="0.2">
      <c r="A1951">
        <v>3028</v>
      </c>
      <c r="B1951" t="s">
        <v>891</v>
      </c>
      <c r="C1951">
        <v>2405</v>
      </c>
      <c r="D1951" t="s">
        <v>899</v>
      </c>
      <c r="E1951" s="200">
        <v>67219</v>
      </c>
      <c r="F1951">
        <v>12</v>
      </c>
      <c r="G1951" t="s">
        <v>892</v>
      </c>
      <c r="H1951">
        <f>YEAR(Table5[[#This Row],[Date]])</f>
        <v>2084</v>
      </c>
    </row>
    <row r="1952" spans="1:8" x14ac:dyDescent="0.2">
      <c r="A1952">
        <v>3029</v>
      </c>
      <c r="B1952" t="s">
        <v>891</v>
      </c>
      <c r="C1952">
        <v>2412</v>
      </c>
      <c r="D1952" t="s">
        <v>899</v>
      </c>
      <c r="E1952" s="200">
        <v>67231</v>
      </c>
      <c r="F1952">
        <v>12</v>
      </c>
      <c r="G1952" t="s">
        <v>892</v>
      </c>
      <c r="H1952">
        <f>YEAR(Table5[[#This Row],[Date]])</f>
        <v>2084</v>
      </c>
    </row>
    <row r="1953" spans="1:8" x14ac:dyDescent="0.2">
      <c r="A1953">
        <v>3030</v>
      </c>
      <c r="B1953" t="s">
        <v>891</v>
      </c>
      <c r="C1953">
        <v>2402</v>
      </c>
      <c r="D1953" t="s">
        <v>897</v>
      </c>
      <c r="E1953" s="200">
        <v>67243</v>
      </c>
      <c r="F1953">
        <v>12</v>
      </c>
      <c r="G1953" t="s">
        <v>892</v>
      </c>
      <c r="H1953">
        <f>YEAR(Table5[[#This Row],[Date]])</f>
        <v>2084</v>
      </c>
    </row>
    <row r="1954" spans="1:8" x14ac:dyDescent="0.2">
      <c r="A1954">
        <v>3031</v>
      </c>
      <c r="B1954" t="s">
        <v>894</v>
      </c>
      <c r="C1954">
        <v>2419</v>
      </c>
      <c r="D1954" t="s">
        <v>900</v>
      </c>
      <c r="E1954" s="200">
        <v>67255</v>
      </c>
      <c r="F1954">
        <v>7</v>
      </c>
      <c r="G1954" t="s">
        <v>892</v>
      </c>
      <c r="H1954">
        <f>YEAR(Table5[[#This Row],[Date]])</f>
        <v>2084</v>
      </c>
    </row>
    <row r="1955" spans="1:8" x14ac:dyDescent="0.2">
      <c r="A1955">
        <v>3032</v>
      </c>
      <c r="B1955" t="s">
        <v>891</v>
      </c>
      <c r="C1955">
        <v>2411</v>
      </c>
      <c r="D1955" t="s">
        <v>897</v>
      </c>
      <c r="E1955" s="200">
        <v>67267</v>
      </c>
      <c r="F1955">
        <v>12</v>
      </c>
      <c r="G1955" t="s">
        <v>890</v>
      </c>
      <c r="H1955">
        <f>YEAR(Table5[[#This Row],[Date]])</f>
        <v>2084</v>
      </c>
    </row>
    <row r="1956" spans="1:8" x14ac:dyDescent="0.2">
      <c r="A1956">
        <v>3033</v>
      </c>
      <c r="B1956" t="s">
        <v>888</v>
      </c>
      <c r="C1956">
        <v>2404</v>
      </c>
      <c r="D1956" t="s">
        <v>900</v>
      </c>
      <c r="E1956" s="200">
        <v>67279</v>
      </c>
      <c r="F1956">
        <v>12</v>
      </c>
      <c r="G1956" t="s">
        <v>892</v>
      </c>
      <c r="H1956">
        <f>YEAR(Table5[[#This Row],[Date]])</f>
        <v>2084</v>
      </c>
    </row>
    <row r="1957" spans="1:8" x14ac:dyDescent="0.2">
      <c r="A1957">
        <v>3034</v>
      </c>
      <c r="B1957" t="s">
        <v>888</v>
      </c>
      <c r="C1957">
        <v>2405</v>
      </c>
      <c r="D1957" t="s">
        <v>899</v>
      </c>
      <c r="E1957" s="200">
        <v>67291</v>
      </c>
      <c r="F1957">
        <v>12</v>
      </c>
      <c r="G1957" t="s">
        <v>890</v>
      </c>
      <c r="H1957">
        <f>YEAR(Table5[[#This Row],[Date]])</f>
        <v>2084</v>
      </c>
    </row>
    <row r="1958" spans="1:8" x14ac:dyDescent="0.2">
      <c r="A1958">
        <v>3035</v>
      </c>
      <c r="B1958" t="s">
        <v>891</v>
      </c>
      <c r="C1958">
        <v>2405</v>
      </c>
      <c r="D1958" t="s">
        <v>899</v>
      </c>
      <c r="E1958" s="200">
        <v>67303</v>
      </c>
      <c r="F1958">
        <v>12</v>
      </c>
      <c r="G1958" t="s">
        <v>890</v>
      </c>
      <c r="H1958">
        <f>YEAR(Table5[[#This Row],[Date]])</f>
        <v>2084</v>
      </c>
    </row>
    <row r="1959" spans="1:8" x14ac:dyDescent="0.2">
      <c r="A1959">
        <v>3036</v>
      </c>
      <c r="B1959" t="s">
        <v>888</v>
      </c>
      <c r="C1959">
        <v>2409</v>
      </c>
      <c r="D1959" t="s">
        <v>889</v>
      </c>
      <c r="E1959" s="200">
        <v>67315</v>
      </c>
      <c r="F1959">
        <v>12</v>
      </c>
      <c r="G1959" t="s">
        <v>890</v>
      </c>
      <c r="H1959">
        <f>YEAR(Table5[[#This Row],[Date]])</f>
        <v>2084</v>
      </c>
    </row>
    <row r="1960" spans="1:8" x14ac:dyDescent="0.2">
      <c r="A1960">
        <v>3037</v>
      </c>
      <c r="B1960" t="s">
        <v>888</v>
      </c>
      <c r="C1960">
        <v>2409</v>
      </c>
      <c r="D1960" t="s">
        <v>889</v>
      </c>
      <c r="E1960" s="200">
        <v>67327</v>
      </c>
      <c r="F1960">
        <v>12</v>
      </c>
      <c r="G1960" t="s">
        <v>890</v>
      </c>
      <c r="H1960">
        <f>YEAR(Table5[[#This Row],[Date]])</f>
        <v>2084</v>
      </c>
    </row>
    <row r="1961" spans="1:8" x14ac:dyDescent="0.2">
      <c r="A1961">
        <v>3038</v>
      </c>
      <c r="B1961" t="s">
        <v>888</v>
      </c>
      <c r="C1961">
        <v>2424</v>
      </c>
      <c r="D1961" t="s">
        <v>889</v>
      </c>
      <c r="E1961" s="200">
        <v>67339</v>
      </c>
      <c r="F1961">
        <v>12</v>
      </c>
      <c r="G1961" t="s">
        <v>890</v>
      </c>
      <c r="H1961">
        <f>YEAR(Table5[[#This Row],[Date]])</f>
        <v>2084</v>
      </c>
    </row>
    <row r="1962" spans="1:8" x14ac:dyDescent="0.2">
      <c r="A1962">
        <v>3039</v>
      </c>
      <c r="B1962" t="s">
        <v>888</v>
      </c>
      <c r="C1962">
        <v>2424</v>
      </c>
      <c r="D1962" t="s">
        <v>889</v>
      </c>
      <c r="E1962" s="200">
        <v>67351</v>
      </c>
      <c r="F1962">
        <v>12</v>
      </c>
      <c r="G1962" t="s">
        <v>890</v>
      </c>
      <c r="H1962">
        <f>YEAR(Table5[[#This Row],[Date]])</f>
        <v>2084</v>
      </c>
    </row>
    <row r="1963" spans="1:8" x14ac:dyDescent="0.2">
      <c r="A1963">
        <v>3040</v>
      </c>
      <c r="B1963" t="s">
        <v>888</v>
      </c>
      <c r="C1963">
        <v>2422</v>
      </c>
      <c r="D1963" t="s">
        <v>889</v>
      </c>
      <c r="E1963" s="200">
        <v>67363</v>
      </c>
      <c r="F1963">
        <v>12</v>
      </c>
      <c r="G1963" t="s">
        <v>890</v>
      </c>
      <c r="H1963">
        <f>YEAR(Table5[[#This Row],[Date]])</f>
        <v>2084</v>
      </c>
    </row>
    <row r="1964" spans="1:8" x14ac:dyDescent="0.2">
      <c r="A1964">
        <v>3041</v>
      </c>
      <c r="B1964" t="s">
        <v>888</v>
      </c>
      <c r="C1964">
        <v>2423</v>
      </c>
      <c r="D1964" t="s">
        <v>900</v>
      </c>
      <c r="E1964" s="200">
        <v>67375</v>
      </c>
      <c r="F1964">
        <v>12</v>
      </c>
      <c r="G1964" t="s">
        <v>892</v>
      </c>
      <c r="H1964">
        <f>YEAR(Table5[[#This Row],[Date]])</f>
        <v>2084</v>
      </c>
    </row>
    <row r="1965" spans="1:8" x14ac:dyDescent="0.2">
      <c r="A1965">
        <v>3042</v>
      </c>
      <c r="B1965" t="s">
        <v>888</v>
      </c>
      <c r="C1965">
        <v>2421</v>
      </c>
      <c r="D1965" t="s">
        <v>897</v>
      </c>
      <c r="E1965" s="200">
        <v>67387</v>
      </c>
      <c r="F1965">
        <v>12</v>
      </c>
      <c r="G1965" t="s">
        <v>890</v>
      </c>
      <c r="H1965">
        <f>YEAR(Table5[[#This Row],[Date]])</f>
        <v>2084</v>
      </c>
    </row>
    <row r="1966" spans="1:8" x14ac:dyDescent="0.2">
      <c r="A1966">
        <v>3043</v>
      </c>
      <c r="B1966" t="s">
        <v>895</v>
      </c>
      <c r="C1966">
        <v>2418</v>
      </c>
      <c r="D1966" t="s">
        <v>899</v>
      </c>
      <c r="E1966" s="200">
        <v>67399</v>
      </c>
      <c r="F1966">
        <v>12</v>
      </c>
      <c r="G1966" t="s">
        <v>890</v>
      </c>
      <c r="H1966">
        <f>YEAR(Table5[[#This Row],[Date]])</f>
        <v>2084</v>
      </c>
    </row>
    <row r="1967" spans="1:8" x14ac:dyDescent="0.2">
      <c r="A1967">
        <v>3044</v>
      </c>
      <c r="B1967" t="s">
        <v>891</v>
      </c>
      <c r="C1967">
        <v>2418</v>
      </c>
      <c r="D1967" t="s">
        <v>899</v>
      </c>
      <c r="E1967" s="200">
        <v>67411</v>
      </c>
      <c r="F1967">
        <v>12</v>
      </c>
      <c r="G1967" t="s">
        <v>890</v>
      </c>
      <c r="H1967">
        <f>YEAR(Table5[[#This Row],[Date]])</f>
        <v>2084</v>
      </c>
    </row>
    <row r="1968" spans="1:8" x14ac:dyDescent="0.2">
      <c r="A1968">
        <v>3045</v>
      </c>
      <c r="B1968" t="s">
        <v>888</v>
      </c>
      <c r="C1968">
        <v>2406</v>
      </c>
      <c r="D1968" t="s">
        <v>900</v>
      </c>
      <c r="E1968" s="200">
        <v>67423</v>
      </c>
      <c r="F1968">
        <v>12</v>
      </c>
      <c r="G1968" t="s">
        <v>892</v>
      </c>
      <c r="H1968">
        <f>YEAR(Table5[[#This Row],[Date]])</f>
        <v>2084</v>
      </c>
    </row>
    <row r="1969" spans="1:8" x14ac:dyDescent="0.2">
      <c r="A1969">
        <v>3046</v>
      </c>
      <c r="B1969" t="s">
        <v>888</v>
      </c>
      <c r="C1969">
        <v>2405</v>
      </c>
      <c r="D1969" t="s">
        <v>899</v>
      </c>
      <c r="E1969" s="200">
        <v>67435</v>
      </c>
      <c r="F1969">
        <v>12</v>
      </c>
      <c r="G1969" t="s">
        <v>892</v>
      </c>
      <c r="H1969">
        <f>YEAR(Table5[[#This Row],[Date]])</f>
        <v>2084</v>
      </c>
    </row>
    <row r="1970" spans="1:8" x14ac:dyDescent="0.2">
      <c r="A1970">
        <v>3047</v>
      </c>
      <c r="B1970" t="s">
        <v>888</v>
      </c>
      <c r="C1970">
        <v>2405</v>
      </c>
      <c r="D1970" t="s">
        <v>899</v>
      </c>
      <c r="E1970" s="200">
        <v>67447</v>
      </c>
      <c r="F1970">
        <v>12</v>
      </c>
      <c r="G1970" t="s">
        <v>892</v>
      </c>
      <c r="H1970">
        <f>YEAR(Table5[[#This Row],[Date]])</f>
        <v>2084</v>
      </c>
    </row>
    <row r="1971" spans="1:8" x14ac:dyDescent="0.2">
      <c r="A1971">
        <v>3048</v>
      </c>
      <c r="B1971" t="s">
        <v>891</v>
      </c>
      <c r="C1971">
        <v>2424</v>
      </c>
      <c r="D1971" t="s">
        <v>897</v>
      </c>
      <c r="E1971" s="200">
        <v>67459</v>
      </c>
      <c r="F1971">
        <v>12</v>
      </c>
      <c r="G1971" t="s">
        <v>890</v>
      </c>
      <c r="H1971">
        <f>YEAR(Table5[[#This Row],[Date]])</f>
        <v>2084</v>
      </c>
    </row>
    <row r="1972" spans="1:8" x14ac:dyDescent="0.2">
      <c r="A1972">
        <v>3049</v>
      </c>
      <c r="B1972" t="s">
        <v>891</v>
      </c>
      <c r="C1972">
        <v>2407</v>
      </c>
      <c r="D1972" t="s">
        <v>897</v>
      </c>
      <c r="E1972" s="200">
        <v>67471</v>
      </c>
      <c r="F1972">
        <v>11</v>
      </c>
      <c r="G1972" t="s">
        <v>890</v>
      </c>
      <c r="H1972">
        <f>YEAR(Table5[[#This Row],[Date]])</f>
        <v>2084</v>
      </c>
    </row>
    <row r="1973" spans="1:8" x14ac:dyDescent="0.2">
      <c r="A1973">
        <v>3050</v>
      </c>
      <c r="B1973" t="s">
        <v>888</v>
      </c>
      <c r="C1973">
        <v>2403</v>
      </c>
      <c r="D1973" t="s">
        <v>897</v>
      </c>
      <c r="E1973" s="200">
        <v>67483</v>
      </c>
      <c r="F1973">
        <v>11</v>
      </c>
      <c r="G1973" t="s">
        <v>892</v>
      </c>
      <c r="H1973">
        <f>YEAR(Table5[[#This Row],[Date]])</f>
        <v>2084</v>
      </c>
    </row>
    <row r="1974" spans="1:8" x14ac:dyDescent="0.2">
      <c r="A1974">
        <v>3051</v>
      </c>
      <c r="B1974" t="s">
        <v>894</v>
      </c>
      <c r="C1974">
        <v>2407</v>
      </c>
      <c r="D1974" t="s">
        <v>901</v>
      </c>
      <c r="E1974" s="200">
        <v>67495</v>
      </c>
      <c r="F1974">
        <v>12</v>
      </c>
      <c r="G1974" t="s">
        <v>892</v>
      </c>
      <c r="H1974">
        <f>YEAR(Table5[[#This Row],[Date]])</f>
        <v>2084</v>
      </c>
    </row>
    <row r="1975" spans="1:8" x14ac:dyDescent="0.2">
      <c r="A1975">
        <v>3052</v>
      </c>
      <c r="B1975" t="s">
        <v>891</v>
      </c>
      <c r="C1975">
        <v>2424</v>
      </c>
      <c r="D1975" t="s">
        <v>897</v>
      </c>
      <c r="E1975" s="200">
        <v>67507</v>
      </c>
      <c r="F1975">
        <v>12</v>
      </c>
      <c r="G1975" t="s">
        <v>892</v>
      </c>
      <c r="H1975">
        <f>YEAR(Table5[[#This Row],[Date]])</f>
        <v>2084</v>
      </c>
    </row>
    <row r="1976" spans="1:8" x14ac:dyDescent="0.2">
      <c r="A1976">
        <v>3053</v>
      </c>
      <c r="B1976" t="s">
        <v>888</v>
      </c>
      <c r="C1976">
        <v>2422</v>
      </c>
      <c r="D1976" t="s">
        <v>889</v>
      </c>
      <c r="E1976" s="200">
        <v>67519</v>
      </c>
      <c r="F1976">
        <v>12</v>
      </c>
      <c r="G1976" t="s">
        <v>890</v>
      </c>
      <c r="H1976">
        <f>YEAR(Table5[[#This Row],[Date]])</f>
        <v>2084</v>
      </c>
    </row>
    <row r="1977" spans="1:8" x14ac:dyDescent="0.2">
      <c r="A1977">
        <v>3054</v>
      </c>
      <c r="B1977" t="s">
        <v>891</v>
      </c>
      <c r="C1977">
        <v>2403</v>
      </c>
      <c r="D1977" t="s">
        <v>899</v>
      </c>
      <c r="E1977" s="200">
        <v>67531</v>
      </c>
      <c r="F1977">
        <v>12</v>
      </c>
      <c r="G1977" t="s">
        <v>892</v>
      </c>
      <c r="H1977">
        <f>YEAR(Table5[[#This Row],[Date]])</f>
        <v>2084</v>
      </c>
    </row>
    <row r="1978" spans="1:8" x14ac:dyDescent="0.2">
      <c r="A1978">
        <v>3055</v>
      </c>
      <c r="B1978" t="s">
        <v>894</v>
      </c>
      <c r="C1978">
        <v>2415</v>
      </c>
      <c r="D1978" t="s">
        <v>899</v>
      </c>
      <c r="E1978" s="200">
        <v>67543</v>
      </c>
      <c r="F1978">
        <v>12</v>
      </c>
      <c r="G1978" t="s">
        <v>892</v>
      </c>
      <c r="H1978">
        <f>YEAR(Table5[[#This Row],[Date]])</f>
        <v>2084</v>
      </c>
    </row>
    <row r="1979" spans="1:8" x14ac:dyDescent="0.2">
      <c r="A1979">
        <v>3056</v>
      </c>
      <c r="B1979" t="s">
        <v>888</v>
      </c>
      <c r="C1979">
        <v>2421</v>
      </c>
      <c r="D1979" t="s">
        <v>893</v>
      </c>
      <c r="E1979" s="200">
        <v>67555</v>
      </c>
      <c r="F1979">
        <v>12</v>
      </c>
      <c r="G1979" t="s">
        <v>892</v>
      </c>
      <c r="H1979">
        <f>YEAR(Table5[[#This Row],[Date]])</f>
        <v>2084</v>
      </c>
    </row>
    <row r="1980" spans="1:8" x14ac:dyDescent="0.2">
      <c r="A1980">
        <v>3057</v>
      </c>
      <c r="B1980" t="s">
        <v>891</v>
      </c>
      <c r="C1980">
        <v>2421</v>
      </c>
      <c r="D1980" t="s">
        <v>897</v>
      </c>
      <c r="E1980" s="200">
        <v>67567</v>
      </c>
      <c r="F1980">
        <v>12</v>
      </c>
      <c r="G1980" t="s">
        <v>892</v>
      </c>
      <c r="H1980">
        <f>YEAR(Table5[[#This Row],[Date]])</f>
        <v>2084</v>
      </c>
    </row>
    <row r="1981" spans="1:8" x14ac:dyDescent="0.2">
      <c r="A1981">
        <v>3058</v>
      </c>
      <c r="B1981" t="s">
        <v>891</v>
      </c>
      <c r="C1981">
        <v>2413</v>
      </c>
      <c r="D1981" t="s">
        <v>893</v>
      </c>
      <c r="E1981" s="200">
        <v>67579</v>
      </c>
      <c r="F1981">
        <v>11</v>
      </c>
      <c r="G1981" t="s">
        <v>892</v>
      </c>
      <c r="H1981">
        <f>YEAR(Table5[[#This Row],[Date]])</f>
        <v>2085</v>
      </c>
    </row>
    <row r="1982" spans="1:8" x14ac:dyDescent="0.2">
      <c r="A1982">
        <v>3059</v>
      </c>
      <c r="B1982" t="s">
        <v>898</v>
      </c>
      <c r="C1982">
        <v>2416</v>
      </c>
      <c r="D1982" t="s">
        <v>893</v>
      </c>
      <c r="E1982" s="200">
        <v>67591</v>
      </c>
      <c r="F1982">
        <v>12</v>
      </c>
      <c r="G1982" t="s">
        <v>890</v>
      </c>
      <c r="H1982">
        <f>YEAR(Table5[[#This Row],[Date]])</f>
        <v>2085</v>
      </c>
    </row>
    <row r="1983" spans="1:8" x14ac:dyDescent="0.2">
      <c r="A1983">
        <v>3061</v>
      </c>
      <c r="B1983" t="s">
        <v>888</v>
      </c>
      <c r="C1983">
        <v>2419</v>
      </c>
      <c r="D1983" t="s">
        <v>889</v>
      </c>
      <c r="E1983" s="200">
        <v>67603</v>
      </c>
      <c r="F1983">
        <v>11</v>
      </c>
      <c r="G1983" t="s">
        <v>890</v>
      </c>
      <c r="H1983">
        <f>YEAR(Table5[[#This Row],[Date]])</f>
        <v>2085</v>
      </c>
    </row>
    <row r="1984" spans="1:8" x14ac:dyDescent="0.2">
      <c r="A1984">
        <v>3062</v>
      </c>
      <c r="B1984" t="s">
        <v>891</v>
      </c>
      <c r="C1984">
        <v>2416</v>
      </c>
      <c r="D1984" t="s">
        <v>899</v>
      </c>
      <c r="E1984" s="200">
        <v>67615</v>
      </c>
      <c r="F1984">
        <v>11</v>
      </c>
      <c r="G1984" t="s">
        <v>892</v>
      </c>
      <c r="H1984">
        <f>YEAR(Table5[[#This Row],[Date]])</f>
        <v>2085</v>
      </c>
    </row>
    <row r="1985" spans="1:8" x14ac:dyDescent="0.2">
      <c r="A1985">
        <v>3063</v>
      </c>
      <c r="B1985" t="s">
        <v>891</v>
      </c>
      <c r="C1985">
        <v>2424</v>
      </c>
      <c r="D1985" t="s">
        <v>897</v>
      </c>
      <c r="E1985" s="200">
        <v>67627</v>
      </c>
      <c r="F1985">
        <v>12</v>
      </c>
      <c r="G1985" t="s">
        <v>890</v>
      </c>
      <c r="H1985">
        <f>YEAR(Table5[[#This Row],[Date]])</f>
        <v>2085</v>
      </c>
    </row>
    <row r="1986" spans="1:8" x14ac:dyDescent="0.2">
      <c r="A1986">
        <v>3064</v>
      </c>
      <c r="B1986" t="s">
        <v>894</v>
      </c>
      <c r="C1986">
        <v>2408</v>
      </c>
      <c r="D1986" t="s">
        <v>897</v>
      </c>
      <c r="E1986" s="200">
        <v>67639</v>
      </c>
      <c r="F1986">
        <v>12</v>
      </c>
      <c r="G1986" t="s">
        <v>890</v>
      </c>
      <c r="H1986">
        <f>YEAR(Table5[[#This Row],[Date]])</f>
        <v>2085</v>
      </c>
    </row>
    <row r="1987" spans="1:8" x14ac:dyDescent="0.2">
      <c r="A1987">
        <v>3065</v>
      </c>
      <c r="B1987" t="s">
        <v>888</v>
      </c>
      <c r="C1987">
        <v>2424</v>
      </c>
      <c r="D1987" t="s">
        <v>897</v>
      </c>
      <c r="E1987" s="200">
        <v>67651</v>
      </c>
      <c r="F1987">
        <v>12</v>
      </c>
      <c r="G1987" t="s">
        <v>890</v>
      </c>
      <c r="H1987">
        <f>YEAR(Table5[[#This Row],[Date]])</f>
        <v>2085</v>
      </c>
    </row>
    <row r="1988" spans="1:8" x14ac:dyDescent="0.2">
      <c r="A1988">
        <v>3066</v>
      </c>
      <c r="B1988" t="s">
        <v>888</v>
      </c>
      <c r="C1988">
        <v>2419</v>
      </c>
      <c r="D1988" t="s">
        <v>899</v>
      </c>
      <c r="E1988" s="200">
        <v>67663</v>
      </c>
      <c r="F1988">
        <v>11</v>
      </c>
      <c r="G1988" t="s">
        <v>890</v>
      </c>
      <c r="H1988">
        <f>YEAR(Table5[[#This Row],[Date]])</f>
        <v>2085</v>
      </c>
    </row>
    <row r="1989" spans="1:8" x14ac:dyDescent="0.2">
      <c r="A1989">
        <v>3067</v>
      </c>
      <c r="B1989" t="s">
        <v>891</v>
      </c>
      <c r="C1989">
        <v>2417</v>
      </c>
      <c r="D1989" t="s">
        <v>901</v>
      </c>
      <c r="E1989" s="200">
        <v>67675</v>
      </c>
      <c r="F1989">
        <v>7</v>
      </c>
      <c r="G1989" t="s">
        <v>890</v>
      </c>
      <c r="H1989">
        <f>YEAR(Table5[[#This Row],[Date]])</f>
        <v>2085</v>
      </c>
    </row>
    <row r="1990" spans="1:8" x14ac:dyDescent="0.2">
      <c r="A1990">
        <v>3068</v>
      </c>
      <c r="B1990" t="s">
        <v>891</v>
      </c>
      <c r="C1990">
        <v>2424</v>
      </c>
      <c r="D1990" t="s">
        <v>893</v>
      </c>
      <c r="E1990" s="200">
        <v>67687</v>
      </c>
      <c r="F1990">
        <v>12</v>
      </c>
      <c r="G1990" t="s">
        <v>890</v>
      </c>
      <c r="H1990">
        <f>YEAR(Table5[[#This Row],[Date]])</f>
        <v>2085</v>
      </c>
    </row>
    <row r="1991" spans="1:8" x14ac:dyDescent="0.2">
      <c r="A1991">
        <v>3069</v>
      </c>
      <c r="B1991" t="s">
        <v>891</v>
      </c>
      <c r="C1991">
        <v>2406</v>
      </c>
      <c r="D1991" t="s">
        <v>899</v>
      </c>
      <c r="E1991" s="200">
        <v>67699</v>
      </c>
      <c r="F1991">
        <v>12</v>
      </c>
      <c r="G1991" t="s">
        <v>892</v>
      </c>
      <c r="H1991">
        <f>YEAR(Table5[[#This Row],[Date]])</f>
        <v>2085</v>
      </c>
    </row>
    <row r="1992" spans="1:8" x14ac:dyDescent="0.2">
      <c r="A1992">
        <v>3070</v>
      </c>
      <c r="B1992" t="s">
        <v>891</v>
      </c>
      <c r="C1992">
        <v>2413</v>
      </c>
      <c r="D1992" t="s">
        <v>899</v>
      </c>
      <c r="E1992" s="200">
        <v>67711</v>
      </c>
      <c r="F1992">
        <v>9</v>
      </c>
      <c r="G1992" t="s">
        <v>890</v>
      </c>
      <c r="H1992">
        <f>YEAR(Table5[[#This Row],[Date]])</f>
        <v>2085</v>
      </c>
    </row>
    <row r="1993" spans="1:8" x14ac:dyDescent="0.2">
      <c r="A1993">
        <v>3071</v>
      </c>
      <c r="B1993" t="s">
        <v>891</v>
      </c>
      <c r="C1993">
        <v>2413</v>
      </c>
      <c r="D1993" t="s">
        <v>900</v>
      </c>
      <c r="E1993" s="200">
        <v>67723</v>
      </c>
      <c r="F1993">
        <v>9</v>
      </c>
      <c r="G1993" t="s">
        <v>890</v>
      </c>
      <c r="H1993">
        <f>YEAR(Table5[[#This Row],[Date]])</f>
        <v>2085</v>
      </c>
    </row>
    <row r="1994" spans="1:8" x14ac:dyDescent="0.2">
      <c r="A1994">
        <v>3072</v>
      </c>
      <c r="B1994" t="s">
        <v>891</v>
      </c>
      <c r="C1994">
        <v>2411</v>
      </c>
      <c r="D1994" t="s">
        <v>897</v>
      </c>
      <c r="E1994" s="200">
        <v>67735</v>
      </c>
      <c r="F1994">
        <v>11</v>
      </c>
      <c r="G1994" t="s">
        <v>892</v>
      </c>
      <c r="H1994">
        <f>YEAR(Table5[[#This Row],[Date]])</f>
        <v>2085</v>
      </c>
    </row>
    <row r="1995" spans="1:8" x14ac:dyDescent="0.2">
      <c r="A1995">
        <v>3073</v>
      </c>
      <c r="B1995" t="s">
        <v>891</v>
      </c>
      <c r="C1995">
        <v>2408</v>
      </c>
      <c r="D1995" t="s">
        <v>900</v>
      </c>
      <c r="E1995" s="200">
        <v>67747</v>
      </c>
      <c r="F1995">
        <v>6</v>
      </c>
      <c r="G1995" t="s">
        <v>892</v>
      </c>
      <c r="H1995">
        <f>YEAR(Table5[[#This Row],[Date]])</f>
        <v>2085</v>
      </c>
    </row>
    <row r="1996" spans="1:8" x14ac:dyDescent="0.2">
      <c r="A1996">
        <v>3074</v>
      </c>
      <c r="B1996" t="s">
        <v>888</v>
      </c>
      <c r="C1996">
        <v>2418</v>
      </c>
      <c r="D1996" t="s">
        <v>889</v>
      </c>
      <c r="E1996" s="200">
        <v>67759</v>
      </c>
      <c r="F1996">
        <v>12</v>
      </c>
      <c r="G1996" t="s">
        <v>890</v>
      </c>
      <c r="H1996">
        <f>YEAR(Table5[[#This Row],[Date]])</f>
        <v>2085</v>
      </c>
    </row>
    <row r="1997" spans="1:8" x14ac:dyDescent="0.2">
      <c r="A1997">
        <v>3075</v>
      </c>
      <c r="B1997" t="s">
        <v>888</v>
      </c>
      <c r="C1997">
        <v>2423</v>
      </c>
      <c r="D1997" t="s">
        <v>893</v>
      </c>
      <c r="E1997" s="200">
        <v>67771</v>
      </c>
      <c r="F1997">
        <v>12</v>
      </c>
      <c r="G1997" t="s">
        <v>890</v>
      </c>
      <c r="H1997">
        <f>YEAR(Table5[[#This Row],[Date]])</f>
        <v>2085</v>
      </c>
    </row>
    <row r="1998" spans="1:8" x14ac:dyDescent="0.2">
      <c r="A1998">
        <v>3076</v>
      </c>
      <c r="B1998" t="s">
        <v>891</v>
      </c>
      <c r="C1998">
        <v>2417</v>
      </c>
      <c r="D1998" t="s">
        <v>897</v>
      </c>
      <c r="E1998" s="200">
        <v>67783</v>
      </c>
      <c r="F1998">
        <v>11</v>
      </c>
      <c r="G1998" t="s">
        <v>896</v>
      </c>
      <c r="H1998">
        <f>YEAR(Table5[[#This Row],[Date]])</f>
        <v>2085</v>
      </c>
    </row>
    <row r="1999" spans="1:8" x14ac:dyDescent="0.2">
      <c r="A1999">
        <v>3077</v>
      </c>
      <c r="B1999" t="s">
        <v>888</v>
      </c>
      <c r="C1999">
        <v>2414</v>
      </c>
      <c r="D1999" t="s">
        <v>889</v>
      </c>
      <c r="E1999" s="200">
        <v>67795</v>
      </c>
      <c r="F1999">
        <v>12</v>
      </c>
      <c r="G1999" t="s">
        <v>890</v>
      </c>
      <c r="H1999">
        <f>YEAR(Table5[[#This Row],[Date]])</f>
        <v>2085</v>
      </c>
    </row>
    <row r="2000" spans="1:8" x14ac:dyDescent="0.2">
      <c r="A2000">
        <v>3078</v>
      </c>
      <c r="B2000" t="s">
        <v>891</v>
      </c>
      <c r="C2000">
        <v>2421</v>
      </c>
      <c r="D2000" t="s">
        <v>899</v>
      </c>
      <c r="E2000" s="200">
        <v>67807</v>
      </c>
      <c r="F2000">
        <v>12</v>
      </c>
      <c r="G2000" t="s">
        <v>892</v>
      </c>
      <c r="H2000">
        <f>YEAR(Table5[[#This Row],[Date]])</f>
        <v>2085</v>
      </c>
    </row>
    <row r="2001" spans="1:8" x14ac:dyDescent="0.2">
      <c r="A2001">
        <v>3079</v>
      </c>
      <c r="B2001" t="s">
        <v>888</v>
      </c>
      <c r="C2001">
        <v>2423</v>
      </c>
      <c r="D2001" t="s">
        <v>897</v>
      </c>
      <c r="E2001" s="200">
        <v>67819</v>
      </c>
      <c r="F2001">
        <v>12</v>
      </c>
      <c r="G2001" t="s">
        <v>892</v>
      </c>
      <c r="H2001">
        <f>YEAR(Table5[[#This Row],[Date]])</f>
        <v>2085</v>
      </c>
    </row>
    <row r="2002" spans="1:8" x14ac:dyDescent="0.2">
      <c r="A2002">
        <v>3080</v>
      </c>
      <c r="B2002" t="s">
        <v>888</v>
      </c>
      <c r="C2002">
        <v>2420</v>
      </c>
      <c r="D2002" t="s">
        <v>893</v>
      </c>
      <c r="E2002" s="200">
        <v>67831</v>
      </c>
      <c r="F2002">
        <v>12</v>
      </c>
      <c r="G2002" t="s">
        <v>890</v>
      </c>
      <c r="H2002">
        <f>YEAR(Table5[[#This Row],[Date]])</f>
        <v>2085</v>
      </c>
    </row>
    <row r="2003" spans="1:8" x14ac:dyDescent="0.2">
      <c r="A2003">
        <v>3081</v>
      </c>
      <c r="B2003" t="s">
        <v>888</v>
      </c>
      <c r="C2003">
        <v>2416</v>
      </c>
      <c r="D2003" t="s">
        <v>889</v>
      </c>
      <c r="E2003" s="200">
        <v>67843</v>
      </c>
      <c r="F2003">
        <v>12</v>
      </c>
      <c r="G2003" t="s">
        <v>890</v>
      </c>
      <c r="H2003">
        <f>YEAR(Table5[[#This Row],[Date]])</f>
        <v>2085</v>
      </c>
    </row>
    <row r="2004" spans="1:8" x14ac:dyDescent="0.2">
      <c r="A2004">
        <v>3082</v>
      </c>
      <c r="B2004" t="s">
        <v>888</v>
      </c>
      <c r="C2004">
        <v>2415</v>
      </c>
      <c r="D2004" t="s">
        <v>899</v>
      </c>
      <c r="E2004" s="200">
        <v>67855</v>
      </c>
      <c r="F2004">
        <v>2</v>
      </c>
      <c r="G2004" t="s">
        <v>892</v>
      </c>
      <c r="H2004">
        <f>YEAR(Table5[[#This Row],[Date]])</f>
        <v>2085</v>
      </c>
    </row>
    <row r="2005" spans="1:8" x14ac:dyDescent="0.2">
      <c r="A2005">
        <v>3083</v>
      </c>
      <c r="B2005" t="s">
        <v>888</v>
      </c>
      <c r="C2005">
        <v>2424</v>
      </c>
      <c r="D2005" t="s">
        <v>889</v>
      </c>
      <c r="E2005" s="200">
        <v>67867</v>
      </c>
      <c r="F2005">
        <v>12</v>
      </c>
      <c r="G2005" t="s">
        <v>890</v>
      </c>
      <c r="H2005">
        <f>YEAR(Table5[[#This Row],[Date]])</f>
        <v>2085</v>
      </c>
    </row>
    <row r="2006" spans="1:8" x14ac:dyDescent="0.2">
      <c r="A2006">
        <v>3084</v>
      </c>
      <c r="B2006" t="s">
        <v>895</v>
      </c>
      <c r="C2006">
        <v>2414</v>
      </c>
      <c r="D2006" t="s">
        <v>897</v>
      </c>
      <c r="E2006" s="200">
        <v>67879</v>
      </c>
      <c r="F2006">
        <v>11</v>
      </c>
      <c r="G2006" t="s">
        <v>892</v>
      </c>
      <c r="H2006">
        <f>YEAR(Table5[[#This Row],[Date]])</f>
        <v>2085</v>
      </c>
    </row>
    <row r="2007" spans="1:8" x14ac:dyDescent="0.2">
      <c r="A2007">
        <v>3085</v>
      </c>
      <c r="B2007" t="s">
        <v>888</v>
      </c>
      <c r="C2007">
        <v>2417</v>
      </c>
      <c r="D2007" t="s">
        <v>889</v>
      </c>
      <c r="E2007" s="200">
        <v>67891</v>
      </c>
      <c r="F2007">
        <v>11</v>
      </c>
      <c r="G2007" t="s">
        <v>890</v>
      </c>
      <c r="H2007">
        <f>YEAR(Table5[[#This Row],[Date]])</f>
        <v>2085</v>
      </c>
    </row>
    <row r="2008" spans="1:8" x14ac:dyDescent="0.2">
      <c r="A2008">
        <v>3086</v>
      </c>
      <c r="B2008" t="s">
        <v>888</v>
      </c>
      <c r="C2008">
        <v>2423</v>
      </c>
      <c r="D2008" t="s">
        <v>893</v>
      </c>
      <c r="E2008" s="200">
        <v>67903</v>
      </c>
      <c r="F2008">
        <v>12</v>
      </c>
      <c r="G2008" t="s">
        <v>890</v>
      </c>
      <c r="H2008">
        <f>YEAR(Table5[[#This Row],[Date]])</f>
        <v>2085</v>
      </c>
    </row>
    <row r="2009" spans="1:8" x14ac:dyDescent="0.2">
      <c r="A2009">
        <v>3087</v>
      </c>
      <c r="B2009" t="s">
        <v>894</v>
      </c>
      <c r="C2009">
        <v>2408</v>
      </c>
      <c r="D2009" t="s">
        <v>889</v>
      </c>
      <c r="E2009" s="200">
        <v>67915</v>
      </c>
      <c r="F2009">
        <v>11</v>
      </c>
      <c r="G2009" t="s">
        <v>890</v>
      </c>
      <c r="H2009">
        <f>YEAR(Table5[[#This Row],[Date]])</f>
        <v>2085</v>
      </c>
    </row>
    <row r="2010" spans="1:8" x14ac:dyDescent="0.2">
      <c r="A2010">
        <v>3088</v>
      </c>
      <c r="B2010" t="s">
        <v>891</v>
      </c>
      <c r="C2010">
        <v>2403</v>
      </c>
      <c r="D2010" t="s">
        <v>893</v>
      </c>
      <c r="E2010" s="200">
        <v>67927</v>
      </c>
      <c r="F2010">
        <v>12</v>
      </c>
      <c r="G2010" t="s">
        <v>890</v>
      </c>
      <c r="H2010">
        <f>YEAR(Table5[[#This Row],[Date]])</f>
        <v>2085</v>
      </c>
    </row>
    <row r="2011" spans="1:8" x14ac:dyDescent="0.2">
      <c r="A2011">
        <v>3089</v>
      </c>
      <c r="B2011" t="s">
        <v>888</v>
      </c>
      <c r="C2011">
        <v>2414</v>
      </c>
      <c r="D2011" t="s">
        <v>899</v>
      </c>
      <c r="E2011" s="200">
        <v>67939</v>
      </c>
      <c r="F2011">
        <v>12</v>
      </c>
      <c r="G2011" t="s">
        <v>890</v>
      </c>
      <c r="H2011">
        <f>YEAR(Table5[[#This Row],[Date]])</f>
        <v>2086</v>
      </c>
    </row>
    <row r="2012" spans="1:8" x14ac:dyDescent="0.2">
      <c r="A2012">
        <v>3090</v>
      </c>
      <c r="B2012" t="s">
        <v>891</v>
      </c>
      <c r="C2012">
        <v>2414</v>
      </c>
      <c r="D2012" t="s">
        <v>899</v>
      </c>
      <c r="E2012" s="200">
        <v>67951</v>
      </c>
      <c r="F2012">
        <v>12</v>
      </c>
      <c r="G2012" t="s">
        <v>892</v>
      </c>
      <c r="H2012">
        <f>YEAR(Table5[[#This Row],[Date]])</f>
        <v>2086</v>
      </c>
    </row>
    <row r="2013" spans="1:8" x14ac:dyDescent="0.2">
      <c r="A2013">
        <v>3091</v>
      </c>
      <c r="B2013" t="s">
        <v>888</v>
      </c>
      <c r="C2013">
        <v>2406</v>
      </c>
      <c r="D2013" t="s">
        <v>899</v>
      </c>
      <c r="E2013" s="200">
        <v>67963</v>
      </c>
      <c r="F2013">
        <v>12</v>
      </c>
      <c r="G2013" t="s">
        <v>892</v>
      </c>
      <c r="H2013">
        <f>YEAR(Table5[[#This Row],[Date]])</f>
        <v>2086</v>
      </c>
    </row>
    <row r="2014" spans="1:8" x14ac:dyDescent="0.2">
      <c r="A2014">
        <v>3092</v>
      </c>
      <c r="B2014" t="s">
        <v>891</v>
      </c>
      <c r="C2014">
        <v>2407</v>
      </c>
      <c r="D2014" t="s">
        <v>899</v>
      </c>
      <c r="E2014" s="200">
        <v>67975</v>
      </c>
      <c r="F2014">
        <v>11</v>
      </c>
      <c r="G2014" t="s">
        <v>892</v>
      </c>
      <c r="H2014">
        <f>YEAR(Table5[[#This Row],[Date]])</f>
        <v>2086</v>
      </c>
    </row>
    <row r="2015" spans="1:8" x14ac:dyDescent="0.2">
      <c r="A2015">
        <v>3093</v>
      </c>
      <c r="B2015" t="s">
        <v>894</v>
      </c>
      <c r="C2015">
        <v>2409</v>
      </c>
      <c r="D2015" t="s">
        <v>899</v>
      </c>
      <c r="E2015" s="200">
        <v>67987</v>
      </c>
      <c r="F2015">
        <v>11</v>
      </c>
      <c r="G2015" t="s">
        <v>890</v>
      </c>
      <c r="H2015">
        <f>YEAR(Table5[[#This Row],[Date]])</f>
        <v>2086</v>
      </c>
    </row>
    <row r="2016" spans="1:8" x14ac:dyDescent="0.2">
      <c r="A2016">
        <v>3094</v>
      </c>
      <c r="B2016" t="s">
        <v>888</v>
      </c>
      <c r="C2016">
        <v>2423</v>
      </c>
      <c r="D2016" t="s">
        <v>893</v>
      </c>
      <c r="E2016" s="200">
        <v>67999</v>
      </c>
      <c r="F2016">
        <v>12</v>
      </c>
      <c r="G2016" t="s">
        <v>892</v>
      </c>
      <c r="H2016">
        <f>YEAR(Table5[[#This Row],[Date]])</f>
        <v>2086</v>
      </c>
    </row>
    <row r="2017" spans="1:8" x14ac:dyDescent="0.2">
      <c r="A2017">
        <v>3095</v>
      </c>
      <c r="B2017" t="s">
        <v>891</v>
      </c>
      <c r="C2017">
        <v>2405</v>
      </c>
      <c r="D2017" t="s">
        <v>899</v>
      </c>
      <c r="E2017" s="200">
        <v>68011</v>
      </c>
      <c r="F2017">
        <v>11</v>
      </c>
      <c r="G2017" t="s">
        <v>892</v>
      </c>
      <c r="H2017">
        <f>YEAR(Table5[[#This Row],[Date]])</f>
        <v>2086</v>
      </c>
    </row>
    <row r="2018" spans="1:8" x14ac:dyDescent="0.2">
      <c r="A2018">
        <v>3096</v>
      </c>
      <c r="B2018" t="s">
        <v>888</v>
      </c>
      <c r="C2018">
        <v>2421</v>
      </c>
      <c r="D2018" t="s">
        <v>893</v>
      </c>
      <c r="E2018" s="200">
        <v>68023</v>
      </c>
      <c r="F2018">
        <v>11</v>
      </c>
      <c r="G2018" t="s">
        <v>890</v>
      </c>
      <c r="H2018">
        <f>YEAR(Table5[[#This Row],[Date]])</f>
        <v>2086</v>
      </c>
    </row>
    <row r="2019" spans="1:8" x14ac:dyDescent="0.2">
      <c r="A2019">
        <v>3097</v>
      </c>
      <c r="B2019" t="s">
        <v>894</v>
      </c>
      <c r="C2019">
        <v>2401</v>
      </c>
      <c r="D2019" t="s">
        <v>889</v>
      </c>
      <c r="E2019" s="200">
        <v>68035</v>
      </c>
      <c r="F2019">
        <v>11</v>
      </c>
      <c r="G2019" t="s">
        <v>890</v>
      </c>
      <c r="H2019">
        <f>YEAR(Table5[[#This Row],[Date]])</f>
        <v>2086</v>
      </c>
    </row>
    <row r="2020" spans="1:8" x14ac:dyDescent="0.2">
      <c r="A2020">
        <v>3098</v>
      </c>
      <c r="B2020" t="s">
        <v>888</v>
      </c>
      <c r="C2020">
        <v>2409</v>
      </c>
      <c r="D2020" t="s">
        <v>900</v>
      </c>
      <c r="E2020" s="200">
        <v>68047</v>
      </c>
      <c r="F2020">
        <v>11</v>
      </c>
      <c r="G2020" t="s">
        <v>892</v>
      </c>
      <c r="H2020">
        <f>YEAR(Table5[[#This Row],[Date]])</f>
        <v>2086</v>
      </c>
    </row>
    <row r="2021" spans="1:8" x14ac:dyDescent="0.2">
      <c r="A2021">
        <v>3099</v>
      </c>
      <c r="B2021" t="s">
        <v>891</v>
      </c>
      <c r="C2021">
        <v>2409</v>
      </c>
      <c r="D2021" t="s">
        <v>899</v>
      </c>
      <c r="E2021" s="200">
        <v>68059</v>
      </c>
      <c r="F2021">
        <v>12</v>
      </c>
      <c r="G2021" t="s">
        <v>892</v>
      </c>
      <c r="H2021">
        <f>YEAR(Table5[[#This Row],[Date]])</f>
        <v>2086</v>
      </c>
    </row>
    <row r="2022" spans="1:8" x14ac:dyDescent="0.2">
      <c r="A2022">
        <v>3100</v>
      </c>
      <c r="B2022" t="s">
        <v>894</v>
      </c>
      <c r="C2022">
        <v>2414</v>
      </c>
      <c r="D2022" t="s">
        <v>899</v>
      </c>
      <c r="E2022" s="200">
        <v>68071</v>
      </c>
      <c r="F2022">
        <v>11</v>
      </c>
      <c r="G2022" t="s">
        <v>892</v>
      </c>
      <c r="H2022">
        <f>YEAR(Table5[[#This Row],[Date]])</f>
        <v>2086</v>
      </c>
    </row>
    <row r="2023" spans="1:8" x14ac:dyDescent="0.2">
      <c r="A2023">
        <v>3101</v>
      </c>
      <c r="B2023" t="s">
        <v>888</v>
      </c>
      <c r="C2023">
        <v>2417</v>
      </c>
      <c r="D2023" t="s">
        <v>899</v>
      </c>
      <c r="E2023" s="200">
        <v>68083</v>
      </c>
      <c r="F2023">
        <v>11</v>
      </c>
      <c r="G2023" t="s">
        <v>890</v>
      </c>
      <c r="H2023">
        <f>YEAR(Table5[[#This Row],[Date]])</f>
        <v>2086</v>
      </c>
    </row>
    <row r="2024" spans="1:8" x14ac:dyDescent="0.2">
      <c r="A2024">
        <v>3102</v>
      </c>
      <c r="B2024" t="s">
        <v>888</v>
      </c>
      <c r="C2024">
        <v>2417</v>
      </c>
      <c r="D2024" t="s">
        <v>897</v>
      </c>
      <c r="E2024" s="200">
        <v>68095</v>
      </c>
      <c r="F2024">
        <v>11</v>
      </c>
      <c r="G2024" t="s">
        <v>890</v>
      </c>
      <c r="H2024">
        <f>YEAR(Table5[[#This Row],[Date]])</f>
        <v>2086</v>
      </c>
    </row>
    <row r="2025" spans="1:8" x14ac:dyDescent="0.2">
      <c r="A2025">
        <v>3103</v>
      </c>
      <c r="B2025" t="s">
        <v>894</v>
      </c>
      <c r="C2025">
        <v>2419</v>
      </c>
      <c r="D2025" t="s">
        <v>899</v>
      </c>
      <c r="E2025" s="200">
        <v>68107</v>
      </c>
      <c r="F2025">
        <v>11</v>
      </c>
      <c r="G2025" t="s">
        <v>890</v>
      </c>
      <c r="H2025">
        <f>YEAR(Table5[[#This Row],[Date]])</f>
        <v>2086</v>
      </c>
    </row>
    <row r="2026" spans="1:8" x14ac:dyDescent="0.2">
      <c r="A2026">
        <v>3104</v>
      </c>
      <c r="B2026" t="s">
        <v>888</v>
      </c>
      <c r="C2026">
        <v>2419</v>
      </c>
      <c r="D2026" t="s">
        <v>899</v>
      </c>
      <c r="E2026" s="200">
        <v>68119</v>
      </c>
      <c r="F2026">
        <v>11</v>
      </c>
      <c r="G2026" t="s">
        <v>890</v>
      </c>
      <c r="H2026">
        <f>YEAR(Table5[[#This Row],[Date]])</f>
        <v>2086</v>
      </c>
    </row>
    <row r="2027" spans="1:8" x14ac:dyDescent="0.2">
      <c r="A2027">
        <v>3105</v>
      </c>
      <c r="B2027" t="s">
        <v>891</v>
      </c>
      <c r="C2027">
        <v>2401</v>
      </c>
      <c r="D2027" t="s">
        <v>897</v>
      </c>
      <c r="E2027" s="200">
        <v>68131</v>
      </c>
      <c r="F2027">
        <v>11</v>
      </c>
      <c r="G2027" t="s">
        <v>892</v>
      </c>
      <c r="H2027">
        <f>YEAR(Table5[[#This Row],[Date]])</f>
        <v>2086</v>
      </c>
    </row>
    <row r="2028" spans="1:8" x14ac:dyDescent="0.2">
      <c r="A2028">
        <v>3106</v>
      </c>
      <c r="B2028" t="s">
        <v>888</v>
      </c>
      <c r="C2028">
        <v>2415</v>
      </c>
      <c r="D2028" t="s">
        <v>897</v>
      </c>
      <c r="E2028" s="200">
        <v>68143</v>
      </c>
      <c r="F2028">
        <v>11</v>
      </c>
      <c r="G2028" t="s">
        <v>890</v>
      </c>
      <c r="H2028">
        <f>YEAR(Table5[[#This Row],[Date]])</f>
        <v>2086</v>
      </c>
    </row>
    <row r="2029" spans="1:8" x14ac:dyDescent="0.2">
      <c r="A2029">
        <v>3107</v>
      </c>
      <c r="B2029" t="s">
        <v>891</v>
      </c>
      <c r="C2029">
        <v>2401</v>
      </c>
      <c r="D2029" t="s">
        <v>899</v>
      </c>
      <c r="E2029" s="200">
        <v>68155</v>
      </c>
      <c r="F2029">
        <v>12</v>
      </c>
      <c r="G2029" t="s">
        <v>890</v>
      </c>
      <c r="H2029">
        <f>YEAR(Table5[[#This Row],[Date]])</f>
        <v>2086</v>
      </c>
    </row>
    <row r="2030" spans="1:8" x14ac:dyDescent="0.2">
      <c r="A2030">
        <v>3109</v>
      </c>
      <c r="B2030" t="s">
        <v>891</v>
      </c>
      <c r="C2030">
        <v>2408</v>
      </c>
      <c r="D2030" t="s">
        <v>893</v>
      </c>
      <c r="E2030" s="200">
        <v>68167</v>
      </c>
      <c r="F2030">
        <v>11</v>
      </c>
      <c r="G2030" t="s">
        <v>892</v>
      </c>
      <c r="H2030">
        <f>YEAR(Table5[[#This Row],[Date]])</f>
        <v>2086</v>
      </c>
    </row>
    <row r="2031" spans="1:8" x14ac:dyDescent="0.2">
      <c r="A2031">
        <v>3110</v>
      </c>
      <c r="B2031" t="s">
        <v>891</v>
      </c>
      <c r="C2031">
        <v>2409</v>
      </c>
      <c r="D2031" t="s">
        <v>889</v>
      </c>
      <c r="E2031" s="200">
        <v>68179</v>
      </c>
      <c r="F2031">
        <v>11</v>
      </c>
      <c r="G2031" t="s">
        <v>890</v>
      </c>
      <c r="H2031">
        <f>YEAR(Table5[[#This Row],[Date]])</f>
        <v>2086</v>
      </c>
    </row>
    <row r="2032" spans="1:8" x14ac:dyDescent="0.2">
      <c r="A2032">
        <v>3111</v>
      </c>
      <c r="B2032" t="s">
        <v>891</v>
      </c>
      <c r="C2032">
        <v>2409</v>
      </c>
      <c r="D2032" t="s">
        <v>893</v>
      </c>
      <c r="E2032" s="200">
        <v>68191</v>
      </c>
      <c r="F2032">
        <v>11</v>
      </c>
      <c r="G2032" t="s">
        <v>890</v>
      </c>
      <c r="H2032">
        <f>YEAR(Table5[[#This Row],[Date]])</f>
        <v>2086</v>
      </c>
    </row>
    <row r="2033" spans="1:8" x14ac:dyDescent="0.2">
      <c r="A2033">
        <v>3112</v>
      </c>
      <c r="B2033" t="s">
        <v>894</v>
      </c>
      <c r="C2033">
        <v>2417</v>
      </c>
      <c r="D2033" t="s">
        <v>897</v>
      </c>
      <c r="E2033" s="200">
        <v>68203</v>
      </c>
      <c r="F2033">
        <v>11</v>
      </c>
      <c r="G2033" t="s">
        <v>890</v>
      </c>
      <c r="H2033">
        <f>YEAR(Table5[[#This Row],[Date]])</f>
        <v>2086</v>
      </c>
    </row>
    <row r="2034" spans="1:8" x14ac:dyDescent="0.2">
      <c r="A2034">
        <v>3113</v>
      </c>
      <c r="B2034" t="s">
        <v>888</v>
      </c>
      <c r="C2034">
        <v>2408</v>
      </c>
      <c r="D2034" t="s">
        <v>897</v>
      </c>
      <c r="E2034" s="200">
        <v>68215</v>
      </c>
      <c r="F2034">
        <v>12</v>
      </c>
      <c r="G2034" t="s">
        <v>890</v>
      </c>
      <c r="H2034">
        <f>YEAR(Table5[[#This Row],[Date]])</f>
        <v>2086</v>
      </c>
    </row>
    <row r="2035" spans="1:8" x14ac:dyDescent="0.2">
      <c r="A2035">
        <v>3115</v>
      </c>
      <c r="B2035" t="s">
        <v>891</v>
      </c>
      <c r="C2035">
        <v>2424</v>
      </c>
      <c r="D2035" t="s">
        <v>889</v>
      </c>
      <c r="E2035" s="200">
        <v>68227</v>
      </c>
      <c r="F2035">
        <v>11</v>
      </c>
      <c r="G2035" t="s">
        <v>890</v>
      </c>
      <c r="H2035">
        <f>YEAR(Table5[[#This Row],[Date]])</f>
        <v>2086</v>
      </c>
    </row>
    <row r="2036" spans="1:8" x14ac:dyDescent="0.2">
      <c r="A2036">
        <v>3116</v>
      </c>
      <c r="B2036" t="s">
        <v>888</v>
      </c>
      <c r="C2036">
        <v>2401</v>
      </c>
      <c r="D2036" t="s">
        <v>899</v>
      </c>
      <c r="E2036" s="200">
        <v>68239</v>
      </c>
      <c r="F2036">
        <v>11</v>
      </c>
      <c r="G2036" t="s">
        <v>890</v>
      </c>
      <c r="H2036">
        <f>YEAR(Table5[[#This Row],[Date]])</f>
        <v>2086</v>
      </c>
    </row>
    <row r="2037" spans="1:8" x14ac:dyDescent="0.2">
      <c r="A2037">
        <v>3117</v>
      </c>
      <c r="B2037" t="s">
        <v>891</v>
      </c>
      <c r="C2037">
        <v>2421</v>
      </c>
      <c r="D2037" t="s">
        <v>889</v>
      </c>
      <c r="E2037" s="200">
        <v>68251</v>
      </c>
      <c r="F2037">
        <v>11</v>
      </c>
      <c r="G2037" t="s">
        <v>892</v>
      </c>
      <c r="H2037">
        <f>YEAR(Table5[[#This Row],[Date]])</f>
        <v>2086</v>
      </c>
    </row>
    <row r="2038" spans="1:8" x14ac:dyDescent="0.2">
      <c r="A2038">
        <v>3118</v>
      </c>
      <c r="B2038" t="s">
        <v>891</v>
      </c>
      <c r="C2038">
        <v>2421</v>
      </c>
      <c r="D2038" t="s">
        <v>889</v>
      </c>
      <c r="E2038" s="200">
        <v>68263</v>
      </c>
      <c r="F2038">
        <v>11</v>
      </c>
      <c r="G2038" t="s">
        <v>892</v>
      </c>
      <c r="H2038">
        <f>YEAR(Table5[[#This Row],[Date]])</f>
        <v>2086</v>
      </c>
    </row>
    <row r="2039" spans="1:8" x14ac:dyDescent="0.2">
      <c r="A2039">
        <v>3119</v>
      </c>
      <c r="B2039" t="s">
        <v>888</v>
      </c>
      <c r="C2039">
        <v>2421</v>
      </c>
      <c r="D2039" t="s">
        <v>901</v>
      </c>
      <c r="E2039" s="200">
        <v>68275</v>
      </c>
      <c r="F2039">
        <v>11</v>
      </c>
      <c r="G2039" t="s">
        <v>890</v>
      </c>
      <c r="H2039">
        <f>YEAR(Table5[[#This Row],[Date]])</f>
        <v>2086</v>
      </c>
    </row>
    <row r="2040" spans="1:8" x14ac:dyDescent="0.2">
      <c r="A2040">
        <v>3120</v>
      </c>
      <c r="B2040" t="s">
        <v>894</v>
      </c>
      <c r="C2040">
        <v>2413</v>
      </c>
      <c r="D2040" t="s">
        <v>900</v>
      </c>
      <c r="E2040" s="200">
        <v>68287</v>
      </c>
      <c r="F2040">
        <v>11</v>
      </c>
      <c r="G2040" t="s">
        <v>890</v>
      </c>
      <c r="H2040">
        <f>YEAR(Table5[[#This Row],[Date]])</f>
        <v>2086</v>
      </c>
    </row>
    <row r="2041" spans="1:8" x14ac:dyDescent="0.2">
      <c r="A2041">
        <v>3121</v>
      </c>
      <c r="B2041" t="s">
        <v>891</v>
      </c>
      <c r="C2041">
        <v>2418</v>
      </c>
      <c r="D2041" t="s">
        <v>899</v>
      </c>
      <c r="E2041" s="200">
        <v>68299</v>
      </c>
      <c r="F2041">
        <v>11</v>
      </c>
      <c r="G2041" t="s">
        <v>890</v>
      </c>
      <c r="H2041">
        <f>YEAR(Table5[[#This Row],[Date]])</f>
        <v>2086</v>
      </c>
    </row>
    <row r="2042" spans="1:8" x14ac:dyDescent="0.2">
      <c r="A2042">
        <v>3122</v>
      </c>
      <c r="B2042" t="s">
        <v>888</v>
      </c>
      <c r="C2042">
        <v>2415</v>
      </c>
      <c r="D2042" t="s">
        <v>901</v>
      </c>
      <c r="E2042" s="200">
        <v>68311</v>
      </c>
      <c r="F2042">
        <v>11</v>
      </c>
      <c r="G2042" t="s">
        <v>890</v>
      </c>
      <c r="H2042">
        <f>YEAR(Table5[[#This Row],[Date]])</f>
        <v>2087</v>
      </c>
    </row>
    <row r="2043" spans="1:8" x14ac:dyDescent="0.2">
      <c r="A2043">
        <v>3123</v>
      </c>
      <c r="B2043" t="s">
        <v>894</v>
      </c>
      <c r="C2043">
        <v>2411</v>
      </c>
      <c r="D2043" t="s">
        <v>899</v>
      </c>
      <c r="E2043" s="200">
        <v>68323</v>
      </c>
      <c r="F2043">
        <v>9</v>
      </c>
      <c r="G2043" t="s">
        <v>890</v>
      </c>
      <c r="H2043">
        <f>YEAR(Table5[[#This Row],[Date]])</f>
        <v>2087</v>
      </c>
    </row>
    <row r="2044" spans="1:8" x14ac:dyDescent="0.2">
      <c r="A2044">
        <v>3124</v>
      </c>
      <c r="B2044" t="s">
        <v>888</v>
      </c>
      <c r="C2044">
        <v>2408</v>
      </c>
      <c r="D2044" t="s">
        <v>889</v>
      </c>
      <c r="E2044" s="200">
        <v>68335</v>
      </c>
      <c r="F2044">
        <v>11</v>
      </c>
      <c r="G2044" t="s">
        <v>890</v>
      </c>
      <c r="H2044">
        <f>YEAR(Table5[[#This Row],[Date]])</f>
        <v>2087</v>
      </c>
    </row>
    <row r="2045" spans="1:8" x14ac:dyDescent="0.2">
      <c r="A2045">
        <v>3125</v>
      </c>
      <c r="B2045" t="s">
        <v>891</v>
      </c>
      <c r="C2045">
        <v>2401</v>
      </c>
      <c r="D2045" t="s">
        <v>897</v>
      </c>
      <c r="E2045" s="200">
        <v>68347</v>
      </c>
      <c r="F2045">
        <v>11</v>
      </c>
      <c r="G2045" t="s">
        <v>890</v>
      </c>
      <c r="H2045">
        <f>YEAR(Table5[[#This Row],[Date]])</f>
        <v>2087</v>
      </c>
    </row>
    <row r="2046" spans="1:8" x14ac:dyDescent="0.2">
      <c r="A2046">
        <v>3126</v>
      </c>
      <c r="B2046" t="s">
        <v>891</v>
      </c>
      <c r="C2046">
        <v>2418</v>
      </c>
      <c r="D2046" t="s">
        <v>899</v>
      </c>
      <c r="E2046" s="200">
        <v>68359</v>
      </c>
      <c r="F2046">
        <v>11</v>
      </c>
      <c r="G2046" t="s">
        <v>890</v>
      </c>
      <c r="H2046">
        <f>YEAR(Table5[[#This Row],[Date]])</f>
        <v>2087</v>
      </c>
    </row>
    <row r="2047" spans="1:8" x14ac:dyDescent="0.2">
      <c r="A2047">
        <v>3127</v>
      </c>
      <c r="B2047" t="s">
        <v>891</v>
      </c>
      <c r="C2047">
        <v>2421</v>
      </c>
      <c r="D2047" t="s">
        <v>897</v>
      </c>
      <c r="E2047" s="200">
        <v>68371</v>
      </c>
      <c r="F2047">
        <v>9</v>
      </c>
      <c r="G2047" t="s">
        <v>890</v>
      </c>
      <c r="H2047">
        <f>YEAR(Table5[[#This Row],[Date]])</f>
        <v>2087</v>
      </c>
    </row>
    <row r="2048" spans="1:8" x14ac:dyDescent="0.2">
      <c r="A2048">
        <v>3128</v>
      </c>
      <c r="B2048" t="s">
        <v>891</v>
      </c>
      <c r="C2048">
        <v>2418</v>
      </c>
      <c r="D2048" t="s">
        <v>899</v>
      </c>
      <c r="E2048" s="200">
        <v>68383</v>
      </c>
      <c r="F2048">
        <v>11</v>
      </c>
      <c r="G2048" t="s">
        <v>892</v>
      </c>
      <c r="H2048">
        <f>YEAR(Table5[[#This Row],[Date]])</f>
        <v>2087</v>
      </c>
    </row>
    <row r="2049" spans="1:8" x14ac:dyDescent="0.2">
      <c r="A2049">
        <v>3129</v>
      </c>
      <c r="B2049" t="s">
        <v>894</v>
      </c>
      <c r="C2049">
        <v>2418</v>
      </c>
      <c r="D2049" t="s">
        <v>899</v>
      </c>
      <c r="E2049" s="200">
        <v>68395</v>
      </c>
      <c r="F2049">
        <v>11</v>
      </c>
      <c r="G2049" t="s">
        <v>892</v>
      </c>
      <c r="H2049">
        <f>YEAR(Table5[[#This Row],[Date]])</f>
        <v>2087</v>
      </c>
    </row>
    <row r="2050" spans="1:8" x14ac:dyDescent="0.2">
      <c r="A2050">
        <v>3130</v>
      </c>
      <c r="B2050" t="s">
        <v>894</v>
      </c>
      <c r="C2050">
        <v>2408</v>
      </c>
      <c r="D2050" t="s">
        <v>899</v>
      </c>
      <c r="E2050" s="200">
        <v>68407</v>
      </c>
      <c r="F2050">
        <v>11</v>
      </c>
      <c r="G2050" t="s">
        <v>892</v>
      </c>
      <c r="H2050">
        <f>YEAR(Table5[[#This Row],[Date]])</f>
        <v>2087</v>
      </c>
    </row>
    <row r="2051" spans="1:8" x14ac:dyDescent="0.2">
      <c r="A2051">
        <v>3131</v>
      </c>
      <c r="B2051" t="s">
        <v>891</v>
      </c>
      <c r="C2051">
        <v>2424</v>
      </c>
      <c r="D2051" t="s">
        <v>889</v>
      </c>
      <c r="E2051" s="200">
        <v>68419</v>
      </c>
      <c r="F2051">
        <v>11</v>
      </c>
      <c r="G2051" t="s">
        <v>892</v>
      </c>
      <c r="H2051">
        <f>YEAR(Table5[[#This Row],[Date]])</f>
        <v>2087</v>
      </c>
    </row>
    <row r="2052" spans="1:8" x14ac:dyDescent="0.2">
      <c r="A2052">
        <v>3132</v>
      </c>
      <c r="B2052" t="s">
        <v>888</v>
      </c>
      <c r="C2052">
        <v>2407</v>
      </c>
      <c r="D2052" t="s">
        <v>899</v>
      </c>
      <c r="E2052" s="200">
        <v>68431</v>
      </c>
      <c r="F2052">
        <v>11</v>
      </c>
      <c r="G2052" t="s">
        <v>892</v>
      </c>
      <c r="H2052">
        <f>YEAR(Table5[[#This Row],[Date]])</f>
        <v>2087</v>
      </c>
    </row>
    <row r="2053" spans="1:8" x14ac:dyDescent="0.2">
      <c r="A2053">
        <v>3133</v>
      </c>
      <c r="B2053" t="s">
        <v>888</v>
      </c>
      <c r="C2053">
        <v>2414</v>
      </c>
      <c r="D2053" t="s">
        <v>900</v>
      </c>
      <c r="E2053" s="200">
        <v>68443</v>
      </c>
      <c r="F2053">
        <v>11</v>
      </c>
      <c r="G2053" t="s">
        <v>890</v>
      </c>
      <c r="H2053">
        <f>YEAR(Table5[[#This Row],[Date]])</f>
        <v>2087</v>
      </c>
    </row>
    <row r="2054" spans="1:8" x14ac:dyDescent="0.2">
      <c r="A2054">
        <v>3134</v>
      </c>
      <c r="B2054" t="s">
        <v>888</v>
      </c>
      <c r="C2054">
        <v>2408</v>
      </c>
      <c r="D2054" t="s">
        <v>889</v>
      </c>
      <c r="E2054" s="200">
        <v>68455</v>
      </c>
      <c r="F2054">
        <v>11</v>
      </c>
      <c r="G2054" t="s">
        <v>890</v>
      </c>
      <c r="H2054">
        <f>YEAR(Table5[[#This Row],[Date]])</f>
        <v>2087</v>
      </c>
    </row>
    <row r="2055" spans="1:8" x14ac:dyDescent="0.2">
      <c r="A2055">
        <v>3135</v>
      </c>
      <c r="B2055" t="s">
        <v>891</v>
      </c>
      <c r="C2055">
        <v>2419</v>
      </c>
      <c r="D2055" t="s">
        <v>897</v>
      </c>
      <c r="E2055" s="200">
        <v>68467</v>
      </c>
      <c r="F2055">
        <v>11</v>
      </c>
      <c r="G2055" t="s">
        <v>890</v>
      </c>
      <c r="H2055">
        <f>YEAR(Table5[[#This Row],[Date]])</f>
        <v>2087</v>
      </c>
    </row>
    <row r="2056" spans="1:8" x14ac:dyDescent="0.2">
      <c r="A2056">
        <v>3136</v>
      </c>
      <c r="B2056" t="s">
        <v>891</v>
      </c>
      <c r="C2056">
        <v>2403</v>
      </c>
      <c r="D2056" t="s">
        <v>893</v>
      </c>
      <c r="E2056" s="200">
        <v>68479</v>
      </c>
      <c r="F2056">
        <v>11</v>
      </c>
      <c r="G2056" t="s">
        <v>892</v>
      </c>
      <c r="H2056">
        <f>YEAR(Table5[[#This Row],[Date]])</f>
        <v>2087</v>
      </c>
    </row>
    <row r="2057" spans="1:8" x14ac:dyDescent="0.2">
      <c r="A2057">
        <v>3137</v>
      </c>
      <c r="B2057" t="s">
        <v>888</v>
      </c>
      <c r="C2057">
        <v>2406</v>
      </c>
      <c r="D2057" t="s">
        <v>900</v>
      </c>
      <c r="E2057" s="200">
        <v>68491</v>
      </c>
      <c r="F2057">
        <v>11</v>
      </c>
      <c r="G2057" t="s">
        <v>892</v>
      </c>
      <c r="H2057">
        <f>YEAR(Table5[[#This Row],[Date]])</f>
        <v>2087</v>
      </c>
    </row>
    <row r="2058" spans="1:8" x14ac:dyDescent="0.2">
      <c r="A2058">
        <v>3138</v>
      </c>
      <c r="B2058" t="s">
        <v>888</v>
      </c>
      <c r="C2058">
        <v>2406</v>
      </c>
      <c r="D2058" t="s">
        <v>900</v>
      </c>
      <c r="E2058" s="200">
        <v>68503</v>
      </c>
      <c r="F2058">
        <v>11</v>
      </c>
      <c r="G2058" t="s">
        <v>892</v>
      </c>
      <c r="H2058">
        <f>YEAR(Table5[[#This Row],[Date]])</f>
        <v>2087</v>
      </c>
    </row>
    <row r="2059" spans="1:8" x14ac:dyDescent="0.2">
      <c r="A2059">
        <v>3139</v>
      </c>
      <c r="B2059" t="s">
        <v>891</v>
      </c>
      <c r="C2059">
        <v>2407</v>
      </c>
      <c r="D2059" t="s">
        <v>899</v>
      </c>
      <c r="E2059" s="200">
        <v>68515</v>
      </c>
      <c r="F2059">
        <v>11</v>
      </c>
      <c r="G2059" t="s">
        <v>890</v>
      </c>
      <c r="H2059">
        <f>YEAR(Table5[[#This Row],[Date]])</f>
        <v>2087</v>
      </c>
    </row>
    <row r="2060" spans="1:8" x14ac:dyDescent="0.2">
      <c r="A2060">
        <v>3140</v>
      </c>
      <c r="B2060" t="s">
        <v>888</v>
      </c>
      <c r="C2060">
        <v>2419</v>
      </c>
      <c r="D2060" t="s">
        <v>900</v>
      </c>
      <c r="E2060" s="200">
        <v>68527</v>
      </c>
      <c r="F2060">
        <v>11</v>
      </c>
      <c r="G2060" t="s">
        <v>892</v>
      </c>
      <c r="H2060">
        <f>YEAR(Table5[[#This Row],[Date]])</f>
        <v>2087</v>
      </c>
    </row>
    <row r="2061" spans="1:8" x14ac:dyDescent="0.2">
      <c r="A2061">
        <v>3141</v>
      </c>
      <c r="B2061" t="s">
        <v>891</v>
      </c>
      <c r="C2061">
        <v>2408</v>
      </c>
      <c r="D2061" t="s">
        <v>897</v>
      </c>
      <c r="E2061" s="200">
        <v>68539</v>
      </c>
      <c r="F2061">
        <v>11</v>
      </c>
      <c r="G2061" t="s">
        <v>890</v>
      </c>
      <c r="H2061">
        <f>YEAR(Table5[[#This Row],[Date]])</f>
        <v>2087</v>
      </c>
    </row>
    <row r="2062" spans="1:8" x14ac:dyDescent="0.2">
      <c r="A2062">
        <v>3142</v>
      </c>
      <c r="B2062" t="s">
        <v>891</v>
      </c>
      <c r="C2062">
        <v>2419</v>
      </c>
      <c r="D2062" t="s">
        <v>899</v>
      </c>
      <c r="E2062" s="200">
        <v>68551</v>
      </c>
      <c r="F2062">
        <v>11</v>
      </c>
      <c r="G2062" t="s">
        <v>890</v>
      </c>
      <c r="H2062">
        <f>YEAR(Table5[[#This Row],[Date]])</f>
        <v>2087</v>
      </c>
    </row>
    <row r="2063" spans="1:8" x14ac:dyDescent="0.2">
      <c r="A2063">
        <v>3143</v>
      </c>
      <c r="B2063" t="s">
        <v>891</v>
      </c>
      <c r="C2063">
        <v>2402</v>
      </c>
      <c r="D2063" t="s">
        <v>893</v>
      </c>
      <c r="E2063" s="200">
        <v>68563</v>
      </c>
      <c r="F2063">
        <v>11</v>
      </c>
      <c r="G2063" t="s">
        <v>890</v>
      </c>
      <c r="H2063">
        <f>YEAR(Table5[[#This Row],[Date]])</f>
        <v>2087</v>
      </c>
    </row>
    <row r="2064" spans="1:8" x14ac:dyDescent="0.2">
      <c r="A2064">
        <v>3144</v>
      </c>
      <c r="B2064" t="s">
        <v>888</v>
      </c>
      <c r="C2064">
        <v>2402</v>
      </c>
      <c r="D2064" t="s">
        <v>897</v>
      </c>
      <c r="E2064" s="200">
        <v>68575</v>
      </c>
      <c r="F2064">
        <v>11</v>
      </c>
      <c r="G2064" t="s">
        <v>892</v>
      </c>
      <c r="H2064">
        <f>YEAR(Table5[[#This Row],[Date]])</f>
        <v>2087</v>
      </c>
    </row>
    <row r="2065" spans="1:8" x14ac:dyDescent="0.2">
      <c r="A2065">
        <v>3145</v>
      </c>
      <c r="B2065" t="s">
        <v>891</v>
      </c>
      <c r="C2065">
        <v>2402</v>
      </c>
      <c r="D2065" t="s">
        <v>893</v>
      </c>
      <c r="E2065" s="200">
        <v>68587</v>
      </c>
      <c r="F2065">
        <v>11</v>
      </c>
      <c r="G2065" t="s">
        <v>890</v>
      </c>
      <c r="H2065">
        <f>YEAR(Table5[[#This Row],[Date]])</f>
        <v>2087</v>
      </c>
    </row>
    <row r="2066" spans="1:8" x14ac:dyDescent="0.2">
      <c r="A2066">
        <v>3147</v>
      </c>
      <c r="B2066" t="s">
        <v>891</v>
      </c>
      <c r="C2066">
        <v>2415</v>
      </c>
      <c r="D2066" t="s">
        <v>889</v>
      </c>
      <c r="E2066" s="200">
        <v>68599</v>
      </c>
      <c r="F2066">
        <v>11</v>
      </c>
      <c r="G2066" t="s">
        <v>890</v>
      </c>
      <c r="H2066">
        <f>YEAR(Table5[[#This Row],[Date]])</f>
        <v>2087</v>
      </c>
    </row>
    <row r="2067" spans="1:8" x14ac:dyDescent="0.2">
      <c r="A2067">
        <v>3148</v>
      </c>
      <c r="B2067" t="s">
        <v>898</v>
      </c>
      <c r="C2067">
        <v>2416</v>
      </c>
      <c r="D2067" t="s">
        <v>899</v>
      </c>
      <c r="E2067" s="200">
        <v>68611</v>
      </c>
      <c r="F2067">
        <v>11</v>
      </c>
      <c r="G2067" t="s">
        <v>892</v>
      </c>
      <c r="H2067">
        <f>YEAR(Table5[[#This Row],[Date]])</f>
        <v>2087</v>
      </c>
    </row>
    <row r="2068" spans="1:8" x14ac:dyDescent="0.2">
      <c r="A2068">
        <v>3149</v>
      </c>
      <c r="B2068" t="s">
        <v>888</v>
      </c>
      <c r="C2068">
        <v>2420</v>
      </c>
      <c r="D2068" t="s">
        <v>899</v>
      </c>
      <c r="E2068" s="200">
        <v>68623</v>
      </c>
      <c r="F2068">
        <v>11</v>
      </c>
      <c r="G2068" t="s">
        <v>892</v>
      </c>
      <c r="H2068">
        <f>YEAR(Table5[[#This Row],[Date]])</f>
        <v>2087</v>
      </c>
    </row>
    <row r="2069" spans="1:8" x14ac:dyDescent="0.2">
      <c r="A2069">
        <v>3150</v>
      </c>
      <c r="B2069" t="s">
        <v>891</v>
      </c>
      <c r="C2069">
        <v>2401</v>
      </c>
      <c r="D2069" t="s">
        <v>897</v>
      </c>
      <c r="E2069" s="200">
        <v>68635</v>
      </c>
      <c r="F2069">
        <v>11</v>
      </c>
      <c r="G2069" t="s">
        <v>892</v>
      </c>
      <c r="H2069">
        <f>YEAR(Table5[[#This Row],[Date]])</f>
        <v>2087</v>
      </c>
    </row>
    <row r="2070" spans="1:8" x14ac:dyDescent="0.2">
      <c r="A2070">
        <v>3151</v>
      </c>
      <c r="B2070" t="s">
        <v>891</v>
      </c>
      <c r="C2070">
        <v>2403</v>
      </c>
      <c r="D2070" t="s">
        <v>893</v>
      </c>
      <c r="E2070" s="200">
        <v>68647</v>
      </c>
      <c r="F2070">
        <v>11</v>
      </c>
      <c r="G2070" t="s">
        <v>892</v>
      </c>
      <c r="H2070">
        <f>YEAR(Table5[[#This Row],[Date]])</f>
        <v>2087</v>
      </c>
    </row>
    <row r="2071" spans="1:8" x14ac:dyDescent="0.2">
      <c r="A2071">
        <v>3152</v>
      </c>
      <c r="B2071" t="s">
        <v>891</v>
      </c>
      <c r="C2071">
        <v>2421</v>
      </c>
      <c r="D2071" t="s">
        <v>889</v>
      </c>
      <c r="E2071" s="200">
        <v>68659</v>
      </c>
      <c r="F2071">
        <v>11</v>
      </c>
      <c r="G2071" t="s">
        <v>890</v>
      </c>
      <c r="H2071">
        <f>YEAR(Table5[[#This Row],[Date]])</f>
        <v>2087</v>
      </c>
    </row>
    <row r="2072" spans="1:8" x14ac:dyDescent="0.2">
      <c r="A2072">
        <v>3153</v>
      </c>
      <c r="B2072" t="s">
        <v>891</v>
      </c>
      <c r="C2072">
        <v>2423</v>
      </c>
      <c r="D2072" t="s">
        <v>899</v>
      </c>
      <c r="E2072" s="200">
        <v>68671</v>
      </c>
      <c r="F2072">
        <v>11</v>
      </c>
      <c r="G2072" t="s">
        <v>890</v>
      </c>
      <c r="H2072">
        <f>YEAR(Table5[[#This Row],[Date]])</f>
        <v>2088</v>
      </c>
    </row>
    <row r="2073" spans="1:8" x14ac:dyDescent="0.2">
      <c r="A2073">
        <v>3154</v>
      </c>
      <c r="B2073" t="s">
        <v>894</v>
      </c>
      <c r="C2073">
        <v>2402</v>
      </c>
      <c r="D2073" t="s">
        <v>897</v>
      </c>
      <c r="E2073" s="200">
        <v>68683</v>
      </c>
      <c r="F2073">
        <v>11</v>
      </c>
      <c r="G2073" t="s">
        <v>890</v>
      </c>
      <c r="H2073">
        <f>YEAR(Table5[[#This Row],[Date]])</f>
        <v>2088</v>
      </c>
    </row>
    <row r="2074" spans="1:8" x14ac:dyDescent="0.2">
      <c r="A2074">
        <v>3155</v>
      </c>
      <c r="B2074" t="s">
        <v>891</v>
      </c>
      <c r="C2074">
        <v>2421</v>
      </c>
      <c r="D2074" t="s">
        <v>899</v>
      </c>
      <c r="E2074" s="200">
        <v>68695</v>
      </c>
      <c r="F2074">
        <v>11</v>
      </c>
      <c r="G2074" t="s">
        <v>890</v>
      </c>
      <c r="H2074">
        <f>YEAR(Table5[[#This Row],[Date]])</f>
        <v>2088</v>
      </c>
    </row>
    <row r="2075" spans="1:8" x14ac:dyDescent="0.2">
      <c r="A2075">
        <v>3156</v>
      </c>
      <c r="B2075" t="s">
        <v>891</v>
      </c>
      <c r="C2075">
        <v>2403</v>
      </c>
      <c r="D2075" t="s">
        <v>899</v>
      </c>
      <c r="E2075" s="200">
        <v>68707</v>
      </c>
      <c r="F2075">
        <v>11</v>
      </c>
      <c r="G2075" t="s">
        <v>892</v>
      </c>
      <c r="H2075">
        <f>YEAR(Table5[[#This Row],[Date]])</f>
        <v>2088</v>
      </c>
    </row>
    <row r="2076" spans="1:8" x14ac:dyDescent="0.2">
      <c r="A2076">
        <v>3157</v>
      </c>
      <c r="B2076" t="s">
        <v>891</v>
      </c>
      <c r="C2076">
        <v>2403</v>
      </c>
      <c r="D2076" t="s">
        <v>897</v>
      </c>
      <c r="E2076" s="200">
        <v>68719</v>
      </c>
      <c r="F2076">
        <v>11</v>
      </c>
      <c r="G2076" t="s">
        <v>890</v>
      </c>
      <c r="H2076">
        <f>YEAR(Table5[[#This Row],[Date]])</f>
        <v>2088</v>
      </c>
    </row>
    <row r="2077" spans="1:8" x14ac:dyDescent="0.2">
      <c r="A2077">
        <v>3158</v>
      </c>
      <c r="B2077" t="s">
        <v>891</v>
      </c>
      <c r="C2077">
        <v>2418</v>
      </c>
      <c r="D2077" t="s">
        <v>897</v>
      </c>
      <c r="E2077" s="200">
        <v>68731</v>
      </c>
      <c r="F2077">
        <v>11</v>
      </c>
      <c r="G2077" t="s">
        <v>890</v>
      </c>
      <c r="H2077">
        <f>YEAR(Table5[[#This Row],[Date]])</f>
        <v>2088</v>
      </c>
    </row>
    <row r="2078" spans="1:8" x14ac:dyDescent="0.2">
      <c r="A2078">
        <v>3159</v>
      </c>
      <c r="B2078" t="s">
        <v>888</v>
      </c>
      <c r="C2078">
        <v>2415</v>
      </c>
      <c r="D2078" t="s">
        <v>900</v>
      </c>
      <c r="E2078" s="200">
        <v>68743</v>
      </c>
      <c r="F2078">
        <v>11</v>
      </c>
      <c r="G2078" t="s">
        <v>890</v>
      </c>
      <c r="H2078">
        <f>YEAR(Table5[[#This Row],[Date]])</f>
        <v>2088</v>
      </c>
    </row>
    <row r="2079" spans="1:8" x14ac:dyDescent="0.2">
      <c r="A2079">
        <v>3160</v>
      </c>
      <c r="B2079" t="s">
        <v>891</v>
      </c>
      <c r="C2079">
        <v>2409</v>
      </c>
      <c r="D2079" t="s">
        <v>899</v>
      </c>
      <c r="E2079" s="200">
        <v>68755</v>
      </c>
      <c r="F2079">
        <v>11</v>
      </c>
      <c r="G2079" t="s">
        <v>890</v>
      </c>
      <c r="H2079">
        <f>YEAR(Table5[[#This Row],[Date]])</f>
        <v>2088</v>
      </c>
    </row>
    <row r="2080" spans="1:8" x14ac:dyDescent="0.2">
      <c r="A2080">
        <v>3161</v>
      </c>
      <c r="B2080" t="s">
        <v>888</v>
      </c>
      <c r="C2080">
        <v>2406</v>
      </c>
      <c r="D2080" t="s">
        <v>897</v>
      </c>
      <c r="E2080" s="200">
        <v>68767</v>
      </c>
      <c r="F2080">
        <v>11</v>
      </c>
      <c r="G2080" t="s">
        <v>890</v>
      </c>
      <c r="H2080">
        <f>YEAR(Table5[[#This Row],[Date]])</f>
        <v>2088</v>
      </c>
    </row>
    <row r="2081" spans="1:8" x14ac:dyDescent="0.2">
      <c r="A2081">
        <v>3162</v>
      </c>
      <c r="B2081" t="s">
        <v>891</v>
      </c>
      <c r="C2081">
        <v>2401</v>
      </c>
      <c r="D2081" t="s">
        <v>899</v>
      </c>
      <c r="E2081" s="200">
        <v>68779</v>
      </c>
      <c r="F2081">
        <v>11</v>
      </c>
      <c r="G2081" t="s">
        <v>890</v>
      </c>
      <c r="H2081">
        <f>YEAR(Table5[[#This Row],[Date]])</f>
        <v>2088</v>
      </c>
    </row>
    <row r="2082" spans="1:8" x14ac:dyDescent="0.2">
      <c r="A2082">
        <v>3163</v>
      </c>
      <c r="B2082" t="s">
        <v>891</v>
      </c>
      <c r="C2082">
        <v>2401</v>
      </c>
      <c r="D2082" t="s">
        <v>893</v>
      </c>
      <c r="E2082" s="200">
        <v>68791</v>
      </c>
      <c r="F2082">
        <v>12</v>
      </c>
      <c r="G2082" t="s">
        <v>890</v>
      </c>
      <c r="H2082">
        <f>YEAR(Table5[[#This Row],[Date]])</f>
        <v>2088</v>
      </c>
    </row>
    <row r="2083" spans="1:8" x14ac:dyDescent="0.2">
      <c r="A2083">
        <v>3164</v>
      </c>
      <c r="B2083" t="s">
        <v>891</v>
      </c>
      <c r="C2083">
        <v>2405</v>
      </c>
      <c r="D2083" t="s">
        <v>899</v>
      </c>
      <c r="E2083" s="200">
        <v>68803</v>
      </c>
      <c r="F2083">
        <v>12</v>
      </c>
      <c r="G2083" t="s">
        <v>892</v>
      </c>
      <c r="H2083">
        <f>YEAR(Table5[[#This Row],[Date]])</f>
        <v>2088</v>
      </c>
    </row>
    <row r="2084" spans="1:8" x14ac:dyDescent="0.2">
      <c r="A2084">
        <v>3165</v>
      </c>
      <c r="B2084" t="s">
        <v>891</v>
      </c>
      <c r="C2084">
        <v>2409</v>
      </c>
      <c r="D2084" t="s">
        <v>897</v>
      </c>
      <c r="E2084" s="200">
        <v>68815</v>
      </c>
      <c r="F2084">
        <v>12</v>
      </c>
      <c r="G2084" t="s">
        <v>892</v>
      </c>
      <c r="H2084">
        <f>YEAR(Table5[[#This Row],[Date]])</f>
        <v>2088</v>
      </c>
    </row>
    <row r="2085" spans="1:8" x14ac:dyDescent="0.2">
      <c r="A2085">
        <v>3166</v>
      </c>
      <c r="B2085" t="s">
        <v>891</v>
      </c>
      <c r="C2085">
        <v>2411</v>
      </c>
      <c r="D2085" t="s">
        <v>899</v>
      </c>
      <c r="E2085" s="200">
        <v>68827</v>
      </c>
      <c r="F2085">
        <v>11</v>
      </c>
      <c r="G2085" t="s">
        <v>892</v>
      </c>
      <c r="H2085">
        <f>YEAR(Table5[[#This Row],[Date]])</f>
        <v>2088</v>
      </c>
    </row>
    <row r="2086" spans="1:8" x14ac:dyDescent="0.2">
      <c r="A2086">
        <v>3167</v>
      </c>
      <c r="B2086" t="s">
        <v>891</v>
      </c>
      <c r="C2086">
        <v>2406</v>
      </c>
      <c r="D2086" t="s">
        <v>899</v>
      </c>
      <c r="E2086" s="200">
        <v>68839</v>
      </c>
      <c r="F2086">
        <v>12</v>
      </c>
      <c r="G2086" t="s">
        <v>892</v>
      </c>
      <c r="H2086">
        <f>YEAR(Table5[[#This Row],[Date]])</f>
        <v>2088</v>
      </c>
    </row>
    <row r="2087" spans="1:8" x14ac:dyDescent="0.2">
      <c r="A2087">
        <v>3168</v>
      </c>
      <c r="B2087" t="s">
        <v>891</v>
      </c>
      <c r="C2087">
        <v>2414</v>
      </c>
      <c r="D2087" t="s">
        <v>899</v>
      </c>
      <c r="E2087" s="200">
        <v>68851</v>
      </c>
      <c r="F2087">
        <v>12</v>
      </c>
      <c r="G2087" t="s">
        <v>890</v>
      </c>
      <c r="H2087">
        <f>YEAR(Table5[[#This Row],[Date]])</f>
        <v>2088</v>
      </c>
    </row>
    <row r="2088" spans="1:8" x14ac:dyDescent="0.2">
      <c r="A2088">
        <v>3169</v>
      </c>
      <c r="B2088" t="s">
        <v>891</v>
      </c>
      <c r="C2088">
        <v>2401</v>
      </c>
      <c r="D2088" t="s">
        <v>897</v>
      </c>
      <c r="E2088" s="200">
        <v>68863</v>
      </c>
      <c r="F2088">
        <v>12</v>
      </c>
      <c r="G2088" t="s">
        <v>892</v>
      </c>
      <c r="H2088">
        <f>YEAR(Table5[[#This Row],[Date]])</f>
        <v>2088</v>
      </c>
    </row>
    <row r="2089" spans="1:8" x14ac:dyDescent="0.2">
      <c r="A2089">
        <v>3170</v>
      </c>
      <c r="B2089" t="s">
        <v>891</v>
      </c>
      <c r="C2089">
        <v>2418</v>
      </c>
      <c r="D2089" t="s">
        <v>899</v>
      </c>
      <c r="E2089" s="200">
        <v>68875</v>
      </c>
      <c r="F2089">
        <v>11</v>
      </c>
      <c r="G2089" t="s">
        <v>890</v>
      </c>
      <c r="H2089">
        <f>YEAR(Table5[[#This Row],[Date]])</f>
        <v>2088</v>
      </c>
    </row>
    <row r="2090" spans="1:8" x14ac:dyDescent="0.2">
      <c r="A2090">
        <v>3171</v>
      </c>
      <c r="B2090" t="s">
        <v>891</v>
      </c>
      <c r="C2090">
        <v>2421</v>
      </c>
      <c r="D2090" t="s">
        <v>897</v>
      </c>
      <c r="E2090" s="200">
        <v>68887</v>
      </c>
      <c r="F2090">
        <v>12</v>
      </c>
      <c r="G2090" t="s">
        <v>890</v>
      </c>
      <c r="H2090">
        <f>YEAR(Table5[[#This Row],[Date]])</f>
        <v>2088</v>
      </c>
    </row>
    <row r="2091" spans="1:8" x14ac:dyDescent="0.2">
      <c r="A2091">
        <v>3172</v>
      </c>
      <c r="B2091" t="s">
        <v>888</v>
      </c>
      <c r="C2091">
        <v>2413</v>
      </c>
      <c r="D2091" t="s">
        <v>889</v>
      </c>
      <c r="E2091" s="200">
        <v>68899</v>
      </c>
      <c r="F2091">
        <v>12</v>
      </c>
      <c r="G2091" t="s">
        <v>890</v>
      </c>
      <c r="H2091">
        <f>YEAR(Table5[[#This Row],[Date]])</f>
        <v>2088</v>
      </c>
    </row>
    <row r="2092" spans="1:8" x14ac:dyDescent="0.2">
      <c r="A2092">
        <v>3173</v>
      </c>
      <c r="B2092" t="s">
        <v>891</v>
      </c>
      <c r="C2092">
        <v>2403</v>
      </c>
      <c r="D2092" t="s">
        <v>899</v>
      </c>
      <c r="E2092" s="200">
        <v>68911</v>
      </c>
      <c r="F2092">
        <v>3</v>
      </c>
      <c r="G2092" t="s">
        <v>890</v>
      </c>
      <c r="H2092">
        <f>YEAR(Table5[[#This Row],[Date]])</f>
        <v>2088</v>
      </c>
    </row>
    <row r="2093" spans="1:8" x14ac:dyDescent="0.2">
      <c r="A2093">
        <v>3174</v>
      </c>
      <c r="B2093" t="s">
        <v>891</v>
      </c>
      <c r="C2093">
        <v>2420</v>
      </c>
      <c r="D2093" t="s">
        <v>893</v>
      </c>
      <c r="E2093" s="200">
        <v>68923</v>
      </c>
      <c r="F2093">
        <v>12</v>
      </c>
      <c r="G2093" t="s">
        <v>892</v>
      </c>
      <c r="H2093">
        <f>YEAR(Table5[[#This Row],[Date]])</f>
        <v>2088</v>
      </c>
    </row>
    <row r="2094" spans="1:8" x14ac:dyDescent="0.2">
      <c r="A2094">
        <v>3175</v>
      </c>
      <c r="B2094" t="s">
        <v>891</v>
      </c>
      <c r="C2094">
        <v>2419</v>
      </c>
      <c r="D2094" t="s">
        <v>889</v>
      </c>
      <c r="E2094" s="200">
        <v>68935</v>
      </c>
      <c r="F2094">
        <v>12</v>
      </c>
      <c r="G2094" t="s">
        <v>890</v>
      </c>
      <c r="H2094">
        <f>YEAR(Table5[[#This Row],[Date]])</f>
        <v>2088</v>
      </c>
    </row>
    <row r="2095" spans="1:8" x14ac:dyDescent="0.2">
      <c r="A2095">
        <v>3176</v>
      </c>
      <c r="B2095" t="s">
        <v>888</v>
      </c>
      <c r="C2095">
        <v>2402</v>
      </c>
      <c r="D2095" t="s">
        <v>897</v>
      </c>
      <c r="E2095" s="200">
        <v>68947</v>
      </c>
      <c r="F2095">
        <v>12</v>
      </c>
      <c r="G2095" t="s">
        <v>890</v>
      </c>
      <c r="H2095">
        <f>YEAR(Table5[[#This Row],[Date]])</f>
        <v>2088</v>
      </c>
    </row>
    <row r="2096" spans="1:8" x14ac:dyDescent="0.2">
      <c r="A2096">
        <v>3177</v>
      </c>
      <c r="B2096" t="s">
        <v>891</v>
      </c>
      <c r="C2096">
        <v>2411</v>
      </c>
      <c r="D2096" t="s">
        <v>900</v>
      </c>
      <c r="E2096" s="200">
        <v>68959</v>
      </c>
      <c r="F2096">
        <v>12</v>
      </c>
      <c r="G2096" t="s">
        <v>890</v>
      </c>
      <c r="H2096">
        <f>YEAR(Table5[[#This Row],[Date]])</f>
        <v>2088</v>
      </c>
    </row>
    <row r="2097" spans="1:8" x14ac:dyDescent="0.2">
      <c r="A2097">
        <v>3178</v>
      </c>
      <c r="B2097" t="s">
        <v>898</v>
      </c>
      <c r="C2097">
        <v>2406</v>
      </c>
      <c r="D2097" t="s">
        <v>900</v>
      </c>
      <c r="E2097" s="200">
        <v>68971</v>
      </c>
      <c r="F2097">
        <v>6</v>
      </c>
      <c r="G2097" t="s">
        <v>892</v>
      </c>
      <c r="H2097">
        <f>YEAR(Table5[[#This Row],[Date]])</f>
        <v>2088</v>
      </c>
    </row>
    <row r="2098" spans="1:8" x14ac:dyDescent="0.2">
      <c r="A2098">
        <v>3179</v>
      </c>
      <c r="B2098" t="s">
        <v>891</v>
      </c>
      <c r="C2098">
        <v>2409</v>
      </c>
      <c r="D2098" t="s">
        <v>897</v>
      </c>
      <c r="E2098" s="200">
        <v>68983</v>
      </c>
      <c r="F2098">
        <v>11</v>
      </c>
      <c r="G2098" t="s">
        <v>896</v>
      </c>
      <c r="H2098">
        <f>YEAR(Table5[[#This Row],[Date]])</f>
        <v>2088</v>
      </c>
    </row>
    <row r="2099" spans="1:8" x14ac:dyDescent="0.2">
      <c r="A2099">
        <v>3180</v>
      </c>
      <c r="B2099" t="s">
        <v>891</v>
      </c>
      <c r="C2099">
        <v>2420</v>
      </c>
      <c r="D2099" t="s">
        <v>899</v>
      </c>
      <c r="E2099" s="200">
        <v>68995</v>
      </c>
      <c r="F2099">
        <v>11</v>
      </c>
      <c r="G2099" t="s">
        <v>892</v>
      </c>
      <c r="H2099">
        <f>YEAR(Table5[[#This Row],[Date]])</f>
        <v>2088</v>
      </c>
    </row>
    <row r="2100" spans="1:8" x14ac:dyDescent="0.2">
      <c r="A2100">
        <v>3181</v>
      </c>
      <c r="B2100" t="s">
        <v>891</v>
      </c>
      <c r="C2100">
        <v>2424</v>
      </c>
      <c r="D2100" t="s">
        <v>900</v>
      </c>
      <c r="E2100" s="200">
        <v>69007</v>
      </c>
      <c r="F2100">
        <v>11</v>
      </c>
      <c r="G2100" t="s">
        <v>890</v>
      </c>
      <c r="H2100">
        <f>YEAR(Table5[[#This Row],[Date]])</f>
        <v>2088</v>
      </c>
    </row>
    <row r="2101" spans="1:8" x14ac:dyDescent="0.2">
      <c r="A2101">
        <v>3182</v>
      </c>
      <c r="B2101" t="s">
        <v>894</v>
      </c>
      <c r="C2101">
        <v>2402</v>
      </c>
      <c r="D2101" t="s">
        <v>899</v>
      </c>
      <c r="E2101" s="200">
        <v>69019</v>
      </c>
      <c r="F2101">
        <v>11</v>
      </c>
      <c r="G2101" t="s">
        <v>892</v>
      </c>
      <c r="H2101">
        <f>YEAR(Table5[[#This Row],[Date]])</f>
        <v>2088</v>
      </c>
    </row>
    <row r="2102" spans="1:8" x14ac:dyDescent="0.2">
      <c r="A2102">
        <v>3183</v>
      </c>
      <c r="B2102" t="s">
        <v>891</v>
      </c>
      <c r="C2102">
        <v>2423</v>
      </c>
      <c r="D2102" t="s">
        <v>897</v>
      </c>
      <c r="E2102" s="200">
        <v>69031</v>
      </c>
      <c r="F2102">
        <v>11</v>
      </c>
      <c r="G2102" t="s">
        <v>890</v>
      </c>
      <c r="H2102">
        <f>YEAR(Table5[[#This Row],[Date]])</f>
        <v>2088</v>
      </c>
    </row>
    <row r="2103" spans="1:8" x14ac:dyDescent="0.2">
      <c r="A2103">
        <v>3184</v>
      </c>
      <c r="B2103" t="s">
        <v>894</v>
      </c>
      <c r="C2103">
        <v>2423</v>
      </c>
      <c r="D2103" t="s">
        <v>897</v>
      </c>
      <c r="E2103" s="200">
        <v>69043</v>
      </c>
      <c r="F2103">
        <v>11</v>
      </c>
      <c r="G2103" t="s">
        <v>890</v>
      </c>
      <c r="H2103">
        <f>YEAR(Table5[[#This Row],[Date]])</f>
        <v>2089</v>
      </c>
    </row>
    <row r="2104" spans="1:8" x14ac:dyDescent="0.2">
      <c r="A2104">
        <v>3185</v>
      </c>
      <c r="B2104" t="s">
        <v>891</v>
      </c>
      <c r="C2104">
        <v>2413</v>
      </c>
      <c r="D2104" t="s">
        <v>893</v>
      </c>
      <c r="E2104" s="200">
        <v>69055</v>
      </c>
      <c r="F2104">
        <v>11</v>
      </c>
      <c r="G2104" t="s">
        <v>890</v>
      </c>
      <c r="H2104">
        <f>YEAR(Table5[[#This Row],[Date]])</f>
        <v>2089</v>
      </c>
    </row>
    <row r="2105" spans="1:8" x14ac:dyDescent="0.2">
      <c r="A2105">
        <v>3186</v>
      </c>
      <c r="B2105" t="s">
        <v>891</v>
      </c>
      <c r="C2105">
        <v>2424</v>
      </c>
      <c r="D2105" t="s">
        <v>900</v>
      </c>
      <c r="E2105" s="200">
        <v>69067</v>
      </c>
      <c r="F2105">
        <v>11</v>
      </c>
      <c r="G2105" t="s">
        <v>892</v>
      </c>
      <c r="H2105">
        <f>YEAR(Table5[[#This Row],[Date]])</f>
        <v>2089</v>
      </c>
    </row>
    <row r="2106" spans="1:8" x14ac:dyDescent="0.2">
      <c r="A2106">
        <v>3187</v>
      </c>
      <c r="B2106" t="s">
        <v>888</v>
      </c>
      <c r="C2106">
        <v>2407</v>
      </c>
      <c r="D2106" t="s">
        <v>889</v>
      </c>
      <c r="E2106" s="200">
        <v>69079</v>
      </c>
      <c r="F2106">
        <v>11</v>
      </c>
      <c r="G2106" t="s">
        <v>892</v>
      </c>
      <c r="H2106">
        <f>YEAR(Table5[[#This Row],[Date]])</f>
        <v>2089</v>
      </c>
    </row>
    <row r="2107" spans="1:8" x14ac:dyDescent="0.2">
      <c r="A2107">
        <v>3188</v>
      </c>
      <c r="B2107" t="s">
        <v>891</v>
      </c>
      <c r="C2107">
        <v>2423</v>
      </c>
      <c r="D2107" t="s">
        <v>893</v>
      </c>
      <c r="E2107" s="200">
        <v>69091</v>
      </c>
      <c r="F2107">
        <v>11</v>
      </c>
      <c r="G2107" t="s">
        <v>890</v>
      </c>
      <c r="H2107">
        <f>YEAR(Table5[[#This Row],[Date]])</f>
        <v>2089</v>
      </c>
    </row>
    <row r="2108" spans="1:8" x14ac:dyDescent="0.2">
      <c r="A2108">
        <v>3189</v>
      </c>
      <c r="B2108" t="s">
        <v>888</v>
      </c>
      <c r="C2108">
        <v>2416</v>
      </c>
      <c r="D2108" t="s">
        <v>900</v>
      </c>
      <c r="E2108" s="200">
        <v>69103</v>
      </c>
      <c r="F2108">
        <v>11</v>
      </c>
      <c r="G2108" t="s">
        <v>890</v>
      </c>
      <c r="H2108">
        <f>YEAR(Table5[[#This Row],[Date]])</f>
        <v>2089</v>
      </c>
    </row>
    <row r="2109" spans="1:8" x14ac:dyDescent="0.2">
      <c r="A2109">
        <v>3191</v>
      </c>
      <c r="B2109" t="s">
        <v>891</v>
      </c>
      <c r="C2109">
        <v>2407</v>
      </c>
      <c r="D2109" t="s">
        <v>889</v>
      </c>
      <c r="E2109" s="200">
        <v>69115</v>
      </c>
      <c r="F2109">
        <v>11</v>
      </c>
      <c r="G2109" t="s">
        <v>890</v>
      </c>
      <c r="H2109">
        <f>YEAR(Table5[[#This Row],[Date]])</f>
        <v>2089</v>
      </c>
    </row>
    <row r="2110" spans="1:8" x14ac:dyDescent="0.2">
      <c r="A2110">
        <v>3192</v>
      </c>
      <c r="B2110" t="s">
        <v>891</v>
      </c>
      <c r="C2110">
        <v>2419</v>
      </c>
      <c r="D2110" t="s">
        <v>899</v>
      </c>
      <c r="E2110" s="200">
        <v>69127</v>
      </c>
      <c r="F2110">
        <v>11</v>
      </c>
      <c r="G2110" t="s">
        <v>890</v>
      </c>
      <c r="H2110">
        <f>YEAR(Table5[[#This Row],[Date]])</f>
        <v>2089</v>
      </c>
    </row>
    <row r="2111" spans="1:8" x14ac:dyDescent="0.2">
      <c r="A2111">
        <v>3193</v>
      </c>
      <c r="B2111" t="s">
        <v>888</v>
      </c>
      <c r="C2111">
        <v>2419</v>
      </c>
      <c r="D2111" t="s">
        <v>899</v>
      </c>
      <c r="E2111" s="200">
        <v>69139</v>
      </c>
      <c r="F2111">
        <v>11</v>
      </c>
      <c r="G2111" t="s">
        <v>890</v>
      </c>
      <c r="H2111">
        <f>YEAR(Table5[[#This Row],[Date]])</f>
        <v>2089</v>
      </c>
    </row>
    <row r="2112" spans="1:8" x14ac:dyDescent="0.2">
      <c r="A2112">
        <v>3194</v>
      </c>
      <c r="B2112" t="s">
        <v>894</v>
      </c>
      <c r="C2112">
        <v>2414</v>
      </c>
      <c r="D2112" t="s">
        <v>900</v>
      </c>
      <c r="E2112" s="200">
        <v>69151</v>
      </c>
      <c r="F2112">
        <v>6</v>
      </c>
      <c r="G2112" t="s">
        <v>892</v>
      </c>
      <c r="H2112">
        <f>YEAR(Table5[[#This Row],[Date]])</f>
        <v>2089</v>
      </c>
    </row>
    <row r="2113" spans="1:8" x14ac:dyDescent="0.2">
      <c r="A2113">
        <v>3195</v>
      </c>
      <c r="B2113" t="s">
        <v>891</v>
      </c>
      <c r="C2113">
        <v>2405</v>
      </c>
      <c r="D2113" t="s">
        <v>899</v>
      </c>
      <c r="E2113" s="200">
        <v>69163</v>
      </c>
      <c r="F2113">
        <v>11</v>
      </c>
      <c r="G2113" t="s">
        <v>892</v>
      </c>
      <c r="H2113">
        <f>YEAR(Table5[[#This Row],[Date]])</f>
        <v>2089</v>
      </c>
    </row>
    <row r="2114" spans="1:8" x14ac:dyDescent="0.2">
      <c r="A2114">
        <v>3196</v>
      </c>
      <c r="B2114" t="s">
        <v>888</v>
      </c>
      <c r="C2114">
        <v>2417</v>
      </c>
      <c r="D2114" t="s">
        <v>897</v>
      </c>
      <c r="E2114" s="200">
        <v>69175</v>
      </c>
      <c r="F2114">
        <v>11</v>
      </c>
      <c r="G2114" t="s">
        <v>890</v>
      </c>
      <c r="H2114">
        <f>YEAR(Table5[[#This Row],[Date]])</f>
        <v>2089</v>
      </c>
    </row>
    <row r="2115" spans="1:8" x14ac:dyDescent="0.2">
      <c r="A2115">
        <v>3197</v>
      </c>
      <c r="B2115" t="s">
        <v>888</v>
      </c>
      <c r="C2115">
        <v>2417</v>
      </c>
      <c r="D2115" t="s">
        <v>889</v>
      </c>
      <c r="E2115" s="200">
        <v>69187</v>
      </c>
      <c r="F2115">
        <v>11</v>
      </c>
      <c r="G2115" t="s">
        <v>890</v>
      </c>
      <c r="H2115">
        <f>YEAR(Table5[[#This Row],[Date]])</f>
        <v>2089</v>
      </c>
    </row>
    <row r="2116" spans="1:8" x14ac:dyDescent="0.2">
      <c r="A2116">
        <v>3198</v>
      </c>
      <c r="B2116" t="s">
        <v>888</v>
      </c>
      <c r="C2116">
        <v>2411</v>
      </c>
      <c r="D2116" t="s">
        <v>897</v>
      </c>
      <c r="E2116" s="200">
        <v>69199</v>
      </c>
      <c r="F2116">
        <v>11</v>
      </c>
      <c r="G2116" t="s">
        <v>890</v>
      </c>
      <c r="H2116">
        <f>YEAR(Table5[[#This Row],[Date]])</f>
        <v>2089</v>
      </c>
    </row>
    <row r="2117" spans="1:8" x14ac:dyDescent="0.2">
      <c r="A2117">
        <v>3199</v>
      </c>
      <c r="B2117" t="s">
        <v>891</v>
      </c>
      <c r="C2117">
        <v>2417</v>
      </c>
      <c r="D2117" t="s">
        <v>889</v>
      </c>
      <c r="E2117" s="200">
        <v>69211</v>
      </c>
      <c r="F2117">
        <v>11</v>
      </c>
      <c r="G2117" t="s">
        <v>892</v>
      </c>
      <c r="H2117">
        <f>YEAR(Table5[[#This Row],[Date]])</f>
        <v>2089</v>
      </c>
    </row>
    <row r="2118" spans="1:8" x14ac:dyDescent="0.2">
      <c r="A2118">
        <v>3201</v>
      </c>
      <c r="B2118" t="s">
        <v>888</v>
      </c>
      <c r="C2118">
        <v>2408</v>
      </c>
      <c r="D2118" t="s">
        <v>893</v>
      </c>
      <c r="E2118" s="200">
        <v>69223</v>
      </c>
      <c r="F2118">
        <v>11</v>
      </c>
      <c r="G2118" t="s">
        <v>890</v>
      </c>
      <c r="H2118">
        <f>YEAR(Table5[[#This Row],[Date]])</f>
        <v>2089</v>
      </c>
    </row>
    <row r="2119" spans="1:8" x14ac:dyDescent="0.2">
      <c r="A2119">
        <v>3202</v>
      </c>
      <c r="B2119" t="s">
        <v>888</v>
      </c>
      <c r="C2119">
        <v>2409</v>
      </c>
      <c r="D2119" t="s">
        <v>899</v>
      </c>
      <c r="E2119" s="200">
        <v>69235</v>
      </c>
      <c r="F2119">
        <v>11</v>
      </c>
      <c r="G2119" t="s">
        <v>890</v>
      </c>
      <c r="H2119">
        <f>YEAR(Table5[[#This Row],[Date]])</f>
        <v>2089</v>
      </c>
    </row>
    <row r="2120" spans="1:8" x14ac:dyDescent="0.2">
      <c r="A2120">
        <v>3203</v>
      </c>
      <c r="B2120" t="s">
        <v>891</v>
      </c>
      <c r="C2120">
        <v>2413</v>
      </c>
      <c r="D2120" t="s">
        <v>897</v>
      </c>
      <c r="E2120" s="200">
        <v>69247</v>
      </c>
      <c r="F2120">
        <v>10</v>
      </c>
      <c r="G2120" t="s">
        <v>892</v>
      </c>
      <c r="H2120">
        <f>YEAR(Table5[[#This Row],[Date]])</f>
        <v>2089</v>
      </c>
    </row>
    <row r="2121" spans="1:8" x14ac:dyDescent="0.2">
      <c r="A2121">
        <v>3204</v>
      </c>
      <c r="B2121" t="s">
        <v>891</v>
      </c>
      <c r="C2121">
        <v>2421</v>
      </c>
      <c r="D2121" t="s">
        <v>893</v>
      </c>
      <c r="E2121" s="200">
        <v>69259</v>
      </c>
      <c r="F2121">
        <v>10</v>
      </c>
      <c r="G2121" t="s">
        <v>890</v>
      </c>
      <c r="H2121">
        <f>YEAR(Table5[[#This Row],[Date]])</f>
        <v>2089</v>
      </c>
    </row>
    <row r="2122" spans="1:8" x14ac:dyDescent="0.2">
      <c r="A2122">
        <v>3205</v>
      </c>
      <c r="B2122" t="s">
        <v>891</v>
      </c>
      <c r="C2122">
        <v>2421</v>
      </c>
      <c r="D2122" t="s">
        <v>897</v>
      </c>
      <c r="E2122" s="200">
        <v>69271</v>
      </c>
      <c r="F2122">
        <v>10</v>
      </c>
      <c r="G2122" t="s">
        <v>890</v>
      </c>
      <c r="H2122">
        <f>YEAR(Table5[[#This Row],[Date]])</f>
        <v>2089</v>
      </c>
    </row>
    <row r="2123" spans="1:8" x14ac:dyDescent="0.2">
      <c r="A2123">
        <v>3206</v>
      </c>
      <c r="B2123" t="s">
        <v>888</v>
      </c>
      <c r="C2123">
        <v>2409</v>
      </c>
      <c r="D2123" t="s">
        <v>900</v>
      </c>
      <c r="E2123" s="200">
        <v>69283</v>
      </c>
      <c r="F2123">
        <v>11</v>
      </c>
      <c r="G2123" t="s">
        <v>892</v>
      </c>
      <c r="H2123">
        <f>YEAR(Table5[[#This Row],[Date]])</f>
        <v>2089</v>
      </c>
    </row>
    <row r="2124" spans="1:8" x14ac:dyDescent="0.2">
      <c r="A2124">
        <v>3207</v>
      </c>
      <c r="B2124" t="s">
        <v>891</v>
      </c>
      <c r="C2124">
        <v>2403</v>
      </c>
      <c r="D2124" t="s">
        <v>893</v>
      </c>
      <c r="E2124" s="200">
        <v>69295</v>
      </c>
      <c r="F2124">
        <v>11</v>
      </c>
      <c r="G2124" t="s">
        <v>892</v>
      </c>
      <c r="H2124">
        <f>YEAR(Table5[[#This Row],[Date]])</f>
        <v>2089</v>
      </c>
    </row>
    <row r="2125" spans="1:8" x14ac:dyDescent="0.2">
      <c r="A2125">
        <v>3208</v>
      </c>
      <c r="B2125" t="s">
        <v>888</v>
      </c>
      <c r="C2125">
        <v>2406</v>
      </c>
      <c r="D2125" t="s">
        <v>893</v>
      </c>
      <c r="E2125" s="200">
        <v>69307</v>
      </c>
      <c r="F2125">
        <v>9</v>
      </c>
      <c r="G2125" t="s">
        <v>890</v>
      </c>
      <c r="H2125">
        <f>YEAR(Table5[[#This Row],[Date]])</f>
        <v>2089</v>
      </c>
    </row>
    <row r="2126" spans="1:8" x14ac:dyDescent="0.2">
      <c r="A2126">
        <v>3210</v>
      </c>
      <c r="B2126" t="s">
        <v>891</v>
      </c>
      <c r="C2126">
        <v>2408</v>
      </c>
      <c r="D2126" t="s">
        <v>889</v>
      </c>
      <c r="E2126" s="200">
        <v>69319</v>
      </c>
      <c r="F2126">
        <v>11</v>
      </c>
      <c r="G2126" t="s">
        <v>890</v>
      </c>
      <c r="H2126">
        <f>YEAR(Table5[[#This Row],[Date]])</f>
        <v>2089</v>
      </c>
    </row>
    <row r="2127" spans="1:8" x14ac:dyDescent="0.2">
      <c r="A2127">
        <v>3212</v>
      </c>
      <c r="B2127" t="s">
        <v>891</v>
      </c>
      <c r="C2127">
        <v>2424</v>
      </c>
      <c r="D2127" t="s">
        <v>897</v>
      </c>
      <c r="E2127" s="200">
        <v>69331</v>
      </c>
      <c r="F2127">
        <v>11</v>
      </c>
      <c r="G2127" t="s">
        <v>890</v>
      </c>
      <c r="H2127">
        <f>YEAR(Table5[[#This Row],[Date]])</f>
        <v>2089</v>
      </c>
    </row>
    <row r="2128" spans="1:8" x14ac:dyDescent="0.2">
      <c r="A2128">
        <v>3213</v>
      </c>
      <c r="B2128" t="s">
        <v>891</v>
      </c>
      <c r="C2128">
        <v>2408</v>
      </c>
      <c r="D2128" t="s">
        <v>899</v>
      </c>
      <c r="E2128" s="200">
        <v>69343</v>
      </c>
      <c r="F2128">
        <v>11</v>
      </c>
      <c r="G2128" t="s">
        <v>890</v>
      </c>
      <c r="H2128">
        <f>YEAR(Table5[[#This Row],[Date]])</f>
        <v>2089</v>
      </c>
    </row>
    <row r="2129" spans="1:8" x14ac:dyDescent="0.2">
      <c r="A2129">
        <v>3214</v>
      </c>
      <c r="B2129" t="s">
        <v>888</v>
      </c>
      <c r="C2129">
        <v>2405</v>
      </c>
      <c r="D2129" t="s">
        <v>897</v>
      </c>
      <c r="E2129" s="200">
        <v>69355</v>
      </c>
      <c r="F2129">
        <v>11</v>
      </c>
      <c r="G2129" t="s">
        <v>890</v>
      </c>
      <c r="H2129">
        <f>YEAR(Table5[[#This Row],[Date]])</f>
        <v>2089</v>
      </c>
    </row>
    <row r="2130" spans="1:8" x14ac:dyDescent="0.2">
      <c r="A2130">
        <v>3215</v>
      </c>
      <c r="B2130" t="s">
        <v>891</v>
      </c>
      <c r="C2130">
        <v>2423</v>
      </c>
      <c r="D2130" t="s">
        <v>897</v>
      </c>
      <c r="E2130" s="200">
        <v>69367</v>
      </c>
      <c r="F2130">
        <v>11</v>
      </c>
      <c r="G2130" t="s">
        <v>890</v>
      </c>
      <c r="H2130">
        <f>YEAR(Table5[[#This Row],[Date]])</f>
        <v>2089</v>
      </c>
    </row>
    <row r="2131" spans="1:8" x14ac:dyDescent="0.2">
      <c r="A2131">
        <v>3216</v>
      </c>
      <c r="B2131" t="s">
        <v>891</v>
      </c>
      <c r="C2131">
        <v>2420</v>
      </c>
      <c r="D2131" t="s">
        <v>889</v>
      </c>
      <c r="E2131" s="200">
        <v>69379</v>
      </c>
      <c r="F2131">
        <v>11</v>
      </c>
      <c r="G2131" t="s">
        <v>896</v>
      </c>
      <c r="H2131">
        <f>YEAR(Table5[[#This Row],[Date]])</f>
        <v>2089</v>
      </c>
    </row>
    <row r="2132" spans="1:8" x14ac:dyDescent="0.2">
      <c r="A2132">
        <v>3217</v>
      </c>
      <c r="B2132" t="s">
        <v>891</v>
      </c>
      <c r="C2132">
        <v>2403</v>
      </c>
      <c r="D2132" t="s">
        <v>899</v>
      </c>
      <c r="E2132" s="200">
        <v>69391</v>
      </c>
      <c r="F2132">
        <v>10</v>
      </c>
      <c r="G2132" t="s">
        <v>890</v>
      </c>
      <c r="H2132">
        <f>YEAR(Table5[[#This Row],[Date]])</f>
        <v>2089</v>
      </c>
    </row>
    <row r="2133" spans="1:8" x14ac:dyDescent="0.2">
      <c r="A2133">
        <v>3218</v>
      </c>
      <c r="B2133" t="s">
        <v>888</v>
      </c>
      <c r="C2133">
        <v>2418</v>
      </c>
      <c r="D2133" t="s">
        <v>899</v>
      </c>
      <c r="E2133" s="200">
        <v>69403</v>
      </c>
      <c r="F2133">
        <v>11</v>
      </c>
      <c r="G2133" t="s">
        <v>890</v>
      </c>
      <c r="H2133">
        <f>YEAR(Table5[[#This Row],[Date]])</f>
        <v>2090</v>
      </c>
    </row>
    <row r="2134" spans="1:8" x14ac:dyDescent="0.2">
      <c r="A2134">
        <v>3219</v>
      </c>
      <c r="B2134" t="s">
        <v>895</v>
      </c>
      <c r="C2134">
        <v>2421</v>
      </c>
      <c r="D2134" t="s">
        <v>901</v>
      </c>
      <c r="E2134" s="200">
        <v>69415</v>
      </c>
      <c r="F2134">
        <v>11</v>
      </c>
      <c r="G2134" t="s">
        <v>890</v>
      </c>
      <c r="H2134">
        <f>YEAR(Table5[[#This Row],[Date]])</f>
        <v>2090</v>
      </c>
    </row>
    <row r="2135" spans="1:8" x14ac:dyDescent="0.2">
      <c r="A2135">
        <v>3220</v>
      </c>
      <c r="B2135" t="s">
        <v>894</v>
      </c>
      <c r="C2135">
        <v>2423</v>
      </c>
      <c r="D2135" t="s">
        <v>897</v>
      </c>
      <c r="E2135" s="200">
        <v>69427</v>
      </c>
      <c r="F2135">
        <v>11</v>
      </c>
      <c r="G2135" t="s">
        <v>892</v>
      </c>
      <c r="H2135">
        <f>YEAR(Table5[[#This Row],[Date]])</f>
        <v>2090</v>
      </c>
    </row>
    <row r="2136" spans="1:8" x14ac:dyDescent="0.2">
      <c r="A2136">
        <v>3221</v>
      </c>
      <c r="B2136" t="s">
        <v>891</v>
      </c>
      <c r="C2136">
        <v>2404</v>
      </c>
      <c r="D2136" t="s">
        <v>897</v>
      </c>
      <c r="E2136" s="200">
        <v>69439</v>
      </c>
      <c r="F2136">
        <v>11</v>
      </c>
      <c r="G2136" t="s">
        <v>890</v>
      </c>
      <c r="H2136">
        <f>YEAR(Table5[[#This Row],[Date]])</f>
        <v>2090</v>
      </c>
    </row>
    <row r="2137" spans="1:8" x14ac:dyDescent="0.2">
      <c r="A2137">
        <v>3222</v>
      </c>
      <c r="B2137" t="s">
        <v>888</v>
      </c>
      <c r="C2137">
        <v>2413</v>
      </c>
      <c r="D2137" t="s">
        <v>901</v>
      </c>
      <c r="E2137" s="200">
        <v>69451</v>
      </c>
      <c r="F2137">
        <v>10</v>
      </c>
      <c r="G2137" t="s">
        <v>892</v>
      </c>
      <c r="H2137">
        <f>YEAR(Table5[[#This Row],[Date]])</f>
        <v>2090</v>
      </c>
    </row>
    <row r="2138" spans="1:8" x14ac:dyDescent="0.2">
      <c r="A2138">
        <v>3223</v>
      </c>
      <c r="B2138" t="s">
        <v>888</v>
      </c>
      <c r="C2138">
        <v>2413</v>
      </c>
      <c r="D2138" t="s">
        <v>889</v>
      </c>
      <c r="E2138" s="200">
        <v>69463</v>
      </c>
      <c r="F2138">
        <v>10</v>
      </c>
      <c r="G2138" t="s">
        <v>892</v>
      </c>
      <c r="H2138">
        <f>YEAR(Table5[[#This Row],[Date]])</f>
        <v>2090</v>
      </c>
    </row>
    <row r="2139" spans="1:8" x14ac:dyDescent="0.2">
      <c r="A2139">
        <v>3224</v>
      </c>
      <c r="B2139" t="s">
        <v>894</v>
      </c>
      <c r="C2139">
        <v>2405</v>
      </c>
      <c r="D2139" t="s">
        <v>897</v>
      </c>
      <c r="E2139" s="200">
        <v>69475</v>
      </c>
      <c r="F2139">
        <v>11</v>
      </c>
      <c r="G2139" t="s">
        <v>890</v>
      </c>
      <c r="H2139">
        <f>YEAR(Table5[[#This Row],[Date]])</f>
        <v>2090</v>
      </c>
    </row>
    <row r="2140" spans="1:8" x14ac:dyDescent="0.2">
      <c r="A2140">
        <v>3225</v>
      </c>
      <c r="B2140" t="s">
        <v>895</v>
      </c>
      <c r="C2140">
        <v>2418</v>
      </c>
      <c r="D2140" t="s">
        <v>900</v>
      </c>
      <c r="E2140" s="200">
        <v>69487</v>
      </c>
      <c r="F2140">
        <v>10</v>
      </c>
      <c r="G2140" t="s">
        <v>892</v>
      </c>
      <c r="H2140">
        <f>YEAR(Table5[[#This Row],[Date]])</f>
        <v>2090</v>
      </c>
    </row>
    <row r="2141" spans="1:8" x14ac:dyDescent="0.2">
      <c r="A2141">
        <v>3226</v>
      </c>
      <c r="B2141" t="s">
        <v>888</v>
      </c>
      <c r="C2141">
        <v>2418</v>
      </c>
      <c r="D2141" t="s">
        <v>899</v>
      </c>
      <c r="E2141" s="200">
        <v>69499</v>
      </c>
      <c r="F2141">
        <v>10</v>
      </c>
      <c r="G2141" t="s">
        <v>892</v>
      </c>
      <c r="H2141">
        <f>YEAR(Table5[[#This Row],[Date]])</f>
        <v>2090</v>
      </c>
    </row>
    <row r="2142" spans="1:8" x14ac:dyDescent="0.2">
      <c r="A2142">
        <v>3227</v>
      </c>
      <c r="B2142" t="s">
        <v>891</v>
      </c>
      <c r="C2142">
        <v>2423</v>
      </c>
      <c r="D2142" t="s">
        <v>899</v>
      </c>
      <c r="E2142" s="200">
        <v>69511</v>
      </c>
      <c r="F2142">
        <v>10</v>
      </c>
      <c r="G2142" t="s">
        <v>890</v>
      </c>
      <c r="H2142">
        <f>YEAR(Table5[[#This Row],[Date]])</f>
        <v>2090</v>
      </c>
    </row>
    <row r="2143" spans="1:8" x14ac:dyDescent="0.2">
      <c r="A2143">
        <v>3228</v>
      </c>
      <c r="B2143" t="s">
        <v>891</v>
      </c>
      <c r="C2143">
        <v>2423</v>
      </c>
      <c r="D2143" t="s">
        <v>899</v>
      </c>
      <c r="E2143" s="200">
        <v>69523</v>
      </c>
      <c r="F2143">
        <v>11</v>
      </c>
      <c r="G2143" t="s">
        <v>892</v>
      </c>
      <c r="H2143">
        <f>YEAR(Table5[[#This Row],[Date]])</f>
        <v>2090</v>
      </c>
    </row>
    <row r="2144" spans="1:8" x14ac:dyDescent="0.2">
      <c r="A2144">
        <v>3229</v>
      </c>
      <c r="B2144" t="s">
        <v>894</v>
      </c>
      <c r="C2144">
        <v>2406</v>
      </c>
      <c r="D2144" t="s">
        <v>900</v>
      </c>
      <c r="E2144" s="200">
        <v>69535</v>
      </c>
      <c r="F2144">
        <v>11</v>
      </c>
      <c r="G2144" t="s">
        <v>892</v>
      </c>
      <c r="H2144">
        <f>YEAR(Table5[[#This Row],[Date]])</f>
        <v>2090</v>
      </c>
    </row>
    <row r="2145" spans="1:8" x14ac:dyDescent="0.2">
      <c r="A2145">
        <v>3230</v>
      </c>
      <c r="B2145" t="s">
        <v>888</v>
      </c>
      <c r="C2145">
        <v>2413</v>
      </c>
      <c r="D2145" t="s">
        <v>889</v>
      </c>
      <c r="E2145" s="200">
        <v>69547</v>
      </c>
      <c r="F2145">
        <v>11</v>
      </c>
      <c r="G2145" t="s">
        <v>892</v>
      </c>
      <c r="H2145">
        <f>YEAR(Table5[[#This Row],[Date]])</f>
        <v>2090</v>
      </c>
    </row>
    <row r="2146" spans="1:8" x14ac:dyDescent="0.2">
      <c r="A2146">
        <v>3231</v>
      </c>
      <c r="B2146" t="s">
        <v>894</v>
      </c>
      <c r="C2146">
        <v>2413</v>
      </c>
      <c r="D2146" t="s">
        <v>899</v>
      </c>
      <c r="E2146" s="200">
        <v>69559</v>
      </c>
      <c r="F2146">
        <v>11</v>
      </c>
      <c r="G2146" t="s">
        <v>892</v>
      </c>
      <c r="H2146">
        <f>YEAR(Table5[[#This Row],[Date]])</f>
        <v>2090</v>
      </c>
    </row>
    <row r="2147" spans="1:8" x14ac:dyDescent="0.2">
      <c r="A2147">
        <v>3232</v>
      </c>
      <c r="B2147" t="s">
        <v>891</v>
      </c>
      <c r="C2147">
        <v>2418</v>
      </c>
      <c r="D2147" t="s">
        <v>897</v>
      </c>
      <c r="E2147" s="200">
        <v>69571</v>
      </c>
      <c r="F2147">
        <v>11</v>
      </c>
      <c r="G2147" t="s">
        <v>892</v>
      </c>
      <c r="H2147">
        <f>YEAR(Table5[[#This Row],[Date]])</f>
        <v>2090</v>
      </c>
    </row>
    <row r="2148" spans="1:8" x14ac:dyDescent="0.2">
      <c r="A2148">
        <v>3233</v>
      </c>
      <c r="B2148" t="s">
        <v>891</v>
      </c>
      <c r="C2148">
        <v>2417</v>
      </c>
      <c r="D2148" t="s">
        <v>897</v>
      </c>
      <c r="E2148" s="200">
        <v>69583</v>
      </c>
      <c r="F2148">
        <v>10</v>
      </c>
      <c r="G2148" t="s">
        <v>890</v>
      </c>
      <c r="H2148">
        <f>YEAR(Table5[[#This Row],[Date]])</f>
        <v>2090</v>
      </c>
    </row>
    <row r="2149" spans="1:8" x14ac:dyDescent="0.2">
      <c r="A2149">
        <v>3234</v>
      </c>
      <c r="B2149" t="s">
        <v>891</v>
      </c>
      <c r="C2149">
        <v>2405</v>
      </c>
      <c r="D2149" t="s">
        <v>900</v>
      </c>
      <c r="E2149" s="200">
        <v>69595</v>
      </c>
      <c r="F2149">
        <v>11</v>
      </c>
      <c r="G2149" t="s">
        <v>890</v>
      </c>
      <c r="H2149">
        <f>YEAR(Table5[[#This Row],[Date]])</f>
        <v>2090</v>
      </c>
    </row>
    <row r="2150" spans="1:8" x14ac:dyDescent="0.2">
      <c r="A2150">
        <v>3235</v>
      </c>
      <c r="B2150" t="s">
        <v>888</v>
      </c>
      <c r="C2150">
        <v>2406</v>
      </c>
      <c r="D2150" t="s">
        <v>899</v>
      </c>
      <c r="E2150" s="200">
        <v>69607</v>
      </c>
      <c r="F2150">
        <v>11</v>
      </c>
      <c r="G2150" t="s">
        <v>892</v>
      </c>
      <c r="H2150">
        <f>YEAR(Table5[[#This Row],[Date]])</f>
        <v>2090</v>
      </c>
    </row>
    <row r="2151" spans="1:8" x14ac:dyDescent="0.2">
      <c r="A2151">
        <v>3236</v>
      </c>
      <c r="B2151" t="s">
        <v>891</v>
      </c>
      <c r="C2151">
        <v>2412</v>
      </c>
      <c r="D2151" t="s">
        <v>899</v>
      </c>
      <c r="E2151" s="200">
        <v>69619</v>
      </c>
      <c r="F2151">
        <v>11</v>
      </c>
      <c r="G2151" t="s">
        <v>892</v>
      </c>
      <c r="H2151">
        <f>YEAR(Table5[[#This Row],[Date]])</f>
        <v>2090</v>
      </c>
    </row>
    <row r="2152" spans="1:8" x14ac:dyDescent="0.2">
      <c r="A2152">
        <v>3237</v>
      </c>
      <c r="B2152" t="s">
        <v>891</v>
      </c>
      <c r="C2152">
        <v>2406</v>
      </c>
      <c r="D2152" t="s">
        <v>889</v>
      </c>
      <c r="E2152" s="200">
        <v>69631</v>
      </c>
      <c r="F2152">
        <v>10</v>
      </c>
      <c r="G2152" t="s">
        <v>890</v>
      </c>
      <c r="H2152">
        <f>YEAR(Table5[[#This Row],[Date]])</f>
        <v>2090</v>
      </c>
    </row>
    <row r="2153" spans="1:8" x14ac:dyDescent="0.2">
      <c r="A2153">
        <v>3238</v>
      </c>
      <c r="B2153" t="s">
        <v>888</v>
      </c>
      <c r="C2153">
        <v>2419</v>
      </c>
      <c r="D2153" t="s">
        <v>893</v>
      </c>
      <c r="E2153" s="200">
        <v>69643</v>
      </c>
      <c r="F2153">
        <v>10</v>
      </c>
      <c r="G2153" t="s">
        <v>890</v>
      </c>
      <c r="H2153">
        <f>YEAR(Table5[[#This Row],[Date]])</f>
        <v>2090</v>
      </c>
    </row>
    <row r="2154" spans="1:8" x14ac:dyDescent="0.2">
      <c r="A2154">
        <v>3239</v>
      </c>
      <c r="B2154" t="s">
        <v>891</v>
      </c>
      <c r="C2154">
        <v>2415</v>
      </c>
      <c r="D2154" t="s">
        <v>889</v>
      </c>
      <c r="E2154" s="200">
        <v>69655</v>
      </c>
      <c r="F2154">
        <v>11</v>
      </c>
      <c r="G2154" t="s">
        <v>890</v>
      </c>
      <c r="H2154">
        <f>YEAR(Table5[[#This Row],[Date]])</f>
        <v>2090</v>
      </c>
    </row>
    <row r="2155" spans="1:8" x14ac:dyDescent="0.2">
      <c r="A2155">
        <v>3240</v>
      </c>
      <c r="B2155" t="s">
        <v>894</v>
      </c>
      <c r="C2155">
        <v>2405</v>
      </c>
      <c r="D2155" t="s">
        <v>900</v>
      </c>
      <c r="E2155" s="200">
        <v>69667</v>
      </c>
      <c r="F2155">
        <v>11</v>
      </c>
      <c r="G2155" t="s">
        <v>892</v>
      </c>
      <c r="H2155">
        <f>YEAR(Table5[[#This Row],[Date]])</f>
        <v>2090</v>
      </c>
    </row>
    <row r="2156" spans="1:8" x14ac:dyDescent="0.2">
      <c r="A2156">
        <v>3241</v>
      </c>
      <c r="B2156" t="s">
        <v>888</v>
      </c>
      <c r="C2156">
        <v>2402</v>
      </c>
      <c r="D2156" t="s">
        <v>893</v>
      </c>
      <c r="E2156" s="200">
        <v>69679</v>
      </c>
      <c r="F2156">
        <v>11</v>
      </c>
      <c r="G2156" t="s">
        <v>890</v>
      </c>
      <c r="H2156">
        <f>YEAR(Table5[[#This Row],[Date]])</f>
        <v>2090</v>
      </c>
    </row>
    <row r="2157" spans="1:8" x14ac:dyDescent="0.2">
      <c r="A2157">
        <v>3242</v>
      </c>
      <c r="B2157" t="s">
        <v>894</v>
      </c>
      <c r="C2157">
        <v>2403</v>
      </c>
      <c r="D2157" t="s">
        <v>899</v>
      </c>
      <c r="E2157" s="200">
        <v>69691</v>
      </c>
      <c r="F2157">
        <v>11</v>
      </c>
      <c r="G2157" t="s">
        <v>890</v>
      </c>
      <c r="H2157">
        <f>YEAR(Table5[[#This Row],[Date]])</f>
        <v>2090</v>
      </c>
    </row>
    <row r="2158" spans="1:8" x14ac:dyDescent="0.2">
      <c r="A2158">
        <v>3243</v>
      </c>
      <c r="B2158" t="s">
        <v>888</v>
      </c>
      <c r="C2158">
        <v>2419</v>
      </c>
      <c r="D2158" t="s">
        <v>889</v>
      </c>
      <c r="E2158" s="200">
        <v>69703</v>
      </c>
      <c r="F2158">
        <v>11</v>
      </c>
      <c r="G2158" t="s">
        <v>890</v>
      </c>
      <c r="H2158">
        <f>YEAR(Table5[[#This Row],[Date]])</f>
        <v>2090</v>
      </c>
    </row>
    <row r="2159" spans="1:8" x14ac:dyDescent="0.2">
      <c r="A2159">
        <v>3244</v>
      </c>
      <c r="B2159" t="s">
        <v>888</v>
      </c>
      <c r="C2159">
        <v>2422</v>
      </c>
      <c r="D2159" t="s">
        <v>897</v>
      </c>
      <c r="E2159" s="200">
        <v>69715</v>
      </c>
      <c r="F2159">
        <v>11</v>
      </c>
      <c r="G2159" t="s">
        <v>890</v>
      </c>
      <c r="H2159">
        <f>YEAR(Table5[[#This Row],[Date]])</f>
        <v>2090</v>
      </c>
    </row>
    <row r="2160" spans="1:8" x14ac:dyDescent="0.2">
      <c r="A2160">
        <v>3245</v>
      </c>
      <c r="B2160" t="s">
        <v>891</v>
      </c>
      <c r="C2160">
        <v>2423</v>
      </c>
      <c r="D2160" t="s">
        <v>897</v>
      </c>
      <c r="E2160" s="200">
        <v>69727</v>
      </c>
      <c r="F2160">
        <v>11</v>
      </c>
      <c r="G2160" t="s">
        <v>892</v>
      </c>
      <c r="H2160">
        <f>YEAR(Table5[[#This Row],[Date]])</f>
        <v>2090</v>
      </c>
    </row>
    <row r="2161" spans="1:8" x14ac:dyDescent="0.2">
      <c r="A2161">
        <v>3246</v>
      </c>
      <c r="B2161" t="s">
        <v>891</v>
      </c>
      <c r="C2161">
        <v>2411</v>
      </c>
      <c r="D2161" t="s">
        <v>899</v>
      </c>
      <c r="E2161" s="200">
        <v>69739</v>
      </c>
      <c r="F2161">
        <v>11</v>
      </c>
      <c r="G2161" t="s">
        <v>892</v>
      </c>
      <c r="H2161">
        <f>YEAR(Table5[[#This Row],[Date]])</f>
        <v>2090</v>
      </c>
    </row>
    <row r="2162" spans="1:8" x14ac:dyDescent="0.2">
      <c r="A2162">
        <v>3247</v>
      </c>
      <c r="B2162" t="s">
        <v>891</v>
      </c>
      <c r="C2162">
        <v>2415</v>
      </c>
      <c r="D2162" t="s">
        <v>897</v>
      </c>
      <c r="E2162" s="200">
        <v>69751</v>
      </c>
      <c r="F2162">
        <v>11</v>
      </c>
      <c r="G2162" t="s">
        <v>892</v>
      </c>
      <c r="H2162">
        <f>YEAR(Table5[[#This Row],[Date]])</f>
        <v>2090</v>
      </c>
    </row>
    <row r="2163" spans="1:8" x14ac:dyDescent="0.2">
      <c r="A2163">
        <v>3248</v>
      </c>
      <c r="B2163" t="s">
        <v>888</v>
      </c>
      <c r="C2163">
        <v>2404</v>
      </c>
      <c r="D2163" t="s">
        <v>899</v>
      </c>
      <c r="E2163" s="200">
        <v>69763</v>
      </c>
      <c r="F2163">
        <v>11</v>
      </c>
      <c r="G2163" t="s">
        <v>890</v>
      </c>
      <c r="H2163">
        <f>YEAR(Table5[[#This Row],[Date]])</f>
        <v>2090</v>
      </c>
    </row>
    <row r="2164" spans="1:8" x14ac:dyDescent="0.2">
      <c r="A2164">
        <v>3249</v>
      </c>
      <c r="B2164" t="s">
        <v>888</v>
      </c>
      <c r="C2164">
        <v>2404</v>
      </c>
      <c r="D2164" t="s">
        <v>899</v>
      </c>
      <c r="E2164" s="200">
        <v>69775</v>
      </c>
      <c r="F2164">
        <v>11</v>
      </c>
      <c r="G2164" t="s">
        <v>890</v>
      </c>
      <c r="H2164">
        <f>YEAR(Table5[[#This Row],[Date]])</f>
        <v>2091</v>
      </c>
    </row>
    <row r="2165" spans="1:8" x14ac:dyDescent="0.2">
      <c r="A2165">
        <v>3250</v>
      </c>
      <c r="B2165" t="s">
        <v>888</v>
      </c>
      <c r="C2165">
        <v>2408</v>
      </c>
      <c r="D2165" t="s">
        <v>889</v>
      </c>
      <c r="E2165" s="200">
        <v>69787</v>
      </c>
      <c r="F2165">
        <v>11</v>
      </c>
      <c r="G2165" t="s">
        <v>890</v>
      </c>
      <c r="H2165">
        <f>YEAR(Table5[[#This Row],[Date]])</f>
        <v>2091</v>
      </c>
    </row>
    <row r="2166" spans="1:8" x14ac:dyDescent="0.2">
      <c r="A2166">
        <v>3251</v>
      </c>
      <c r="B2166" t="s">
        <v>894</v>
      </c>
      <c r="C2166">
        <v>2415</v>
      </c>
      <c r="D2166" t="s">
        <v>899</v>
      </c>
      <c r="E2166" s="200">
        <v>69799</v>
      </c>
      <c r="F2166">
        <v>10</v>
      </c>
      <c r="G2166" t="s">
        <v>890</v>
      </c>
      <c r="H2166">
        <f>YEAR(Table5[[#This Row],[Date]])</f>
        <v>2091</v>
      </c>
    </row>
    <row r="2167" spans="1:8" x14ac:dyDescent="0.2">
      <c r="A2167">
        <v>3252</v>
      </c>
      <c r="B2167" t="s">
        <v>891</v>
      </c>
      <c r="C2167">
        <v>2423</v>
      </c>
      <c r="D2167" t="s">
        <v>899</v>
      </c>
      <c r="E2167" s="200">
        <v>69811</v>
      </c>
      <c r="F2167">
        <v>9</v>
      </c>
      <c r="G2167" t="s">
        <v>890</v>
      </c>
      <c r="H2167">
        <f>YEAR(Table5[[#This Row],[Date]])</f>
        <v>2091</v>
      </c>
    </row>
    <row r="2168" spans="1:8" x14ac:dyDescent="0.2">
      <c r="A2168">
        <v>3253</v>
      </c>
      <c r="B2168" t="s">
        <v>891</v>
      </c>
      <c r="C2168">
        <v>2417</v>
      </c>
      <c r="D2168" t="s">
        <v>889</v>
      </c>
      <c r="E2168" s="200">
        <v>69823</v>
      </c>
      <c r="F2168">
        <v>11</v>
      </c>
      <c r="G2168" t="s">
        <v>890</v>
      </c>
      <c r="H2168">
        <f>YEAR(Table5[[#This Row],[Date]])</f>
        <v>2091</v>
      </c>
    </row>
    <row r="2169" spans="1:8" x14ac:dyDescent="0.2">
      <c r="A2169">
        <v>3254</v>
      </c>
      <c r="B2169" t="s">
        <v>891</v>
      </c>
      <c r="C2169">
        <v>2404</v>
      </c>
      <c r="D2169" t="s">
        <v>889</v>
      </c>
      <c r="E2169" s="200">
        <v>69835</v>
      </c>
      <c r="F2169">
        <v>11</v>
      </c>
      <c r="G2169" t="s">
        <v>890</v>
      </c>
      <c r="H2169">
        <f>YEAR(Table5[[#This Row],[Date]])</f>
        <v>2091</v>
      </c>
    </row>
    <row r="2170" spans="1:8" x14ac:dyDescent="0.2">
      <c r="A2170">
        <v>3255</v>
      </c>
      <c r="B2170" t="s">
        <v>888</v>
      </c>
      <c r="C2170">
        <v>2404</v>
      </c>
      <c r="D2170" t="s">
        <v>889</v>
      </c>
      <c r="E2170" s="200">
        <v>69847</v>
      </c>
      <c r="F2170">
        <v>11</v>
      </c>
      <c r="G2170" t="s">
        <v>890</v>
      </c>
      <c r="H2170">
        <f>YEAR(Table5[[#This Row],[Date]])</f>
        <v>2091</v>
      </c>
    </row>
    <row r="2171" spans="1:8" x14ac:dyDescent="0.2">
      <c r="A2171">
        <v>3256</v>
      </c>
      <c r="B2171" t="s">
        <v>888</v>
      </c>
      <c r="C2171">
        <v>2414</v>
      </c>
      <c r="D2171" t="s">
        <v>900</v>
      </c>
      <c r="E2171" s="200">
        <v>69859</v>
      </c>
      <c r="F2171">
        <v>11</v>
      </c>
      <c r="G2171" t="s">
        <v>890</v>
      </c>
      <c r="H2171">
        <f>YEAR(Table5[[#This Row],[Date]])</f>
        <v>2091</v>
      </c>
    </row>
    <row r="2172" spans="1:8" x14ac:dyDescent="0.2">
      <c r="A2172">
        <v>3257</v>
      </c>
      <c r="B2172" t="s">
        <v>888</v>
      </c>
      <c r="C2172">
        <v>2414</v>
      </c>
      <c r="D2172" t="s">
        <v>900</v>
      </c>
      <c r="E2172" s="200">
        <v>69871</v>
      </c>
      <c r="F2172">
        <v>11</v>
      </c>
      <c r="G2172" t="s">
        <v>890</v>
      </c>
      <c r="H2172">
        <f>YEAR(Table5[[#This Row],[Date]])</f>
        <v>2091</v>
      </c>
    </row>
    <row r="2173" spans="1:8" x14ac:dyDescent="0.2">
      <c r="A2173">
        <v>3258</v>
      </c>
      <c r="B2173" t="s">
        <v>895</v>
      </c>
      <c r="C2173">
        <v>2423</v>
      </c>
      <c r="D2173" t="s">
        <v>899</v>
      </c>
      <c r="E2173" s="200">
        <v>69883</v>
      </c>
      <c r="F2173">
        <v>11</v>
      </c>
      <c r="G2173" t="s">
        <v>890</v>
      </c>
      <c r="H2173">
        <f>YEAR(Table5[[#This Row],[Date]])</f>
        <v>2091</v>
      </c>
    </row>
    <row r="2174" spans="1:8" x14ac:dyDescent="0.2">
      <c r="A2174">
        <v>3259</v>
      </c>
      <c r="B2174" t="s">
        <v>895</v>
      </c>
      <c r="C2174">
        <v>2423</v>
      </c>
      <c r="D2174" t="s">
        <v>899</v>
      </c>
      <c r="E2174" s="200">
        <v>69895</v>
      </c>
      <c r="F2174">
        <v>11</v>
      </c>
      <c r="G2174" t="s">
        <v>890</v>
      </c>
      <c r="H2174">
        <f>YEAR(Table5[[#This Row],[Date]])</f>
        <v>2091</v>
      </c>
    </row>
    <row r="2175" spans="1:8" x14ac:dyDescent="0.2">
      <c r="A2175">
        <v>3260</v>
      </c>
      <c r="B2175" t="s">
        <v>888</v>
      </c>
      <c r="C2175">
        <v>2408</v>
      </c>
      <c r="D2175" t="s">
        <v>889</v>
      </c>
      <c r="E2175" s="200">
        <v>69907</v>
      </c>
      <c r="F2175">
        <v>10</v>
      </c>
      <c r="G2175" t="s">
        <v>890</v>
      </c>
      <c r="H2175">
        <f>YEAR(Table5[[#This Row],[Date]])</f>
        <v>2091</v>
      </c>
    </row>
    <row r="2176" spans="1:8" x14ac:dyDescent="0.2">
      <c r="A2176">
        <v>3261</v>
      </c>
      <c r="B2176" t="s">
        <v>894</v>
      </c>
      <c r="C2176">
        <v>2423</v>
      </c>
      <c r="D2176" t="s">
        <v>893</v>
      </c>
      <c r="E2176" s="200">
        <v>69919</v>
      </c>
      <c r="F2176">
        <v>11</v>
      </c>
      <c r="G2176" t="s">
        <v>892</v>
      </c>
      <c r="H2176">
        <f>YEAR(Table5[[#This Row],[Date]])</f>
        <v>2091</v>
      </c>
    </row>
    <row r="2177" spans="1:8" x14ac:dyDescent="0.2">
      <c r="A2177">
        <v>3263</v>
      </c>
      <c r="B2177" t="s">
        <v>888</v>
      </c>
      <c r="C2177">
        <v>2415</v>
      </c>
      <c r="D2177" t="s">
        <v>893</v>
      </c>
      <c r="E2177" s="200">
        <v>69931</v>
      </c>
      <c r="F2177">
        <v>11</v>
      </c>
      <c r="G2177" t="s">
        <v>890</v>
      </c>
      <c r="H2177">
        <f>YEAR(Table5[[#This Row],[Date]])</f>
        <v>2091</v>
      </c>
    </row>
    <row r="2178" spans="1:8" x14ac:dyDescent="0.2">
      <c r="A2178">
        <v>3264</v>
      </c>
      <c r="B2178" t="s">
        <v>891</v>
      </c>
      <c r="C2178">
        <v>2406</v>
      </c>
      <c r="D2178" t="s">
        <v>899</v>
      </c>
      <c r="E2178" s="200">
        <v>69943</v>
      </c>
      <c r="F2178">
        <v>11</v>
      </c>
      <c r="G2178" t="s">
        <v>892</v>
      </c>
      <c r="H2178">
        <f>YEAR(Table5[[#This Row],[Date]])</f>
        <v>2091</v>
      </c>
    </row>
    <row r="2179" spans="1:8" x14ac:dyDescent="0.2">
      <c r="A2179">
        <v>3265</v>
      </c>
      <c r="B2179" t="s">
        <v>891</v>
      </c>
      <c r="C2179">
        <v>2404</v>
      </c>
      <c r="D2179" t="s">
        <v>889</v>
      </c>
      <c r="E2179" s="200">
        <v>69955</v>
      </c>
      <c r="F2179">
        <v>11</v>
      </c>
      <c r="G2179" t="s">
        <v>892</v>
      </c>
      <c r="H2179">
        <f>YEAR(Table5[[#This Row],[Date]])</f>
        <v>2091</v>
      </c>
    </row>
    <row r="2180" spans="1:8" x14ac:dyDescent="0.2">
      <c r="A2180">
        <v>3266</v>
      </c>
      <c r="B2180" t="s">
        <v>894</v>
      </c>
      <c r="C2180">
        <v>2419</v>
      </c>
      <c r="D2180" t="s">
        <v>899</v>
      </c>
      <c r="E2180" s="200">
        <v>69967</v>
      </c>
      <c r="F2180">
        <v>11</v>
      </c>
      <c r="G2180" t="s">
        <v>892</v>
      </c>
      <c r="H2180">
        <f>YEAR(Table5[[#This Row],[Date]])</f>
        <v>2091</v>
      </c>
    </row>
    <row r="2181" spans="1:8" x14ac:dyDescent="0.2">
      <c r="A2181">
        <v>3267</v>
      </c>
      <c r="B2181" t="s">
        <v>891</v>
      </c>
      <c r="C2181">
        <v>2404</v>
      </c>
      <c r="D2181" t="s">
        <v>897</v>
      </c>
      <c r="E2181" s="200">
        <v>69979</v>
      </c>
      <c r="F2181">
        <v>11</v>
      </c>
      <c r="G2181" t="s">
        <v>892</v>
      </c>
      <c r="H2181">
        <f>YEAR(Table5[[#This Row],[Date]])</f>
        <v>2091</v>
      </c>
    </row>
    <row r="2182" spans="1:8" x14ac:dyDescent="0.2">
      <c r="A2182">
        <v>3268</v>
      </c>
      <c r="B2182" t="s">
        <v>891</v>
      </c>
      <c r="C2182">
        <v>2404</v>
      </c>
      <c r="D2182" t="s">
        <v>897</v>
      </c>
      <c r="E2182" s="200">
        <v>69991</v>
      </c>
      <c r="F2182">
        <v>11</v>
      </c>
      <c r="G2182" t="s">
        <v>892</v>
      </c>
      <c r="H2182">
        <f>YEAR(Table5[[#This Row],[Date]])</f>
        <v>2091</v>
      </c>
    </row>
    <row r="2183" spans="1:8" x14ac:dyDescent="0.2">
      <c r="A2183">
        <v>3269</v>
      </c>
      <c r="B2183" t="s">
        <v>888</v>
      </c>
      <c r="C2183">
        <v>2414</v>
      </c>
      <c r="D2183" t="s">
        <v>897</v>
      </c>
      <c r="E2183" s="200">
        <v>70003</v>
      </c>
      <c r="F2183">
        <v>11</v>
      </c>
      <c r="G2183" t="s">
        <v>890</v>
      </c>
      <c r="H2183">
        <f>YEAR(Table5[[#This Row],[Date]])</f>
        <v>2091</v>
      </c>
    </row>
    <row r="2184" spans="1:8" x14ac:dyDescent="0.2">
      <c r="A2184">
        <v>3270</v>
      </c>
      <c r="B2184" t="s">
        <v>891</v>
      </c>
      <c r="C2184">
        <v>2416</v>
      </c>
      <c r="D2184" t="s">
        <v>899</v>
      </c>
      <c r="E2184" s="200">
        <v>70015</v>
      </c>
      <c r="F2184">
        <v>11</v>
      </c>
      <c r="G2184" t="s">
        <v>892</v>
      </c>
      <c r="H2184">
        <f>YEAR(Table5[[#This Row],[Date]])</f>
        <v>2091</v>
      </c>
    </row>
    <row r="2185" spans="1:8" x14ac:dyDescent="0.2">
      <c r="A2185">
        <v>3271</v>
      </c>
      <c r="B2185" t="s">
        <v>891</v>
      </c>
      <c r="C2185">
        <v>2418</v>
      </c>
      <c r="D2185" t="s">
        <v>897</v>
      </c>
      <c r="E2185" s="200">
        <v>70027</v>
      </c>
      <c r="F2185">
        <v>11</v>
      </c>
      <c r="G2185" t="s">
        <v>892</v>
      </c>
      <c r="H2185">
        <f>YEAR(Table5[[#This Row],[Date]])</f>
        <v>2091</v>
      </c>
    </row>
    <row r="2186" spans="1:8" x14ac:dyDescent="0.2">
      <c r="A2186">
        <v>3272</v>
      </c>
      <c r="B2186" t="s">
        <v>891</v>
      </c>
      <c r="C2186">
        <v>2418</v>
      </c>
      <c r="D2186" t="s">
        <v>897</v>
      </c>
      <c r="E2186" s="200">
        <v>70039</v>
      </c>
      <c r="F2186">
        <v>11</v>
      </c>
      <c r="G2186" t="s">
        <v>890</v>
      </c>
      <c r="H2186">
        <f>YEAR(Table5[[#This Row],[Date]])</f>
        <v>2091</v>
      </c>
    </row>
    <row r="2187" spans="1:8" x14ac:dyDescent="0.2">
      <c r="A2187">
        <v>3273</v>
      </c>
      <c r="B2187" t="s">
        <v>888</v>
      </c>
      <c r="C2187">
        <v>2409</v>
      </c>
      <c r="D2187" t="s">
        <v>897</v>
      </c>
      <c r="E2187" s="200">
        <v>70051</v>
      </c>
      <c r="F2187">
        <v>11</v>
      </c>
      <c r="G2187" t="s">
        <v>890</v>
      </c>
      <c r="H2187">
        <f>YEAR(Table5[[#This Row],[Date]])</f>
        <v>2091</v>
      </c>
    </row>
    <row r="2188" spans="1:8" x14ac:dyDescent="0.2">
      <c r="A2188">
        <v>3274</v>
      </c>
      <c r="B2188" t="s">
        <v>888</v>
      </c>
      <c r="C2188">
        <v>2409</v>
      </c>
      <c r="D2188" t="s">
        <v>897</v>
      </c>
      <c r="E2188" s="200">
        <v>70063</v>
      </c>
      <c r="F2188">
        <v>11</v>
      </c>
      <c r="G2188" t="s">
        <v>890</v>
      </c>
      <c r="H2188">
        <f>YEAR(Table5[[#This Row],[Date]])</f>
        <v>2091</v>
      </c>
    </row>
    <row r="2189" spans="1:8" x14ac:dyDescent="0.2">
      <c r="A2189">
        <v>3275</v>
      </c>
      <c r="B2189" t="s">
        <v>888</v>
      </c>
      <c r="C2189">
        <v>2424</v>
      </c>
      <c r="D2189" t="s">
        <v>889</v>
      </c>
      <c r="E2189" s="200">
        <v>70075</v>
      </c>
      <c r="F2189">
        <v>11</v>
      </c>
      <c r="G2189" t="s">
        <v>892</v>
      </c>
      <c r="H2189">
        <f>YEAR(Table5[[#This Row],[Date]])</f>
        <v>2091</v>
      </c>
    </row>
    <row r="2190" spans="1:8" x14ac:dyDescent="0.2">
      <c r="A2190">
        <v>3276</v>
      </c>
      <c r="B2190" t="s">
        <v>888</v>
      </c>
      <c r="C2190">
        <v>2416</v>
      </c>
      <c r="D2190" t="s">
        <v>899</v>
      </c>
      <c r="E2190" s="200">
        <v>70087</v>
      </c>
      <c r="F2190">
        <v>11</v>
      </c>
      <c r="G2190" t="s">
        <v>892</v>
      </c>
      <c r="H2190">
        <f>YEAR(Table5[[#This Row],[Date]])</f>
        <v>2091</v>
      </c>
    </row>
    <row r="2191" spans="1:8" x14ac:dyDescent="0.2">
      <c r="A2191">
        <v>3277</v>
      </c>
      <c r="B2191" t="s">
        <v>894</v>
      </c>
      <c r="C2191">
        <v>2415</v>
      </c>
      <c r="D2191" t="s">
        <v>899</v>
      </c>
      <c r="E2191" s="200">
        <v>70099</v>
      </c>
      <c r="F2191">
        <v>11</v>
      </c>
      <c r="G2191" t="s">
        <v>892</v>
      </c>
      <c r="H2191">
        <f>YEAR(Table5[[#This Row],[Date]])</f>
        <v>2091</v>
      </c>
    </row>
    <row r="2192" spans="1:8" x14ac:dyDescent="0.2">
      <c r="A2192">
        <v>3278</v>
      </c>
      <c r="B2192" t="s">
        <v>888</v>
      </c>
      <c r="C2192">
        <v>2416</v>
      </c>
      <c r="D2192" t="s">
        <v>899</v>
      </c>
      <c r="E2192" s="200">
        <v>70111</v>
      </c>
      <c r="F2192">
        <v>11</v>
      </c>
      <c r="G2192" t="s">
        <v>892</v>
      </c>
      <c r="H2192">
        <f>YEAR(Table5[[#This Row],[Date]])</f>
        <v>2091</v>
      </c>
    </row>
    <row r="2193" spans="1:8" x14ac:dyDescent="0.2">
      <c r="A2193">
        <v>3279</v>
      </c>
      <c r="B2193" t="s">
        <v>888</v>
      </c>
      <c r="C2193">
        <v>2402</v>
      </c>
      <c r="D2193" t="s">
        <v>897</v>
      </c>
      <c r="E2193" s="200">
        <v>70123</v>
      </c>
      <c r="F2193">
        <v>11</v>
      </c>
      <c r="G2193" t="s">
        <v>892</v>
      </c>
      <c r="H2193">
        <f>YEAR(Table5[[#This Row],[Date]])</f>
        <v>2091</v>
      </c>
    </row>
    <row r="2194" spans="1:8" x14ac:dyDescent="0.2">
      <c r="A2194">
        <v>3280</v>
      </c>
      <c r="B2194" t="s">
        <v>894</v>
      </c>
      <c r="C2194">
        <v>2409</v>
      </c>
      <c r="D2194" t="s">
        <v>900</v>
      </c>
      <c r="E2194" s="200">
        <v>70135</v>
      </c>
      <c r="F2194">
        <v>11</v>
      </c>
      <c r="G2194" t="s">
        <v>890</v>
      </c>
      <c r="H2194">
        <f>YEAR(Table5[[#This Row],[Date]])</f>
        <v>2092</v>
      </c>
    </row>
    <row r="2195" spans="1:8" x14ac:dyDescent="0.2">
      <c r="A2195">
        <v>3281</v>
      </c>
      <c r="B2195" t="s">
        <v>891</v>
      </c>
      <c r="C2195">
        <v>2409</v>
      </c>
      <c r="D2195" t="s">
        <v>900</v>
      </c>
      <c r="E2195" s="200">
        <v>70147</v>
      </c>
      <c r="F2195">
        <v>11</v>
      </c>
      <c r="G2195" t="s">
        <v>890</v>
      </c>
      <c r="H2195">
        <f>YEAR(Table5[[#This Row],[Date]])</f>
        <v>2092</v>
      </c>
    </row>
    <row r="2196" spans="1:8" x14ac:dyDescent="0.2">
      <c r="A2196">
        <v>3282</v>
      </c>
      <c r="B2196" t="s">
        <v>891</v>
      </c>
      <c r="C2196">
        <v>2409</v>
      </c>
      <c r="D2196" t="s">
        <v>899</v>
      </c>
      <c r="E2196" s="200">
        <v>70159</v>
      </c>
      <c r="F2196">
        <v>11</v>
      </c>
      <c r="G2196" t="s">
        <v>890</v>
      </c>
      <c r="H2196">
        <f>YEAR(Table5[[#This Row],[Date]])</f>
        <v>2092</v>
      </c>
    </row>
    <row r="2197" spans="1:8" x14ac:dyDescent="0.2">
      <c r="A2197">
        <v>3283</v>
      </c>
      <c r="B2197" t="s">
        <v>891</v>
      </c>
      <c r="C2197">
        <v>2409</v>
      </c>
      <c r="D2197" t="s">
        <v>897</v>
      </c>
      <c r="E2197" s="200">
        <v>70171</v>
      </c>
      <c r="F2197">
        <v>11</v>
      </c>
      <c r="G2197" t="s">
        <v>892</v>
      </c>
      <c r="H2197">
        <f>YEAR(Table5[[#This Row],[Date]])</f>
        <v>2092</v>
      </c>
    </row>
    <row r="2198" spans="1:8" x14ac:dyDescent="0.2">
      <c r="A2198">
        <v>3284</v>
      </c>
      <c r="B2198" t="s">
        <v>894</v>
      </c>
      <c r="C2198">
        <v>2413</v>
      </c>
      <c r="D2198" t="s">
        <v>899</v>
      </c>
      <c r="E2198" s="200">
        <v>70183</v>
      </c>
      <c r="F2198">
        <v>11</v>
      </c>
      <c r="G2198" t="s">
        <v>890</v>
      </c>
      <c r="H2198">
        <f>YEAR(Table5[[#This Row],[Date]])</f>
        <v>2092</v>
      </c>
    </row>
    <row r="2199" spans="1:8" x14ac:dyDescent="0.2">
      <c r="A2199">
        <v>3285</v>
      </c>
      <c r="B2199" t="s">
        <v>894</v>
      </c>
      <c r="C2199">
        <v>2413</v>
      </c>
      <c r="D2199" t="s">
        <v>897</v>
      </c>
      <c r="E2199" s="200">
        <v>70195</v>
      </c>
      <c r="F2199">
        <v>11</v>
      </c>
      <c r="G2199" t="s">
        <v>892</v>
      </c>
      <c r="H2199">
        <f>YEAR(Table5[[#This Row],[Date]])</f>
        <v>2092</v>
      </c>
    </row>
    <row r="2200" spans="1:8" x14ac:dyDescent="0.2">
      <c r="A2200">
        <v>3286</v>
      </c>
      <c r="B2200" t="s">
        <v>891</v>
      </c>
      <c r="C2200">
        <v>2421</v>
      </c>
      <c r="D2200" t="s">
        <v>899</v>
      </c>
      <c r="E2200" s="200">
        <v>70207</v>
      </c>
      <c r="F2200">
        <v>11</v>
      </c>
      <c r="G2200" t="s">
        <v>890</v>
      </c>
      <c r="H2200">
        <f>YEAR(Table5[[#This Row],[Date]])</f>
        <v>2092</v>
      </c>
    </row>
    <row r="2201" spans="1:8" x14ac:dyDescent="0.2">
      <c r="A2201">
        <v>3287</v>
      </c>
      <c r="B2201" t="s">
        <v>888</v>
      </c>
      <c r="C2201">
        <v>2402</v>
      </c>
      <c r="D2201" t="s">
        <v>897</v>
      </c>
      <c r="E2201" s="200">
        <v>70219</v>
      </c>
      <c r="F2201">
        <v>11</v>
      </c>
      <c r="G2201" t="s">
        <v>890</v>
      </c>
      <c r="H2201">
        <f>YEAR(Table5[[#This Row],[Date]])</f>
        <v>2092</v>
      </c>
    </row>
    <row r="2202" spans="1:8" x14ac:dyDescent="0.2">
      <c r="A2202">
        <v>3288</v>
      </c>
      <c r="B2202" t="s">
        <v>898</v>
      </c>
      <c r="C2202">
        <v>2419</v>
      </c>
      <c r="D2202" t="s">
        <v>900</v>
      </c>
      <c r="E2202" s="200">
        <v>70231</v>
      </c>
      <c r="F2202">
        <v>11</v>
      </c>
      <c r="G2202" t="s">
        <v>892</v>
      </c>
      <c r="H2202">
        <f>YEAR(Table5[[#This Row],[Date]])</f>
        <v>2092</v>
      </c>
    </row>
    <row r="2203" spans="1:8" x14ac:dyDescent="0.2">
      <c r="A2203">
        <v>3289</v>
      </c>
      <c r="B2203" t="s">
        <v>891</v>
      </c>
      <c r="C2203">
        <v>2415</v>
      </c>
      <c r="D2203" t="s">
        <v>900</v>
      </c>
      <c r="E2203" s="200">
        <v>70243</v>
      </c>
      <c r="F2203">
        <v>9</v>
      </c>
      <c r="G2203" t="s">
        <v>892</v>
      </c>
      <c r="H2203">
        <f>YEAR(Table5[[#This Row],[Date]])</f>
        <v>2092</v>
      </c>
    </row>
    <row r="2204" spans="1:8" x14ac:dyDescent="0.2">
      <c r="A2204">
        <v>3290</v>
      </c>
      <c r="B2204" t="s">
        <v>894</v>
      </c>
      <c r="C2204">
        <v>2408</v>
      </c>
      <c r="D2204" t="s">
        <v>900</v>
      </c>
      <c r="E2204" s="200">
        <v>70255</v>
      </c>
      <c r="F2204">
        <v>9</v>
      </c>
      <c r="G2204" t="s">
        <v>892</v>
      </c>
      <c r="H2204">
        <f>YEAR(Table5[[#This Row],[Date]])</f>
        <v>2092</v>
      </c>
    </row>
    <row r="2205" spans="1:8" x14ac:dyDescent="0.2">
      <c r="A2205">
        <v>3291</v>
      </c>
      <c r="B2205" t="s">
        <v>888</v>
      </c>
      <c r="C2205">
        <v>2416</v>
      </c>
      <c r="D2205" t="s">
        <v>900</v>
      </c>
      <c r="E2205" s="200">
        <v>70267</v>
      </c>
      <c r="F2205">
        <v>11</v>
      </c>
      <c r="G2205" t="s">
        <v>892</v>
      </c>
      <c r="H2205">
        <f>YEAR(Table5[[#This Row],[Date]])</f>
        <v>2092</v>
      </c>
    </row>
    <row r="2206" spans="1:8" x14ac:dyDescent="0.2">
      <c r="A2206">
        <v>3292</v>
      </c>
      <c r="B2206" t="s">
        <v>888</v>
      </c>
      <c r="C2206">
        <v>2416</v>
      </c>
      <c r="D2206" t="s">
        <v>900</v>
      </c>
      <c r="E2206" s="200">
        <v>70279</v>
      </c>
      <c r="F2206">
        <v>11</v>
      </c>
      <c r="G2206" t="s">
        <v>890</v>
      </c>
      <c r="H2206">
        <f>YEAR(Table5[[#This Row],[Date]])</f>
        <v>2092</v>
      </c>
    </row>
    <row r="2207" spans="1:8" x14ac:dyDescent="0.2">
      <c r="A2207">
        <v>3293</v>
      </c>
      <c r="B2207" t="s">
        <v>891</v>
      </c>
      <c r="C2207">
        <v>2422</v>
      </c>
      <c r="D2207" t="s">
        <v>897</v>
      </c>
      <c r="E2207" s="200">
        <v>70291</v>
      </c>
      <c r="F2207">
        <v>10</v>
      </c>
      <c r="G2207" t="s">
        <v>890</v>
      </c>
      <c r="H2207">
        <f>YEAR(Table5[[#This Row],[Date]])</f>
        <v>2092</v>
      </c>
    </row>
    <row r="2208" spans="1:8" x14ac:dyDescent="0.2">
      <c r="A2208">
        <v>3294</v>
      </c>
      <c r="B2208" t="s">
        <v>888</v>
      </c>
      <c r="C2208">
        <v>2418</v>
      </c>
      <c r="D2208" t="s">
        <v>899</v>
      </c>
      <c r="E2208" s="200">
        <v>70303</v>
      </c>
      <c r="F2208">
        <v>10</v>
      </c>
      <c r="G2208" t="s">
        <v>890</v>
      </c>
      <c r="H2208">
        <f>YEAR(Table5[[#This Row],[Date]])</f>
        <v>2092</v>
      </c>
    </row>
    <row r="2209" spans="1:8" x14ac:dyDescent="0.2">
      <c r="A2209">
        <v>3295</v>
      </c>
      <c r="B2209" t="s">
        <v>894</v>
      </c>
      <c r="C2209">
        <v>2418</v>
      </c>
      <c r="D2209" t="s">
        <v>897</v>
      </c>
      <c r="E2209" s="200">
        <v>70315</v>
      </c>
      <c r="F2209">
        <v>10</v>
      </c>
      <c r="G2209" t="s">
        <v>890</v>
      </c>
      <c r="H2209">
        <f>YEAR(Table5[[#This Row],[Date]])</f>
        <v>2092</v>
      </c>
    </row>
    <row r="2210" spans="1:8" x14ac:dyDescent="0.2">
      <c r="A2210">
        <v>3296</v>
      </c>
      <c r="B2210" t="s">
        <v>891</v>
      </c>
      <c r="C2210">
        <v>2423</v>
      </c>
      <c r="D2210" t="s">
        <v>893</v>
      </c>
      <c r="E2210" s="200">
        <v>70327</v>
      </c>
      <c r="F2210">
        <v>11</v>
      </c>
      <c r="G2210" t="s">
        <v>890</v>
      </c>
      <c r="H2210">
        <f>YEAR(Table5[[#This Row],[Date]])</f>
        <v>2092</v>
      </c>
    </row>
    <row r="2211" spans="1:8" x14ac:dyDescent="0.2">
      <c r="A2211">
        <v>3297</v>
      </c>
      <c r="B2211" t="s">
        <v>891</v>
      </c>
      <c r="C2211">
        <v>2423</v>
      </c>
      <c r="D2211" t="s">
        <v>893</v>
      </c>
      <c r="E2211" s="200">
        <v>70339</v>
      </c>
      <c r="F2211">
        <v>11</v>
      </c>
      <c r="G2211" t="s">
        <v>890</v>
      </c>
      <c r="H2211">
        <f>YEAR(Table5[[#This Row],[Date]])</f>
        <v>2092</v>
      </c>
    </row>
    <row r="2212" spans="1:8" x14ac:dyDescent="0.2">
      <c r="A2212">
        <v>3298</v>
      </c>
      <c r="B2212" t="s">
        <v>891</v>
      </c>
      <c r="C2212">
        <v>2413</v>
      </c>
      <c r="D2212" t="s">
        <v>893</v>
      </c>
      <c r="E2212" s="200">
        <v>70351</v>
      </c>
      <c r="F2212">
        <v>11</v>
      </c>
      <c r="G2212" t="s">
        <v>892</v>
      </c>
      <c r="H2212">
        <f>YEAR(Table5[[#This Row],[Date]])</f>
        <v>2092</v>
      </c>
    </row>
    <row r="2213" spans="1:8" x14ac:dyDescent="0.2">
      <c r="A2213">
        <v>3299</v>
      </c>
      <c r="B2213" t="s">
        <v>888</v>
      </c>
      <c r="C2213">
        <v>2407</v>
      </c>
      <c r="D2213" t="s">
        <v>901</v>
      </c>
      <c r="E2213" s="200">
        <v>70363</v>
      </c>
      <c r="F2213">
        <v>11</v>
      </c>
      <c r="G2213" t="s">
        <v>892</v>
      </c>
      <c r="H2213">
        <f>YEAR(Table5[[#This Row],[Date]])</f>
        <v>2092</v>
      </c>
    </row>
    <row r="2214" spans="1:8" x14ac:dyDescent="0.2">
      <c r="A2214">
        <v>3300</v>
      </c>
      <c r="B2214" t="s">
        <v>888</v>
      </c>
      <c r="C2214">
        <v>2412</v>
      </c>
      <c r="D2214" t="s">
        <v>893</v>
      </c>
      <c r="E2214" s="200">
        <v>70375</v>
      </c>
      <c r="F2214">
        <v>10</v>
      </c>
      <c r="G2214" t="s">
        <v>892</v>
      </c>
      <c r="H2214">
        <f>YEAR(Table5[[#This Row],[Date]])</f>
        <v>2092</v>
      </c>
    </row>
    <row r="2215" spans="1:8" x14ac:dyDescent="0.2">
      <c r="A2215">
        <v>3301</v>
      </c>
      <c r="B2215" t="s">
        <v>888</v>
      </c>
      <c r="C2215">
        <v>2424</v>
      </c>
      <c r="D2215" t="s">
        <v>889</v>
      </c>
      <c r="E2215" s="200">
        <v>70387</v>
      </c>
      <c r="F2215">
        <v>11</v>
      </c>
      <c r="G2215" t="s">
        <v>890</v>
      </c>
      <c r="H2215">
        <f>YEAR(Table5[[#This Row],[Date]])</f>
        <v>2092</v>
      </c>
    </row>
    <row r="2216" spans="1:8" x14ac:dyDescent="0.2">
      <c r="A2216">
        <v>3302</v>
      </c>
      <c r="B2216" t="s">
        <v>894</v>
      </c>
      <c r="C2216">
        <v>2405</v>
      </c>
      <c r="D2216" t="s">
        <v>901</v>
      </c>
      <c r="E2216" s="200">
        <v>70399</v>
      </c>
      <c r="F2216">
        <v>3</v>
      </c>
      <c r="G2216" t="s">
        <v>890</v>
      </c>
      <c r="H2216">
        <f>YEAR(Table5[[#This Row],[Date]])</f>
        <v>2092</v>
      </c>
    </row>
    <row r="2217" spans="1:8" x14ac:dyDescent="0.2">
      <c r="A2217">
        <v>3303</v>
      </c>
      <c r="B2217" t="s">
        <v>891</v>
      </c>
      <c r="C2217">
        <v>2420</v>
      </c>
      <c r="D2217" t="s">
        <v>889</v>
      </c>
      <c r="E2217" s="200">
        <v>70411</v>
      </c>
      <c r="F2217">
        <v>11</v>
      </c>
      <c r="G2217" t="s">
        <v>890</v>
      </c>
      <c r="H2217">
        <f>YEAR(Table5[[#This Row],[Date]])</f>
        <v>2092</v>
      </c>
    </row>
    <row r="2218" spans="1:8" x14ac:dyDescent="0.2">
      <c r="A2218">
        <v>3304</v>
      </c>
      <c r="B2218" t="s">
        <v>891</v>
      </c>
      <c r="C2218">
        <v>2414</v>
      </c>
      <c r="D2218" t="s">
        <v>899</v>
      </c>
      <c r="E2218" s="200">
        <v>70423</v>
      </c>
      <c r="F2218">
        <v>11</v>
      </c>
      <c r="G2218" t="s">
        <v>892</v>
      </c>
      <c r="H2218">
        <f>YEAR(Table5[[#This Row],[Date]])</f>
        <v>2092</v>
      </c>
    </row>
    <row r="2219" spans="1:8" x14ac:dyDescent="0.2">
      <c r="A2219">
        <v>3305</v>
      </c>
      <c r="B2219" t="s">
        <v>888</v>
      </c>
      <c r="C2219">
        <v>2416</v>
      </c>
      <c r="D2219" t="s">
        <v>900</v>
      </c>
      <c r="E2219" s="200">
        <v>70435</v>
      </c>
      <c r="F2219">
        <v>11</v>
      </c>
      <c r="G2219" t="s">
        <v>890</v>
      </c>
      <c r="H2219">
        <f>YEAR(Table5[[#This Row],[Date]])</f>
        <v>2092</v>
      </c>
    </row>
    <row r="2220" spans="1:8" x14ac:dyDescent="0.2">
      <c r="A2220">
        <v>3306</v>
      </c>
      <c r="B2220" t="s">
        <v>891</v>
      </c>
      <c r="C2220">
        <v>2415</v>
      </c>
      <c r="D2220" t="s">
        <v>893</v>
      </c>
      <c r="E2220" s="200">
        <v>70447</v>
      </c>
      <c r="F2220">
        <v>11</v>
      </c>
      <c r="G2220" t="s">
        <v>890</v>
      </c>
      <c r="H2220">
        <f>YEAR(Table5[[#This Row],[Date]])</f>
        <v>2092</v>
      </c>
    </row>
    <row r="2221" spans="1:8" x14ac:dyDescent="0.2">
      <c r="A2221">
        <v>3307</v>
      </c>
      <c r="B2221" t="s">
        <v>891</v>
      </c>
      <c r="C2221">
        <v>2414</v>
      </c>
      <c r="D2221" t="s">
        <v>893</v>
      </c>
      <c r="E2221" s="200">
        <v>70459</v>
      </c>
      <c r="F2221">
        <v>11</v>
      </c>
      <c r="G2221" t="s">
        <v>890</v>
      </c>
      <c r="H2221">
        <f>YEAR(Table5[[#This Row],[Date]])</f>
        <v>2092</v>
      </c>
    </row>
    <row r="2222" spans="1:8" x14ac:dyDescent="0.2">
      <c r="A2222">
        <v>3308</v>
      </c>
      <c r="B2222" t="s">
        <v>891</v>
      </c>
      <c r="C2222">
        <v>2405</v>
      </c>
      <c r="D2222" t="s">
        <v>899</v>
      </c>
      <c r="E2222" s="200">
        <v>70471</v>
      </c>
      <c r="F2222">
        <v>11</v>
      </c>
      <c r="G2222" t="s">
        <v>892</v>
      </c>
      <c r="H2222">
        <f>YEAR(Table5[[#This Row],[Date]])</f>
        <v>2092</v>
      </c>
    </row>
    <row r="2223" spans="1:8" x14ac:dyDescent="0.2">
      <c r="A2223">
        <v>3309</v>
      </c>
      <c r="B2223" t="s">
        <v>891</v>
      </c>
      <c r="C2223">
        <v>2418</v>
      </c>
      <c r="D2223" t="s">
        <v>901</v>
      </c>
      <c r="E2223" s="200">
        <v>70483</v>
      </c>
      <c r="F2223">
        <v>11</v>
      </c>
      <c r="G2223" t="s">
        <v>890</v>
      </c>
      <c r="H2223">
        <f>YEAR(Table5[[#This Row],[Date]])</f>
        <v>2092</v>
      </c>
    </row>
    <row r="2224" spans="1:8" x14ac:dyDescent="0.2">
      <c r="A2224">
        <v>3310</v>
      </c>
      <c r="B2224" t="s">
        <v>891</v>
      </c>
      <c r="C2224">
        <v>2404</v>
      </c>
      <c r="D2224" t="s">
        <v>899</v>
      </c>
      <c r="E2224" s="200">
        <v>70495</v>
      </c>
      <c r="F2224">
        <v>11</v>
      </c>
      <c r="G2224" t="s">
        <v>892</v>
      </c>
      <c r="H2224">
        <f>YEAR(Table5[[#This Row],[Date]])</f>
        <v>2093</v>
      </c>
    </row>
    <row r="2225" spans="1:8" x14ac:dyDescent="0.2">
      <c r="A2225">
        <v>3311</v>
      </c>
      <c r="B2225" t="s">
        <v>888</v>
      </c>
      <c r="C2225">
        <v>2415</v>
      </c>
      <c r="D2225" t="s">
        <v>889</v>
      </c>
      <c r="E2225" s="200">
        <v>70507</v>
      </c>
      <c r="F2225">
        <v>11</v>
      </c>
      <c r="G2225" t="s">
        <v>890</v>
      </c>
      <c r="H2225">
        <f>YEAR(Table5[[#This Row],[Date]])</f>
        <v>2093</v>
      </c>
    </row>
    <row r="2226" spans="1:8" x14ac:dyDescent="0.2">
      <c r="A2226">
        <v>3312</v>
      </c>
      <c r="B2226" t="s">
        <v>891</v>
      </c>
      <c r="C2226">
        <v>2411</v>
      </c>
      <c r="D2226" t="s">
        <v>899</v>
      </c>
      <c r="E2226" s="200">
        <v>70519</v>
      </c>
      <c r="F2226">
        <v>11</v>
      </c>
      <c r="G2226" t="s">
        <v>892</v>
      </c>
      <c r="H2226">
        <f>YEAR(Table5[[#This Row],[Date]])</f>
        <v>2093</v>
      </c>
    </row>
    <row r="2227" spans="1:8" x14ac:dyDescent="0.2">
      <c r="A2227">
        <v>3313</v>
      </c>
      <c r="B2227" t="s">
        <v>891</v>
      </c>
      <c r="C2227">
        <v>2424</v>
      </c>
      <c r="D2227" t="s">
        <v>897</v>
      </c>
      <c r="E2227" s="200">
        <v>70531</v>
      </c>
      <c r="F2227">
        <v>11</v>
      </c>
      <c r="G2227" t="s">
        <v>890</v>
      </c>
      <c r="H2227">
        <f>YEAR(Table5[[#This Row],[Date]])</f>
        <v>2093</v>
      </c>
    </row>
    <row r="2228" spans="1:8" x14ac:dyDescent="0.2">
      <c r="A2228">
        <v>3314</v>
      </c>
      <c r="B2228" t="s">
        <v>894</v>
      </c>
      <c r="C2228">
        <v>2404</v>
      </c>
      <c r="D2228" t="s">
        <v>900</v>
      </c>
      <c r="E2228" s="200">
        <v>70543</v>
      </c>
      <c r="F2228">
        <v>11</v>
      </c>
      <c r="G2228" t="s">
        <v>890</v>
      </c>
      <c r="H2228">
        <f>YEAR(Table5[[#This Row],[Date]])</f>
        <v>2093</v>
      </c>
    </row>
    <row r="2229" spans="1:8" x14ac:dyDescent="0.2">
      <c r="A2229">
        <v>3315</v>
      </c>
      <c r="B2229" t="s">
        <v>894</v>
      </c>
      <c r="C2229">
        <v>2404</v>
      </c>
      <c r="D2229" t="s">
        <v>899</v>
      </c>
      <c r="E2229" s="200">
        <v>70555</v>
      </c>
      <c r="F2229">
        <v>11</v>
      </c>
      <c r="G2229" t="s">
        <v>890</v>
      </c>
      <c r="H2229">
        <f>YEAR(Table5[[#This Row],[Date]])</f>
        <v>2093</v>
      </c>
    </row>
    <row r="2230" spans="1:8" x14ac:dyDescent="0.2">
      <c r="A2230">
        <v>3316</v>
      </c>
      <c r="B2230" t="s">
        <v>894</v>
      </c>
      <c r="C2230">
        <v>2404</v>
      </c>
      <c r="D2230" t="s">
        <v>899</v>
      </c>
      <c r="E2230" s="200">
        <v>70567</v>
      </c>
      <c r="F2230">
        <v>11</v>
      </c>
      <c r="G2230" t="s">
        <v>890</v>
      </c>
      <c r="H2230">
        <f>YEAR(Table5[[#This Row],[Date]])</f>
        <v>2093</v>
      </c>
    </row>
    <row r="2231" spans="1:8" x14ac:dyDescent="0.2">
      <c r="A2231">
        <v>3317</v>
      </c>
      <c r="B2231" t="s">
        <v>891</v>
      </c>
      <c r="C2231">
        <v>2416</v>
      </c>
      <c r="D2231" t="s">
        <v>901</v>
      </c>
      <c r="E2231" s="200">
        <v>70579</v>
      </c>
      <c r="F2231">
        <v>11</v>
      </c>
      <c r="G2231" t="s">
        <v>892</v>
      </c>
      <c r="H2231">
        <f>YEAR(Table5[[#This Row],[Date]])</f>
        <v>2093</v>
      </c>
    </row>
    <row r="2232" spans="1:8" x14ac:dyDescent="0.2">
      <c r="A2232">
        <v>3318</v>
      </c>
      <c r="B2232" t="s">
        <v>894</v>
      </c>
      <c r="C2232">
        <v>2424</v>
      </c>
      <c r="D2232" t="s">
        <v>889</v>
      </c>
      <c r="E2232" s="200">
        <v>70591</v>
      </c>
      <c r="F2232">
        <v>11</v>
      </c>
      <c r="G2232" t="s">
        <v>890</v>
      </c>
      <c r="H2232">
        <f>YEAR(Table5[[#This Row],[Date]])</f>
        <v>2093</v>
      </c>
    </row>
    <row r="2233" spans="1:8" x14ac:dyDescent="0.2">
      <c r="A2233">
        <v>3319</v>
      </c>
      <c r="B2233" t="s">
        <v>894</v>
      </c>
      <c r="C2233">
        <v>2409</v>
      </c>
      <c r="D2233" t="s">
        <v>899</v>
      </c>
      <c r="E2233" s="200">
        <v>70603</v>
      </c>
      <c r="F2233">
        <v>11</v>
      </c>
      <c r="G2233" t="s">
        <v>892</v>
      </c>
      <c r="H2233">
        <f>YEAR(Table5[[#This Row],[Date]])</f>
        <v>2093</v>
      </c>
    </row>
    <row r="2234" spans="1:8" x14ac:dyDescent="0.2">
      <c r="A2234">
        <v>3320</v>
      </c>
      <c r="B2234" t="s">
        <v>898</v>
      </c>
      <c r="C2234">
        <v>2414</v>
      </c>
      <c r="D2234" t="s">
        <v>899</v>
      </c>
      <c r="E2234" s="200">
        <v>70615</v>
      </c>
      <c r="F2234">
        <v>10</v>
      </c>
      <c r="G2234" t="s">
        <v>892</v>
      </c>
      <c r="H2234">
        <f>YEAR(Table5[[#This Row],[Date]])</f>
        <v>2093</v>
      </c>
    </row>
    <row r="2235" spans="1:8" x14ac:dyDescent="0.2">
      <c r="A2235">
        <v>3321</v>
      </c>
      <c r="B2235" t="s">
        <v>888</v>
      </c>
      <c r="C2235">
        <v>2408</v>
      </c>
      <c r="D2235" t="s">
        <v>899</v>
      </c>
      <c r="E2235" s="200">
        <v>70627</v>
      </c>
      <c r="F2235">
        <v>11</v>
      </c>
      <c r="G2235" t="s">
        <v>892</v>
      </c>
      <c r="H2235">
        <f>YEAR(Table5[[#This Row],[Date]])</f>
        <v>2093</v>
      </c>
    </row>
    <row r="2236" spans="1:8" x14ac:dyDescent="0.2">
      <c r="A2236">
        <v>3322</v>
      </c>
      <c r="B2236" t="s">
        <v>888</v>
      </c>
      <c r="C2236">
        <v>2408</v>
      </c>
      <c r="D2236" t="s">
        <v>899</v>
      </c>
      <c r="E2236" s="200">
        <v>70639</v>
      </c>
      <c r="F2236">
        <v>10</v>
      </c>
      <c r="G2236" t="s">
        <v>892</v>
      </c>
      <c r="H2236">
        <f>YEAR(Table5[[#This Row],[Date]])</f>
        <v>2093</v>
      </c>
    </row>
    <row r="2237" spans="1:8" x14ac:dyDescent="0.2">
      <c r="A2237">
        <v>3323</v>
      </c>
      <c r="B2237" t="s">
        <v>891</v>
      </c>
      <c r="C2237">
        <v>2417</v>
      </c>
      <c r="D2237" t="s">
        <v>899</v>
      </c>
      <c r="E2237" s="200">
        <v>70651</v>
      </c>
      <c r="F2237">
        <v>10</v>
      </c>
      <c r="G2237" t="s">
        <v>892</v>
      </c>
      <c r="H2237">
        <f>YEAR(Table5[[#This Row],[Date]])</f>
        <v>2093</v>
      </c>
    </row>
    <row r="2238" spans="1:8" x14ac:dyDescent="0.2">
      <c r="A2238">
        <v>3324</v>
      </c>
      <c r="B2238" t="s">
        <v>895</v>
      </c>
      <c r="C2238">
        <v>2407</v>
      </c>
      <c r="D2238" t="s">
        <v>900</v>
      </c>
      <c r="E2238" s="200">
        <v>70663</v>
      </c>
      <c r="F2238">
        <v>11</v>
      </c>
      <c r="G2238" t="s">
        <v>890</v>
      </c>
      <c r="H2238">
        <f>YEAR(Table5[[#This Row],[Date]])</f>
        <v>2093</v>
      </c>
    </row>
    <row r="2239" spans="1:8" x14ac:dyDescent="0.2">
      <c r="A2239">
        <v>3325</v>
      </c>
      <c r="B2239" t="s">
        <v>894</v>
      </c>
      <c r="C2239">
        <v>2416</v>
      </c>
      <c r="D2239" t="s">
        <v>899</v>
      </c>
      <c r="E2239" s="200">
        <v>70675</v>
      </c>
      <c r="F2239">
        <v>11</v>
      </c>
      <c r="G2239" t="s">
        <v>892</v>
      </c>
      <c r="H2239">
        <f>YEAR(Table5[[#This Row],[Date]])</f>
        <v>2093</v>
      </c>
    </row>
    <row r="2240" spans="1:8" x14ac:dyDescent="0.2">
      <c r="A2240">
        <v>3326</v>
      </c>
      <c r="B2240" t="s">
        <v>891</v>
      </c>
      <c r="C2240">
        <v>2402</v>
      </c>
      <c r="D2240" t="s">
        <v>893</v>
      </c>
      <c r="E2240" s="200">
        <v>70687</v>
      </c>
      <c r="F2240">
        <v>11</v>
      </c>
      <c r="G2240" t="s">
        <v>890</v>
      </c>
      <c r="H2240">
        <f>YEAR(Table5[[#This Row],[Date]])</f>
        <v>2093</v>
      </c>
    </row>
    <row r="2241" spans="1:8" x14ac:dyDescent="0.2">
      <c r="A2241">
        <v>3327</v>
      </c>
      <c r="B2241" t="s">
        <v>891</v>
      </c>
      <c r="C2241">
        <v>2415</v>
      </c>
      <c r="D2241" t="s">
        <v>899</v>
      </c>
      <c r="E2241" s="200">
        <v>70699</v>
      </c>
      <c r="F2241">
        <v>11</v>
      </c>
      <c r="G2241" t="s">
        <v>892</v>
      </c>
      <c r="H2241">
        <f>YEAR(Table5[[#This Row],[Date]])</f>
        <v>2093</v>
      </c>
    </row>
    <row r="2242" spans="1:8" x14ac:dyDescent="0.2">
      <c r="A2242">
        <v>3328</v>
      </c>
      <c r="B2242" t="s">
        <v>891</v>
      </c>
      <c r="C2242">
        <v>2402</v>
      </c>
      <c r="D2242" t="s">
        <v>897</v>
      </c>
      <c r="E2242" s="200">
        <v>70711</v>
      </c>
      <c r="F2242">
        <v>11</v>
      </c>
      <c r="G2242" t="s">
        <v>890</v>
      </c>
      <c r="H2242">
        <f>YEAR(Table5[[#This Row],[Date]])</f>
        <v>2093</v>
      </c>
    </row>
    <row r="2243" spans="1:8" x14ac:dyDescent="0.2">
      <c r="A2243">
        <v>3329</v>
      </c>
      <c r="B2243" t="s">
        <v>894</v>
      </c>
      <c r="C2243">
        <v>2419</v>
      </c>
      <c r="D2243" t="s">
        <v>899</v>
      </c>
      <c r="E2243" s="200">
        <v>70723</v>
      </c>
      <c r="F2243">
        <v>9</v>
      </c>
      <c r="G2243" t="s">
        <v>890</v>
      </c>
      <c r="H2243">
        <f>YEAR(Table5[[#This Row],[Date]])</f>
        <v>2093</v>
      </c>
    </row>
    <row r="2244" spans="1:8" x14ac:dyDescent="0.2">
      <c r="A2244">
        <v>3330</v>
      </c>
      <c r="B2244" t="s">
        <v>888</v>
      </c>
      <c r="C2244">
        <v>2418</v>
      </c>
      <c r="D2244" t="s">
        <v>900</v>
      </c>
      <c r="E2244" s="200">
        <v>70735</v>
      </c>
      <c r="F2244">
        <v>10</v>
      </c>
      <c r="G2244" t="s">
        <v>892</v>
      </c>
      <c r="H2244">
        <f>YEAR(Table5[[#This Row],[Date]])</f>
        <v>2093</v>
      </c>
    </row>
    <row r="2245" spans="1:8" x14ac:dyDescent="0.2">
      <c r="A2245">
        <v>3331</v>
      </c>
      <c r="B2245" t="s">
        <v>891</v>
      </c>
      <c r="C2245">
        <v>2405</v>
      </c>
      <c r="D2245" t="s">
        <v>899</v>
      </c>
      <c r="E2245" s="200">
        <v>70747</v>
      </c>
      <c r="F2245">
        <v>10</v>
      </c>
      <c r="G2245" t="s">
        <v>892</v>
      </c>
      <c r="H2245">
        <f>YEAR(Table5[[#This Row],[Date]])</f>
        <v>2093</v>
      </c>
    </row>
    <row r="2246" spans="1:8" x14ac:dyDescent="0.2">
      <c r="A2246">
        <v>3332</v>
      </c>
      <c r="B2246" t="s">
        <v>891</v>
      </c>
      <c r="C2246">
        <v>2405</v>
      </c>
      <c r="D2246" t="s">
        <v>897</v>
      </c>
      <c r="E2246" s="200">
        <v>70759</v>
      </c>
      <c r="F2246">
        <v>10</v>
      </c>
      <c r="G2246" t="s">
        <v>892</v>
      </c>
      <c r="H2246">
        <f>YEAR(Table5[[#This Row],[Date]])</f>
        <v>2093</v>
      </c>
    </row>
    <row r="2247" spans="1:8" x14ac:dyDescent="0.2">
      <c r="A2247">
        <v>3333</v>
      </c>
      <c r="B2247" t="s">
        <v>891</v>
      </c>
      <c r="C2247">
        <v>2415</v>
      </c>
      <c r="D2247" t="s">
        <v>899</v>
      </c>
      <c r="E2247" s="200">
        <v>70771</v>
      </c>
      <c r="F2247">
        <v>10</v>
      </c>
      <c r="G2247" t="s">
        <v>890</v>
      </c>
      <c r="H2247">
        <f>YEAR(Table5[[#This Row],[Date]])</f>
        <v>2093</v>
      </c>
    </row>
    <row r="2248" spans="1:8" x14ac:dyDescent="0.2">
      <c r="A2248">
        <v>3334</v>
      </c>
      <c r="B2248" t="s">
        <v>891</v>
      </c>
      <c r="C2248">
        <v>2409</v>
      </c>
      <c r="D2248" t="s">
        <v>897</v>
      </c>
      <c r="E2248" s="200">
        <v>70783</v>
      </c>
      <c r="F2248">
        <v>10</v>
      </c>
      <c r="G2248" t="s">
        <v>892</v>
      </c>
      <c r="H2248">
        <f>YEAR(Table5[[#This Row],[Date]])</f>
        <v>2093</v>
      </c>
    </row>
    <row r="2249" spans="1:8" x14ac:dyDescent="0.2">
      <c r="A2249">
        <v>3335</v>
      </c>
      <c r="B2249" t="s">
        <v>894</v>
      </c>
      <c r="C2249">
        <v>2411</v>
      </c>
      <c r="D2249" t="s">
        <v>889</v>
      </c>
      <c r="E2249" s="200">
        <v>70795</v>
      </c>
      <c r="F2249">
        <v>10</v>
      </c>
      <c r="G2249" t="s">
        <v>890</v>
      </c>
      <c r="H2249">
        <f>YEAR(Table5[[#This Row],[Date]])</f>
        <v>2093</v>
      </c>
    </row>
    <row r="2250" spans="1:8" x14ac:dyDescent="0.2">
      <c r="A2250">
        <v>3336</v>
      </c>
      <c r="B2250" t="s">
        <v>891</v>
      </c>
      <c r="C2250">
        <v>2411</v>
      </c>
      <c r="D2250" t="s">
        <v>889</v>
      </c>
      <c r="E2250" s="200">
        <v>70807</v>
      </c>
      <c r="F2250">
        <v>10</v>
      </c>
      <c r="G2250" t="s">
        <v>890</v>
      </c>
      <c r="H2250">
        <f>YEAR(Table5[[#This Row],[Date]])</f>
        <v>2093</v>
      </c>
    </row>
    <row r="2251" spans="1:8" x14ac:dyDescent="0.2">
      <c r="A2251">
        <v>3337</v>
      </c>
      <c r="B2251" t="s">
        <v>894</v>
      </c>
      <c r="C2251">
        <v>2411</v>
      </c>
      <c r="D2251" t="s">
        <v>893</v>
      </c>
      <c r="E2251" s="200">
        <v>70819</v>
      </c>
      <c r="F2251">
        <v>10</v>
      </c>
      <c r="G2251" t="s">
        <v>890</v>
      </c>
      <c r="H2251">
        <f>YEAR(Table5[[#This Row],[Date]])</f>
        <v>2093</v>
      </c>
    </row>
    <row r="2252" spans="1:8" x14ac:dyDescent="0.2">
      <c r="A2252">
        <v>3338</v>
      </c>
      <c r="B2252" t="s">
        <v>891</v>
      </c>
      <c r="C2252">
        <v>2404</v>
      </c>
      <c r="D2252" t="s">
        <v>897</v>
      </c>
      <c r="E2252" s="200">
        <v>70831</v>
      </c>
      <c r="F2252">
        <v>10</v>
      </c>
      <c r="G2252" t="s">
        <v>892</v>
      </c>
      <c r="H2252">
        <f>YEAR(Table5[[#This Row],[Date]])</f>
        <v>2093</v>
      </c>
    </row>
    <row r="2253" spans="1:8" x14ac:dyDescent="0.2">
      <c r="A2253">
        <v>3339</v>
      </c>
      <c r="B2253" t="s">
        <v>888</v>
      </c>
      <c r="C2253">
        <v>2409</v>
      </c>
      <c r="D2253" t="s">
        <v>897</v>
      </c>
      <c r="E2253" s="200">
        <v>70843</v>
      </c>
      <c r="F2253">
        <v>10</v>
      </c>
      <c r="G2253" t="s">
        <v>892</v>
      </c>
      <c r="H2253">
        <f>YEAR(Table5[[#This Row],[Date]])</f>
        <v>2093</v>
      </c>
    </row>
    <row r="2254" spans="1:8" x14ac:dyDescent="0.2">
      <c r="A2254">
        <v>3340</v>
      </c>
      <c r="B2254" t="s">
        <v>891</v>
      </c>
      <c r="C2254">
        <v>2401</v>
      </c>
      <c r="D2254" t="s">
        <v>897</v>
      </c>
      <c r="E2254" s="200">
        <v>70855</v>
      </c>
      <c r="F2254">
        <v>10</v>
      </c>
      <c r="G2254" t="s">
        <v>890</v>
      </c>
      <c r="H2254">
        <f>YEAR(Table5[[#This Row],[Date]])</f>
        <v>2093</v>
      </c>
    </row>
    <row r="2255" spans="1:8" x14ac:dyDescent="0.2">
      <c r="A2255">
        <v>3342</v>
      </c>
      <c r="B2255" t="s">
        <v>891</v>
      </c>
      <c r="C2255">
        <v>2406</v>
      </c>
      <c r="D2255" t="s">
        <v>897</v>
      </c>
      <c r="E2255" s="200">
        <v>70867</v>
      </c>
      <c r="F2255">
        <v>9</v>
      </c>
      <c r="G2255" t="s">
        <v>896</v>
      </c>
      <c r="H2255">
        <f>YEAR(Table5[[#This Row],[Date]])</f>
        <v>2094</v>
      </c>
    </row>
    <row r="2256" spans="1:8" x14ac:dyDescent="0.2">
      <c r="A2256">
        <v>3343</v>
      </c>
      <c r="B2256" t="s">
        <v>891</v>
      </c>
      <c r="C2256">
        <v>2415</v>
      </c>
      <c r="D2256" t="s">
        <v>899</v>
      </c>
      <c r="E2256" s="200">
        <v>70879</v>
      </c>
      <c r="F2256">
        <v>11</v>
      </c>
      <c r="G2256" t="s">
        <v>892</v>
      </c>
      <c r="H2256">
        <f>YEAR(Table5[[#This Row],[Date]])</f>
        <v>2094</v>
      </c>
    </row>
    <row r="2257" spans="1:8" x14ac:dyDescent="0.2">
      <c r="A2257">
        <v>3344</v>
      </c>
      <c r="B2257" t="s">
        <v>891</v>
      </c>
      <c r="C2257">
        <v>2408</v>
      </c>
      <c r="D2257" t="s">
        <v>900</v>
      </c>
      <c r="E2257" s="200">
        <v>70891</v>
      </c>
      <c r="F2257">
        <v>11</v>
      </c>
      <c r="G2257" t="s">
        <v>890</v>
      </c>
      <c r="H2257">
        <f>YEAR(Table5[[#This Row],[Date]])</f>
        <v>2094</v>
      </c>
    </row>
    <row r="2258" spans="1:8" x14ac:dyDescent="0.2">
      <c r="A2258">
        <v>3345</v>
      </c>
      <c r="B2258" t="s">
        <v>891</v>
      </c>
      <c r="C2258">
        <v>2419</v>
      </c>
      <c r="D2258" t="s">
        <v>893</v>
      </c>
      <c r="E2258" s="200">
        <v>70903</v>
      </c>
      <c r="F2258">
        <v>10</v>
      </c>
      <c r="G2258" t="s">
        <v>890</v>
      </c>
      <c r="H2258">
        <f>YEAR(Table5[[#This Row],[Date]])</f>
        <v>2094</v>
      </c>
    </row>
    <row r="2259" spans="1:8" x14ac:dyDescent="0.2">
      <c r="A2259">
        <v>3346</v>
      </c>
      <c r="B2259" t="s">
        <v>891</v>
      </c>
      <c r="C2259">
        <v>2408</v>
      </c>
      <c r="D2259" t="s">
        <v>897</v>
      </c>
      <c r="E2259" s="200">
        <v>70915</v>
      </c>
      <c r="F2259">
        <v>10</v>
      </c>
      <c r="G2259" t="s">
        <v>890</v>
      </c>
      <c r="H2259">
        <f>YEAR(Table5[[#This Row],[Date]])</f>
        <v>2094</v>
      </c>
    </row>
    <row r="2260" spans="1:8" x14ac:dyDescent="0.2">
      <c r="A2260">
        <v>3347</v>
      </c>
      <c r="B2260" t="s">
        <v>894</v>
      </c>
      <c r="C2260">
        <v>2405</v>
      </c>
      <c r="D2260" t="s">
        <v>900</v>
      </c>
      <c r="E2260" s="200">
        <v>70927</v>
      </c>
      <c r="F2260">
        <v>10</v>
      </c>
      <c r="G2260" t="s">
        <v>892</v>
      </c>
      <c r="H2260">
        <f>YEAR(Table5[[#This Row],[Date]])</f>
        <v>2094</v>
      </c>
    </row>
    <row r="2261" spans="1:8" x14ac:dyDescent="0.2">
      <c r="A2261">
        <v>3348</v>
      </c>
      <c r="B2261" t="s">
        <v>888</v>
      </c>
      <c r="C2261">
        <v>2422</v>
      </c>
      <c r="D2261" t="s">
        <v>897</v>
      </c>
      <c r="E2261" s="200">
        <v>70939</v>
      </c>
      <c r="F2261">
        <v>11</v>
      </c>
      <c r="G2261" t="s">
        <v>892</v>
      </c>
      <c r="H2261">
        <f>YEAR(Table5[[#This Row],[Date]])</f>
        <v>2094</v>
      </c>
    </row>
    <row r="2262" spans="1:8" x14ac:dyDescent="0.2">
      <c r="A2262">
        <v>3349</v>
      </c>
      <c r="B2262" t="s">
        <v>888</v>
      </c>
      <c r="C2262">
        <v>2405</v>
      </c>
      <c r="D2262" t="s">
        <v>893</v>
      </c>
      <c r="E2262" s="200">
        <v>70951</v>
      </c>
      <c r="F2262">
        <v>10</v>
      </c>
      <c r="G2262" t="s">
        <v>892</v>
      </c>
      <c r="H2262">
        <f>YEAR(Table5[[#This Row],[Date]])</f>
        <v>2094</v>
      </c>
    </row>
    <row r="2263" spans="1:8" x14ac:dyDescent="0.2">
      <c r="A2263">
        <v>3350</v>
      </c>
      <c r="B2263" t="s">
        <v>888</v>
      </c>
      <c r="C2263">
        <v>2405</v>
      </c>
      <c r="D2263" t="s">
        <v>893</v>
      </c>
      <c r="E2263" s="200">
        <v>70963</v>
      </c>
      <c r="F2263">
        <v>10</v>
      </c>
      <c r="G2263" t="s">
        <v>892</v>
      </c>
      <c r="H2263">
        <f>YEAR(Table5[[#This Row],[Date]])</f>
        <v>2094</v>
      </c>
    </row>
    <row r="2264" spans="1:8" x14ac:dyDescent="0.2">
      <c r="A2264">
        <v>3351</v>
      </c>
      <c r="B2264" t="s">
        <v>891</v>
      </c>
      <c r="C2264">
        <v>2420</v>
      </c>
      <c r="D2264" t="s">
        <v>901</v>
      </c>
      <c r="E2264" s="200">
        <v>70975</v>
      </c>
      <c r="F2264">
        <v>4</v>
      </c>
      <c r="G2264" t="s">
        <v>892</v>
      </c>
      <c r="H2264">
        <f>YEAR(Table5[[#This Row],[Date]])</f>
        <v>2094</v>
      </c>
    </row>
    <row r="2265" spans="1:8" x14ac:dyDescent="0.2">
      <c r="A2265">
        <v>3352</v>
      </c>
      <c r="B2265" t="s">
        <v>891</v>
      </c>
      <c r="C2265">
        <v>2414</v>
      </c>
      <c r="D2265" t="s">
        <v>897</v>
      </c>
      <c r="E2265" s="200">
        <v>70987</v>
      </c>
      <c r="F2265">
        <v>10</v>
      </c>
      <c r="G2265" t="s">
        <v>892</v>
      </c>
      <c r="H2265">
        <f>YEAR(Table5[[#This Row],[Date]])</f>
        <v>2094</v>
      </c>
    </row>
    <row r="2266" spans="1:8" x14ac:dyDescent="0.2">
      <c r="A2266">
        <v>3353</v>
      </c>
      <c r="B2266" t="s">
        <v>888</v>
      </c>
      <c r="C2266">
        <v>2423</v>
      </c>
      <c r="D2266" t="s">
        <v>893</v>
      </c>
      <c r="E2266" s="200">
        <v>70999</v>
      </c>
      <c r="F2266">
        <v>10</v>
      </c>
      <c r="G2266" t="s">
        <v>892</v>
      </c>
      <c r="H2266">
        <f>YEAR(Table5[[#This Row],[Date]])</f>
        <v>2094</v>
      </c>
    </row>
    <row r="2267" spans="1:8" x14ac:dyDescent="0.2">
      <c r="A2267">
        <v>3354</v>
      </c>
      <c r="B2267" t="s">
        <v>888</v>
      </c>
      <c r="C2267">
        <v>2414</v>
      </c>
      <c r="D2267" t="s">
        <v>897</v>
      </c>
      <c r="E2267" s="200">
        <v>71011</v>
      </c>
      <c r="F2267">
        <v>10</v>
      </c>
      <c r="G2267" t="s">
        <v>892</v>
      </c>
      <c r="H2267">
        <f>YEAR(Table5[[#This Row],[Date]])</f>
        <v>2094</v>
      </c>
    </row>
    <row r="2268" spans="1:8" x14ac:dyDescent="0.2">
      <c r="A2268">
        <v>3355</v>
      </c>
      <c r="B2268" t="s">
        <v>888</v>
      </c>
      <c r="C2268">
        <v>2423</v>
      </c>
      <c r="D2268" t="s">
        <v>899</v>
      </c>
      <c r="E2268" s="200">
        <v>71023</v>
      </c>
      <c r="F2268">
        <v>10</v>
      </c>
      <c r="G2268" t="s">
        <v>890</v>
      </c>
      <c r="H2268">
        <f>YEAR(Table5[[#This Row],[Date]])</f>
        <v>2094</v>
      </c>
    </row>
    <row r="2269" spans="1:8" x14ac:dyDescent="0.2">
      <c r="A2269">
        <v>3356</v>
      </c>
      <c r="B2269" t="s">
        <v>891</v>
      </c>
      <c r="C2269">
        <v>2413</v>
      </c>
      <c r="D2269" t="s">
        <v>897</v>
      </c>
      <c r="E2269" s="200">
        <v>71035</v>
      </c>
      <c r="F2269">
        <v>10</v>
      </c>
      <c r="G2269" t="s">
        <v>890</v>
      </c>
      <c r="H2269">
        <f>YEAR(Table5[[#This Row],[Date]])</f>
        <v>2094</v>
      </c>
    </row>
    <row r="2270" spans="1:8" x14ac:dyDescent="0.2">
      <c r="A2270">
        <v>3357</v>
      </c>
      <c r="B2270" t="s">
        <v>891</v>
      </c>
      <c r="C2270">
        <v>2413</v>
      </c>
      <c r="D2270" t="s">
        <v>897</v>
      </c>
      <c r="E2270" s="200">
        <v>71047</v>
      </c>
      <c r="F2270">
        <v>10</v>
      </c>
      <c r="G2270" t="s">
        <v>890</v>
      </c>
      <c r="H2270">
        <f>YEAR(Table5[[#This Row],[Date]])</f>
        <v>2094</v>
      </c>
    </row>
    <row r="2271" spans="1:8" x14ac:dyDescent="0.2">
      <c r="A2271">
        <v>3358</v>
      </c>
      <c r="B2271" t="s">
        <v>891</v>
      </c>
      <c r="C2271">
        <v>2411</v>
      </c>
      <c r="D2271" t="s">
        <v>893</v>
      </c>
      <c r="E2271" s="200">
        <v>71059</v>
      </c>
      <c r="F2271">
        <v>10</v>
      </c>
      <c r="G2271" t="s">
        <v>890</v>
      </c>
      <c r="H2271">
        <f>YEAR(Table5[[#This Row],[Date]])</f>
        <v>2094</v>
      </c>
    </row>
    <row r="2272" spans="1:8" x14ac:dyDescent="0.2">
      <c r="A2272">
        <v>3359</v>
      </c>
      <c r="B2272" t="s">
        <v>891</v>
      </c>
      <c r="C2272">
        <v>2402</v>
      </c>
      <c r="D2272" t="s">
        <v>889</v>
      </c>
      <c r="E2272" s="200">
        <v>71071</v>
      </c>
      <c r="F2272">
        <v>10</v>
      </c>
      <c r="G2272" t="s">
        <v>890</v>
      </c>
      <c r="H2272">
        <f>YEAR(Table5[[#This Row],[Date]])</f>
        <v>2094</v>
      </c>
    </row>
    <row r="2273" spans="1:8" x14ac:dyDescent="0.2">
      <c r="A2273">
        <v>3360</v>
      </c>
      <c r="B2273" t="s">
        <v>888</v>
      </c>
      <c r="C2273">
        <v>2419</v>
      </c>
      <c r="D2273" t="s">
        <v>889</v>
      </c>
      <c r="E2273" s="200">
        <v>71083</v>
      </c>
      <c r="F2273">
        <v>10</v>
      </c>
      <c r="G2273" t="s">
        <v>890</v>
      </c>
      <c r="H2273">
        <f>YEAR(Table5[[#This Row],[Date]])</f>
        <v>2094</v>
      </c>
    </row>
    <row r="2274" spans="1:8" x14ac:dyDescent="0.2">
      <c r="A2274">
        <v>3361</v>
      </c>
      <c r="B2274" t="s">
        <v>888</v>
      </c>
      <c r="C2274">
        <v>2419</v>
      </c>
      <c r="D2274" t="s">
        <v>889</v>
      </c>
      <c r="E2274" s="200">
        <v>71095</v>
      </c>
      <c r="F2274">
        <v>10</v>
      </c>
      <c r="G2274" t="s">
        <v>892</v>
      </c>
      <c r="H2274">
        <f>YEAR(Table5[[#This Row],[Date]])</f>
        <v>2094</v>
      </c>
    </row>
    <row r="2275" spans="1:8" x14ac:dyDescent="0.2">
      <c r="A2275">
        <v>3362</v>
      </c>
      <c r="B2275" t="s">
        <v>891</v>
      </c>
      <c r="C2275">
        <v>2419</v>
      </c>
      <c r="D2275" t="s">
        <v>893</v>
      </c>
      <c r="E2275" s="200">
        <v>71107</v>
      </c>
      <c r="F2275">
        <v>10</v>
      </c>
      <c r="G2275" t="s">
        <v>892</v>
      </c>
      <c r="H2275">
        <f>YEAR(Table5[[#This Row],[Date]])</f>
        <v>2094</v>
      </c>
    </row>
    <row r="2276" spans="1:8" x14ac:dyDescent="0.2">
      <c r="A2276">
        <v>3363</v>
      </c>
      <c r="B2276" t="s">
        <v>891</v>
      </c>
      <c r="C2276">
        <v>2414</v>
      </c>
      <c r="D2276" t="s">
        <v>893</v>
      </c>
      <c r="E2276" s="200">
        <v>71119</v>
      </c>
      <c r="F2276">
        <v>10</v>
      </c>
      <c r="G2276" t="s">
        <v>890</v>
      </c>
      <c r="H2276">
        <f>YEAR(Table5[[#This Row],[Date]])</f>
        <v>2094</v>
      </c>
    </row>
    <row r="2277" spans="1:8" x14ac:dyDescent="0.2">
      <c r="A2277">
        <v>3364</v>
      </c>
      <c r="B2277" t="s">
        <v>891</v>
      </c>
      <c r="C2277">
        <v>2404</v>
      </c>
      <c r="D2277" t="s">
        <v>897</v>
      </c>
      <c r="E2277" s="200">
        <v>71131</v>
      </c>
      <c r="F2277">
        <v>10</v>
      </c>
      <c r="G2277" t="s">
        <v>890</v>
      </c>
      <c r="H2277">
        <f>YEAR(Table5[[#This Row],[Date]])</f>
        <v>2094</v>
      </c>
    </row>
    <row r="2278" spans="1:8" x14ac:dyDescent="0.2">
      <c r="A2278">
        <v>3365</v>
      </c>
      <c r="B2278" t="s">
        <v>891</v>
      </c>
      <c r="C2278">
        <v>2404</v>
      </c>
      <c r="D2278" t="s">
        <v>897</v>
      </c>
      <c r="E2278" s="200">
        <v>71143</v>
      </c>
      <c r="F2278">
        <v>10</v>
      </c>
      <c r="G2278" t="s">
        <v>890</v>
      </c>
      <c r="H2278">
        <f>YEAR(Table5[[#This Row],[Date]])</f>
        <v>2094</v>
      </c>
    </row>
    <row r="2279" spans="1:8" x14ac:dyDescent="0.2">
      <c r="A2279">
        <v>3366</v>
      </c>
      <c r="B2279" t="s">
        <v>891</v>
      </c>
      <c r="C2279">
        <v>2408</v>
      </c>
      <c r="D2279" t="s">
        <v>893</v>
      </c>
      <c r="E2279" s="200">
        <v>71155</v>
      </c>
      <c r="F2279">
        <v>10</v>
      </c>
      <c r="G2279" t="s">
        <v>890</v>
      </c>
      <c r="H2279">
        <f>YEAR(Table5[[#This Row],[Date]])</f>
        <v>2094</v>
      </c>
    </row>
    <row r="2280" spans="1:8" x14ac:dyDescent="0.2">
      <c r="A2280">
        <v>3367</v>
      </c>
      <c r="B2280" t="s">
        <v>888</v>
      </c>
      <c r="C2280">
        <v>2405</v>
      </c>
      <c r="D2280" t="s">
        <v>899</v>
      </c>
      <c r="E2280" s="200">
        <v>71167</v>
      </c>
      <c r="F2280">
        <v>9</v>
      </c>
      <c r="G2280" t="s">
        <v>890</v>
      </c>
      <c r="H2280">
        <f>YEAR(Table5[[#This Row],[Date]])</f>
        <v>2094</v>
      </c>
    </row>
    <row r="2281" spans="1:8" x14ac:dyDescent="0.2">
      <c r="A2281">
        <v>3368</v>
      </c>
      <c r="B2281" t="s">
        <v>891</v>
      </c>
      <c r="C2281">
        <v>2412</v>
      </c>
      <c r="D2281" t="s">
        <v>899</v>
      </c>
      <c r="E2281" s="200">
        <v>71179</v>
      </c>
      <c r="F2281">
        <v>10</v>
      </c>
      <c r="G2281" t="s">
        <v>892</v>
      </c>
      <c r="H2281">
        <f>YEAR(Table5[[#This Row],[Date]])</f>
        <v>2094</v>
      </c>
    </row>
    <row r="2282" spans="1:8" x14ac:dyDescent="0.2">
      <c r="A2282">
        <v>3369</v>
      </c>
      <c r="B2282" t="s">
        <v>894</v>
      </c>
      <c r="C2282">
        <v>2411</v>
      </c>
      <c r="D2282" t="s">
        <v>900</v>
      </c>
      <c r="E2282" s="200">
        <v>71191</v>
      </c>
      <c r="F2282">
        <v>10</v>
      </c>
      <c r="G2282" t="s">
        <v>892</v>
      </c>
      <c r="H2282">
        <f>YEAR(Table5[[#This Row],[Date]])</f>
        <v>2094</v>
      </c>
    </row>
    <row r="2283" spans="1:8" x14ac:dyDescent="0.2">
      <c r="A2283">
        <v>3371</v>
      </c>
      <c r="B2283" t="s">
        <v>894</v>
      </c>
      <c r="C2283">
        <v>2406</v>
      </c>
      <c r="D2283" t="s">
        <v>897</v>
      </c>
      <c r="E2283" s="200">
        <v>71203</v>
      </c>
      <c r="F2283">
        <v>9</v>
      </c>
      <c r="G2283" t="s">
        <v>890</v>
      </c>
      <c r="H2283">
        <f>YEAR(Table5[[#This Row],[Date]])</f>
        <v>2094</v>
      </c>
    </row>
    <row r="2284" spans="1:8" x14ac:dyDescent="0.2">
      <c r="A2284">
        <v>3372</v>
      </c>
      <c r="B2284" t="s">
        <v>898</v>
      </c>
      <c r="C2284">
        <v>2404</v>
      </c>
      <c r="D2284" t="s">
        <v>899</v>
      </c>
      <c r="E2284" s="200">
        <v>71215</v>
      </c>
      <c r="F2284">
        <v>10</v>
      </c>
      <c r="G2284" t="s">
        <v>892</v>
      </c>
      <c r="H2284">
        <f>YEAR(Table5[[#This Row],[Date]])</f>
        <v>2094</v>
      </c>
    </row>
    <row r="2285" spans="1:8" x14ac:dyDescent="0.2">
      <c r="A2285">
        <v>3374</v>
      </c>
      <c r="B2285" t="s">
        <v>888</v>
      </c>
      <c r="C2285">
        <v>2424</v>
      </c>
      <c r="D2285" t="s">
        <v>893</v>
      </c>
      <c r="E2285" s="200">
        <v>71227</v>
      </c>
      <c r="F2285">
        <v>9</v>
      </c>
      <c r="G2285" t="s">
        <v>890</v>
      </c>
      <c r="H2285">
        <f>YEAR(Table5[[#This Row],[Date]])</f>
        <v>2095</v>
      </c>
    </row>
    <row r="2286" spans="1:8" x14ac:dyDescent="0.2">
      <c r="A2286">
        <v>3375</v>
      </c>
      <c r="B2286" t="s">
        <v>891</v>
      </c>
      <c r="C2286">
        <v>2404</v>
      </c>
      <c r="D2286" t="s">
        <v>900</v>
      </c>
      <c r="E2286" s="200">
        <v>71239</v>
      </c>
      <c r="F2286">
        <v>4</v>
      </c>
      <c r="G2286" t="s">
        <v>890</v>
      </c>
      <c r="H2286">
        <f>YEAR(Table5[[#This Row],[Date]])</f>
        <v>2095</v>
      </c>
    </row>
    <row r="2287" spans="1:8" x14ac:dyDescent="0.2">
      <c r="A2287">
        <v>3376</v>
      </c>
      <c r="B2287" t="s">
        <v>895</v>
      </c>
      <c r="C2287">
        <v>2404</v>
      </c>
      <c r="D2287" t="s">
        <v>889</v>
      </c>
      <c r="E2287" s="200">
        <v>71251</v>
      </c>
      <c r="F2287">
        <v>10</v>
      </c>
      <c r="G2287" t="s">
        <v>892</v>
      </c>
      <c r="H2287">
        <f>YEAR(Table5[[#This Row],[Date]])</f>
        <v>2095</v>
      </c>
    </row>
    <row r="2288" spans="1:8" x14ac:dyDescent="0.2">
      <c r="A2288">
        <v>3379</v>
      </c>
      <c r="B2288" t="s">
        <v>891</v>
      </c>
      <c r="C2288">
        <v>2406</v>
      </c>
      <c r="D2288" t="s">
        <v>897</v>
      </c>
      <c r="E2288" s="200">
        <v>71263</v>
      </c>
      <c r="F2288">
        <v>10</v>
      </c>
      <c r="G2288" t="s">
        <v>892</v>
      </c>
      <c r="H2288">
        <f>YEAR(Table5[[#This Row],[Date]])</f>
        <v>2095</v>
      </c>
    </row>
    <row r="2289" spans="1:8" x14ac:dyDescent="0.2">
      <c r="A2289">
        <v>3380</v>
      </c>
      <c r="B2289" t="s">
        <v>888</v>
      </c>
      <c r="C2289">
        <v>2409</v>
      </c>
      <c r="D2289" t="s">
        <v>899</v>
      </c>
      <c r="E2289" s="200">
        <v>71275</v>
      </c>
      <c r="F2289">
        <v>10</v>
      </c>
      <c r="G2289" t="s">
        <v>892</v>
      </c>
      <c r="H2289">
        <f>YEAR(Table5[[#This Row],[Date]])</f>
        <v>2095</v>
      </c>
    </row>
    <row r="2290" spans="1:8" x14ac:dyDescent="0.2">
      <c r="A2290">
        <v>3381</v>
      </c>
      <c r="B2290" t="s">
        <v>891</v>
      </c>
      <c r="C2290">
        <v>2407</v>
      </c>
      <c r="D2290" t="s">
        <v>889</v>
      </c>
      <c r="E2290" s="200">
        <v>71287</v>
      </c>
      <c r="F2290">
        <v>8</v>
      </c>
      <c r="G2290" t="s">
        <v>890</v>
      </c>
      <c r="H2290">
        <f>YEAR(Table5[[#This Row],[Date]])</f>
        <v>2095</v>
      </c>
    </row>
    <row r="2291" spans="1:8" x14ac:dyDescent="0.2">
      <c r="A2291">
        <v>3382</v>
      </c>
      <c r="B2291" t="s">
        <v>888</v>
      </c>
      <c r="C2291">
        <v>2407</v>
      </c>
      <c r="D2291" t="s">
        <v>893</v>
      </c>
      <c r="E2291" s="200">
        <v>71299</v>
      </c>
      <c r="F2291">
        <v>10</v>
      </c>
      <c r="G2291" t="s">
        <v>892</v>
      </c>
      <c r="H2291">
        <f>YEAR(Table5[[#This Row],[Date]])</f>
        <v>2095</v>
      </c>
    </row>
    <row r="2292" spans="1:8" x14ac:dyDescent="0.2">
      <c r="A2292">
        <v>3383</v>
      </c>
      <c r="B2292" t="s">
        <v>888</v>
      </c>
      <c r="C2292">
        <v>2401</v>
      </c>
      <c r="D2292" t="s">
        <v>899</v>
      </c>
      <c r="E2292" s="200">
        <v>71311</v>
      </c>
      <c r="F2292">
        <v>9</v>
      </c>
      <c r="G2292" t="s">
        <v>892</v>
      </c>
      <c r="H2292">
        <f>YEAR(Table5[[#This Row],[Date]])</f>
        <v>2095</v>
      </c>
    </row>
    <row r="2293" spans="1:8" x14ac:dyDescent="0.2">
      <c r="A2293">
        <v>3384</v>
      </c>
      <c r="B2293" t="s">
        <v>894</v>
      </c>
      <c r="C2293">
        <v>2401</v>
      </c>
      <c r="D2293" t="s">
        <v>893</v>
      </c>
      <c r="E2293" s="200">
        <v>71323</v>
      </c>
      <c r="F2293">
        <v>10</v>
      </c>
      <c r="G2293" t="s">
        <v>892</v>
      </c>
      <c r="H2293">
        <f>YEAR(Table5[[#This Row],[Date]])</f>
        <v>2095</v>
      </c>
    </row>
    <row r="2294" spans="1:8" x14ac:dyDescent="0.2">
      <c r="A2294">
        <v>3385</v>
      </c>
      <c r="B2294" t="s">
        <v>895</v>
      </c>
      <c r="C2294">
        <v>2419</v>
      </c>
      <c r="D2294" t="s">
        <v>899</v>
      </c>
      <c r="E2294" s="200">
        <v>71335</v>
      </c>
      <c r="F2294">
        <v>10</v>
      </c>
      <c r="G2294" t="s">
        <v>890</v>
      </c>
      <c r="H2294">
        <f>YEAR(Table5[[#This Row],[Date]])</f>
        <v>2095</v>
      </c>
    </row>
    <row r="2295" spans="1:8" x14ac:dyDescent="0.2">
      <c r="A2295">
        <v>3386</v>
      </c>
      <c r="B2295" t="s">
        <v>891</v>
      </c>
      <c r="C2295">
        <v>2419</v>
      </c>
      <c r="D2295" t="s">
        <v>899</v>
      </c>
      <c r="E2295" s="200">
        <v>71347</v>
      </c>
      <c r="F2295">
        <v>9</v>
      </c>
      <c r="G2295" t="s">
        <v>892</v>
      </c>
      <c r="H2295">
        <f>YEAR(Table5[[#This Row],[Date]])</f>
        <v>2095</v>
      </c>
    </row>
    <row r="2296" spans="1:8" x14ac:dyDescent="0.2">
      <c r="A2296">
        <v>3388</v>
      </c>
      <c r="B2296" t="s">
        <v>891</v>
      </c>
      <c r="C2296">
        <v>2412</v>
      </c>
      <c r="D2296" t="s">
        <v>897</v>
      </c>
      <c r="E2296" s="200">
        <v>71359</v>
      </c>
      <c r="F2296">
        <v>10</v>
      </c>
      <c r="G2296" t="s">
        <v>892</v>
      </c>
      <c r="H2296">
        <f>YEAR(Table5[[#This Row],[Date]])</f>
        <v>2095</v>
      </c>
    </row>
    <row r="2297" spans="1:8" x14ac:dyDescent="0.2">
      <c r="A2297">
        <v>3390</v>
      </c>
      <c r="B2297" t="s">
        <v>888</v>
      </c>
      <c r="C2297">
        <v>2403</v>
      </c>
      <c r="D2297" t="s">
        <v>893</v>
      </c>
      <c r="E2297" s="200">
        <v>71371</v>
      </c>
      <c r="F2297">
        <v>11</v>
      </c>
      <c r="G2297" t="s">
        <v>892</v>
      </c>
      <c r="H2297">
        <f>YEAR(Table5[[#This Row],[Date]])</f>
        <v>2095</v>
      </c>
    </row>
    <row r="2298" spans="1:8" x14ac:dyDescent="0.2">
      <c r="A2298">
        <v>3391</v>
      </c>
      <c r="B2298" t="s">
        <v>891</v>
      </c>
      <c r="C2298">
        <v>2406</v>
      </c>
      <c r="D2298" t="s">
        <v>897</v>
      </c>
      <c r="E2298" s="200">
        <v>71383</v>
      </c>
      <c r="F2298">
        <v>11</v>
      </c>
      <c r="G2298" t="s">
        <v>890</v>
      </c>
      <c r="H2298">
        <f>YEAR(Table5[[#This Row],[Date]])</f>
        <v>2095</v>
      </c>
    </row>
    <row r="2299" spans="1:8" x14ac:dyDescent="0.2">
      <c r="A2299">
        <v>3392</v>
      </c>
      <c r="B2299" t="s">
        <v>888</v>
      </c>
      <c r="C2299">
        <v>2423</v>
      </c>
      <c r="D2299" t="s">
        <v>899</v>
      </c>
      <c r="E2299" s="200">
        <v>71395</v>
      </c>
      <c r="F2299">
        <v>11</v>
      </c>
      <c r="G2299" t="s">
        <v>892</v>
      </c>
      <c r="H2299">
        <f>YEAR(Table5[[#This Row],[Date]])</f>
        <v>2095</v>
      </c>
    </row>
    <row r="2300" spans="1:8" x14ac:dyDescent="0.2">
      <c r="A2300">
        <v>3393</v>
      </c>
      <c r="B2300" t="s">
        <v>891</v>
      </c>
      <c r="C2300">
        <v>2418</v>
      </c>
      <c r="D2300" t="s">
        <v>900</v>
      </c>
      <c r="E2300" s="200">
        <v>71407</v>
      </c>
      <c r="F2300">
        <v>10</v>
      </c>
      <c r="G2300" t="s">
        <v>890</v>
      </c>
      <c r="H2300">
        <f>YEAR(Table5[[#This Row],[Date]])</f>
        <v>2095</v>
      </c>
    </row>
    <row r="2301" spans="1:8" x14ac:dyDescent="0.2">
      <c r="A2301">
        <v>3394</v>
      </c>
      <c r="B2301" t="s">
        <v>891</v>
      </c>
      <c r="C2301">
        <v>2424</v>
      </c>
      <c r="D2301" t="s">
        <v>897</v>
      </c>
      <c r="E2301" s="200">
        <v>71419</v>
      </c>
      <c r="F2301">
        <v>9</v>
      </c>
      <c r="G2301" t="s">
        <v>892</v>
      </c>
      <c r="H2301">
        <f>YEAR(Table5[[#This Row],[Date]])</f>
        <v>2095</v>
      </c>
    </row>
    <row r="2302" spans="1:8" x14ac:dyDescent="0.2">
      <c r="A2302">
        <v>3396</v>
      </c>
      <c r="B2302" t="s">
        <v>891</v>
      </c>
      <c r="C2302">
        <v>2424</v>
      </c>
      <c r="D2302" t="s">
        <v>901</v>
      </c>
      <c r="E2302" s="200">
        <v>71431</v>
      </c>
      <c r="F2302">
        <v>10</v>
      </c>
      <c r="G2302" t="s">
        <v>892</v>
      </c>
      <c r="H2302">
        <f>YEAR(Table5[[#This Row],[Date]])</f>
        <v>2095</v>
      </c>
    </row>
    <row r="2303" spans="1:8" x14ac:dyDescent="0.2">
      <c r="A2303">
        <v>3397</v>
      </c>
      <c r="B2303" t="s">
        <v>891</v>
      </c>
      <c r="C2303">
        <v>2413</v>
      </c>
      <c r="D2303" t="s">
        <v>897</v>
      </c>
      <c r="E2303" s="200">
        <v>71443</v>
      </c>
      <c r="F2303">
        <v>10</v>
      </c>
      <c r="G2303" t="s">
        <v>892</v>
      </c>
      <c r="H2303">
        <f>YEAR(Table5[[#This Row],[Date]])</f>
        <v>2095</v>
      </c>
    </row>
    <row r="2304" spans="1:8" x14ac:dyDescent="0.2">
      <c r="A2304">
        <v>3398</v>
      </c>
      <c r="B2304" t="s">
        <v>888</v>
      </c>
      <c r="C2304">
        <v>2419</v>
      </c>
      <c r="D2304" t="s">
        <v>900</v>
      </c>
      <c r="E2304" s="200">
        <v>71455</v>
      </c>
      <c r="F2304">
        <v>11</v>
      </c>
      <c r="G2304" t="s">
        <v>892</v>
      </c>
      <c r="H2304">
        <f>YEAR(Table5[[#This Row],[Date]])</f>
        <v>2095</v>
      </c>
    </row>
    <row r="2305" spans="1:8" x14ac:dyDescent="0.2">
      <c r="A2305">
        <v>3399</v>
      </c>
      <c r="B2305" t="s">
        <v>888</v>
      </c>
      <c r="C2305">
        <v>2411</v>
      </c>
      <c r="D2305" t="s">
        <v>893</v>
      </c>
      <c r="E2305" s="200">
        <v>71467</v>
      </c>
      <c r="F2305">
        <v>11</v>
      </c>
      <c r="G2305" t="s">
        <v>890</v>
      </c>
      <c r="H2305">
        <f>YEAR(Table5[[#This Row],[Date]])</f>
        <v>2095</v>
      </c>
    </row>
    <row r="2306" spans="1:8" x14ac:dyDescent="0.2">
      <c r="A2306">
        <v>3402</v>
      </c>
      <c r="B2306" t="s">
        <v>894</v>
      </c>
      <c r="C2306">
        <v>2419</v>
      </c>
      <c r="D2306" t="s">
        <v>899</v>
      </c>
      <c r="E2306" s="200">
        <v>71479</v>
      </c>
      <c r="F2306">
        <v>11</v>
      </c>
      <c r="G2306" t="s">
        <v>892</v>
      </c>
      <c r="H2306">
        <f>YEAR(Table5[[#This Row],[Date]])</f>
        <v>2095</v>
      </c>
    </row>
    <row r="2307" spans="1:8" x14ac:dyDescent="0.2">
      <c r="A2307">
        <v>3403</v>
      </c>
      <c r="B2307" t="s">
        <v>888</v>
      </c>
      <c r="C2307">
        <v>2423</v>
      </c>
      <c r="D2307" t="s">
        <v>901</v>
      </c>
      <c r="E2307" s="200">
        <v>71491</v>
      </c>
      <c r="F2307">
        <v>9</v>
      </c>
      <c r="G2307" t="s">
        <v>890</v>
      </c>
      <c r="H2307">
        <f>YEAR(Table5[[#This Row],[Date]])</f>
        <v>2095</v>
      </c>
    </row>
    <row r="2308" spans="1:8" x14ac:dyDescent="0.2">
      <c r="A2308">
        <v>3405</v>
      </c>
      <c r="B2308" t="s">
        <v>888</v>
      </c>
      <c r="C2308">
        <v>2413</v>
      </c>
      <c r="D2308" t="s">
        <v>899</v>
      </c>
      <c r="E2308" s="200">
        <v>71503</v>
      </c>
      <c r="F2308">
        <v>9</v>
      </c>
      <c r="G2308" t="s">
        <v>890</v>
      </c>
      <c r="H2308">
        <f>YEAR(Table5[[#This Row],[Date]])</f>
        <v>2095</v>
      </c>
    </row>
    <row r="2309" spans="1:8" x14ac:dyDescent="0.2">
      <c r="A2309">
        <v>3406</v>
      </c>
      <c r="B2309" t="s">
        <v>891</v>
      </c>
      <c r="C2309">
        <v>2415</v>
      </c>
      <c r="D2309" t="s">
        <v>900</v>
      </c>
      <c r="E2309" s="200">
        <v>71515</v>
      </c>
      <c r="F2309">
        <v>7</v>
      </c>
      <c r="G2309" t="s">
        <v>892</v>
      </c>
      <c r="H2309">
        <f>YEAR(Table5[[#This Row],[Date]])</f>
        <v>2095</v>
      </c>
    </row>
    <row r="2310" spans="1:8" x14ac:dyDescent="0.2">
      <c r="A2310">
        <v>3407</v>
      </c>
      <c r="B2310" t="s">
        <v>891</v>
      </c>
      <c r="C2310">
        <v>2406</v>
      </c>
      <c r="D2310" t="s">
        <v>897</v>
      </c>
      <c r="E2310" s="200">
        <v>71527</v>
      </c>
      <c r="F2310">
        <v>10</v>
      </c>
      <c r="G2310" t="s">
        <v>890</v>
      </c>
      <c r="H2310">
        <f>YEAR(Table5[[#This Row],[Date]])</f>
        <v>2095</v>
      </c>
    </row>
    <row r="2311" spans="1:8" x14ac:dyDescent="0.2">
      <c r="A2311">
        <v>3408</v>
      </c>
      <c r="B2311" t="s">
        <v>888</v>
      </c>
      <c r="C2311">
        <v>2413</v>
      </c>
      <c r="D2311" t="s">
        <v>900</v>
      </c>
      <c r="E2311" s="200">
        <v>71539</v>
      </c>
      <c r="F2311">
        <v>10</v>
      </c>
      <c r="G2311" t="s">
        <v>892</v>
      </c>
      <c r="H2311">
        <f>YEAR(Table5[[#This Row],[Date]])</f>
        <v>2095</v>
      </c>
    </row>
    <row r="2312" spans="1:8" x14ac:dyDescent="0.2">
      <c r="A2312">
        <v>3409</v>
      </c>
      <c r="B2312" t="s">
        <v>895</v>
      </c>
      <c r="C2312">
        <v>2413</v>
      </c>
      <c r="D2312" t="s">
        <v>899</v>
      </c>
      <c r="E2312" s="200">
        <v>71551</v>
      </c>
      <c r="F2312">
        <v>4</v>
      </c>
      <c r="G2312" t="s">
        <v>890</v>
      </c>
      <c r="H2312">
        <f>YEAR(Table5[[#This Row],[Date]])</f>
        <v>2095</v>
      </c>
    </row>
    <row r="2313" spans="1:8" x14ac:dyDescent="0.2">
      <c r="A2313">
        <v>3410</v>
      </c>
      <c r="B2313" t="s">
        <v>895</v>
      </c>
      <c r="C2313">
        <v>2413</v>
      </c>
      <c r="D2313" t="s">
        <v>900</v>
      </c>
      <c r="E2313" s="200">
        <v>71563</v>
      </c>
      <c r="F2313">
        <v>10</v>
      </c>
      <c r="G2313" t="s">
        <v>890</v>
      </c>
      <c r="H2313">
        <f>YEAR(Table5[[#This Row],[Date]])</f>
        <v>2095</v>
      </c>
    </row>
    <row r="2314" spans="1:8" x14ac:dyDescent="0.2">
      <c r="A2314">
        <v>3411</v>
      </c>
      <c r="B2314" t="s">
        <v>894</v>
      </c>
      <c r="C2314">
        <v>2416</v>
      </c>
      <c r="D2314" t="s">
        <v>897</v>
      </c>
      <c r="E2314" s="200">
        <v>71575</v>
      </c>
      <c r="F2314">
        <v>10</v>
      </c>
      <c r="G2314" t="s">
        <v>890</v>
      </c>
      <c r="H2314">
        <f>YEAR(Table5[[#This Row],[Date]])</f>
        <v>2095</v>
      </c>
    </row>
    <row r="2315" spans="1:8" x14ac:dyDescent="0.2">
      <c r="A2315">
        <v>3412</v>
      </c>
      <c r="B2315" t="s">
        <v>891</v>
      </c>
      <c r="C2315">
        <v>2420</v>
      </c>
      <c r="D2315" t="s">
        <v>893</v>
      </c>
      <c r="E2315" s="200">
        <v>71587</v>
      </c>
      <c r="F2315">
        <v>10</v>
      </c>
      <c r="G2315" t="s">
        <v>890</v>
      </c>
      <c r="H2315">
        <f>YEAR(Table5[[#This Row],[Date]])</f>
        <v>2095</v>
      </c>
    </row>
    <row r="2316" spans="1:8" x14ac:dyDescent="0.2">
      <c r="A2316">
        <v>3413</v>
      </c>
      <c r="B2316" t="s">
        <v>895</v>
      </c>
      <c r="C2316">
        <v>2406</v>
      </c>
      <c r="D2316" t="s">
        <v>899</v>
      </c>
      <c r="E2316" s="200">
        <v>71599</v>
      </c>
      <c r="F2316">
        <v>9</v>
      </c>
      <c r="G2316" t="s">
        <v>892</v>
      </c>
      <c r="H2316">
        <f>YEAR(Table5[[#This Row],[Date]])</f>
        <v>2096</v>
      </c>
    </row>
    <row r="2317" spans="1:8" x14ac:dyDescent="0.2">
      <c r="A2317">
        <v>3414</v>
      </c>
      <c r="B2317" t="s">
        <v>888</v>
      </c>
      <c r="C2317">
        <v>2411</v>
      </c>
      <c r="D2317" t="s">
        <v>897</v>
      </c>
      <c r="E2317" s="200">
        <v>71611</v>
      </c>
      <c r="F2317">
        <v>11</v>
      </c>
      <c r="G2317" t="s">
        <v>890</v>
      </c>
      <c r="H2317">
        <f>YEAR(Table5[[#This Row],[Date]])</f>
        <v>2096</v>
      </c>
    </row>
    <row r="2318" spans="1:8" x14ac:dyDescent="0.2">
      <c r="A2318">
        <v>3416</v>
      </c>
      <c r="B2318" t="s">
        <v>891</v>
      </c>
      <c r="C2318">
        <v>2402</v>
      </c>
      <c r="D2318" t="s">
        <v>889</v>
      </c>
      <c r="E2318" s="200">
        <v>71623</v>
      </c>
      <c r="F2318">
        <v>11</v>
      </c>
      <c r="G2318" t="s">
        <v>890</v>
      </c>
      <c r="H2318">
        <f>YEAR(Table5[[#This Row],[Date]])</f>
        <v>2096</v>
      </c>
    </row>
    <row r="2319" spans="1:8" x14ac:dyDescent="0.2">
      <c r="A2319">
        <v>3417</v>
      </c>
      <c r="B2319" t="s">
        <v>891</v>
      </c>
      <c r="C2319">
        <v>2402</v>
      </c>
      <c r="D2319" t="s">
        <v>897</v>
      </c>
      <c r="E2319" s="200">
        <v>71635</v>
      </c>
      <c r="F2319">
        <v>10</v>
      </c>
      <c r="G2319" t="s">
        <v>892</v>
      </c>
      <c r="H2319">
        <f>YEAR(Table5[[#This Row],[Date]])</f>
        <v>2096</v>
      </c>
    </row>
    <row r="2320" spans="1:8" x14ac:dyDescent="0.2">
      <c r="A2320">
        <v>3419</v>
      </c>
      <c r="B2320" t="s">
        <v>891</v>
      </c>
      <c r="C2320">
        <v>2406</v>
      </c>
      <c r="D2320" t="s">
        <v>897</v>
      </c>
      <c r="E2320" s="200">
        <v>71647</v>
      </c>
      <c r="F2320">
        <v>11</v>
      </c>
      <c r="G2320" t="s">
        <v>892</v>
      </c>
      <c r="H2320">
        <f>YEAR(Table5[[#This Row],[Date]])</f>
        <v>2096</v>
      </c>
    </row>
    <row r="2321" spans="1:8" x14ac:dyDescent="0.2">
      <c r="A2321">
        <v>3420</v>
      </c>
      <c r="B2321" t="s">
        <v>894</v>
      </c>
      <c r="C2321">
        <v>2418</v>
      </c>
      <c r="D2321" t="s">
        <v>899</v>
      </c>
      <c r="E2321" s="200">
        <v>71659</v>
      </c>
      <c r="F2321">
        <v>11</v>
      </c>
      <c r="G2321" t="s">
        <v>890</v>
      </c>
      <c r="H2321">
        <f>YEAR(Table5[[#This Row],[Date]])</f>
        <v>2096</v>
      </c>
    </row>
    <row r="2322" spans="1:8" x14ac:dyDescent="0.2">
      <c r="A2322">
        <v>3421</v>
      </c>
      <c r="B2322" t="s">
        <v>894</v>
      </c>
      <c r="C2322">
        <v>2411</v>
      </c>
      <c r="D2322" t="s">
        <v>889</v>
      </c>
      <c r="E2322" s="200">
        <v>71671</v>
      </c>
      <c r="F2322">
        <v>11</v>
      </c>
      <c r="G2322" t="s">
        <v>890</v>
      </c>
      <c r="H2322">
        <f>YEAR(Table5[[#This Row],[Date]])</f>
        <v>2096</v>
      </c>
    </row>
    <row r="2323" spans="1:8" x14ac:dyDescent="0.2">
      <c r="A2323">
        <v>3423</v>
      </c>
      <c r="B2323" t="s">
        <v>888</v>
      </c>
      <c r="C2323">
        <v>2406</v>
      </c>
      <c r="D2323" t="s">
        <v>899</v>
      </c>
      <c r="E2323" s="200">
        <v>71683</v>
      </c>
      <c r="F2323">
        <v>10</v>
      </c>
      <c r="G2323" t="s">
        <v>892</v>
      </c>
      <c r="H2323">
        <f>YEAR(Table5[[#This Row],[Date]])</f>
        <v>2096</v>
      </c>
    </row>
    <row r="2324" spans="1:8" x14ac:dyDescent="0.2">
      <c r="A2324">
        <v>3424</v>
      </c>
      <c r="B2324" t="s">
        <v>891</v>
      </c>
      <c r="C2324">
        <v>2404</v>
      </c>
      <c r="D2324" t="s">
        <v>900</v>
      </c>
      <c r="E2324" s="200">
        <v>71695</v>
      </c>
      <c r="F2324">
        <v>10</v>
      </c>
      <c r="G2324" t="s">
        <v>890</v>
      </c>
      <c r="H2324">
        <f>YEAR(Table5[[#This Row],[Date]])</f>
        <v>2096</v>
      </c>
    </row>
    <row r="2325" spans="1:8" x14ac:dyDescent="0.2">
      <c r="A2325">
        <v>3425</v>
      </c>
      <c r="B2325" t="s">
        <v>888</v>
      </c>
      <c r="C2325">
        <v>2424</v>
      </c>
      <c r="D2325" t="s">
        <v>889</v>
      </c>
      <c r="E2325" s="200">
        <v>71707</v>
      </c>
      <c r="F2325">
        <v>10</v>
      </c>
      <c r="G2325" t="s">
        <v>890</v>
      </c>
      <c r="H2325">
        <f>YEAR(Table5[[#This Row],[Date]])</f>
        <v>2096</v>
      </c>
    </row>
    <row r="2326" spans="1:8" x14ac:dyDescent="0.2">
      <c r="A2326">
        <v>3426</v>
      </c>
      <c r="B2326" t="s">
        <v>891</v>
      </c>
      <c r="C2326">
        <v>2411</v>
      </c>
      <c r="D2326" t="s">
        <v>900</v>
      </c>
      <c r="E2326" s="200">
        <v>71719</v>
      </c>
      <c r="F2326">
        <v>10</v>
      </c>
      <c r="G2326" t="s">
        <v>892</v>
      </c>
      <c r="H2326">
        <f>YEAR(Table5[[#This Row],[Date]])</f>
        <v>2096</v>
      </c>
    </row>
    <row r="2327" spans="1:8" x14ac:dyDescent="0.2">
      <c r="A2327">
        <v>3427</v>
      </c>
      <c r="B2327" t="s">
        <v>891</v>
      </c>
      <c r="C2327">
        <v>2415</v>
      </c>
      <c r="D2327" t="s">
        <v>897</v>
      </c>
      <c r="E2327" s="200">
        <v>71731</v>
      </c>
      <c r="F2327">
        <v>9</v>
      </c>
      <c r="G2327" t="s">
        <v>892</v>
      </c>
      <c r="H2327">
        <f>YEAR(Table5[[#This Row],[Date]])</f>
        <v>2096</v>
      </c>
    </row>
    <row r="2328" spans="1:8" x14ac:dyDescent="0.2">
      <c r="A2328">
        <v>3428</v>
      </c>
      <c r="B2328" t="s">
        <v>891</v>
      </c>
      <c r="C2328">
        <v>2417</v>
      </c>
      <c r="D2328" t="s">
        <v>897</v>
      </c>
      <c r="E2328" s="200">
        <v>71743</v>
      </c>
      <c r="F2328">
        <v>11</v>
      </c>
      <c r="G2328" t="s">
        <v>892</v>
      </c>
      <c r="H2328">
        <f>YEAR(Table5[[#This Row],[Date]])</f>
        <v>2096</v>
      </c>
    </row>
    <row r="2329" spans="1:8" x14ac:dyDescent="0.2">
      <c r="A2329">
        <v>3430</v>
      </c>
      <c r="B2329" t="s">
        <v>891</v>
      </c>
      <c r="C2329">
        <v>2417</v>
      </c>
      <c r="D2329" t="s">
        <v>901</v>
      </c>
      <c r="E2329" s="200">
        <v>71755</v>
      </c>
      <c r="F2329">
        <v>9</v>
      </c>
      <c r="G2329" t="s">
        <v>890</v>
      </c>
      <c r="H2329">
        <f>YEAR(Table5[[#This Row],[Date]])</f>
        <v>2096</v>
      </c>
    </row>
    <row r="2330" spans="1:8" x14ac:dyDescent="0.2">
      <c r="A2330">
        <v>3431</v>
      </c>
      <c r="B2330" t="s">
        <v>894</v>
      </c>
      <c r="C2330">
        <v>2419</v>
      </c>
      <c r="D2330" t="s">
        <v>897</v>
      </c>
      <c r="E2330" s="200">
        <v>71767</v>
      </c>
      <c r="F2330">
        <v>10</v>
      </c>
      <c r="G2330" t="s">
        <v>892</v>
      </c>
      <c r="H2330">
        <f>YEAR(Table5[[#This Row],[Date]])</f>
        <v>2096</v>
      </c>
    </row>
    <row r="2331" spans="1:8" x14ac:dyDescent="0.2">
      <c r="A2331">
        <v>3432</v>
      </c>
      <c r="B2331" t="s">
        <v>894</v>
      </c>
      <c r="C2331">
        <v>2404</v>
      </c>
      <c r="D2331" t="s">
        <v>897</v>
      </c>
      <c r="E2331" s="200">
        <v>71779</v>
      </c>
      <c r="F2331">
        <v>10</v>
      </c>
      <c r="G2331" t="s">
        <v>892</v>
      </c>
      <c r="H2331">
        <f>YEAR(Table5[[#This Row],[Date]])</f>
        <v>2096</v>
      </c>
    </row>
    <row r="2332" spans="1:8" x14ac:dyDescent="0.2">
      <c r="A2332">
        <v>3433</v>
      </c>
      <c r="B2332" t="s">
        <v>891</v>
      </c>
      <c r="C2332">
        <v>2408</v>
      </c>
      <c r="D2332" t="s">
        <v>893</v>
      </c>
      <c r="E2332" s="200">
        <v>71791</v>
      </c>
      <c r="F2332">
        <v>10</v>
      </c>
      <c r="G2332" t="s">
        <v>892</v>
      </c>
      <c r="H2332">
        <f>YEAR(Table5[[#This Row],[Date]])</f>
        <v>2096</v>
      </c>
    </row>
    <row r="2333" spans="1:8" x14ac:dyDescent="0.2">
      <c r="A2333">
        <v>3435</v>
      </c>
      <c r="B2333" t="s">
        <v>894</v>
      </c>
      <c r="C2333">
        <v>2405</v>
      </c>
      <c r="D2333" t="s">
        <v>900</v>
      </c>
      <c r="E2333" s="200">
        <v>71803</v>
      </c>
      <c r="F2333">
        <v>9</v>
      </c>
      <c r="G2333" t="s">
        <v>890</v>
      </c>
      <c r="H2333">
        <f>YEAR(Table5[[#This Row],[Date]])</f>
        <v>2096</v>
      </c>
    </row>
    <row r="2334" spans="1:8" x14ac:dyDescent="0.2">
      <c r="A2334">
        <v>3436</v>
      </c>
      <c r="B2334" t="s">
        <v>895</v>
      </c>
      <c r="C2334">
        <v>2420</v>
      </c>
      <c r="D2334" t="s">
        <v>901</v>
      </c>
      <c r="E2334" s="200">
        <v>71815</v>
      </c>
      <c r="F2334">
        <v>9</v>
      </c>
      <c r="G2334" t="s">
        <v>892</v>
      </c>
      <c r="H2334">
        <f>YEAR(Table5[[#This Row],[Date]])</f>
        <v>2096</v>
      </c>
    </row>
    <row r="2335" spans="1:8" x14ac:dyDescent="0.2">
      <c r="A2335">
        <v>3437</v>
      </c>
      <c r="B2335" t="s">
        <v>894</v>
      </c>
      <c r="C2335">
        <v>2412</v>
      </c>
      <c r="D2335" t="s">
        <v>893</v>
      </c>
      <c r="E2335" s="200">
        <v>71827</v>
      </c>
      <c r="F2335">
        <v>9</v>
      </c>
      <c r="G2335" t="s">
        <v>890</v>
      </c>
      <c r="H2335">
        <f>YEAR(Table5[[#This Row],[Date]])</f>
        <v>2096</v>
      </c>
    </row>
    <row r="2336" spans="1:8" x14ac:dyDescent="0.2">
      <c r="A2336">
        <v>3438</v>
      </c>
      <c r="B2336" t="s">
        <v>891</v>
      </c>
      <c r="C2336">
        <v>2415</v>
      </c>
      <c r="D2336" t="s">
        <v>897</v>
      </c>
      <c r="E2336" s="200">
        <v>71839</v>
      </c>
      <c r="F2336">
        <v>9</v>
      </c>
      <c r="G2336" t="s">
        <v>890</v>
      </c>
      <c r="H2336">
        <f>YEAR(Table5[[#This Row],[Date]])</f>
        <v>2096</v>
      </c>
    </row>
    <row r="2337" spans="1:8" x14ac:dyDescent="0.2">
      <c r="A2337">
        <v>3439</v>
      </c>
      <c r="B2337" t="s">
        <v>891</v>
      </c>
      <c r="C2337">
        <v>2420</v>
      </c>
      <c r="D2337" t="s">
        <v>889</v>
      </c>
      <c r="E2337" s="200">
        <v>71851</v>
      </c>
      <c r="F2337">
        <v>9</v>
      </c>
      <c r="G2337" t="s">
        <v>890</v>
      </c>
      <c r="H2337">
        <f>YEAR(Table5[[#This Row],[Date]])</f>
        <v>2096</v>
      </c>
    </row>
    <row r="2338" spans="1:8" x14ac:dyDescent="0.2">
      <c r="A2338">
        <v>3440</v>
      </c>
      <c r="B2338" t="s">
        <v>891</v>
      </c>
      <c r="C2338">
        <v>2405</v>
      </c>
      <c r="D2338" t="s">
        <v>897</v>
      </c>
      <c r="E2338" s="200">
        <v>71863</v>
      </c>
      <c r="F2338">
        <v>9</v>
      </c>
      <c r="G2338" t="s">
        <v>890</v>
      </c>
      <c r="H2338">
        <f>YEAR(Table5[[#This Row],[Date]])</f>
        <v>2096</v>
      </c>
    </row>
    <row r="2339" spans="1:8" x14ac:dyDescent="0.2">
      <c r="A2339">
        <v>3441</v>
      </c>
      <c r="B2339" t="s">
        <v>891</v>
      </c>
      <c r="C2339">
        <v>2414</v>
      </c>
      <c r="D2339" t="s">
        <v>900</v>
      </c>
      <c r="E2339" s="200">
        <v>71875</v>
      </c>
      <c r="F2339">
        <v>5</v>
      </c>
      <c r="G2339" t="s">
        <v>892</v>
      </c>
      <c r="H2339">
        <f>YEAR(Table5[[#This Row],[Date]])</f>
        <v>2096</v>
      </c>
    </row>
    <row r="2340" spans="1:8" x14ac:dyDescent="0.2">
      <c r="A2340">
        <v>3444</v>
      </c>
      <c r="B2340" t="s">
        <v>891</v>
      </c>
      <c r="C2340">
        <v>2401</v>
      </c>
      <c r="D2340" t="s">
        <v>897</v>
      </c>
      <c r="E2340" s="200">
        <v>71887</v>
      </c>
      <c r="F2340">
        <v>9</v>
      </c>
      <c r="G2340" t="s">
        <v>892</v>
      </c>
      <c r="H2340">
        <f>YEAR(Table5[[#This Row],[Date]])</f>
        <v>2096</v>
      </c>
    </row>
    <row r="2341" spans="1:8" x14ac:dyDescent="0.2">
      <c r="A2341">
        <v>3445</v>
      </c>
      <c r="B2341" t="s">
        <v>891</v>
      </c>
      <c r="C2341">
        <v>2420</v>
      </c>
      <c r="D2341" t="s">
        <v>889</v>
      </c>
      <c r="E2341" s="200">
        <v>71899</v>
      </c>
      <c r="F2341">
        <v>9</v>
      </c>
      <c r="G2341" t="s">
        <v>890</v>
      </c>
      <c r="H2341">
        <f>YEAR(Table5[[#This Row],[Date]])</f>
        <v>2096</v>
      </c>
    </row>
    <row r="2342" spans="1:8" x14ac:dyDescent="0.2">
      <c r="A2342">
        <v>3446</v>
      </c>
      <c r="B2342" t="s">
        <v>891</v>
      </c>
      <c r="C2342">
        <v>2417</v>
      </c>
      <c r="D2342" t="s">
        <v>897</v>
      </c>
      <c r="E2342" s="200">
        <v>71911</v>
      </c>
      <c r="F2342">
        <v>9</v>
      </c>
      <c r="G2342" t="s">
        <v>890</v>
      </c>
      <c r="H2342">
        <f>YEAR(Table5[[#This Row],[Date]])</f>
        <v>2096</v>
      </c>
    </row>
    <row r="2343" spans="1:8" x14ac:dyDescent="0.2">
      <c r="A2343">
        <v>3447</v>
      </c>
      <c r="B2343" t="s">
        <v>891</v>
      </c>
      <c r="C2343">
        <v>2417</v>
      </c>
      <c r="D2343" t="s">
        <v>897</v>
      </c>
      <c r="E2343" s="200">
        <v>71923</v>
      </c>
      <c r="F2343">
        <v>9</v>
      </c>
      <c r="G2343" t="s">
        <v>892</v>
      </c>
      <c r="H2343">
        <f>YEAR(Table5[[#This Row],[Date]])</f>
        <v>2096</v>
      </c>
    </row>
    <row r="2344" spans="1:8" x14ac:dyDescent="0.2">
      <c r="A2344">
        <v>3449</v>
      </c>
      <c r="B2344" t="s">
        <v>891</v>
      </c>
      <c r="C2344">
        <v>2406</v>
      </c>
      <c r="D2344" t="s">
        <v>901</v>
      </c>
      <c r="E2344" s="200">
        <v>71935</v>
      </c>
      <c r="F2344">
        <v>9</v>
      </c>
      <c r="G2344" t="s">
        <v>892</v>
      </c>
      <c r="H2344">
        <f>YEAR(Table5[[#This Row],[Date]])</f>
        <v>2096</v>
      </c>
    </row>
    <row r="2345" spans="1:8" x14ac:dyDescent="0.2">
      <c r="A2345">
        <v>3450</v>
      </c>
      <c r="B2345" t="s">
        <v>888</v>
      </c>
      <c r="C2345">
        <v>2416</v>
      </c>
      <c r="D2345" t="s">
        <v>899</v>
      </c>
      <c r="E2345" s="200">
        <v>71947</v>
      </c>
      <c r="F2345">
        <v>9</v>
      </c>
      <c r="G2345" t="s">
        <v>890</v>
      </c>
      <c r="H2345">
        <f>YEAR(Table5[[#This Row],[Date]])</f>
        <v>2096</v>
      </c>
    </row>
    <row r="2346" spans="1:8" x14ac:dyDescent="0.2">
      <c r="A2346">
        <v>3451</v>
      </c>
      <c r="B2346" t="s">
        <v>888</v>
      </c>
      <c r="C2346">
        <v>2421</v>
      </c>
      <c r="D2346" t="s">
        <v>901</v>
      </c>
      <c r="E2346" s="200">
        <v>71959</v>
      </c>
      <c r="F2346">
        <v>9</v>
      </c>
      <c r="G2346" t="s">
        <v>890</v>
      </c>
      <c r="H2346">
        <f>YEAR(Table5[[#This Row],[Date]])</f>
        <v>2097</v>
      </c>
    </row>
    <row r="2347" spans="1:8" x14ac:dyDescent="0.2">
      <c r="A2347">
        <v>3452</v>
      </c>
      <c r="B2347" t="s">
        <v>891</v>
      </c>
      <c r="C2347">
        <v>2417</v>
      </c>
      <c r="D2347" t="s">
        <v>893</v>
      </c>
      <c r="E2347" s="200">
        <v>71971</v>
      </c>
      <c r="F2347">
        <v>9</v>
      </c>
      <c r="G2347" t="s">
        <v>890</v>
      </c>
      <c r="H2347">
        <f>YEAR(Table5[[#This Row],[Date]])</f>
        <v>2097</v>
      </c>
    </row>
    <row r="2348" spans="1:8" x14ac:dyDescent="0.2">
      <c r="A2348">
        <v>3453</v>
      </c>
      <c r="B2348" t="s">
        <v>888</v>
      </c>
      <c r="C2348">
        <v>2417</v>
      </c>
      <c r="D2348" t="s">
        <v>899</v>
      </c>
      <c r="E2348" s="200">
        <v>71983</v>
      </c>
      <c r="F2348">
        <v>8</v>
      </c>
      <c r="G2348" t="s">
        <v>892</v>
      </c>
      <c r="H2348">
        <f>YEAR(Table5[[#This Row],[Date]])</f>
        <v>2097</v>
      </c>
    </row>
    <row r="2349" spans="1:8" x14ac:dyDescent="0.2">
      <c r="A2349">
        <v>3454</v>
      </c>
      <c r="B2349" t="s">
        <v>894</v>
      </c>
      <c r="C2349">
        <v>2408</v>
      </c>
      <c r="D2349" t="s">
        <v>893</v>
      </c>
      <c r="E2349" s="200">
        <v>71995</v>
      </c>
      <c r="F2349">
        <v>8</v>
      </c>
      <c r="G2349" t="s">
        <v>890</v>
      </c>
      <c r="H2349">
        <f>YEAR(Table5[[#This Row],[Date]])</f>
        <v>2097</v>
      </c>
    </row>
    <row r="2350" spans="1:8" x14ac:dyDescent="0.2">
      <c r="A2350">
        <v>3455</v>
      </c>
      <c r="B2350" t="s">
        <v>891</v>
      </c>
      <c r="C2350">
        <v>2420</v>
      </c>
      <c r="D2350" t="s">
        <v>889</v>
      </c>
      <c r="E2350" s="200">
        <v>72007</v>
      </c>
      <c r="F2350">
        <v>8</v>
      </c>
      <c r="G2350" t="s">
        <v>892</v>
      </c>
      <c r="H2350">
        <f>YEAR(Table5[[#This Row],[Date]])</f>
        <v>2097</v>
      </c>
    </row>
    <row r="2351" spans="1:8" x14ac:dyDescent="0.2">
      <c r="A2351">
        <v>3456</v>
      </c>
      <c r="B2351" t="s">
        <v>888</v>
      </c>
      <c r="C2351">
        <v>2421</v>
      </c>
      <c r="D2351" t="s">
        <v>889</v>
      </c>
      <c r="E2351" s="200">
        <v>72019</v>
      </c>
      <c r="F2351">
        <v>8</v>
      </c>
      <c r="G2351" t="s">
        <v>890</v>
      </c>
      <c r="H2351">
        <f>YEAR(Table5[[#This Row],[Date]])</f>
        <v>2097</v>
      </c>
    </row>
    <row r="2352" spans="1:8" x14ac:dyDescent="0.2">
      <c r="A2352">
        <v>3457</v>
      </c>
      <c r="B2352" t="s">
        <v>888</v>
      </c>
      <c r="C2352">
        <v>2423</v>
      </c>
      <c r="D2352" t="s">
        <v>899</v>
      </c>
      <c r="E2352" s="200">
        <v>72031</v>
      </c>
      <c r="F2352">
        <v>8</v>
      </c>
      <c r="G2352" t="s">
        <v>892</v>
      </c>
      <c r="H2352">
        <f>YEAR(Table5[[#This Row],[Date]])</f>
        <v>2097</v>
      </c>
    </row>
    <row r="2353" spans="1:8" x14ac:dyDescent="0.2">
      <c r="A2353">
        <v>3458</v>
      </c>
      <c r="B2353" t="s">
        <v>891</v>
      </c>
      <c r="C2353">
        <v>2413</v>
      </c>
      <c r="D2353" t="s">
        <v>901</v>
      </c>
      <c r="E2353" s="200">
        <v>72043</v>
      </c>
      <c r="F2353">
        <v>8</v>
      </c>
      <c r="G2353" t="s">
        <v>892</v>
      </c>
      <c r="H2353">
        <f>YEAR(Table5[[#This Row],[Date]])</f>
        <v>2097</v>
      </c>
    </row>
    <row r="2354" spans="1:8" x14ac:dyDescent="0.2">
      <c r="A2354">
        <v>3461</v>
      </c>
      <c r="B2354" t="s">
        <v>888</v>
      </c>
      <c r="C2354">
        <v>2423</v>
      </c>
      <c r="D2354" t="s">
        <v>889</v>
      </c>
      <c r="E2354" s="200">
        <v>72055</v>
      </c>
      <c r="F2354">
        <v>4</v>
      </c>
      <c r="G2354" t="s">
        <v>890</v>
      </c>
      <c r="H2354">
        <f>YEAR(Table5[[#This Row],[Date]])</f>
        <v>2097</v>
      </c>
    </row>
    <row r="2355" spans="1:8" x14ac:dyDescent="0.2">
      <c r="A2355">
        <v>3462</v>
      </c>
      <c r="B2355" t="s">
        <v>891</v>
      </c>
      <c r="C2355">
        <v>2420</v>
      </c>
      <c r="D2355" t="s">
        <v>889</v>
      </c>
      <c r="E2355" s="200">
        <v>72067</v>
      </c>
      <c r="F2355">
        <v>8</v>
      </c>
      <c r="G2355" t="s">
        <v>890</v>
      </c>
      <c r="H2355">
        <f>YEAR(Table5[[#This Row],[Date]])</f>
        <v>2097</v>
      </c>
    </row>
    <row r="2356" spans="1:8" x14ac:dyDescent="0.2">
      <c r="A2356">
        <v>3464</v>
      </c>
      <c r="B2356" t="s">
        <v>888</v>
      </c>
      <c r="C2356">
        <v>2418</v>
      </c>
      <c r="D2356" t="s">
        <v>901</v>
      </c>
      <c r="E2356" s="200">
        <v>72079</v>
      </c>
      <c r="F2356">
        <v>8</v>
      </c>
      <c r="G2356" t="s">
        <v>890</v>
      </c>
      <c r="H2356">
        <f>YEAR(Table5[[#This Row],[Date]])</f>
        <v>2097</v>
      </c>
    </row>
    <row r="2357" spans="1:8" x14ac:dyDescent="0.2">
      <c r="A2357">
        <v>3465</v>
      </c>
      <c r="B2357" t="s">
        <v>891</v>
      </c>
      <c r="C2357">
        <v>2409</v>
      </c>
      <c r="D2357" t="s">
        <v>901</v>
      </c>
      <c r="E2357" s="200">
        <v>72091</v>
      </c>
      <c r="F2357">
        <v>3</v>
      </c>
      <c r="G2357" t="s">
        <v>892</v>
      </c>
      <c r="H2357">
        <f>YEAR(Table5[[#This Row],[Date]])</f>
        <v>2097</v>
      </c>
    </row>
    <row r="2358" spans="1:8" x14ac:dyDescent="0.2">
      <c r="A2358">
        <v>3466</v>
      </c>
      <c r="B2358" t="s">
        <v>894</v>
      </c>
      <c r="C2358">
        <v>2405</v>
      </c>
      <c r="D2358" t="s">
        <v>897</v>
      </c>
      <c r="E2358" s="200">
        <v>72103</v>
      </c>
      <c r="F2358">
        <v>8</v>
      </c>
      <c r="G2358" t="s">
        <v>892</v>
      </c>
      <c r="H2358">
        <f>YEAR(Table5[[#This Row],[Date]])</f>
        <v>2097</v>
      </c>
    </row>
    <row r="2359" spans="1:8" x14ac:dyDescent="0.2">
      <c r="A2359">
        <v>3467</v>
      </c>
      <c r="B2359" t="s">
        <v>894</v>
      </c>
      <c r="C2359">
        <v>2415</v>
      </c>
      <c r="D2359" t="s">
        <v>899</v>
      </c>
      <c r="E2359" s="200">
        <v>72115</v>
      </c>
      <c r="F2359">
        <v>8</v>
      </c>
      <c r="G2359" t="s">
        <v>892</v>
      </c>
      <c r="H2359">
        <f>YEAR(Table5[[#This Row],[Date]])</f>
        <v>2097</v>
      </c>
    </row>
    <row r="2360" spans="1:8" x14ac:dyDescent="0.2">
      <c r="A2360">
        <v>3468</v>
      </c>
      <c r="B2360" t="s">
        <v>891</v>
      </c>
      <c r="C2360">
        <v>2419</v>
      </c>
      <c r="D2360" t="s">
        <v>901</v>
      </c>
      <c r="E2360" s="200">
        <v>72127</v>
      </c>
      <c r="F2360">
        <v>3</v>
      </c>
      <c r="G2360" t="s">
        <v>890</v>
      </c>
      <c r="H2360">
        <f>YEAR(Table5[[#This Row],[Date]])</f>
        <v>2097</v>
      </c>
    </row>
    <row r="2361" spans="1:8" x14ac:dyDescent="0.2">
      <c r="A2361">
        <v>3469</v>
      </c>
      <c r="B2361" t="s">
        <v>894</v>
      </c>
      <c r="C2361">
        <v>2416</v>
      </c>
      <c r="D2361" t="s">
        <v>889</v>
      </c>
      <c r="E2361" s="200">
        <v>72139</v>
      </c>
      <c r="F2361">
        <v>8</v>
      </c>
      <c r="G2361" t="s">
        <v>890</v>
      </c>
      <c r="H2361">
        <f>YEAR(Table5[[#This Row],[Date]])</f>
        <v>2097</v>
      </c>
    </row>
    <row r="2362" spans="1:8" x14ac:dyDescent="0.2">
      <c r="A2362">
        <v>3470</v>
      </c>
      <c r="B2362" t="s">
        <v>891</v>
      </c>
      <c r="C2362">
        <v>2411</v>
      </c>
      <c r="D2362" t="s">
        <v>899</v>
      </c>
      <c r="E2362" s="200">
        <v>72151</v>
      </c>
      <c r="F2362">
        <v>8</v>
      </c>
      <c r="G2362" t="s">
        <v>892</v>
      </c>
      <c r="H2362">
        <f>YEAR(Table5[[#This Row],[Date]])</f>
        <v>2097</v>
      </c>
    </row>
    <row r="2363" spans="1:8" x14ac:dyDescent="0.2">
      <c r="A2363">
        <v>3471</v>
      </c>
      <c r="B2363" t="s">
        <v>888</v>
      </c>
      <c r="C2363">
        <v>2418</v>
      </c>
      <c r="D2363" t="s">
        <v>900</v>
      </c>
      <c r="E2363" s="200">
        <v>72163</v>
      </c>
      <c r="F2363">
        <v>8</v>
      </c>
      <c r="G2363" t="s">
        <v>892</v>
      </c>
      <c r="H2363">
        <f>YEAR(Table5[[#This Row],[Date]])</f>
        <v>2097</v>
      </c>
    </row>
    <row r="2364" spans="1:8" x14ac:dyDescent="0.2">
      <c r="A2364">
        <v>3472</v>
      </c>
      <c r="B2364" t="s">
        <v>891</v>
      </c>
      <c r="C2364">
        <v>2413</v>
      </c>
      <c r="D2364" t="s">
        <v>897</v>
      </c>
      <c r="E2364" s="200">
        <v>72175</v>
      </c>
      <c r="F2364">
        <v>8</v>
      </c>
      <c r="G2364" t="s">
        <v>892</v>
      </c>
      <c r="H2364">
        <f>YEAR(Table5[[#This Row],[Date]])</f>
        <v>2097</v>
      </c>
    </row>
    <row r="2365" spans="1:8" x14ac:dyDescent="0.2">
      <c r="A2365">
        <v>3473</v>
      </c>
      <c r="B2365" t="s">
        <v>888</v>
      </c>
      <c r="C2365">
        <v>2413</v>
      </c>
      <c r="D2365" t="s">
        <v>899</v>
      </c>
      <c r="E2365" s="200">
        <v>72187</v>
      </c>
      <c r="F2365">
        <v>8</v>
      </c>
      <c r="G2365" t="s">
        <v>892</v>
      </c>
      <c r="H2365">
        <f>YEAR(Table5[[#This Row],[Date]])</f>
        <v>2097</v>
      </c>
    </row>
    <row r="2366" spans="1:8" x14ac:dyDescent="0.2">
      <c r="A2366">
        <v>3474</v>
      </c>
      <c r="B2366" t="s">
        <v>894</v>
      </c>
      <c r="C2366">
        <v>2411</v>
      </c>
      <c r="D2366" t="s">
        <v>900</v>
      </c>
      <c r="E2366" s="200">
        <v>72199</v>
      </c>
      <c r="F2366">
        <v>8</v>
      </c>
      <c r="G2366" t="s">
        <v>892</v>
      </c>
      <c r="H2366">
        <f>YEAR(Table5[[#This Row],[Date]])</f>
        <v>2097</v>
      </c>
    </row>
    <row r="2367" spans="1:8" x14ac:dyDescent="0.2">
      <c r="A2367">
        <v>3475</v>
      </c>
      <c r="B2367" t="s">
        <v>891</v>
      </c>
      <c r="C2367">
        <v>2419</v>
      </c>
      <c r="D2367" t="s">
        <v>900</v>
      </c>
      <c r="E2367" s="200">
        <v>72211</v>
      </c>
      <c r="F2367">
        <v>8</v>
      </c>
      <c r="G2367" t="s">
        <v>890</v>
      </c>
      <c r="H2367">
        <f>YEAR(Table5[[#This Row],[Date]])</f>
        <v>2097</v>
      </c>
    </row>
    <row r="2368" spans="1:8" x14ac:dyDescent="0.2">
      <c r="A2368">
        <v>3476</v>
      </c>
      <c r="B2368" t="s">
        <v>888</v>
      </c>
      <c r="C2368">
        <v>2401</v>
      </c>
      <c r="D2368" t="s">
        <v>900</v>
      </c>
      <c r="E2368" s="200">
        <v>72223</v>
      </c>
      <c r="F2368">
        <v>8</v>
      </c>
      <c r="G2368" t="s">
        <v>892</v>
      </c>
      <c r="H2368">
        <f>YEAR(Table5[[#This Row],[Date]])</f>
        <v>2097</v>
      </c>
    </row>
    <row r="2369" spans="1:8" x14ac:dyDescent="0.2">
      <c r="A2369">
        <v>3477</v>
      </c>
      <c r="B2369" t="s">
        <v>888</v>
      </c>
      <c r="C2369">
        <v>2424</v>
      </c>
      <c r="D2369" t="s">
        <v>900</v>
      </c>
      <c r="E2369" s="200">
        <v>72235</v>
      </c>
      <c r="F2369">
        <v>8</v>
      </c>
      <c r="G2369" t="s">
        <v>890</v>
      </c>
      <c r="H2369">
        <f>YEAR(Table5[[#This Row],[Date]])</f>
        <v>2097</v>
      </c>
    </row>
    <row r="2370" spans="1:8" x14ac:dyDescent="0.2">
      <c r="A2370">
        <v>3478</v>
      </c>
      <c r="B2370" t="s">
        <v>891</v>
      </c>
      <c r="C2370">
        <v>2418</v>
      </c>
      <c r="D2370" t="s">
        <v>899</v>
      </c>
      <c r="E2370" s="200">
        <v>72247</v>
      </c>
      <c r="F2370">
        <v>8</v>
      </c>
      <c r="G2370" t="s">
        <v>890</v>
      </c>
      <c r="H2370">
        <f>YEAR(Table5[[#This Row],[Date]])</f>
        <v>2097</v>
      </c>
    </row>
    <row r="2371" spans="1:8" x14ac:dyDescent="0.2">
      <c r="A2371">
        <v>3479</v>
      </c>
      <c r="B2371" t="s">
        <v>891</v>
      </c>
      <c r="C2371">
        <v>2409</v>
      </c>
      <c r="D2371" t="s">
        <v>893</v>
      </c>
      <c r="E2371" s="200">
        <v>72259</v>
      </c>
      <c r="F2371">
        <v>8</v>
      </c>
      <c r="G2371" t="s">
        <v>892</v>
      </c>
      <c r="H2371">
        <f>YEAR(Table5[[#This Row],[Date]])</f>
        <v>2097</v>
      </c>
    </row>
    <row r="2372" spans="1:8" x14ac:dyDescent="0.2">
      <c r="A2372">
        <v>3480</v>
      </c>
      <c r="B2372" t="s">
        <v>894</v>
      </c>
      <c r="C2372">
        <v>2408</v>
      </c>
      <c r="D2372" t="s">
        <v>900</v>
      </c>
      <c r="E2372" s="200">
        <v>72271</v>
      </c>
      <c r="F2372">
        <v>8</v>
      </c>
      <c r="G2372" t="s">
        <v>890</v>
      </c>
      <c r="H2372">
        <f>YEAR(Table5[[#This Row],[Date]])</f>
        <v>2097</v>
      </c>
    </row>
    <row r="2373" spans="1:8" x14ac:dyDescent="0.2">
      <c r="A2373">
        <v>3481</v>
      </c>
      <c r="B2373" t="s">
        <v>891</v>
      </c>
      <c r="C2373">
        <v>2411</v>
      </c>
      <c r="D2373" t="s">
        <v>899</v>
      </c>
      <c r="E2373" s="200">
        <v>72283</v>
      </c>
      <c r="F2373">
        <v>8</v>
      </c>
      <c r="G2373" t="s">
        <v>890</v>
      </c>
      <c r="H2373">
        <f>YEAR(Table5[[#This Row],[Date]])</f>
        <v>2097</v>
      </c>
    </row>
    <row r="2374" spans="1:8" x14ac:dyDescent="0.2">
      <c r="A2374">
        <v>3482</v>
      </c>
      <c r="B2374" t="s">
        <v>888</v>
      </c>
      <c r="C2374">
        <v>2420</v>
      </c>
      <c r="D2374" t="s">
        <v>893</v>
      </c>
      <c r="E2374" s="200">
        <v>72295</v>
      </c>
      <c r="F2374">
        <v>4</v>
      </c>
      <c r="G2374" t="s">
        <v>890</v>
      </c>
      <c r="H2374">
        <f>YEAR(Table5[[#This Row],[Date]])</f>
        <v>2097</v>
      </c>
    </row>
    <row r="2375" spans="1:8" x14ac:dyDescent="0.2">
      <c r="A2375">
        <v>3483</v>
      </c>
      <c r="B2375" t="s">
        <v>894</v>
      </c>
      <c r="C2375">
        <v>2418</v>
      </c>
      <c r="D2375" t="s">
        <v>899</v>
      </c>
      <c r="E2375" s="200">
        <v>72307</v>
      </c>
      <c r="F2375">
        <v>8</v>
      </c>
      <c r="G2375" t="s">
        <v>892</v>
      </c>
      <c r="H2375">
        <f>YEAR(Table5[[#This Row],[Date]])</f>
        <v>2097</v>
      </c>
    </row>
    <row r="2376" spans="1:8" x14ac:dyDescent="0.2">
      <c r="A2376">
        <v>3484</v>
      </c>
      <c r="B2376" t="s">
        <v>891</v>
      </c>
      <c r="C2376">
        <v>2412</v>
      </c>
      <c r="D2376" t="s">
        <v>893</v>
      </c>
      <c r="E2376" s="200">
        <v>72319</v>
      </c>
      <c r="F2376">
        <v>8</v>
      </c>
      <c r="G2376" t="s">
        <v>890</v>
      </c>
      <c r="H2376">
        <f>YEAR(Table5[[#This Row],[Date]])</f>
        <v>2097</v>
      </c>
    </row>
    <row r="2377" spans="1:8" x14ac:dyDescent="0.2">
      <c r="A2377">
        <v>3485</v>
      </c>
      <c r="B2377" t="s">
        <v>891</v>
      </c>
      <c r="C2377">
        <v>2413</v>
      </c>
      <c r="D2377" t="s">
        <v>901</v>
      </c>
      <c r="E2377" s="200">
        <v>72331</v>
      </c>
      <c r="F2377">
        <v>8</v>
      </c>
      <c r="G2377" t="s">
        <v>892</v>
      </c>
      <c r="H2377">
        <f>YEAR(Table5[[#This Row],[Date]])</f>
        <v>2098</v>
      </c>
    </row>
    <row r="2378" spans="1:8" x14ac:dyDescent="0.2">
      <c r="A2378">
        <v>3486</v>
      </c>
      <c r="B2378" t="s">
        <v>894</v>
      </c>
      <c r="C2378">
        <v>2403</v>
      </c>
      <c r="D2378" t="s">
        <v>901</v>
      </c>
      <c r="E2378" s="200">
        <v>72343</v>
      </c>
      <c r="F2378">
        <v>8</v>
      </c>
      <c r="G2378" t="s">
        <v>892</v>
      </c>
      <c r="H2378">
        <f>YEAR(Table5[[#This Row],[Date]])</f>
        <v>2098</v>
      </c>
    </row>
    <row r="2379" spans="1:8" x14ac:dyDescent="0.2">
      <c r="A2379">
        <v>3487</v>
      </c>
      <c r="B2379" t="s">
        <v>898</v>
      </c>
      <c r="C2379">
        <v>2406</v>
      </c>
      <c r="D2379" t="s">
        <v>900</v>
      </c>
      <c r="E2379" s="200">
        <v>72355</v>
      </c>
      <c r="F2379">
        <v>8</v>
      </c>
      <c r="G2379" t="s">
        <v>892</v>
      </c>
      <c r="H2379">
        <f>YEAR(Table5[[#This Row],[Date]])</f>
        <v>2098</v>
      </c>
    </row>
    <row r="2380" spans="1:8" x14ac:dyDescent="0.2">
      <c r="A2380">
        <v>3488</v>
      </c>
      <c r="B2380" t="s">
        <v>894</v>
      </c>
      <c r="C2380">
        <v>2419</v>
      </c>
      <c r="D2380" t="s">
        <v>900</v>
      </c>
      <c r="E2380" s="200">
        <v>72367</v>
      </c>
      <c r="F2380">
        <v>8</v>
      </c>
      <c r="G2380" t="s">
        <v>890</v>
      </c>
      <c r="H2380">
        <f>YEAR(Table5[[#This Row],[Date]])</f>
        <v>2098</v>
      </c>
    </row>
    <row r="2381" spans="1:8" x14ac:dyDescent="0.2">
      <c r="A2381">
        <v>3489</v>
      </c>
      <c r="B2381" t="s">
        <v>888</v>
      </c>
      <c r="C2381">
        <v>2419</v>
      </c>
      <c r="D2381" t="s">
        <v>900</v>
      </c>
      <c r="E2381" s="200">
        <v>72379</v>
      </c>
      <c r="F2381">
        <v>8</v>
      </c>
      <c r="G2381" t="s">
        <v>890</v>
      </c>
      <c r="H2381">
        <f>YEAR(Table5[[#This Row],[Date]])</f>
        <v>2098</v>
      </c>
    </row>
    <row r="2382" spans="1:8" x14ac:dyDescent="0.2">
      <c r="A2382">
        <v>3490</v>
      </c>
      <c r="B2382" t="s">
        <v>891</v>
      </c>
      <c r="C2382">
        <v>2423</v>
      </c>
      <c r="D2382" t="s">
        <v>900</v>
      </c>
      <c r="E2382" s="200">
        <v>72391</v>
      </c>
      <c r="F2382">
        <v>8</v>
      </c>
      <c r="G2382" t="s">
        <v>890</v>
      </c>
      <c r="H2382">
        <f>YEAR(Table5[[#This Row],[Date]])</f>
        <v>2098</v>
      </c>
    </row>
    <row r="2383" spans="1:8" x14ac:dyDescent="0.2">
      <c r="A2383">
        <v>3491</v>
      </c>
      <c r="B2383" t="s">
        <v>891</v>
      </c>
      <c r="C2383">
        <v>2402</v>
      </c>
      <c r="D2383" t="s">
        <v>893</v>
      </c>
      <c r="E2383" s="200">
        <v>72403</v>
      </c>
      <c r="F2383">
        <v>8</v>
      </c>
      <c r="G2383" t="s">
        <v>892</v>
      </c>
      <c r="H2383">
        <f>YEAR(Table5[[#This Row],[Date]])</f>
        <v>2098</v>
      </c>
    </row>
    <row r="2384" spans="1:8" x14ac:dyDescent="0.2">
      <c r="A2384">
        <v>3492</v>
      </c>
      <c r="B2384" t="s">
        <v>891</v>
      </c>
      <c r="C2384">
        <v>2406</v>
      </c>
      <c r="D2384" t="s">
        <v>901</v>
      </c>
      <c r="E2384" s="200">
        <v>72415</v>
      </c>
      <c r="F2384">
        <v>6</v>
      </c>
      <c r="G2384" t="s">
        <v>892</v>
      </c>
      <c r="H2384">
        <f>YEAR(Table5[[#This Row],[Date]])</f>
        <v>2098</v>
      </c>
    </row>
    <row r="2385" spans="1:8" x14ac:dyDescent="0.2">
      <c r="A2385">
        <v>3493</v>
      </c>
      <c r="B2385" t="s">
        <v>891</v>
      </c>
      <c r="C2385">
        <v>2413</v>
      </c>
      <c r="D2385" t="s">
        <v>899</v>
      </c>
      <c r="E2385" s="200">
        <v>72427</v>
      </c>
      <c r="F2385">
        <v>8</v>
      </c>
      <c r="G2385" t="s">
        <v>892</v>
      </c>
      <c r="H2385">
        <f>YEAR(Table5[[#This Row],[Date]])</f>
        <v>2098</v>
      </c>
    </row>
    <row r="2386" spans="1:8" x14ac:dyDescent="0.2">
      <c r="A2386">
        <v>3494</v>
      </c>
      <c r="B2386" t="s">
        <v>888</v>
      </c>
      <c r="C2386">
        <v>2409</v>
      </c>
      <c r="D2386" t="s">
        <v>899</v>
      </c>
      <c r="E2386" s="200">
        <v>72439</v>
      </c>
      <c r="F2386">
        <v>8</v>
      </c>
      <c r="G2386" t="s">
        <v>890</v>
      </c>
      <c r="H2386">
        <f>YEAR(Table5[[#This Row],[Date]])</f>
        <v>2098</v>
      </c>
    </row>
    <row r="2387" spans="1:8" x14ac:dyDescent="0.2">
      <c r="A2387">
        <v>3495</v>
      </c>
      <c r="B2387" t="s">
        <v>891</v>
      </c>
      <c r="C2387">
        <v>2418</v>
      </c>
      <c r="D2387" t="s">
        <v>901</v>
      </c>
      <c r="E2387" s="200">
        <v>72451</v>
      </c>
      <c r="F2387">
        <v>8</v>
      </c>
      <c r="G2387" t="s">
        <v>892</v>
      </c>
      <c r="H2387">
        <f>YEAR(Table5[[#This Row],[Date]])</f>
        <v>2098</v>
      </c>
    </row>
    <row r="2388" spans="1:8" x14ac:dyDescent="0.2">
      <c r="A2388">
        <v>3496</v>
      </c>
      <c r="B2388" t="s">
        <v>891</v>
      </c>
      <c r="C2388">
        <v>2416</v>
      </c>
      <c r="D2388" t="s">
        <v>899</v>
      </c>
      <c r="E2388" s="200">
        <v>72463</v>
      </c>
      <c r="F2388">
        <v>8</v>
      </c>
      <c r="G2388" t="s">
        <v>892</v>
      </c>
      <c r="H2388">
        <f>YEAR(Table5[[#This Row],[Date]])</f>
        <v>2098</v>
      </c>
    </row>
    <row r="2389" spans="1:8" x14ac:dyDescent="0.2">
      <c r="A2389">
        <v>3497</v>
      </c>
      <c r="B2389" t="s">
        <v>891</v>
      </c>
      <c r="C2389">
        <v>2416</v>
      </c>
      <c r="D2389" t="s">
        <v>899</v>
      </c>
      <c r="E2389" s="200">
        <v>72475</v>
      </c>
      <c r="F2389">
        <v>8</v>
      </c>
      <c r="G2389" t="s">
        <v>892</v>
      </c>
      <c r="H2389">
        <f>YEAR(Table5[[#This Row],[Date]])</f>
        <v>2098</v>
      </c>
    </row>
    <row r="2390" spans="1:8" x14ac:dyDescent="0.2">
      <c r="A2390">
        <v>3498</v>
      </c>
      <c r="B2390" t="s">
        <v>891</v>
      </c>
      <c r="C2390">
        <v>2407</v>
      </c>
      <c r="D2390" t="s">
        <v>901</v>
      </c>
      <c r="E2390" s="200">
        <v>72487</v>
      </c>
      <c r="F2390">
        <v>8</v>
      </c>
      <c r="G2390" t="s">
        <v>892</v>
      </c>
      <c r="H2390">
        <f>YEAR(Table5[[#This Row],[Date]])</f>
        <v>2098</v>
      </c>
    </row>
    <row r="2391" spans="1:8" x14ac:dyDescent="0.2">
      <c r="A2391">
        <v>3499</v>
      </c>
      <c r="B2391" t="s">
        <v>894</v>
      </c>
      <c r="C2391">
        <v>2405</v>
      </c>
      <c r="D2391" t="s">
        <v>899</v>
      </c>
      <c r="E2391" s="200">
        <v>72499</v>
      </c>
      <c r="F2391">
        <v>8</v>
      </c>
      <c r="G2391" t="s">
        <v>892</v>
      </c>
      <c r="H2391">
        <f>YEAR(Table5[[#This Row],[Date]])</f>
        <v>2098</v>
      </c>
    </row>
    <row r="2392" spans="1:8" x14ac:dyDescent="0.2">
      <c r="A2392">
        <v>3500</v>
      </c>
      <c r="B2392" t="s">
        <v>891</v>
      </c>
      <c r="C2392">
        <v>2418</v>
      </c>
      <c r="D2392" t="s">
        <v>899</v>
      </c>
      <c r="E2392" s="200">
        <v>72511</v>
      </c>
      <c r="F2392">
        <v>8</v>
      </c>
      <c r="G2392" t="s">
        <v>892</v>
      </c>
      <c r="H2392">
        <f>YEAR(Table5[[#This Row],[Date]])</f>
        <v>2098</v>
      </c>
    </row>
    <row r="2393" spans="1:8" x14ac:dyDescent="0.2">
      <c r="A2393">
        <v>3501</v>
      </c>
      <c r="B2393" t="s">
        <v>891</v>
      </c>
      <c r="C2393">
        <v>2402</v>
      </c>
      <c r="D2393" t="s">
        <v>901</v>
      </c>
      <c r="E2393" s="200">
        <v>72523</v>
      </c>
      <c r="F2393">
        <v>8</v>
      </c>
      <c r="G2393" t="s">
        <v>890</v>
      </c>
      <c r="H2393">
        <f>YEAR(Table5[[#This Row],[Date]])</f>
        <v>2098</v>
      </c>
    </row>
    <row r="2394" spans="1:8" x14ac:dyDescent="0.2">
      <c r="A2394">
        <v>3502</v>
      </c>
      <c r="B2394" t="s">
        <v>891</v>
      </c>
      <c r="C2394">
        <v>2423</v>
      </c>
      <c r="D2394" t="s">
        <v>893</v>
      </c>
      <c r="E2394" s="200">
        <v>72535</v>
      </c>
      <c r="F2394">
        <v>8</v>
      </c>
      <c r="G2394" t="s">
        <v>890</v>
      </c>
      <c r="H2394">
        <f>YEAR(Table5[[#This Row],[Date]])</f>
        <v>2098</v>
      </c>
    </row>
    <row r="2395" spans="1:8" x14ac:dyDescent="0.2">
      <c r="A2395">
        <v>3503</v>
      </c>
      <c r="B2395" t="s">
        <v>888</v>
      </c>
      <c r="C2395">
        <v>2423</v>
      </c>
      <c r="D2395" t="s">
        <v>897</v>
      </c>
      <c r="E2395" s="200">
        <v>72547</v>
      </c>
      <c r="F2395">
        <v>8</v>
      </c>
      <c r="G2395" t="s">
        <v>892</v>
      </c>
      <c r="H2395">
        <f>YEAR(Table5[[#This Row],[Date]])</f>
        <v>2098</v>
      </c>
    </row>
    <row r="2396" spans="1:8" x14ac:dyDescent="0.2">
      <c r="A2396">
        <v>3504</v>
      </c>
      <c r="B2396" t="s">
        <v>888</v>
      </c>
      <c r="C2396">
        <v>2419</v>
      </c>
      <c r="D2396" t="s">
        <v>899</v>
      </c>
      <c r="E2396" s="200">
        <v>72559</v>
      </c>
      <c r="F2396">
        <v>8</v>
      </c>
      <c r="G2396" t="s">
        <v>892</v>
      </c>
      <c r="H2396">
        <f>YEAR(Table5[[#This Row],[Date]])</f>
        <v>2098</v>
      </c>
    </row>
    <row r="2397" spans="1:8" x14ac:dyDescent="0.2">
      <c r="A2397">
        <v>3505</v>
      </c>
      <c r="B2397" t="s">
        <v>891</v>
      </c>
      <c r="C2397">
        <v>2404</v>
      </c>
      <c r="D2397" t="s">
        <v>899</v>
      </c>
      <c r="E2397" s="200">
        <v>72571</v>
      </c>
      <c r="F2397">
        <v>8</v>
      </c>
      <c r="G2397" t="s">
        <v>890</v>
      </c>
      <c r="H2397">
        <f>YEAR(Table5[[#This Row],[Date]])</f>
        <v>2098</v>
      </c>
    </row>
    <row r="2398" spans="1:8" x14ac:dyDescent="0.2">
      <c r="A2398">
        <v>3506</v>
      </c>
      <c r="B2398" t="s">
        <v>891</v>
      </c>
      <c r="C2398">
        <v>2421</v>
      </c>
      <c r="D2398" t="s">
        <v>893</v>
      </c>
      <c r="E2398" s="200">
        <v>72583</v>
      </c>
      <c r="F2398">
        <v>8</v>
      </c>
      <c r="G2398" t="s">
        <v>890</v>
      </c>
      <c r="H2398">
        <f>YEAR(Table5[[#This Row],[Date]])</f>
        <v>2098</v>
      </c>
    </row>
    <row r="2399" spans="1:8" x14ac:dyDescent="0.2">
      <c r="A2399">
        <v>3507</v>
      </c>
      <c r="B2399" t="s">
        <v>888</v>
      </c>
      <c r="C2399">
        <v>2418</v>
      </c>
      <c r="D2399" t="s">
        <v>900</v>
      </c>
      <c r="E2399" s="200">
        <v>72595</v>
      </c>
      <c r="F2399">
        <v>8</v>
      </c>
      <c r="G2399" t="s">
        <v>890</v>
      </c>
      <c r="H2399">
        <f>YEAR(Table5[[#This Row],[Date]])</f>
        <v>2098</v>
      </c>
    </row>
    <row r="2400" spans="1:8" x14ac:dyDescent="0.2">
      <c r="A2400">
        <v>3508</v>
      </c>
      <c r="B2400" t="s">
        <v>888</v>
      </c>
      <c r="C2400">
        <v>2418</v>
      </c>
      <c r="D2400" t="s">
        <v>900</v>
      </c>
      <c r="E2400" s="200">
        <v>72607</v>
      </c>
      <c r="F2400">
        <v>8</v>
      </c>
      <c r="G2400" t="s">
        <v>890</v>
      </c>
      <c r="H2400">
        <f>YEAR(Table5[[#This Row],[Date]])</f>
        <v>2098</v>
      </c>
    </row>
    <row r="2401" spans="1:8" x14ac:dyDescent="0.2">
      <c r="A2401">
        <v>3509</v>
      </c>
      <c r="B2401" t="s">
        <v>891</v>
      </c>
      <c r="C2401">
        <v>2404</v>
      </c>
      <c r="D2401" t="s">
        <v>900</v>
      </c>
      <c r="E2401" s="200">
        <v>72619</v>
      </c>
      <c r="F2401">
        <v>8</v>
      </c>
      <c r="G2401" t="s">
        <v>892</v>
      </c>
      <c r="H2401">
        <f>YEAR(Table5[[#This Row],[Date]])</f>
        <v>2098</v>
      </c>
    </row>
    <row r="2402" spans="1:8" x14ac:dyDescent="0.2">
      <c r="A2402">
        <v>3510</v>
      </c>
      <c r="B2402" t="s">
        <v>891</v>
      </c>
      <c r="C2402">
        <v>2419</v>
      </c>
      <c r="D2402" t="s">
        <v>900</v>
      </c>
      <c r="E2402" s="200">
        <v>72631</v>
      </c>
      <c r="F2402">
        <v>8</v>
      </c>
      <c r="G2402" t="s">
        <v>892</v>
      </c>
      <c r="H2402">
        <f>YEAR(Table5[[#This Row],[Date]])</f>
        <v>2098</v>
      </c>
    </row>
    <row r="2403" spans="1:8" x14ac:dyDescent="0.2">
      <c r="A2403">
        <v>3511</v>
      </c>
      <c r="B2403" t="s">
        <v>891</v>
      </c>
      <c r="C2403">
        <v>2401</v>
      </c>
      <c r="D2403" t="s">
        <v>900</v>
      </c>
      <c r="E2403" s="200">
        <v>72643</v>
      </c>
      <c r="F2403">
        <v>8</v>
      </c>
      <c r="G2403" t="s">
        <v>892</v>
      </c>
      <c r="H2403">
        <f>YEAR(Table5[[#This Row],[Date]])</f>
        <v>2098</v>
      </c>
    </row>
    <row r="2404" spans="1:8" x14ac:dyDescent="0.2">
      <c r="A2404">
        <v>3512</v>
      </c>
      <c r="B2404" t="s">
        <v>888</v>
      </c>
      <c r="C2404">
        <v>2411</v>
      </c>
      <c r="D2404" t="s">
        <v>889</v>
      </c>
      <c r="E2404" s="200">
        <v>72655</v>
      </c>
      <c r="F2404">
        <v>8</v>
      </c>
      <c r="G2404" t="s">
        <v>890</v>
      </c>
      <c r="H2404">
        <f>YEAR(Table5[[#This Row],[Date]])</f>
        <v>2098</v>
      </c>
    </row>
    <row r="2405" spans="1:8" x14ac:dyDescent="0.2">
      <c r="A2405">
        <v>3513</v>
      </c>
      <c r="B2405" t="s">
        <v>888</v>
      </c>
      <c r="C2405">
        <v>2419</v>
      </c>
      <c r="D2405" t="s">
        <v>899</v>
      </c>
      <c r="E2405" s="200">
        <v>72667</v>
      </c>
      <c r="F2405">
        <v>8</v>
      </c>
      <c r="G2405" t="s">
        <v>892</v>
      </c>
      <c r="H2405">
        <f>YEAR(Table5[[#This Row],[Date]])</f>
        <v>2098</v>
      </c>
    </row>
    <row r="2406" spans="1:8" x14ac:dyDescent="0.2">
      <c r="A2406">
        <v>3514</v>
      </c>
      <c r="B2406" t="s">
        <v>894</v>
      </c>
      <c r="C2406">
        <v>2416</v>
      </c>
      <c r="D2406" t="s">
        <v>893</v>
      </c>
      <c r="E2406" s="200">
        <v>72679</v>
      </c>
      <c r="F2406">
        <v>8</v>
      </c>
      <c r="G2406" t="s">
        <v>892</v>
      </c>
      <c r="H2406">
        <f>YEAR(Table5[[#This Row],[Date]])</f>
        <v>2098</v>
      </c>
    </row>
    <row r="2407" spans="1:8" x14ac:dyDescent="0.2">
      <c r="A2407">
        <v>3515</v>
      </c>
      <c r="B2407" t="s">
        <v>888</v>
      </c>
      <c r="C2407">
        <v>2412</v>
      </c>
      <c r="D2407" t="s">
        <v>899</v>
      </c>
      <c r="E2407" s="200">
        <v>72691</v>
      </c>
      <c r="F2407">
        <v>8</v>
      </c>
      <c r="G2407" t="s">
        <v>892</v>
      </c>
      <c r="H2407">
        <f>YEAR(Table5[[#This Row],[Date]])</f>
        <v>2099</v>
      </c>
    </row>
    <row r="2408" spans="1:8" x14ac:dyDescent="0.2">
      <c r="A2408">
        <v>3516</v>
      </c>
      <c r="B2408" t="s">
        <v>888</v>
      </c>
      <c r="C2408">
        <v>2411</v>
      </c>
      <c r="D2408" t="s">
        <v>899</v>
      </c>
      <c r="E2408" s="200">
        <v>72703</v>
      </c>
      <c r="F2408">
        <v>8</v>
      </c>
      <c r="G2408" t="s">
        <v>892</v>
      </c>
      <c r="H2408">
        <f>YEAR(Table5[[#This Row],[Date]])</f>
        <v>2099</v>
      </c>
    </row>
    <row r="2409" spans="1:8" x14ac:dyDescent="0.2">
      <c r="A2409">
        <v>3517</v>
      </c>
      <c r="B2409" t="s">
        <v>891</v>
      </c>
      <c r="C2409">
        <v>2407</v>
      </c>
      <c r="D2409" t="s">
        <v>900</v>
      </c>
      <c r="E2409" s="200">
        <v>72715</v>
      </c>
      <c r="F2409">
        <v>8</v>
      </c>
      <c r="G2409" t="s">
        <v>890</v>
      </c>
      <c r="H2409">
        <f>YEAR(Table5[[#This Row],[Date]])</f>
        <v>2099</v>
      </c>
    </row>
    <row r="2410" spans="1:8" x14ac:dyDescent="0.2">
      <c r="A2410">
        <v>3519</v>
      </c>
      <c r="B2410" t="s">
        <v>891</v>
      </c>
      <c r="C2410">
        <v>2419</v>
      </c>
      <c r="D2410" t="s">
        <v>899</v>
      </c>
      <c r="E2410" s="200">
        <v>72727</v>
      </c>
      <c r="F2410">
        <v>8</v>
      </c>
      <c r="G2410" t="s">
        <v>892</v>
      </c>
      <c r="H2410">
        <f>YEAR(Table5[[#This Row],[Date]])</f>
        <v>2099</v>
      </c>
    </row>
    <row r="2411" spans="1:8" x14ac:dyDescent="0.2">
      <c r="A2411">
        <v>3520</v>
      </c>
      <c r="B2411" t="s">
        <v>891</v>
      </c>
      <c r="C2411">
        <v>2402</v>
      </c>
      <c r="D2411" t="s">
        <v>889</v>
      </c>
      <c r="E2411" s="200">
        <v>72739</v>
      </c>
      <c r="F2411">
        <v>8</v>
      </c>
      <c r="G2411" t="s">
        <v>890</v>
      </c>
      <c r="H2411">
        <f>YEAR(Table5[[#This Row],[Date]])</f>
        <v>2099</v>
      </c>
    </row>
    <row r="2412" spans="1:8" x14ac:dyDescent="0.2">
      <c r="A2412">
        <v>3521</v>
      </c>
      <c r="B2412" t="s">
        <v>894</v>
      </c>
      <c r="C2412">
        <v>2412</v>
      </c>
      <c r="D2412" t="s">
        <v>897</v>
      </c>
      <c r="E2412" s="200">
        <v>72751</v>
      </c>
      <c r="F2412">
        <v>8</v>
      </c>
      <c r="G2412" t="s">
        <v>896</v>
      </c>
      <c r="H2412">
        <f>YEAR(Table5[[#This Row],[Date]])</f>
        <v>2099</v>
      </c>
    </row>
    <row r="2413" spans="1:8" x14ac:dyDescent="0.2">
      <c r="A2413">
        <v>3522</v>
      </c>
      <c r="B2413" t="s">
        <v>891</v>
      </c>
      <c r="C2413">
        <v>2411</v>
      </c>
      <c r="D2413" t="s">
        <v>900</v>
      </c>
      <c r="E2413" s="200">
        <v>72763</v>
      </c>
      <c r="F2413">
        <v>8</v>
      </c>
      <c r="G2413" t="s">
        <v>892</v>
      </c>
      <c r="H2413">
        <f>YEAR(Table5[[#This Row],[Date]])</f>
        <v>2099</v>
      </c>
    </row>
    <row r="2414" spans="1:8" x14ac:dyDescent="0.2">
      <c r="A2414">
        <v>3523</v>
      </c>
      <c r="B2414" t="s">
        <v>888</v>
      </c>
      <c r="C2414">
        <v>2423</v>
      </c>
      <c r="D2414" t="s">
        <v>899</v>
      </c>
      <c r="E2414" s="200">
        <v>72775</v>
      </c>
      <c r="F2414">
        <v>8</v>
      </c>
      <c r="G2414" t="s">
        <v>892</v>
      </c>
      <c r="H2414">
        <f>YEAR(Table5[[#This Row],[Date]])</f>
        <v>2099</v>
      </c>
    </row>
    <row r="2415" spans="1:8" x14ac:dyDescent="0.2">
      <c r="A2415">
        <v>3524</v>
      </c>
      <c r="B2415" t="s">
        <v>891</v>
      </c>
      <c r="C2415">
        <v>2416</v>
      </c>
      <c r="D2415" t="s">
        <v>899</v>
      </c>
      <c r="E2415" s="200">
        <v>72787</v>
      </c>
      <c r="F2415">
        <v>8</v>
      </c>
      <c r="G2415" t="s">
        <v>892</v>
      </c>
      <c r="H2415">
        <f>YEAR(Table5[[#This Row],[Date]])</f>
        <v>2099</v>
      </c>
    </row>
    <row r="2416" spans="1:8" x14ac:dyDescent="0.2">
      <c r="A2416">
        <v>3525</v>
      </c>
      <c r="B2416" t="s">
        <v>888</v>
      </c>
      <c r="C2416">
        <v>2423</v>
      </c>
      <c r="D2416" t="s">
        <v>899</v>
      </c>
      <c r="E2416" s="200">
        <v>72799</v>
      </c>
      <c r="F2416">
        <v>8</v>
      </c>
      <c r="G2416" t="s">
        <v>890</v>
      </c>
      <c r="H2416">
        <f>YEAR(Table5[[#This Row],[Date]])</f>
        <v>2099</v>
      </c>
    </row>
    <row r="2417" spans="1:8" x14ac:dyDescent="0.2">
      <c r="A2417">
        <v>3526</v>
      </c>
      <c r="B2417" t="s">
        <v>894</v>
      </c>
      <c r="C2417">
        <v>2404</v>
      </c>
      <c r="D2417" t="s">
        <v>897</v>
      </c>
      <c r="E2417" s="200">
        <v>72811</v>
      </c>
      <c r="F2417">
        <v>8</v>
      </c>
      <c r="G2417" t="s">
        <v>892</v>
      </c>
      <c r="H2417">
        <f>YEAR(Table5[[#This Row],[Date]])</f>
        <v>2099</v>
      </c>
    </row>
    <row r="2418" spans="1:8" x14ac:dyDescent="0.2">
      <c r="A2418">
        <v>3527</v>
      </c>
      <c r="B2418" t="s">
        <v>891</v>
      </c>
      <c r="C2418">
        <v>2423</v>
      </c>
      <c r="D2418" t="s">
        <v>899</v>
      </c>
      <c r="E2418" s="200">
        <v>72823</v>
      </c>
      <c r="F2418">
        <v>8</v>
      </c>
      <c r="G2418" t="s">
        <v>890</v>
      </c>
      <c r="H2418">
        <f>YEAR(Table5[[#This Row],[Date]])</f>
        <v>2099</v>
      </c>
    </row>
    <row r="2419" spans="1:8" x14ac:dyDescent="0.2">
      <c r="A2419">
        <v>3528</v>
      </c>
      <c r="B2419" t="s">
        <v>888</v>
      </c>
      <c r="C2419">
        <v>2401</v>
      </c>
      <c r="D2419" t="s">
        <v>893</v>
      </c>
      <c r="E2419" s="200">
        <v>72835</v>
      </c>
      <c r="F2419">
        <v>8</v>
      </c>
      <c r="G2419" t="s">
        <v>890</v>
      </c>
      <c r="H2419">
        <f>YEAR(Table5[[#This Row],[Date]])</f>
        <v>2099</v>
      </c>
    </row>
    <row r="2420" spans="1:8" x14ac:dyDescent="0.2">
      <c r="A2420">
        <v>3529</v>
      </c>
      <c r="B2420" t="s">
        <v>888</v>
      </c>
      <c r="C2420">
        <v>2415</v>
      </c>
      <c r="D2420" t="s">
        <v>901</v>
      </c>
      <c r="E2420" s="200">
        <v>72847</v>
      </c>
      <c r="F2420">
        <v>8</v>
      </c>
      <c r="G2420" t="s">
        <v>892</v>
      </c>
      <c r="H2420">
        <f>YEAR(Table5[[#This Row],[Date]])</f>
        <v>2099</v>
      </c>
    </row>
    <row r="2421" spans="1:8" x14ac:dyDescent="0.2">
      <c r="A2421">
        <v>3530</v>
      </c>
      <c r="B2421" t="s">
        <v>891</v>
      </c>
      <c r="C2421">
        <v>2407</v>
      </c>
      <c r="D2421" t="s">
        <v>889</v>
      </c>
      <c r="E2421" s="200">
        <v>72859</v>
      </c>
      <c r="F2421">
        <v>8</v>
      </c>
      <c r="G2421" t="s">
        <v>890</v>
      </c>
      <c r="H2421">
        <f>YEAR(Table5[[#This Row],[Date]])</f>
        <v>2099</v>
      </c>
    </row>
    <row r="2422" spans="1:8" x14ac:dyDescent="0.2">
      <c r="A2422">
        <v>3532</v>
      </c>
      <c r="B2422" t="s">
        <v>891</v>
      </c>
      <c r="C2422">
        <v>2413</v>
      </c>
      <c r="D2422" t="s">
        <v>897</v>
      </c>
      <c r="E2422" s="200">
        <v>72871</v>
      </c>
      <c r="F2422">
        <v>8</v>
      </c>
      <c r="G2422" t="s">
        <v>890</v>
      </c>
      <c r="H2422">
        <f>YEAR(Table5[[#This Row],[Date]])</f>
        <v>2099</v>
      </c>
    </row>
    <row r="2423" spans="1:8" x14ac:dyDescent="0.2">
      <c r="A2423">
        <v>3533</v>
      </c>
      <c r="B2423" t="s">
        <v>891</v>
      </c>
      <c r="C2423">
        <v>2423</v>
      </c>
      <c r="D2423" t="s">
        <v>899</v>
      </c>
      <c r="E2423" s="200">
        <v>72883</v>
      </c>
      <c r="F2423">
        <v>8</v>
      </c>
      <c r="G2423" t="s">
        <v>890</v>
      </c>
      <c r="H2423">
        <f>YEAR(Table5[[#This Row],[Date]])</f>
        <v>2099</v>
      </c>
    </row>
    <row r="2424" spans="1:8" x14ac:dyDescent="0.2">
      <c r="A2424">
        <v>3534</v>
      </c>
      <c r="B2424" t="s">
        <v>891</v>
      </c>
      <c r="C2424">
        <v>2414</v>
      </c>
      <c r="D2424" t="s">
        <v>901</v>
      </c>
      <c r="E2424" s="200">
        <v>72895</v>
      </c>
      <c r="F2424">
        <v>8</v>
      </c>
      <c r="G2424" t="s">
        <v>892</v>
      </c>
      <c r="H2424">
        <f>YEAR(Table5[[#This Row],[Date]])</f>
        <v>2099</v>
      </c>
    </row>
    <row r="2425" spans="1:8" x14ac:dyDescent="0.2">
      <c r="A2425">
        <v>3536</v>
      </c>
      <c r="B2425" t="s">
        <v>894</v>
      </c>
      <c r="C2425">
        <v>2414</v>
      </c>
      <c r="D2425" t="s">
        <v>899</v>
      </c>
      <c r="E2425" s="200">
        <v>72907</v>
      </c>
      <c r="F2425">
        <v>8</v>
      </c>
      <c r="G2425" t="s">
        <v>890</v>
      </c>
      <c r="H2425">
        <f>YEAR(Table5[[#This Row],[Date]])</f>
        <v>2099</v>
      </c>
    </row>
    <row r="2426" spans="1:8" x14ac:dyDescent="0.2">
      <c r="A2426">
        <v>3537</v>
      </c>
      <c r="B2426" t="s">
        <v>888</v>
      </c>
      <c r="C2426">
        <v>2415</v>
      </c>
      <c r="D2426" t="s">
        <v>901</v>
      </c>
      <c r="E2426" s="200">
        <v>72919</v>
      </c>
      <c r="F2426">
        <v>8</v>
      </c>
      <c r="G2426" t="s">
        <v>892</v>
      </c>
      <c r="H2426">
        <f>YEAR(Table5[[#This Row],[Date]])</f>
        <v>2099</v>
      </c>
    </row>
    <row r="2427" spans="1:8" x14ac:dyDescent="0.2">
      <c r="A2427">
        <v>3538</v>
      </c>
      <c r="B2427" t="s">
        <v>891</v>
      </c>
      <c r="C2427">
        <v>2411</v>
      </c>
      <c r="D2427" t="s">
        <v>889</v>
      </c>
      <c r="E2427" s="200">
        <v>72931</v>
      </c>
      <c r="F2427">
        <v>8</v>
      </c>
      <c r="G2427" t="s">
        <v>890</v>
      </c>
      <c r="H2427">
        <f>YEAR(Table5[[#This Row],[Date]])</f>
        <v>2099</v>
      </c>
    </row>
    <row r="2428" spans="1:8" x14ac:dyDescent="0.2">
      <c r="A2428">
        <v>3539</v>
      </c>
      <c r="B2428" t="s">
        <v>894</v>
      </c>
      <c r="C2428">
        <v>2415</v>
      </c>
      <c r="D2428" t="s">
        <v>901</v>
      </c>
      <c r="E2428" s="200">
        <v>72943</v>
      </c>
      <c r="F2428">
        <v>8</v>
      </c>
      <c r="G2428" t="s">
        <v>892</v>
      </c>
      <c r="H2428">
        <f>YEAR(Table5[[#This Row],[Date]])</f>
        <v>2099</v>
      </c>
    </row>
    <row r="2429" spans="1:8" x14ac:dyDescent="0.2">
      <c r="A2429">
        <v>3540</v>
      </c>
      <c r="B2429" t="s">
        <v>888</v>
      </c>
      <c r="C2429">
        <v>2422</v>
      </c>
      <c r="D2429" t="s">
        <v>901</v>
      </c>
      <c r="E2429" s="200">
        <v>72955</v>
      </c>
      <c r="F2429">
        <v>8</v>
      </c>
      <c r="G2429" t="s">
        <v>892</v>
      </c>
      <c r="H2429">
        <f>YEAR(Table5[[#This Row],[Date]])</f>
        <v>2099</v>
      </c>
    </row>
    <row r="2430" spans="1:8" x14ac:dyDescent="0.2">
      <c r="A2430">
        <v>3541</v>
      </c>
      <c r="B2430" t="s">
        <v>891</v>
      </c>
      <c r="C2430">
        <v>2416</v>
      </c>
      <c r="D2430" t="s">
        <v>901</v>
      </c>
      <c r="E2430" s="200">
        <v>72967</v>
      </c>
      <c r="F2430">
        <v>8</v>
      </c>
      <c r="G2430" t="s">
        <v>892</v>
      </c>
      <c r="H2430">
        <f>YEAR(Table5[[#This Row],[Date]])</f>
        <v>2099</v>
      </c>
    </row>
    <row r="2431" spans="1:8" x14ac:dyDescent="0.2">
      <c r="A2431">
        <v>3542</v>
      </c>
      <c r="B2431" t="s">
        <v>891</v>
      </c>
      <c r="C2431">
        <v>2424</v>
      </c>
      <c r="D2431" t="s">
        <v>899</v>
      </c>
      <c r="E2431" s="200">
        <v>72979</v>
      </c>
      <c r="F2431">
        <v>8</v>
      </c>
      <c r="G2431" t="s">
        <v>892</v>
      </c>
      <c r="H2431">
        <f>YEAR(Table5[[#This Row],[Date]])</f>
        <v>2099</v>
      </c>
    </row>
    <row r="2432" spans="1:8" x14ac:dyDescent="0.2">
      <c r="A2432">
        <v>3543</v>
      </c>
      <c r="B2432" t="s">
        <v>888</v>
      </c>
      <c r="C2432">
        <v>2408</v>
      </c>
      <c r="D2432" t="s">
        <v>897</v>
      </c>
      <c r="E2432" s="200">
        <v>72991</v>
      </c>
      <c r="F2432">
        <v>8</v>
      </c>
      <c r="G2432" t="s">
        <v>890</v>
      </c>
      <c r="H2432">
        <f>YEAR(Table5[[#This Row],[Date]])</f>
        <v>2099</v>
      </c>
    </row>
    <row r="2433" spans="1:8" x14ac:dyDescent="0.2">
      <c r="A2433">
        <v>3544</v>
      </c>
      <c r="B2433" t="s">
        <v>891</v>
      </c>
      <c r="C2433">
        <v>2402</v>
      </c>
      <c r="D2433" t="s">
        <v>901</v>
      </c>
      <c r="E2433" s="200">
        <v>73003</v>
      </c>
      <c r="F2433">
        <v>3</v>
      </c>
      <c r="G2433" t="s">
        <v>892</v>
      </c>
      <c r="H2433">
        <f>YEAR(Table5[[#This Row],[Date]])</f>
        <v>2099</v>
      </c>
    </row>
    <row r="2434" spans="1:8" x14ac:dyDescent="0.2">
      <c r="A2434">
        <v>3545</v>
      </c>
      <c r="B2434" t="s">
        <v>891</v>
      </c>
      <c r="C2434">
        <v>2415</v>
      </c>
      <c r="D2434" t="s">
        <v>897</v>
      </c>
      <c r="E2434" s="200">
        <v>73015</v>
      </c>
      <c r="F2434">
        <v>8</v>
      </c>
      <c r="G2434" t="s">
        <v>892</v>
      </c>
      <c r="H2434">
        <f>YEAR(Table5[[#This Row],[Date]])</f>
        <v>2099</v>
      </c>
    </row>
    <row r="2435" spans="1:8" x14ac:dyDescent="0.2">
      <c r="A2435">
        <v>3546</v>
      </c>
      <c r="B2435" t="s">
        <v>891</v>
      </c>
      <c r="C2435">
        <v>2420</v>
      </c>
      <c r="D2435" t="s">
        <v>889</v>
      </c>
      <c r="E2435" s="200">
        <v>73027</v>
      </c>
      <c r="F2435">
        <v>8</v>
      </c>
      <c r="G2435" t="s">
        <v>890</v>
      </c>
      <c r="H2435">
        <f>YEAR(Table5[[#This Row],[Date]])</f>
        <v>2099</v>
      </c>
    </row>
    <row r="2436" spans="1:8" x14ac:dyDescent="0.2">
      <c r="A2436">
        <v>3547</v>
      </c>
      <c r="B2436" t="s">
        <v>888</v>
      </c>
      <c r="C2436">
        <v>2401</v>
      </c>
      <c r="D2436" t="s">
        <v>901</v>
      </c>
      <c r="E2436" s="200">
        <v>73039</v>
      </c>
      <c r="F2436">
        <v>8</v>
      </c>
      <c r="G2436" t="s">
        <v>892</v>
      </c>
      <c r="H2436">
        <f>YEAR(Table5[[#This Row],[Date]])</f>
        <v>2099</v>
      </c>
    </row>
    <row r="2437" spans="1:8" x14ac:dyDescent="0.2">
      <c r="A2437">
        <v>3548</v>
      </c>
      <c r="B2437" t="s">
        <v>894</v>
      </c>
      <c r="C2437">
        <v>2404</v>
      </c>
      <c r="D2437" t="s">
        <v>897</v>
      </c>
      <c r="E2437" s="200">
        <v>73051</v>
      </c>
      <c r="F2437">
        <v>8</v>
      </c>
      <c r="G2437" t="s">
        <v>890</v>
      </c>
      <c r="H2437">
        <f>YEAR(Table5[[#This Row],[Date]])</f>
        <v>2100</v>
      </c>
    </row>
    <row r="2438" spans="1:8" x14ac:dyDescent="0.2">
      <c r="A2438">
        <v>3549</v>
      </c>
      <c r="B2438" t="s">
        <v>888</v>
      </c>
      <c r="C2438">
        <v>2404</v>
      </c>
      <c r="D2438" t="s">
        <v>899</v>
      </c>
      <c r="E2438" s="200">
        <v>73063</v>
      </c>
      <c r="F2438">
        <v>8</v>
      </c>
      <c r="G2438" t="s">
        <v>896</v>
      </c>
      <c r="H2438">
        <f>YEAR(Table5[[#This Row],[Date]])</f>
        <v>2100</v>
      </c>
    </row>
    <row r="2439" spans="1:8" x14ac:dyDescent="0.2">
      <c r="A2439">
        <v>3550</v>
      </c>
      <c r="B2439" t="s">
        <v>888</v>
      </c>
      <c r="C2439">
        <v>2415</v>
      </c>
      <c r="D2439" t="s">
        <v>899</v>
      </c>
      <c r="E2439" s="200">
        <v>73075</v>
      </c>
      <c r="F2439">
        <v>8</v>
      </c>
      <c r="G2439" t="s">
        <v>890</v>
      </c>
      <c r="H2439">
        <f>YEAR(Table5[[#This Row],[Date]])</f>
        <v>2100</v>
      </c>
    </row>
    <row r="2440" spans="1:8" x14ac:dyDescent="0.2">
      <c r="A2440">
        <v>3552</v>
      </c>
      <c r="B2440" t="s">
        <v>888</v>
      </c>
      <c r="C2440">
        <v>2421</v>
      </c>
      <c r="D2440" t="s">
        <v>893</v>
      </c>
      <c r="E2440" s="200">
        <v>73087</v>
      </c>
      <c r="F2440">
        <v>8</v>
      </c>
      <c r="G2440" t="s">
        <v>892</v>
      </c>
      <c r="H2440">
        <f>YEAR(Table5[[#This Row],[Date]])</f>
        <v>2100</v>
      </c>
    </row>
    <row r="2441" spans="1:8" x14ac:dyDescent="0.2">
      <c r="A2441">
        <v>3553</v>
      </c>
      <c r="B2441" t="s">
        <v>894</v>
      </c>
      <c r="C2441">
        <v>2403</v>
      </c>
      <c r="D2441" t="s">
        <v>899</v>
      </c>
      <c r="E2441" s="200">
        <v>73099</v>
      </c>
      <c r="F2441">
        <v>8</v>
      </c>
      <c r="G2441" t="s">
        <v>890</v>
      </c>
      <c r="H2441">
        <f>YEAR(Table5[[#This Row],[Date]])</f>
        <v>2100</v>
      </c>
    </row>
    <row r="2442" spans="1:8" x14ac:dyDescent="0.2">
      <c r="A2442">
        <v>3554</v>
      </c>
      <c r="B2442" t="s">
        <v>894</v>
      </c>
      <c r="C2442">
        <v>2406</v>
      </c>
      <c r="D2442" t="s">
        <v>897</v>
      </c>
      <c r="E2442" s="200">
        <v>73111</v>
      </c>
      <c r="F2442">
        <v>8</v>
      </c>
      <c r="G2442" t="s">
        <v>892</v>
      </c>
      <c r="H2442">
        <f>YEAR(Table5[[#This Row],[Date]])</f>
        <v>2100</v>
      </c>
    </row>
    <row r="2443" spans="1:8" x14ac:dyDescent="0.2">
      <c r="A2443">
        <v>3555</v>
      </c>
      <c r="B2443" t="s">
        <v>894</v>
      </c>
      <c r="C2443">
        <v>2415</v>
      </c>
      <c r="D2443" t="s">
        <v>899</v>
      </c>
      <c r="E2443" s="200">
        <v>73123</v>
      </c>
      <c r="F2443">
        <v>8</v>
      </c>
      <c r="G2443" t="s">
        <v>892</v>
      </c>
      <c r="H2443">
        <f>YEAR(Table5[[#This Row],[Date]])</f>
        <v>2100</v>
      </c>
    </row>
    <row r="2444" spans="1:8" x14ac:dyDescent="0.2">
      <c r="A2444">
        <v>3556</v>
      </c>
      <c r="B2444" t="s">
        <v>891</v>
      </c>
      <c r="C2444">
        <v>2424</v>
      </c>
      <c r="D2444" t="s">
        <v>897</v>
      </c>
      <c r="E2444" s="200">
        <v>73135</v>
      </c>
      <c r="F2444">
        <v>8</v>
      </c>
      <c r="G2444" t="s">
        <v>892</v>
      </c>
      <c r="H2444">
        <f>YEAR(Table5[[#This Row],[Date]])</f>
        <v>2100</v>
      </c>
    </row>
    <row r="2445" spans="1:8" x14ac:dyDescent="0.2">
      <c r="A2445">
        <v>3558</v>
      </c>
      <c r="B2445" t="s">
        <v>891</v>
      </c>
      <c r="C2445">
        <v>2411</v>
      </c>
      <c r="D2445" t="s">
        <v>899</v>
      </c>
      <c r="E2445" s="200">
        <v>73147</v>
      </c>
      <c r="F2445">
        <v>8</v>
      </c>
      <c r="G2445" t="s">
        <v>890</v>
      </c>
      <c r="H2445">
        <f>YEAR(Table5[[#This Row],[Date]])</f>
        <v>2100</v>
      </c>
    </row>
    <row r="2446" spans="1:8" x14ac:dyDescent="0.2">
      <c r="A2446">
        <v>3559</v>
      </c>
      <c r="B2446" t="s">
        <v>891</v>
      </c>
      <c r="C2446">
        <v>2411</v>
      </c>
      <c r="D2446" t="s">
        <v>897</v>
      </c>
      <c r="E2446" s="200">
        <v>73159</v>
      </c>
      <c r="F2446">
        <v>8</v>
      </c>
      <c r="G2446" t="s">
        <v>890</v>
      </c>
      <c r="H2446">
        <f>YEAR(Table5[[#This Row],[Date]])</f>
        <v>2100</v>
      </c>
    </row>
    <row r="2447" spans="1:8" x14ac:dyDescent="0.2">
      <c r="A2447">
        <v>3560</v>
      </c>
      <c r="B2447" t="s">
        <v>898</v>
      </c>
      <c r="C2447">
        <v>2407</v>
      </c>
      <c r="D2447" t="s">
        <v>900</v>
      </c>
      <c r="E2447" s="200">
        <v>73171</v>
      </c>
      <c r="F2447">
        <v>8</v>
      </c>
      <c r="G2447" t="s">
        <v>892</v>
      </c>
      <c r="H2447">
        <f>YEAR(Table5[[#This Row],[Date]])</f>
        <v>2100</v>
      </c>
    </row>
    <row r="2448" spans="1:8" x14ac:dyDescent="0.2">
      <c r="A2448">
        <v>3561</v>
      </c>
      <c r="B2448" t="s">
        <v>888</v>
      </c>
      <c r="C2448">
        <v>2411</v>
      </c>
      <c r="D2448" t="s">
        <v>889</v>
      </c>
      <c r="E2448" s="200">
        <v>73183</v>
      </c>
      <c r="F2448">
        <v>8</v>
      </c>
      <c r="G2448" t="s">
        <v>892</v>
      </c>
      <c r="H2448">
        <f>YEAR(Table5[[#This Row],[Date]])</f>
        <v>2100</v>
      </c>
    </row>
    <row r="2449" spans="1:8" x14ac:dyDescent="0.2">
      <c r="A2449">
        <v>3562</v>
      </c>
      <c r="B2449" t="s">
        <v>888</v>
      </c>
      <c r="C2449">
        <v>2405</v>
      </c>
      <c r="D2449" t="s">
        <v>901</v>
      </c>
      <c r="E2449" s="200">
        <v>73195</v>
      </c>
      <c r="F2449">
        <v>8</v>
      </c>
      <c r="G2449" t="s">
        <v>892</v>
      </c>
      <c r="H2449">
        <f>YEAR(Table5[[#This Row],[Date]])</f>
        <v>2100</v>
      </c>
    </row>
    <row r="2450" spans="1:8" x14ac:dyDescent="0.2">
      <c r="A2450">
        <v>3563</v>
      </c>
      <c r="B2450" t="s">
        <v>894</v>
      </c>
      <c r="C2450">
        <v>2418</v>
      </c>
      <c r="D2450" t="s">
        <v>899</v>
      </c>
      <c r="E2450" s="200">
        <v>73207</v>
      </c>
      <c r="F2450">
        <v>8</v>
      </c>
      <c r="G2450" t="s">
        <v>892</v>
      </c>
      <c r="H2450">
        <f>YEAR(Table5[[#This Row],[Date]])</f>
        <v>2100</v>
      </c>
    </row>
    <row r="2451" spans="1:8" x14ac:dyDescent="0.2">
      <c r="A2451">
        <v>3564</v>
      </c>
      <c r="B2451" t="s">
        <v>891</v>
      </c>
      <c r="C2451">
        <v>2418</v>
      </c>
      <c r="D2451" t="s">
        <v>901</v>
      </c>
      <c r="E2451" s="200">
        <v>73219</v>
      </c>
      <c r="F2451">
        <v>8</v>
      </c>
      <c r="G2451" t="s">
        <v>890</v>
      </c>
      <c r="H2451">
        <f>YEAR(Table5[[#This Row],[Date]])</f>
        <v>2100</v>
      </c>
    </row>
    <row r="2452" spans="1:8" x14ac:dyDescent="0.2">
      <c r="A2452">
        <v>3565</v>
      </c>
      <c r="B2452" t="s">
        <v>894</v>
      </c>
      <c r="C2452">
        <v>2418</v>
      </c>
      <c r="D2452" t="s">
        <v>899</v>
      </c>
      <c r="E2452" s="200">
        <v>73231</v>
      </c>
      <c r="F2452">
        <v>8</v>
      </c>
      <c r="G2452" t="s">
        <v>892</v>
      </c>
      <c r="H2452">
        <f>YEAR(Table5[[#This Row],[Date]])</f>
        <v>2100</v>
      </c>
    </row>
    <row r="2453" spans="1:8" x14ac:dyDescent="0.2">
      <c r="A2453">
        <v>3566</v>
      </c>
      <c r="B2453" t="s">
        <v>894</v>
      </c>
      <c r="C2453">
        <v>2402</v>
      </c>
      <c r="D2453" t="s">
        <v>897</v>
      </c>
      <c r="E2453" s="200">
        <v>73243</v>
      </c>
      <c r="F2453">
        <v>8</v>
      </c>
      <c r="G2453" t="s">
        <v>892</v>
      </c>
      <c r="H2453">
        <f>YEAR(Table5[[#This Row],[Date]])</f>
        <v>2100</v>
      </c>
    </row>
    <row r="2454" spans="1:8" x14ac:dyDescent="0.2">
      <c r="A2454">
        <v>3567</v>
      </c>
      <c r="B2454" t="s">
        <v>891</v>
      </c>
      <c r="C2454">
        <v>2422</v>
      </c>
      <c r="D2454" t="s">
        <v>889</v>
      </c>
      <c r="E2454" s="200">
        <v>73255</v>
      </c>
      <c r="F2454">
        <v>8</v>
      </c>
      <c r="G2454" t="s">
        <v>892</v>
      </c>
      <c r="H2454">
        <f>YEAR(Table5[[#This Row],[Date]])</f>
        <v>2100</v>
      </c>
    </row>
    <row r="2455" spans="1:8" x14ac:dyDescent="0.2">
      <c r="A2455">
        <v>3568</v>
      </c>
      <c r="B2455" t="s">
        <v>888</v>
      </c>
      <c r="C2455">
        <v>2411</v>
      </c>
      <c r="D2455" t="s">
        <v>899</v>
      </c>
      <c r="E2455" s="200">
        <v>73267</v>
      </c>
      <c r="F2455">
        <v>8</v>
      </c>
      <c r="G2455" t="s">
        <v>892</v>
      </c>
      <c r="H2455">
        <f>YEAR(Table5[[#This Row],[Date]])</f>
        <v>2100</v>
      </c>
    </row>
    <row r="2456" spans="1:8" x14ac:dyDescent="0.2">
      <c r="A2456">
        <v>3569</v>
      </c>
      <c r="B2456" t="s">
        <v>888</v>
      </c>
      <c r="C2456">
        <v>2413</v>
      </c>
      <c r="D2456" t="s">
        <v>899</v>
      </c>
      <c r="E2456" s="200">
        <v>73279</v>
      </c>
      <c r="F2456">
        <v>8</v>
      </c>
      <c r="G2456" t="s">
        <v>890</v>
      </c>
      <c r="H2456">
        <f>YEAR(Table5[[#This Row],[Date]])</f>
        <v>2100</v>
      </c>
    </row>
    <row r="2457" spans="1:8" x14ac:dyDescent="0.2">
      <c r="A2457">
        <v>3570</v>
      </c>
      <c r="B2457" t="s">
        <v>888</v>
      </c>
      <c r="C2457">
        <v>2414</v>
      </c>
      <c r="D2457" t="s">
        <v>899</v>
      </c>
      <c r="E2457" s="200">
        <v>73291</v>
      </c>
      <c r="F2457">
        <v>8</v>
      </c>
      <c r="G2457" t="s">
        <v>890</v>
      </c>
      <c r="H2457">
        <f>YEAR(Table5[[#This Row],[Date]])</f>
        <v>2100</v>
      </c>
    </row>
    <row r="2458" spans="1:8" x14ac:dyDescent="0.2">
      <c r="A2458">
        <v>3571</v>
      </c>
      <c r="B2458" t="s">
        <v>891</v>
      </c>
      <c r="C2458">
        <v>2414</v>
      </c>
      <c r="D2458" t="s">
        <v>899</v>
      </c>
      <c r="E2458" s="200">
        <v>73303</v>
      </c>
      <c r="F2458">
        <v>8</v>
      </c>
      <c r="G2458" t="s">
        <v>892</v>
      </c>
      <c r="H2458">
        <f>YEAR(Table5[[#This Row],[Date]])</f>
        <v>2100</v>
      </c>
    </row>
    <row r="2459" spans="1:8" x14ac:dyDescent="0.2">
      <c r="A2459">
        <v>3572</v>
      </c>
      <c r="B2459" t="s">
        <v>891</v>
      </c>
      <c r="C2459">
        <v>2417</v>
      </c>
      <c r="D2459" t="s">
        <v>901</v>
      </c>
      <c r="E2459" s="200">
        <v>73315</v>
      </c>
      <c r="F2459">
        <v>8</v>
      </c>
      <c r="G2459" t="s">
        <v>890</v>
      </c>
      <c r="H2459">
        <f>YEAR(Table5[[#This Row],[Date]])</f>
        <v>2100</v>
      </c>
    </row>
    <row r="2460" spans="1:8" x14ac:dyDescent="0.2">
      <c r="A2460">
        <v>3573</v>
      </c>
      <c r="B2460" t="s">
        <v>888</v>
      </c>
      <c r="C2460">
        <v>2403</v>
      </c>
      <c r="D2460" t="s">
        <v>900</v>
      </c>
      <c r="E2460" s="200">
        <v>73327</v>
      </c>
      <c r="F2460">
        <v>8</v>
      </c>
      <c r="G2460" t="s">
        <v>890</v>
      </c>
      <c r="H2460">
        <f>YEAR(Table5[[#This Row],[Date]])</f>
        <v>2100</v>
      </c>
    </row>
    <row r="2461" spans="1:8" x14ac:dyDescent="0.2">
      <c r="A2461">
        <v>3574</v>
      </c>
      <c r="B2461" t="s">
        <v>888</v>
      </c>
      <c r="C2461">
        <v>2403</v>
      </c>
      <c r="D2461" t="s">
        <v>900</v>
      </c>
      <c r="E2461" s="200">
        <v>73339</v>
      </c>
      <c r="F2461">
        <v>8</v>
      </c>
      <c r="G2461" t="s">
        <v>890</v>
      </c>
      <c r="H2461">
        <f>YEAR(Table5[[#This Row],[Date]])</f>
        <v>2100</v>
      </c>
    </row>
    <row r="2462" spans="1:8" x14ac:dyDescent="0.2">
      <c r="A2462">
        <v>3575</v>
      </c>
      <c r="B2462" t="s">
        <v>891</v>
      </c>
      <c r="C2462">
        <v>2401</v>
      </c>
      <c r="D2462" t="s">
        <v>899</v>
      </c>
      <c r="E2462" s="200">
        <v>73351</v>
      </c>
      <c r="F2462">
        <v>8</v>
      </c>
      <c r="G2462" t="s">
        <v>892</v>
      </c>
      <c r="H2462">
        <f>YEAR(Table5[[#This Row],[Date]])</f>
        <v>2100</v>
      </c>
    </row>
    <row r="2463" spans="1:8" x14ac:dyDescent="0.2">
      <c r="A2463">
        <v>3576</v>
      </c>
      <c r="B2463" t="s">
        <v>891</v>
      </c>
      <c r="C2463">
        <v>2411</v>
      </c>
      <c r="D2463" t="s">
        <v>899</v>
      </c>
      <c r="E2463" s="200">
        <v>73363</v>
      </c>
      <c r="F2463">
        <v>3</v>
      </c>
      <c r="G2463" t="s">
        <v>890</v>
      </c>
      <c r="H2463">
        <f>YEAR(Table5[[#This Row],[Date]])</f>
        <v>2100</v>
      </c>
    </row>
    <row r="2464" spans="1:8" x14ac:dyDescent="0.2">
      <c r="A2464">
        <v>3578</v>
      </c>
      <c r="B2464" t="s">
        <v>891</v>
      </c>
      <c r="C2464">
        <v>2417</v>
      </c>
      <c r="D2464" t="s">
        <v>889</v>
      </c>
      <c r="E2464" s="200">
        <v>73375</v>
      </c>
      <c r="F2464">
        <v>8</v>
      </c>
      <c r="G2464" t="s">
        <v>890</v>
      </c>
      <c r="H2464">
        <f>YEAR(Table5[[#This Row],[Date]])</f>
        <v>2100</v>
      </c>
    </row>
    <row r="2465" spans="1:8" x14ac:dyDescent="0.2">
      <c r="A2465">
        <v>3579</v>
      </c>
      <c r="B2465" t="s">
        <v>891</v>
      </c>
      <c r="C2465">
        <v>2409</v>
      </c>
      <c r="D2465" t="s">
        <v>899</v>
      </c>
      <c r="E2465" s="200">
        <v>73387</v>
      </c>
      <c r="F2465">
        <v>8</v>
      </c>
      <c r="G2465" t="s">
        <v>890</v>
      </c>
      <c r="H2465">
        <f>YEAR(Table5[[#This Row],[Date]])</f>
        <v>2100</v>
      </c>
    </row>
    <row r="2466" spans="1:8" x14ac:dyDescent="0.2">
      <c r="A2466">
        <v>3580</v>
      </c>
      <c r="B2466" t="s">
        <v>888</v>
      </c>
      <c r="C2466">
        <v>2418</v>
      </c>
      <c r="D2466" t="s">
        <v>900</v>
      </c>
      <c r="E2466" s="200">
        <v>73399</v>
      </c>
      <c r="F2466">
        <v>8</v>
      </c>
      <c r="G2466" t="s">
        <v>890</v>
      </c>
      <c r="H2466">
        <f>YEAR(Table5[[#This Row],[Date]])</f>
        <v>2100</v>
      </c>
    </row>
    <row r="2467" spans="1:8" x14ac:dyDescent="0.2">
      <c r="A2467">
        <v>3581</v>
      </c>
      <c r="B2467" t="s">
        <v>891</v>
      </c>
      <c r="C2467">
        <v>2418</v>
      </c>
      <c r="D2467" t="s">
        <v>899</v>
      </c>
      <c r="E2467" s="200">
        <v>73411</v>
      </c>
      <c r="F2467">
        <v>8</v>
      </c>
      <c r="G2467" t="s">
        <v>890</v>
      </c>
      <c r="H2467">
        <f>YEAR(Table5[[#This Row],[Date]])</f>
        <v>2100</v>
      </c>
    </row>
    <row r="2468" spans="1:8" x14ac:dyDescent="0.2">
      <c r="A2468">
        <v>3582</v>
      </c>
      <c r="B2468" t="s">
        <v>894</v>
      </c>
      <c r="C2468">
        <v>2418</v>
      </c>
      <c r="D2468" t="s">
        <v>899</v>
      </c>
      <c r="E2468" s="200">
        <v>73423</v>
      </c>
      <c r="F2468">
        <v>8</v>
      </c>
      <c r="G2468" t="s">
        <v>890</v>
      </c>
      <c r="H2468">
        <f>YEAR(Table5[[#This Row],[Date]])</f>
        <v>2101</v>
      </c>
    </row>
    <row r="2469" spans="1:8" x14ac:dyDescent="0.2">
      <c r="A2469">
        <v>3583</v>
      </c>
      <c r="B2469" t="s">
        <v>891</v>
      </c>
      <c r="C2469">
        <v>2405</v>
      </c>
      <c r="D2469" t="s">
        <v>897</v>
      </c>
      <c r="E2469" s="200">
        <v>73435</v>
      </c>
      <c r="F2469">
        <v>8</v>
      </c>
      <c r="G2469" t="s">
        <v>892</v>
      </c>
      <c r="H2469">
        <f>YEAR(Table5[[#This Row],[Date]])</f>
        <v>2101</v>
      </c>
    </row>
    <row r="2470" spans="1:8" x14ac:dyDescent="0.2">
      <c r="A2470">
        <v>3584</v>
      </c>
      <c r="B2470" t="s">
        <v>891</v>
      </c>
      <c r="C2470">
        <v>2415</v>
      </c>
      <c r="D2470" t="s">
        <v>889</v>
      </c>
      <c r="E2470" s="200">
        <v>73447</v>
      </c>
      <c r="F2470">
        <v>8</v>
      </c>
      <c r="G2470" t="s">
        <v>892</v>
      </c>
      <c r="H2470">
        <f>YEAR(Table5[[#This Row],[Date]])</f>
        <v>2101</v>
      </c>
    </row>
    <row r="2471" spans="1:8" x14ac:dyDescent="0.2">
      <c r="A2471">
        <v>3585</v>
      </c>
      <c r="B2471" t="s">
        <v>891</v>
      </c>
      <c r="C2471">
        <v>2424</v>
      </c>
      <c r="D2471" t="s">
        <v>901</v>
      </c>
      <c r="E2471" s="200">
        <v>73459</v>
      </c>
      <c r="F2471">
        <v>8</v>
      </c>
      <c r="G2471" t="s">
        <v>890</v>
      </c>
      <c r="H2471">
        <f>YEAR(Table5[[#This Row],[Date]])</f>
        <v>2101</v>
      </c>
    </row>
    <row r="2472" spans="1:8" x14ac:dyDescent="0.2">
      <c r="A2472">
        <v>3586</v>
      </c>
      <c r="B2472" t="s">
        <v>891</v>
      </c>
      <c r="C2472">
        <v>2416</v>
      </c>
      <c r="D2472" t="s">
        <v>897</v>
      </c>
      <c r="E2472" s="200">
        <v>73471</v>
      </c>
      <c r="F2472">
        <v>8</v>
      </c>
      <c r="G2472" t="s">
        <v>890</v>
      </c>
      <c r="H2472">
        <f>YEAR(Table5[[#This Row],[Date]])</f>
        <v>2101</v>
      </c>
    </row>
    <row r="2473" spans="1:8" x14ac:dyDescent="0.2">
      <c r="A2473">
        <v>3587</v>
      </c>
      <c r="B2473" t="s">
        <v>888</v>
      </c>
      <c r="C2473">
        <v>2418</v>
      </c>
      <c r="D2473" t="s">
        <v>900</v>
      </c>
      <c r="E2473" s="200">
        <v>73483</v>
      </c>
      <c r="F2473">
        <v>8</v>
      </c>
      <c r="G2473" t="s">
        <v>890</v>
      </c>
      <c r="H2473">
        <f>YEAR(Table5[[#This Row],[Date]])</f>
        <v>2101</v>
      </c>
    </row>
    <row r="2474" spans="1:8" x14ac:dyDescent="0.2">
      <c r="A2474">
        <v>3588</v>
      </c>
      <c r="B2474" t="s">
        <v>888</v>
      </c>
      <c r="C2474">
        <v>2417</v>
      </c>
      <c r="D2474" t="s">
        <v>901</v>
      </c>
      <c r="E2474" s="200">
        <v>73495</v>
      </c>
      <c r="F2474">
        <v>5</v>
      </c>
      <c r="G2474" t="s">
        <v>892</v>
      </c>
      <c r="H2474">
        <f>YEAR(Table5[[#This Row],[Date]])</f>
        <v>2101</v>
      </c>
    </row>
    <row r="2475" spans="1:8" x14ac:dyDescent="0.2">
      <c r="A2475">
        <v>3589</v>
      </c>
      <c r="B2475" t="s">
        <v>891</v>
      </c>
      <c r="C2475">
        <v>2409</v>
      </c>
      <c r="D2475" t="s">
        <v>897</v>
      </c>
      <c r="E2475" s="200">
        <v>73507</v>
      </c>
      <c r="F2475">
        <v>10</v>
      </c>
      <c r="G2475" t="s">
        <v>892</v>
      </c>
      <c r="H2475">
        <f>YEAR(Table5[[#This Row],[Date]])</f>
        <v>2101</v>
      </c>
    </row>
    <row r="2476" spans="1:8" x14ac:dyDescent="0.2">
      <c r="A2476">
        <v>3590</v>
      </c>
      <c r="B2476" t="s">
        <v>888</v>
      </c>
      <c r="C2476">
        <v>2424</v>
      </c>
      <c r="D2476" t="s">
        <v>889</v>
      </c>
      <c r="E2476" s="200">
        <v>73519</v>
      </c>
      <c r="F2476">
        <v>10</v>
      </c>
      <c r="G2476" t="s">
        <v>890</v>
      </c>
      <c r="H2476">
        <f>YEAR(Table5[[#This Row],[Date]])</f>
        <v>2101</v>
      </c>
    </row>
    <row r="2477" spans="1:8" x14ac:dyDescent="0.2">
      <c r="A2477">
        <v>3591</v>
      </c>
      <c r="B2477" t="s">
        <v>891</v>
      </c>
      <c r="C2477">
        <v>2401</v>
      </c>
      <c r="D2477" t="s">
        <v>897</v>
      </c>
      <c r="E2477" s="200">
        <v>73531</v>
      </c>
      <c r="F2477">
        <v>10</v>
      </c>
      <c r="G2477" t="s">
        <v>890</v>
      </c>
      <c r="H2477">
        <f>YEAR(Table5[[#This Row],[Date]])</f>
        <v>2101</v>
      </c>
    </row>
    <row r="2478" spans="1:8" x14ac:dyDescent="0.2">
      <c r="A2478">
        <v>3592</v>
      </c>
      <c r="B2478" t="s">
        <v>891</v>
      </c>
      <c r="C2478">
        <v>2419</v>
      </c>
      <c r="D2478" t="s">
        <v>889</v>
      </c>
      <c r="E2478" s="200">
        <v>73543</v>
      </c>
      <c r="F2478">
        <v>10</v>
      </c>
      <c r="G2478" t="s">
        <v>890</v>
      </c>
      <c r="H2478">
        <f>YEAR(Table5[[#This Row],[Date]])</f>
        <v>2101</v>
      </c>
    </row>
    <row r="2479" spans="1:8" x14ac:dyDescent="0.2">
      <c r="A2479">
        <v>3593</v>
      </c>
      <c r="B2479" t="s">
        <v>888</v>
      </c>
      <c r="C2479">
        <v>2406</v>
      </c>
      <c r="D2479" t="s">
        <v>899</v>
      </c>
      <c r="E2479" s="200">
        <v>73555</v>
      </c>
      <c r="F2479">
        <v>10</v>
      </c>
      <c r="G2479" t="s">
        <v>890</v>
      </c>
      <c r="H2479">
        <f>YEAR(Table5[[#This Row],[Date]])</f>
        <v>2101</v>
      </c>
    </row>
    <row r="2480" spans="1:8" x14ac:dyDescent="0.2">
      <c r="A2480">
        <v>3596</v>
      </c>
      <c r="B2480" t="s">
        <v>891</v>
      </c>
      <c r="C2480">
        <v>2418</v>
      </c>
      <c r="D2480" t="s">
        <v>899</v>
      </c>
      <c r="E2480" s="200">
        <v>73567</v>
      </c>
      <c r="F2480">
        <v>10</v>
      </c>
      <c r="G2480" t="s">
        <v>892</v>
      </c>
      <c r="H2480">
        <f>YEAR(Table5[[#This Row],[Date]])</f>
        <v>2101</v>
      </c>
    </row>
    <row r="2481" spans="1:8" x14ac:dyDescent="0.2">
      <c r="A2481">
        <v>3597</v>
      </c>
      <c r="B2481" t="s">
        <v>888</v>
      </c>
      <c r="C2481">
        <v>2420</v>
      </c>
      <c r="D2481" t="s">
        <v>901</v>
      </c>
      <c r="E2481" s="200">
        <v>73579</v>
      </c>
      <c r="F2481">
        <v>10</v>
      </c>
      <c r="G2481" t="s">
        <v>892</v>
      </c>
      <c r="H2481">
        <f>YEAR(Table5[[#This Row],[Date]])</f>
        <v>2101</v>
      </c>
    </row>
    <row r="2482" spans="1:8" x14ac:dyDescent="0.2">
      <c r="A2482">
        <v>3599</v>
      </c>
      <c r="B2482" t="s">
        <v>891</v>
      </c>
      <c r="C2482">
        <v>2408</v>
      </c>
      <c r="D2482" t="s">
        <v>893</v>
      </c>
      <c r="E2482" s="200">
        <v>73591</v>
      </c>
      <c r="F2482">
        <v>9</v>
      </c>
      <c r="G2482" t="s">
        <v>890</v>
      </c>
      <c r="H2482">
        <f>YEAR(Table5[[#This Row],[Date]])</f>
        <v>2101</v>
      </c>
    </row>
    <row r="2483" spans="1:8" x14ac:dyDescent="0.2">
      <c r="A2483">
        <v>3600</v>
      </c>
      <c r="B2483" t="s">
        <v>891</v>
      </c>
      <c r="C2483">
        <v>2423</v>
      </c>
      <c r="D2483" t="s">
        <v>897</v>
      </c>
      <c r="E2483" s="200">
        <v>73603</v>
      </c>
      <c r="F2483">
        <v>10</v>
      </c>
      <c r="G2483" t="s">
        <v>892</v>
      </c>
      <c r="H2483">
        <f>YEAR(Table5[[#This Row],[Date]])</f>
        <v>2101</v>
      </c>
    </row>
    <row r="2484" spans="1:8" x14ac:dyDescent="0.2">
      <c r="A2484">
        <v>3601</v>
      </c>
      <c r="B2484" t="s">
        <v>891</v>
      </c>
      <c r="C2484">
        <v>2423</v>
      </c>
      <c r="D2484" t="s">
        <v>893</v>
      </c>
      <c r="E2484" s="200">
        <v>73615</v>
      </c>
      <c r="F2484">
        <v>10</v>
      </c>
      <c r="G2484" t="s">
        <v>892</v>
      </c>
      <c r="H2484">
        <f>YEAR(Table5[[#This Row],[Date]])</f>
        <v>2101</v>
      </c>
    </row>
    <row r="2485" spans="1:8" x14ac:dyDescent="0.2">
      <c r="A2485">
        <v>3602</v>
      </c>
      <c r="B2485" t="s">
        <v>891</v>
      </c>
      <c r="C2485">
        <v>2413</v>
      </c>
      <c r="D2485" t="s">
        <v>889</v>
      </c>
      <c r="E2485" s="200">
        <v>73627</v>
      </c>
      <c r="F2485">
        <v>10</v>
      </c>
      <c r="G2485" t="s">
        <v>890</v>
      </c>
      <c r="H2485">
        <f>YEAR(Table5[[#This Row],[Date]])</f>
        <v>2101</v>
      </c>
    </row>
    <row r="2486" spans="1:8" x14ac:dyDescent="0.2">
      <c r="A2486">
        <v>3603</v>
      </c>
      <c r="B2486" t="s">
        <v>894</v>
      </c>
      <c r="C2486">
        <v>2422</v>
      </c>
      <c r="D2486" t="s">
        <v>900</v>
      </c>
      <c r="E2486" s="200">
        <v>73639</v>
      </c>
      <c r="F2486">
        <v>10</v>
      </c>
      <c r="G2486" t="s">
        <v>890</v>
      </c>
      <c r="H2486">
        <f>YEAR(Table5[[#This Row],[Date]])</f>
        <v>2101</v>
      </c>
    </row>
    <row r="2487" spans="1:8" x14ac:dyDescent="0.2">
      <c r="A2487">
        <v>3604</v>
      </c>
      <c r="B2487" t="s">
        <v>891</v>
      </c>
      <c r="C2487">
        <v>2422</v>
      </c>
      <c r="D2487" t="s">
        <v>889</v>
      </c>
      <c r="E2487" s="200">
        <v>73651</v>
      </c>
      <c r="F2487">
        <v>10</v>
      </c>
      <c r="G2487" t="s">
        <v>890</v>
      </c>
      <c r="H2487">
        <f>YEAR(Table5[[#This Row],[Date]])</f>
        <v>2101</v>
      </c>
    </row>
    <row r="2488" spans="1:8" x14ac:dyDescent="0.2">
      <c r="A2488">
        <v>3605</v>
      </c>
      <c r="B2488" t="s">
        <v>891</v>
      </c>
      <c r="C2488">
        <v>2412</v>
      </c>
      <c r="D2488" t="s">
        <v>893</v>
      </c>
      <c r="E2488" s="200">
        <v>73663</v>
      </c>
      <c r="F2488">
        <v>10</v>
      </c>
      <c r="G2488" t="s">
        <v>892</v>
      </c>
      <c r="H2488">
        <f>YEAR(Table5[[#This Row],[Date]])</f>
        <v>2101</v>
      </c>
    </row>
    <row r="2489" spans="1:8" x14ac:dyDescent="0.2">
      <c r="A2489">
        <v>3606</v>
      </c>
      <c r="B2489" t="s">
        <v>891</v>
      </c>
      <c r="C2489">
        <v>2402</v>
      </c>
      <c r="D2489" t="s">
        <v>893</v>
      </c>
      <c r="E2489" s="200">
        <v>73675</v>
      </c>
      <c r="F2489">
        <v>10</v>
      </c>
      <c r="G2489" t="s">
        <v>890</v>
      </c>
      <c r="H2489">
        <f>YEAR(Table5[[#This Row],[Date]])</f>
        <v>2101</v>
      </c>
    </row>
    <row r="2490" spans="1:8" x14ac:dyDescent="0.2">
      <c r="A2490">
        <v>3607</v>
      </c>
      <c r="B2490" t="s">
        <v>891</v>
      </c>
      <c r="C2490">
        <v>2416</v>
      </c>
      <c r="D2490" t="s">
        <v>893</v>
      </c>
      <c r="E2490" s="200">
        <v>73687</v>
      </c>
      <c r="F2490">
        <v>9</v>
      </c>
      <c r="G2490" t="s">
        <v>892</v>
      </c>
      <c r="H2490">
        <f>YEAR(Table5[[#This Row],[Date]])</f>
        <v>2101</v>
      </c>
    </row>
    <row r="2491" spans="1:8" x14ac:dyDescent="0.2">
      <c r="A2491">
        <v>3608</v>
      </c>
      <c r="B2491" t="s">
        <v>888</v>
      </c>
      <c r="C2491">
        <v>2408</v>
      </c>
      <c r="D2491" t="s">
        <v>897</v>
      </c>
      <c r="E2491" s="200">
        <v>73699</v>
      </c>
      <c r="F2491">
        <v>9</v>
      </c>
      <c r="G2491" t="s">
        <v>890</v>
      </c>
      <c r="H2491">
        <f>YEAR(Table5[[#This Row],[Date]])</f>
        <v>2101</v>
      </c>
    </row>
    <row r="2492" spans="1:8" x14ac:dyDescent="0.2">
      <c r="A2492">
        <v>3609</v>
      </c>
      <c r="B2492" t="s">
        <v>891</v>
      </c>
      <c r="C2492">
        <v>2416</v>
      </c>
      <c r="D2492" t="s">
        <v>897</v>
      </c>
      <c r="E2492" s="200">
        <v>73711</v>
      </c>
      <c r="F2492">
        <v>10</v>
      </c>
      <c r="G2492" t="s">
        <v>892</v>
      </c>
      <c r="H2492">
        <f>YEAR(Table5[[#This Row],[Date]])</f>
        <v>2101</v>
      </c>
    </row>
    <row r="2493" spans="1:8" x14ac:dyDescent="0.2">
      <c r="A2493">
        <v>3610</v>
      </c>
      <c r="B2493" t="s">
        <v>894</v>
      </c>
      <c r="C2493">
        <v>2414</v>
      </c>
      <c r="D2493" t="s">
        <v>897</v>
      </c>
      <c r="E2493" s="200">
        <v>73723</v>
      </c>
      <c r="F2493">
        <v>9</v>
      </c>
      <c r="G2493" t="s">
        <v>890</v>
      </c>
      <c r="H2493">
        <f>YEAR(Table5[[#This Row],[Date]])</f>
        <v>2101</v>
      </c>
    </row>
    <row r="2494" spans="1:8" x14ac:dyDescent="0.2">
      <c r="A2494">
        <v>3611</v>
      </c>
      <c r="B2494" t="s">
        <v>891</v>
      </c>
      <c r="C2494">
        <v>2408</v>
      </c>
      <c r="D2494" t="s">
        <v>897</v>
      </c>
      <c r="E2494" s="200">
        <v>73735</v>
      </c>
      <c r="F2494">
        <v>10</v>
      </c>
      <c r="G2494" t="s">
        <v>892</v>
      </c>
      <c r="H2494">
        <f>YEAR(Table5[[#This Row],[Date]])</f>
        <v>2101</v>
      </c>
    </row>
    <row r="2495" spans="1:8" x14ac:dyDescent="0.2">
      <c r="A2495">
        <v>3612</v>
      </c>
      <c r="B2495" t="s">
        <v>891</v>
      </c>
      <c r="C2495">
        <v>2424</v>
      </c>
      <c r="D2495" t="s">
        <v>893</v>
      </c>
      <c r="E2495" s="200">
        <v>73747</v>
      </c>
      <c r="F2495">
        <v>10</v>
      </c>
      <c r="G2495" t="s">
        <v>890</v>
      </c>
      <c r="H2495">
        <f>YEAR(Table5[[#This Row],[Date]])</f>
        <v>2101</v>
      </c>
    </row>
    <row r="2496" spans="1:8" x14ac:dyDescent="0.2">
      <c r="A2496">
        <v>3613</v>
      </c>
      <c r="B2496" t="s">
        <v>891</v>
      </c>
      <c r="C2496">
        <v>2412</v>
      </c>
      <c r="D2496" t="s">
        <v>893</v>
      </c>
      <c r="E2496" s="200">
        <v>73759</v>
      </c>
      <c r="F2496">
        <v>10</v>
      </c>
      <c r="G2496" t="s">
        <v>892</v>
      </c>
      <c r="H2496">
        <f>YEAR(Table5[[#This Row],[Date]])</f>
        <v>2101</v>
      </c>
    </row>
    <row r="2497" spans="1:8" x14ac:dyDescent="0.2">
      <c r="A2497">
        <v>3614</v>
      </c>
      <c r="B2497" t="s">
        <v>891</v>
      </c>
      <c r="C2497">
        <v>2418</v>
      </c>
      <c r="D2497" t="s">
        <v>897</v>
      </c>
      <c r="E2497" s="200">
        <v>73771</v>
      </c>
      <c r="F2497">
        <v>10</v>
      </c>
      <c r="G2497" t="s">
        <v>892</v>
      </c>
      <c r="H2497">
        <f>YEAR(Table5[[#This Row],[Date]])</f>
        <v>2101</v>
      </c>
    </row>
    <row r="2498" spans="1:8" x14ac:dyDescent="0.2">
      <c r="A2498">
        <v>3615</v>
      </c>
      <c r="B2498" t="s">
        <v>894</v>
      </c>
      <c r="C2498">
        <v>2423</v>
      </c>
      <c r="D2498" t="s">
        <v>900</v>
      </c>
      <c r="E2498" s="200">
        <v>73783</v>
      </c>
      <c r="F2498">
        <v>10</v>
      </c>
      <c r="G2498" t="s">
        <v>890</v>
      </c>
      <c r="H2498">
        <f>YEAR(Table5[[#This Row],[Date]])</f>
        <v>2102</v>
      </c>
    </row>
    <row r="2499" spans="1:8" x14ac:dyDescent="0.2">
      <c r="A2499">
        <v>3616</v>
      </c>
      <c r="B2499" t="s">
        <v>894</v>
      </c>
      <c r="C2499">
        <v>2423</v>
      </c>
      <c r="D2499" t="s">
        <v>901</v>
      </c>
      <c r="E2499" s="200">
        <v>73795</v>
      </c>
      <c r="F2499">
        <v>9</v>
      </c>
      <c r="G2499" t="s">
        <v>892</v>
      </c>
      <c r="H2499">
        <f>YEAR(Table5[[#This Row],[Date]])</f>
        <v>2102</v>
      </c>
    </row>
    <row r="2500" spans="1:8" x14ac:dyDescent="0.2">
      <c r="A2500">
        <v>3617</v>
      </c>
      <c r="B2500" t="s">
        <v>891</v>
      </c>
      <c r="C2500">
        <v>2417</v>
      </c>
      <c r="D2500" t="s">
        <v>900</v>
      </c>
      <c r="E2500" s="200">
        <v>73807</v>
      </c>
      <c r="F2500">
        <v>10</v>
      </c>
      <c r="G2500" t="s">
        <v>892</v>
      </c>
      <c r="H2500">
        <f>YEAR(Table5[[#This Row],[Date]])</f>
        <v>2102</v>
      </c>
    </row>
    <row r="2501" spans="1:8" x14ac:dyDescent="0.2">
      <c r="A2501">
        <v>3618</v>
      </c>
      <c r="B2501" t="s">
        <v>891</v>
      </c>
      <c r="C2501">
        <v>2406</v>
      </c>
      <c r="D2501" t="s">
        <v>900</v>
      </c>
      <c r="E2501" s="200">
        <v>73819</v>
      </c>
      <c r="F2501">
        <v>10</v>
      </c>
      <c r="G2501" t="s">
        <v>890</v>
      </c>
      <c r="H2501">
        <f>YEAR(Table5[[#This Row],[Date]])</f>
        <v>2102</v>
      </c>
    </row>
    <row r="2502" spans="1:8" x14ac:dyDescent="0.2">
      <c r="A2502">
        <v>3619</v>
      </c>
      <c r="B2502" t="s">
        <v>895</v>
      </c>
      <c r="C2502">
        <v>2406</v>
      </c>
      <c r="D2502" t="s">
        <v>900</v>
      </c>
      <c r="E2502" s="200">
        <v>73831</v>
      </c>
      <c r="F2502">
        <v>10</v>
      </c>
      <c r="G2502" t="s">
        <v>890</v>
      </c>
      <c r="H2502">
        <f>YEAR(Table5[[#This Row],[Date]])</f>
        <v>2102</v>
      </c>
    </row>
    <row r="2503" spans="1:8" x14ac:dyDescent="0.2">
      <c r="A2503">
        <v>3620</v>
      </c>
      <c r="B2503" t="s">
        <v>891</v>
      </c>
      <c r="C2503">
        <v>2424</v>
      </c>
      <c r="D2503" t="s">
        <v>893</v>
      </c>
      <c r="E2503" s="200">
        <v>73843</v>
      </c>
      <c r="F2503">
        <v>10</v>
      </c>
      <c r="G2503" t="s">
        <v>890</v>
      </c>
      <c r="H2503">
        <f>YEAR(Table5[[#This Row],[Date]])</f>
        <v>2102</v>
      </c>
    </row>
    <row r="2504" spans="1:8" x14ac:dyDescent="0.2">
      <c r="A2504">
        <v>3621</v>
      </c>
      <c r="B2504" t="s">
        <v>894</v>
      </c>
      <c r="C2504">
        <v>2424</v>
      </c>
      <c r="D2504" t="s">
        <v>889</v>
      </c>
      <c r="E2504" s="200">
        <v>73855</v>
      </c>
      <c r="F2504">
        <v>9</v>
      </c>
      <c r="G2504" t="s">
        <v>892</v>
      </c>
      <c r="H2504">
        <f>YEAR(Table5[[#This Row],[Date]])</f>
        <v>2102</v>
      </c>
    </row>
    <row r="2505" spans="1:8" x14ac:dyDescent="0.2">
      <c r="A2505">
        <v>3622</v>
      </c>
      <c r="B2505" t="s">
        <v>891</v>
      </c>
      <c r="C2505">
        <v>2407</v>
      </c>
      <c r="D2505" t="s">
        <v>897</v>
      </c>
      <c r="E2505" s="200">
        <v>73867</v>
      </c>
      <c r="F2505">
        <v>10</v>
      </c>
      <c r="G2505" t="s">
        <v>892</v>
      </c>
      <c r="H2505">
        <f>YEAR(Table5[[#This Row],[Date]])</f>
        <v>2102</v>
      </c>
    </row>
    <row r="2506" spans="1:8" x14ac:dyDescent="0.2">
      <c r="A2506">
        <v>3623</v>
      </c>
      <c r="B2506" t="s">
        <v>891</v>
      </c>
      <c r="C2506">
        <v>2401</v>
      </c>
      <c r="D2506" t="s">
        <v>899</v>
      </c>
      <c r="E2506" s="200">
        <v>73879</v>
      </c>
      <c r="F2506">
        <v>10</v>
      </c>
      <c r="G2506" t="s">
        <v>892</v>
      </c>
      <c r="H2506">
        <f>YEAR(Table5[[#This Row],[Date]])</f>
        <v>2102</v>
      </c>
    </row>
    <row r="2507" spans="1:8" x14ac:dyDescent="0.2">
      <c r="A2507">
        <v>3624</v>
      </c>
      <c r="B2507" t="s">
        <v>891</v>
      </c>
      <c r="C2507">
        <v>2401</v>
      </c>
      <c r="D2507" t="s">
        <v>899</v>
      </c>
      <c r="E2507" s="200">
        <v>73891</v>
      </c>
      <c r="F2507">
        <v>10</v>
      </c>
      <c r="G2507" t="s">
        <v>892</v>
      </c>
      <c r="H2507">
        <f>YEAR(Table5[[#This Row],[Date]])</f>
        <v>2102</v>
      </c>
    </row>
    <row r="2508" spans="1:8" x14ac:dyDescent="0.2">
      <c r="A2508">
        <v>3625</v>
      </c>
      <c r="B2508" t="s">
        <v>891</v>
      </c>
      <c r="C2508">
        <v>2411</v>
      </c>
      <c r="D2508" t="s">
        <v>897</v>
      </c>
      <c r="E2508" s="200">
        <v>73903</v>
      </c>
      <c r="F2508">
        <v>10</v>
      </c>
      <c r="G2508" t="s">
        <v>892</v>
      </c>
      <c r="H2508">
        <f>YEAR(Table5[[#This Row],[Date]])</f>
        <v>2102</v>
      </c>
    </row>
    <row r="2509" spans="1:8" x14ac:dyDescent="0.2">
      <c r="A2509">
        <v>3626</v>
      </c>
      <c r="B2509" t="s">
        <v>888</v>
      </c>
      <c r="C2509">
        <v>2423</v>
      </c>
      <c r="D2509" t="s">
        <v>899</v>
      </c>
      <c r="E2509" s="200">
        <v>73915</v>
      </c>
      <c r="F2509">
        <v>9</v>
      </c>
      <c r="G2509" t="s">
        <v>892</v>
      </c>
      <c r="H2509">
        <f>YEAR(Table5[[#This Row],[Date]])</f>
        <v>2102</v>
      </c>
    </row>
    <row r="2510" spans="1:8" x14ac:dyDescent="0.2">
      <c r="A2510">
        <v>3627</v>
      </c>
      <c r="B2510" t="s">
        <v>891</v>
      </c>
      <c r="C2510">
        <v>2411</v>
      </c>
      <c r="D2510" t="s">
        <v>899</v>
      </c>
      <c r="E2510" s="200">
        <v>73927</v>
      </c>
      <c r="F2510">
        <v>9</v>
      </c>
      <c r="G2510" t="s">
        <v>892</v>
      </c>
      <c r="H2510">
        <f>YEAR(Table5[[#This Row],[Date]])</f>
        <v>2102</v>
      </c>
    </row>
    <row r="2511" spans="1:8" x14ac:dyDescent="0.2">
      <c r="A2511">
        <v>3628</v>
      </c>
      <c r="B2511" t="s">
        <v>888</v>
      </c>
      <c r="C2511">
        <v>2413</v>
      </c>
      <c r="D2511" t="s">
        <v>899</v>
      </c>
      <c r="E2511" s="200">
        <v>73939</v>
      </c>
      <c r="F2511">
        <v>9</v>
      </c>
      <c r="G2511" t="s">
        <v>892</v>
      </c>
      <c r="H2511">
        <f>YEAR(Table5[[#This Row],[Date]])</f>
        <v>2102</v>
      </c>
    </row>
    <row r="2512" spans="1:8" x14ac:dyDescent="0.2">
      <c r="A2512">
        <v>3629</v>
      </c>
      <c r="B2512" t="s">
        <v>888</v>
      </c>
      <c r="C2512">
        <v>2424</v>
      </c>
      <c r="D2512" t="s">
        <v>897</v>
      </c>
      <c r="E2512" s="200">
        <v>73951</v>
      </c>
      <c r="F2512">
        <v>9</v>
      </c>
      <c r="G2512" t="s">
        <v>890</v>
      </c>
      <c r="H2512">
        <f>YEAR(Table5[[#This Row],[Date]])</f>
        <v>2102</v>
      </c>
    </row>
    <row r="2513" spans="1:8" x14ac:dyDescent="0.2">
      <c r="A2513">
        <v>3630</v>
      </c>
      <c r="B2513" t="s">
        <v>891</v>
      </c>
      <c r="C2513">
        <v>2417</v>
      </c>
      <c r="D2513" t="s">
        <v>899</v>
      </c>
      <c r="E2513" s="200">
        <v>73963</v>
      </c>
      <c r="F2513">
        <v>9</v>
      </c>
      <c r="G2513" t="s">
        <v>892</v>
      </c>
      <c r="H2513">
        <f>YEAR(Table5[[#This Row],[Date]])</f>
        <v>2102</v>
      </c>
    </row>
    <row r="2514" spans="1:8" x14ac:dyDescent="0.2">
      <c r="A2514">
        <v>3631</v>
      </c>
      <c r="B2514" t="s">
        <v>888</v>
      </c>
      <c r="C2514">
        <v>2414</v>
      </c>
      <c r="D2514" t="s">
        <v>901</v>
      </c>
      <c r="E2514" s="200">
        <v>73975</v>
      </c>
      <c r="F2514">
        <v>9</v>
      </c>
      <c r="G2514" t="s">
        <v>892</v>
      </c>
      <c r="H2514">
        <f>YEAR(Table5[[#This Row],[Date]])</f>
        <v>2102</v>
      </c>
    </row>
    <row r="2515" spans="1:8" x14ac:dyDescent="0.2">
      <c r="A2515">
        <v>3632</v>
      </c>
      <c r="B2515" t="s">
        <v>888</v>
      </c>
      <c r="C2515">
        <v>2411</v>
      </c>
      <c r="D2515" t="s">
        <v>889</v>
      </c>
      <c r="E2515" s="200">
        <v>73987</v>
      </c>
      <c r="F2515">
        <v>10</v>
      </c>
      <c r="G2515" t="s">
        <v>890</v>
      </c>
      <c r="H2515">
        <f>YEAR(Table5[[#This Row],[Date]])</f>
        <v>2102</v>
      </c>
    </row>
    <row r="2516" spans="1:8" x14ac:dyDescent="0.2">
      <c r="A2516">
        <v>3633</v>
      </c>
      <c r="B2516" t="s">
        <v>888</v>
      </c>
      <c r="C2516">
        <v>2424</v>
      </c>
      <c r="D2516" t="s">
        <v>889</v>
      </c>
      <c r="E2516" s="200">
        <v>73999</v>
      </c>
      <c r="F2516">
        <v>5</v>
      </c>
      <c r="G2516" t="s">
        <v>890</v>
      </c>
      <c r="H2516">
        <f>YEAR(Table5[[#This Row],[Date]])</f>
        <v>2102</v>
      </c>
    </row>
    <row r="2517" spans="1:8" x14ac:dyDescent="0.2">
      <c r="A2517">
        <v>3634</v>
      </c>
      <c r="B2517" t="s">
        <v>891</v>
      </c>
      <c r="C2517">
        <v>2419</v>
      </c>
      <c r="D2517" t="s">
        <v>899</v>
      </c>
      <c r="E2517" s="200">
        <v>74011</v>
      </c>
      <c r="F2517">
        <v>10</v>
      </c>
      <c r="G2517" t="s">
        <v>892</v>
      </c>
      <c r="H2517">
        <f>YEAR(Table5[[#This Row],[Date]])</f>
        <v>2102</v>
      </c>
    </row>
    <row r="2518" spans="1:8" x14ac:dyDescent="0.2">
      <c r="A2518">
        <v>3635</v>
      </c>
      <c r="B2518" t="s">
        <v>891</v>
      </c>
      <c r="C2518">
        <v>2419</v>
      </c>
      <c r="D2518" t="s">
        <v>899</v>
      </c>
      <c r="E2518" s="200">
        <v>74023</v>
      </c>
      <c r="F2518">
        <v>10</v>
      </c>
      <c r="G2518" t="s">
        <v>892</v>
      </c>
      <c r="H2518">
        <f>YEAR(Table5[[#This Row],[Date]])</f>
        <v>2102</v>
      </c>
    </row>
    <row r="2519" spans="1:8" x14ac:dyDescent="0.2">
      <c r="A2519">
        <v>3636</v>
      </c>
      <c r="B2519" t="s">
        <v>888</v>
      </c>
      <c r="C2519">
        <v>2419</v>
      </c>
      <c r="D2519" t="s">
        <v>897</v>
      </c>
      <c r="E2519" s="200">
        <v>74035</v>
      </c>
      <c r="F2519">
        <v>10</v>
      </c>
      <c r="G2519" t="s">
        <v>892</v>
      </c>
      <c r="H2519">
        <f>YEAR(Table5[[#This Row],[Date]])</f>
        <v>2102</v>
      </c>
    </row>
    <row r="2520" spans="1:8" x14ac:dyDescent="0.2">
      <c r="A2520">
        <v>3637</v>
      </c>
      <c r="B2520" t="s">
        <v>891</v>
      </c>
      <c r="C2520">
        <v>2416</v>
      </c>
      <c r="D2520" t="s">
        <v>900</v>
      </c>
      <c r="E2520" s="200">
        <v>74047</v>
      </c>
      <c r="F2520">
        <v>10</v>
      </c>
      <c r="G2520" t="s">
        <v>892</v>
      </c>
      <c r="H2520">
        <f>YEAR(Table5[[#This Row],[Date]])</f>
        <v>2102</v>
      </c>
    </row>
    <row r="2521" spans="1:8" x14ac:dyDescent="0.2">
      <c r="A2521">
        <v>3638</v>
      </c>
      <c r="B2521" t="s">
        <v>888</v>
      </c>
      <c r="C2521">
        <v>2417</v>
      </c>
      <c r="D2521" t="s">
        <v>901</v>
      </c>
      <c r="E2521" s="200">
        <v>74059</v>
      </c>
      <c r="F2521">
        <v>10</v>
      </c>
      <c r="G2521" t="s">
        <v>890</v>
      </c>
      <c r="H2521">
        <f>YEAR(Table5[[#This Row],[Date]])</f>
        <v>2102</v>
      </c>
    </row>
    <row r="2522" spans="1:8" x14ac:dyDescent="0.2">
      <c r="A2522">
        <v>3639</v>
      </c>
      <c r="B2522" t="s">
        <v>891</v>
      </c>
      <c r="C2522">
        <v>2420</v>
      </c>
      <c r="D2522" t="s">
        <v>889</v>
      </c>
      <c r="E2522" s="200">
        <v>74071</v>
      </c>
      <c r="F2522">
        <v>10</v>
      </c>
      <c r="G2522" t="s">
        <v>890</v>
      </c>
      <c r="H2522">
        <f>YEAR(Table5[[#This Row],[Date]])</f>
        <v>2102</v>
      </c>
    </row>
    <row r="2523" spans="1:8" x14ac:dyDescent="0.2">
      <c r="A2523">
        <v>3640</v>
      </c>
      <c r="B2523" t="s">
        <v>891</v>
      </c>
      <c r="C2523">
        <v>2418</v>
      </c>
      <c r="D2523" t="s">
        <v>900</v>
      </c>
      <c r="E2523" s="200">
        <v>74083</v>
      </c>
      <c r="F2523">
        <v>10</v>
      </c>
      <c r="G2523" t="s">
        <v>892</v>
      </c>
      <c r="H2523">
        <f>YEAR(Table5[[#This Row],[Date]])</f>
        <v>2102</v>
      </c>
    </row>
    <row r="2524" spans="1:8" x14ac:dyDescent="0.2">
      <c r="A2524">
        <v>3641</v>
      </c>
      <c r="B2524" t="s">
        <v>891</v>
      </c>
      <c r="C2524">
        <v>2415</v>
      </c>
      <c r="D2524" t="s">
        <v>899</v>
      </c>
      <c r="E2524" s="200">
        <v>74095</v>
      </c>
      <c r="F2524">
        <v>10</v>
      </c>
      <c r="G2524" t="s">
        <v>890</v>
      </c>
      <c r="H2524">
        <f>YEAR(Table5[[#This Row],[Date]])</f>
        <v>2102</v>
      </c>
    </row>
    <row r="2525" spans="1:8" x14ac:dyDescent="0.2">
      <c r="A2525">
        <v>3642</v>
      </c>
      <c r="B2525" t="s">
        <v>891</v>
      </c>
      <c r="C2525">
        <v>2416</v>
      </c>
      <c r="D2525" t="s">
        <v>899</v>
      </c>
      <c r="E2525" s="200">
        <v>74107</v>
      </c>
      <c r="F2525">
        <v>10</v>
      </c>
      <c r="G2525" t="s">
        <v>890</v>
      </c>
      <c r="H2525">
        <f>YEAR(Table5[[#This Row],[Date]])</f>
        <v>2102</v>
      </c>
    </row>
    <row r="2526" spans="1:8" x14ac:dyDescent="0.2">
      <c r="A2526">
        <v>3643</v>
      </c>
      <c r="B2526" t="s">
        <v>894</v>
      </c>
      <c r="C2526">
        <v>2418</v>
      </c>
      <c r="D2526" t="s">
        <v>899</v>
      </c>
      <c r="E2526" s="200">
        <v>74119</v>
      </c>
      <c r="F2526">
        <v>9</v>
      </c>
      <c r="G2526" t="s">
        <v>892</v>
      </c>
      <c r="H2526">
        <f>YEAR(Table5[[#This Row],[Date]])</f>
        <v>2102</v>
      </c>
    </row>
    <row r="2527" spans="1:8" x14ac:dyDescent="0.2">
      <c r="A2527">
        <v>3644</v>
      </c>
      <c r="B2527" t="s">
        <v>888</v>
      </c>
      <c r="C2527">
        <v>2417</v>
      </c>
      <c r="D2527" t="s">
        <v>897</v>
      </c>
      <c r="E2527" s="200">
        <v>74131</v>
      </c>
      <c r="F2527">
        <v>9</v>
      </c>
      <c r="G2527" t="s">
        <v>890</v>
      </c>
      <c r="H2527">
        <f>YEAR(Table5[[#This Row],[Date]])</f>
        <v>2102</v>
      </c>
    </row>
    <row r="2528" spans="1:8" x14ac:dyDescent="0.2">
      <c r="A2528">
        <v>3645</v>
      </c>
      <c r="B2528" t="s">
        <v>888</v>
      </c>
      <c r="C2528">
        <v>2415</v>
      </c>
      <c r="D2528" t="s">
        <v>897</v>
      </c>
      <c r="E2528" s="200">
        <v>74143</v>
      </c>
      <c r="F2528">
        <v>9</v>
      </c>
      <c r="G2528" t="s">
        <v>892</v>
      </c>
      <c r="H2528">
        <f>YEAR(Table5[[#This Row],[Date]])</f>
        <v>2102</v>
      </c>
    </row>
    <row r="2529" spans="1:8" x14ac:dyDescent="0.2">
      <c r="A2529">
        <v>3646</v>
      </c>
      <c r="B2529" t="s">
        <v>891</v>
      </c>
      <c r="C2529">
        <v>2405</v>
      </c>
      <c r="D2529" t="s">
        <v>899</v>
      </c>
      <c r="E2529" s="200">
        <v>74155</v>
      </c>
      <c r="F2529">
        <v>9</v>
      </c>
      <c r="G2529" t="s">
        <v>890</v>
      </c>
      <c r="H2529">
        <f>YEAR(Table5[[#This Row],[Date]])</f>
        <v>2103</v>
      </c>
    </row>
    <row r="2530" spans="1:8" x14ac:dyDescent="0.2">
      <c r="A2530">
        <v>3647</v>
      </c>
      <c r="B2530" t="s">
        <v>891</v>
      </c>
      <c r="C2530">
        <v>2405</v>
      </c>
      <c r="D2530" t="s">
        <v>899</v>
      </c>
      <c r="E2530" s="200">
        <v>74167</v>
      </c>
      <c r="F2530">
        <v>9</v>
      </c>
      <c r="G2530" t="s">
        <v>890</v>
      </c>
      <c r="H2530">
        <f>YEAR(Table5[[#This Row],[Date]])</f>
        <v>2103</v>
      </c>
    </row>
    <row r="2531" spans="1:8" x14ac:dyDescent="0.2">
      <c r="A2531">
        <v>3648</v>
      </c>
      <c r="B2531" t="s">
        <v>891</v>
      </c>
      <c r="C2531">
        <v>2417</v>
      </c>
      <c r="D2531" t="s">
        <v>899</v>
      </c>
      <c r="E2531" s="200">
        <v>74179</v>
      </c>
      <c r="F2531">
        <v>10</v>
      </c>
      <c r="G2531" t="s">
        <v>890</v>
      </c>
      <c r="H2531">
        <f>YEAR(Table5[[#This Row],[Date]])</f>
        <v>2103</v>
      </c>
    </row>
    <row r="2532" spans="1:8" x14ac:dyDescent="0.2">
      <c r="A2532">
        <v>3649</v>
      </c>
      <c r="B2532" t="s">
        <v>895</v>
      </c>
      <c r="C2532">
        <v>2415</v>
      </c>
      <c r="D2532" t="s">
        <v>899</v>
      </c>
      <c r="E2532" s="200">
        <v>74191</v>
      </c>
      <c r="F2532">
        <v>10</v>
      </c>
      <c r="G2532" t="s">
        <v>892</v>
      </c>
      <c r="H2532">
        <f>YEAR(Table5[[#This Row],[Date]])</f>
        <v>2103</v>
      </c>
    </row>
    <row r="2533" spans="1:8" x14ac:dyDescent="0.2">
      <c r="A2533">
        <v>3650</v>
      </c>
      <c r="B2533" t="s">
        <v>891</v>
      </c>
      <c r="C2533">
        <v>2401</v>
      </c>
      <c r="D2533" t="s">
        <v>899</v>
      </c>
      <c r="E2533" s="200">
        <v>74203</v>
      </c>
      <c r="F2533">
        <v>10</v>
      </c>
      <c r="G2533" t="s">
        <v>892</v>
      </c>
      <c r="H2533">
        <f>YEAR(Table5[[#This Row],[Date]])</f>
        <v>2103</v>
      </c>
    </row>
    <row r="2534" spans="1:8" x14ac:dyDescent="0.2">
      <c r="A2534">
        <v>3651</v>
      </c>
      <c r="B2534" t="s">
        <v>891</v>
      </c>
      <c r="C2534">
        <v>2424</v>
      </c>
      <c r="D2534" t="s">
        <v>893</v>
      </c>
      <c r="E2534" s="200">
        <v>74215</v>
      </c>
      <c r="F2534">
        <v>10</v>
      </c>
      <c r="G2534" t="s">
        <v>890</v>
      </c>
      <c r="H2534">
        <f>YEAR(Table5[[#This Row],[Date]])</f>
        <v>2103</v>
      </c>
    </row>
    <row r="2535" spans="1:8" x14ac:dyDescent="0.2">
      <c r="A2535">
        <v>3652</v>
      </c>
      <c r="B2535" t="s">
        <v>888</v>
      </c>
      <c r="C2535">
        <v>2413</v>
      </c>
      <c r="D2535" t="s">
        <v>900</v>
      </c>
      <c r="E2535" s="200">
        <v>74227</v>
      </c>
      <c r="F2535">
        <v>9</v>
      </c>
      <c r="G2535" t="s">
        <v>892</v>
      </c>
      <c r="H2535">
        <f>YEAR(Table5[[#This Row],[Date]])</f>
        <v>2103</v>
      </c>
    </row>
    <row r="2536" spans="1:8" x14ac:dyDescent="0.2">
      <c r="A2536">
        <v>3653</v>
      </c>
      <c r="B2536" t="s">
        <v>888</v>
      </c>
      <c r="C2536">
        <v>2403</v>
      </c>
      <c r="D2536" t="s">
        <v>899</v>
      </c>
      <c r="E2536" s="200">
        <v>74239</v>
      </c>
      <c r="F2536">
        <v>10</v>
      </c>
      <c r="G2536" t="s">
        <v>892</v>
      </c>
      <c r="H2536">
        <f>YEAR(Table5[[#This Row],[Date]])</f>
        <v>2103</v>
      </c>
    </row>
    <row r="2537" spans="1:8" x14ac:dyDescent="0.2">
      <c r="A2537">
        <v>3654</v>
      </c>
      <c r="B2537" t="s">
        <v>891</v>
      </c>
      <c r="C2537">
        <v>2417</v>
      </c>
      <c r="D2537" t="s">
        <v>889</v>
      </c>
      <c r="E2537" s="200">
        <v>74251</v>
      </c>
      <c r="F2537">
        <v>10</v>
      </c>
      <c r="G2537" t="s">
        <v>892</v>
      </c>
      <c r="H2537">
        <f>YEAR(Table5[[#This Row],[Date]])</f>
        <v>2103</v>
      </c>
    </row>
    <row r="2538" spans="1:8" x14ac:dyDescent="0.2">
      <c r="A2538">
        <v>3655</v>
      </c>
      <c r="B2538" t="s">
        <v>891</v>
      </c>
      <c r="C2538">
        <v>2414</v>
      </c>
      <c r="D2538" t="s">
        <v>899</v>
      </c>
      <c r="E2538" s="200">
        <v>74263</v>
      </c>
      <c r="F2538">
        <v>10</v>
      </c>
      <c r="G2538" t="s">
        <v>890</v>
      </c>
      <c r="H2538">
        <f>YEAR(Table5[[#This Row],[Date]])</f>
        <v>2103</v>
      </c>
    </row>
    <row r="2539" spans="1:8" x14ac:dyDescent="0.2">
      <c r="A2539">
        <v>3656</v>
      </c>
      <c r="B2539" t="s">
        <v>891</v>
      </c>
      <c r="C2539">
        <v>2414</v>
      </c>
      <c r="D2539" t="s">
        <v>897</v>
      </c>
      <c r="E2539" s="200">
        <v>74275</v>
      </c>
      <c r="F2539">
        <v>2</v>
      </c>
      <c r="G2539" t="s">
        <v>892</v>
      </c>
      <c r="H2539">
        <f>YEAR(Table5[[#This Row],[Date]])</f>
        <v>2103</v>
      </c>
    </row>
    <row r="2540" spans="1:8" x14ac:dyDescent="0.2">
      <c r="A2540">
        <v>3657</v>
      </c>
      <c r="B2540" t="s">
        <v>891</v>
      </c>
      <c r="C2540">
        <v>2420</v>
      </c>
      <c r="D2540" t="s">
        <v>893</v>
      </c>
      <c r="E2540" s="200">
        <v>74287</v>
      </c>
      <c r="F2540">
        <v>10</v>
      </c>
      <c r="G2540" t="s">
        <v>890</v>
      </c>
      <c r="H2540">
        <f>YEAR(Table5[[#This Row],[Date]])</f>
        <v>2103</v>
      </c>
    </row>
    <row r="2541" spans="1:8" x14ac:dyDescent="0.2">
      <c r="A2541">
        <v>3658</v>
      </c>
      <c r="B2541" t="s">
        <v>891</v>
      </c>
      <c r="C2541">
        <v>2403</v>
      </c>
      <c r="D2541" t="s">
        <v>899</v>
      </c>
      <c r="E2541" s="200">
        <v>74299</v>
      </c>
      <c r="F2541">
        <v>10</v>
      </c>
      <c r="G2541" t="s">
        <v>890</v>
      </c>
      <c r="H2541">
        <f>YEAR(Table5[[#This Row],[Date]])</f>
        <v>2103</v>
      </c>
    </row>
    <row r="2542" spans="1:8" x14ac:dyDescent="0.2">
      <c r="A2542">
        <v>3659</v>
      </c>
      <c r="B2542" t="s">
        <v>891</v>
      </c>
      <c r="C2542">
        <v>2409</v>
      </c>
      <c r="D2542" t="s">
        <v>889</v>
      </c>
      <c r="E2542" s="200">
        <v>74311</v>
      </c>
      <c r="F2542">
        <v>10</v>
      </c>
      <c r="G2542" t="s">
        <v>890</v>
      </c>
      <c r="H2542">
        <f>YEAR(Table5[[#This Row],[Date]])</f>
        <v>2103</v>
      </c>
    </row>
    <row r="2543" spans="1:8" x14ac:dyDescent="0.2">
      <c r="A2543">
        <v>3660</v>
      </c>
      <c r="B2543" t="s">
        <v>888</v>
      </c>
      <c r="C2543">
        <v>2405</v>
      </c>
      <c r="D2543" t="s">
        <v>897</v>
      </c>
      <c r="E2543" s="200">
        <v>74323</v>
      </c>
      <c r="F2543">
        <v>10</v>
      </c>
      <c r="G2543" t="s">
        <v>890</v>
      </c>
      <c r="H2543">
        <f>YEAR(Table5[[#This Row],[Date]])</f>
        <v>2103</v>
      </c>
    </row>
    <row r="2544" spans="1:8" x14ac:dyDescent="0.2">
      <c r="A2544">
        <v>3661</v>
      </c>
      <c r="B2544" t="s">
        <v>888</v>
      </c>
      <c r="C2544">
        <v>2401</v>
      </c>
      <c r="D2544" t="s">
        <v>899</v>
      </c>
      <c r="E2544" s="200">
        <v>74335</v>
      </c>
      <c r="F2544">
        <v>30</v>
      </c>
      <c r="G2544" t="s">
        <v>892</v>
      </c>
      <c r="H2544">
        <f>YEAR(Table5[[#This Row],[Date]])</f>
        <v>2103</v>
      </c>
    </row>
    <row r="2545" spans="1:8" x14ac:dyDescent="0.2">
      <c r="A2545">
        <v>3662</v>
      </c>
      <c r="B2545" t="s">
        <v>891</v>
      </c>
      <c r="C2545">
        <v>2409</v>
      </c>
      <c r="D2545" t="s">
        <v>899</v>
      </c>
      <c r="E2545" s="200">
        <v>74347</v>
      </c>
      <c r="F2545">
        <v>10</v>
      </c>
      <c r="G2545" t="s">
        <v>892</v>
      </c>
      <c r="H2545">
        <f>YEAR(Table5[[#This Row],[Date]])</f>
        <v>2103</v>
      </c>
    </row>
    <row r="2546" spans="1:8" x14ac:dyDescent="0.2">
      <c r="A2546">
        <v>3663</v>
      </c>
      <c r="B2546" t="s">
        <v>891</v>
      </c>
      <c r="C2546">
        <v>2409</v>
      </c>
      <c r="D2546" t="s">
        <v>899</v>
      </c>
      <c r="E2546" s="200">
        <v>74359</v>
      </c>
      <c r="F2546">
        <v>10</v>
      </c>
      <c r="G2546" t="s">
        <v>890</v>
      </c>
      <c r="H2546">
        <f>YEAR(Table5[[#This Row],[Date]])</f>
        <v>2103</v>
      </c>
    </row>
    <row r="2547" spans="1:8" x14ac:dyDescent="0.2">
      <c r="A2547">
        <v>3664</v>
      </c>
      <c r="B2547" t="s">
        <v>891</v>
      </c>
      <c r="C2547">
        <v>2417</v>
      </c>
      <c r="D2547" t="s">
        <v>889</v>
      </c>
      <c r="E2547" s="200">
        <v>74371</v>
      </c>
      <c r="F2547">
        <v>10</v>
      </c>
      <c r="G2547" t="s">
        <v>890</v>
      </c>
      <c r="H2547">
        <f>YEAR(Table5[[#This Row],[Date]])</f>
        <v>2103</v>
      </c>
    </row>
    <row r="2548" spans="1:8" x14ac:dyDescent="0.2">
      <c r="A2548">
        <v>3665</v>
      </c>
      <c r="B2548" t="s">
        <v>891</v>
      </c>
      <c r="C2548">
        <v>2407</v>
      </c>
      <c r="D2548" t="s">
        <v>889</v>
      </c>
      <c r="E2548" s="200">
        <v>74383</v>
      </c>
      <c r="F2548">
        <v>10</v>
      </c>
      <c r="G2548" t="s">
        <v>892</v>
      </c>
      <c r="H2548">
        <f>YEAR(Table5[[#This Row],[Date]])</f>
        <v>2103</v>
      </c>
    </row>
    <row r="2549" spans="1:8" x14ac:dyDescent="0.2">
      <c r="A2549">
        <v>3666</v>
      </c>
      <c r="B2549" t="s">
        <v>888</v>
      </c>
      <c r="C2549">
        <v>2409</v>
      </c>
      <c r="D2549" t="s">
        <v>893</v>
      </c>
      <c r="E2549" s="200">
        <v>74395</v>
      </c>
      <c r="F2549">
        <v>9</v>
      </c>
      <c r="G2549" t="s">
        <v>890</v>
      </c>
      <c r="H2549">
        <f>YEAR(Table5[[#This Row],[Date]])</f>
        <v>2103</v>
      </c>
    </row>
    <row r="2550" spans="1:8" x14ac:dyDescent="0.2">
      <c r="A2550">
        <v>3667</v>
      </c>
      <c r="B2550" t="s">
        <v>888</v>
      </c>
      <c r="C2550">
        <v>2409</v>
      </c>
      <c r="D2550" t="s">
        <v>893</v>
      </c>
      <c r="E2550" s="200">
        <v>74407</v>
      </c>
      <c r="F2550">
        <v>9</v>
      </c>
      <c r="G2550" t="s">
        <v>890</v>
      </c>
      <c r="H2550">
        <f>YEAR(Table5[[#This Row],[Date]])</f>
        <v>2103</v>
      </c>
    </row>
    <row r="2551" spans="1:8" x14ac:dyDescent="0.2">
      <c r="A2551">
        <v>3668</v>
      </c>
      <c r="B2551" t="s">
        <v>891</v>
      </c>
      <c r="C2551">
        <v>2402</v>
      </c>
      <c r="D2551" t="s">
        <v>899</v>
      </c>
      <c r="E2551" s="200">
        <v>74419</v>
      </c>
      <c r="F2551">
        <v>10</v>
      </c>
      <c r="G2551" t="s">
        <v>890</v>
      </c>
      <c r="H2551">
        <f>YEAR(Table5[[#This Row],[Date]])</f>
        <v>2103</v>
      </c>
    </row>
    <row r="2552" spans="1:8" x14ac:dyDescent="0.2">
      <c r="A2552">
        <v>3669</v>
      </c>
      <c r="B2552" t="s">
        <v>891</v>
      </c>
      <c r="C2552">
        <v>2402</v>
      </c>
      <c r="D2552" t="s">
        <v>899</v>
      </c>
      <c r="E2552" s="200">
        <v>74431</v>
      </c>
      <c r="F2552">
        <v>10</v>
      </c>
      <c r="G2552" t="s">
        <v>890</v>
      </c>
      <c r="H2552">
        <f>YEAR(Table5[[#This Row],[Date]])</f>
        <v>2103</v>
      </c>
    </row>
    <row r="2553" spans="1:8" x14ac:dyDescent="0.2">
      <c r="A2553">
        <v>3670</v>
      </c>
      <c r="B2553" t="s">
        <v>891</v>
      </c>
      <c r="C2553">
        <v>2413</v>
      </c>
      <c r="D2553" t="s">
        <v>897</v>
      </c>
      <c r="E2553" s="200">
        <v>74443</v>
      </c>
      <c r="F2553">
        <v>10</v>
      </c>
      <c r="G2553" t="s">
        <v>892</v>
      </c>
      <c r="H2553">
        <f>YEAR(Table5[[#This Row],[Date]])</f>
        <v>2103</v>
      </c>
    </row>
    <row r="2554" spans="1:8" x14ac:dyDescent="0.2">
      <c r="A2554">
        <v>3671</v>
      </c>
      <c r="B2554" t="s">
        <v>888</v>
      </c>
      <c r="C2554">
        <v>2405</v>
      </c>
      <c r="D2554" t="s">
        <v>900</v>
      </c>
      <c r="E2554" s="200">
        <v>74455</v>
      </c>
      <c r="F2554">
        <v>3</v>
      </c>
      <c r="G2554" t="s">
        <v>892</v>
      </c>
      <c r="H2554">
        <f>YEAR(Table5[[#This Row],[Date]])</f>
        <v>2103</v>
      </c>
    </row>
    <row r="2555" spans="1:8" x14ac:dyDescent="0.2">
      <c r="A2555">
        <v>3672</v>
      </c>
      <c r="B2555" t="s">
        <v>891</v>
      </c>
      <c r="C2555">
        <v>2424</v>
      </c>
      <c r="D2555" t="s">
        <v>899</v>
      </c>
      <c r="E2555" s="200">
        <v>74467</v>
      </c>
      <c r="F2555">
        <v>9</v>
      </c>
      <c r="G2555" t="s">
        <v>892</v>
      </c>
      <c r="H2555">
        <f>YEAR(Table5[[#This Row],[Date]])</f>
        <v>2103</v>
      </c>
    </row>
    <row r="2556" spans="1:8" x14ac:dyDescent="0.2">
      <c r="A2556">
        <v>3673</v>
      </c>
      <c r="B2556" t="s">
        <v>888</v>
      </c>
      <c r="C2556">
        <v>2416</v>
      </c>
      <c r="D2556" t="s">
        <v>899</v>
      </c>
      <c r="E2556" s="200">
        <v>74479</v>
      </c>
      <c r="F2556">
        <v>10</v>
      </c>
      <c r="G2556" t="s">
        <v>892</v>
      </c>
      <c r="H2556">
        <f>YEAR(Table5[[#This Row],[Date]])</f>
        <v>2103</v>
      </c>
    </row>
    <row r="2557" spans="1:8" x14ac:dyDescent="0.2">
      <c r="A2557">
        <v>3674</v>
      </c>
      <c r="B2557" t="s">
        <v>891</v>
      </c>
      <c r="C2557">
        <v>2408</v>
      </c>
      <c r="D2557" t="s">
        <v>897</v>
      </c>
      <c r="E2557" s="200">
        <v>74491</v>
      </c>
      <c r="F2557">
        <v>10</v>
      </c>
      <c r="G2557" t="s">
        <v>890</v>
      </c>
      <c r="H2557">
        <f>YEAR(Table5[[#This Row],[Date]])</f>
        <v>2103</v>
      </c>
    </row>
    <row r="2558" spans="1:8" x14ac:dyDescent="0.2">
      <c r="A2558">
        <v>3675</v>
      </c>
      <c r="B2558" t="s">
        <v>894</v>
      </c>
      <c r="C2558">
        <v>2409</v>
      </c>
      <c r="D2558" t="s">
        <v>899</v>
      </c>
      <c r="E2558" s="200">
        <v>74503</v>
      </c>
      <c r="F2558">
        <v>10</v>
      </c>
      <c r="G2558" t="s">
        <v>890</v>
      </c>
      <c r="H2558">
        <f>YEAR(Table5[[#This Row],[Date]])</f>
        <v>2103</v>
      </c>
    </row>
    <row r="2559" spans="1:8" x14ac:dyDescent="0.2">
      <c r="A2559">
        <v>3676</v>
      </c>
      <c r="B2559" t="s">
        <v>891</v>
      </c>
      <c r="C2559">
        <v>2404</v>
      </c>
      <c r="D2559" t="s">
        <v>899</v>
      </c>
      <c r="E2559" s="200">
        <v>74515</v>
      </c>
      <c r="F2559">
        <v>9</v>
      </c>
      <c r="G2559" t="s">
        <v>892</v>
      </c>
      <c r="H2559">
        <f>YEAR(Table5[[#This Row],[Date]])</f>
        <v>2104</v>
      </c>
    </row>
    <row r="2560" spans="1:8" x14ac:dyDescent="0.2">
      <c r="A2560">
        <v>3677</v>
      </c>
      <c r="B2560" t="s">
        <v>888</v>
      </c>
      <c r="C2560">
        <v>2408</v>
      </c>
      <c r="D2560" t="s">
        <v>897</v>
      </c>
      <c r="E2560" s="200">
        <v>74527</v>
      </c>
      <c r="F2560">
        <v>10</v>
      </c>
      <c r="G2560" t="s">
        <v>892</v>
      </c>
      <c r="H2560">
        <f>YEAR(Table5[[#This Row],[Date]])</f>
        <v>2104</v>
      </c>
    </row>
    <row r="2561" spans="1:8" x14ac:dyDescent="0.2">
      <c r="A2561">
        <v>3678</v>
      </c>
      <c r="B2561" t="s">
        <v>891</v>
      </c>
      <c r="C2561">
        <v>2417</v>
      </c>
      <c r="D2561" t="s">
        <v>889</v>
      </c>
      <c r="E2561" s="200">
        <v>74539</v>
      </c>
      <c r="F2561">
        <v>10</v>
      </c>
      <c r="G2561" t="s">
        <v>890</v>
      </c>
      <c r="H2561">
        <f>YEAR(Table5[[#This Row],[Date]])</f>
        <v>2104</v>
      </c>
    </row>
    <row r="2562" spans="1:8" x14ac:dyDescent="0.2">
      <c r="A2562">
        <v>3679</v>
      </c>
      <c r="B2562" t="s">
        <v>894</v>
      </c>
      <c r="C2562">
        <v>2401</v>
      </c>
      <c r="D2562" t="s">
        <v>900</v>
      </c>
      <c r="E2562" s="200">
        <v>74551</v>
      </c>
      <c r="F2562">
        <v>9</v>
      </c>
      <c r="G2562" t="s">
        <v>890</v>
      </c>
      <c r="H2562">
        <f>YEAR(Table5[[#This Row],[Date]])</f>
        <v>2104</v>
      </c>
    </row>
    <row r="2563" spans="1:8" x14ac:dyDescent="0.2">
      <c r="A2563">
        <v>3680</v>
      </c>
      <c r="B2563" t="s">
        <v>888</v>
      </c>
      <c r="C2563">
        <v>2416</v>
      </c>
      <c r="D2563" t="s">
        <v>901</v>
      </c>
      <c r="E2563" s="200">
        <v>74563</v>
      </c>
      <c r="F2563">
        <v>9</v>
      </c>
      <c r="G2563" t="s">
        <v>890</v>
      </c>
      <c r="H2563">
        <f>YEAR(Table5[[#This Row],[Date]])</f>
        <v>2104</v>
      </c>
    </row>
    <row r="2564" spans="1:8" x14ac:dyDescent="0.2">
      <c r="A2564">
        <v>3681</v>
      </c>
      <c r="B2564" t="s">
        <v>891</v>
      </c>
      <c r="C2564">
        <v>2417</v>
      </c>
      <c r="D2564" t="s">
        <v>897</v>
      </c>
      <c r="E2564" s="200">
        <v>74575</v>
      </c>
      <c r="F2564">
        <v>9</v>
      </c>
      <c r="G2564" t="s">
        <v>892</v>
      </c>
      <c r="H2564">
        <f>YEAR(Table5[[#This Row],[Date]])</f>
        <v>2104</v>
      </c>
    </row>
    <row r="2565" spans="1:8" x14ac:dyDescent="0.2">
      <c r="A2565">
        <v>3682</v>
      </c>
      <c r="B2565" t="s">
        <v>888</v>
      </c>
      <c r="C2565">
        <v>2409</v>
      </c>
      <c r="D2565" t="s">
        <v>899</v>
      </c>
      <c r="E2565" s="200">
        <v>74587</v>
      </c>
      <c r="F2565">
        <v>10</v>
      </c>
      <c r="G2565" t="s">
        <v>892</v>
      </c>
      <c r="H2565">
        <f>YEAR(Table5[[#This Row],[Date]])</f>
        <v>2104</v>
      </c>
    </row>
    <row r="2566" spans="1:8" x14ac:dyDescent="0.2">
      <c r="A2566">
        <v>3683</v>
      </c>
      <c r="B2566" t="s">
        <v>891</v>
      </c>
      <c r="C2566">
        <v>2406</v>
      </c>
      <c r="D2566" t="s">
        <v>900</v>
      </c>
      <c r="E2566" s="200">
        <v>74599</v>
      </c>
      <c r="F2566">
        <v>10</v>
      </c>
      <c r="G2566" t="s">
        <v>890</v>
      </c>
      <c r="H2566">
        <f>YEAR(Table5[[#This Row],[Date]])</f>
        <v>2104</v>
      </c>
    </row>
    <row r="2567" spans="1:8" x14ac:dyDescent="0.2">
      <c r="A2567">
        <v>3684</v>
      </c>
      <c r="B2567" t="s">
        <v>888</v>
      </c>
      <c r="C2567">
        <v>2406</v>
      </c>
      <c r="D2567" t="s">
        <v>900</v>
      </c>
      <c r="E2567" s="200">
        <v>74611</v>
      </c>
      <c r="F2567">
        <v>10</v>
      </c>
      <c r="G2567" t="s">
        <v>890</v>
      </c>
      <c r="H2567">
        <f>YEAR(Table5[[#This Row],[Date]])</f>
        <v>2104</v>
      </c>
    </row>
    <row r="2568" spans="1:8" x14ac:dyDescent="0.2">
      <c r="A2568">
        <v>3685</v>
      </c>
      <c r="B2568" t="s">
        <v>888</v>
      </c>
      <c r="C2568">
        <v>2423</v>
      </c>
      <c r="D2568" t="s">
        <v>899</v>
      </c>
      <c r="E2568" s="200">
        <v>74623</v>
      </c>
      <c r="F2568">
        <v>10</v>
      </c>
      <c r="G2568" t="s">
        <v>890</v>
      </c>
      <c r="H2568">
        <f>YEAR(Table5[[#This Row],[Date]])</f>
        <v>2104</v>
      </c>
    </row>
    <row r="2569" spans="1:8" x14ac:dyDescent="0.2">
      <c r="A2569">
        <v>3686</v>
      </c>
      <c r="B2569" t="s">
        <v>888</v>
      </c>
      <c r="C2569">
        <v>2405</v>
      </c>
      <c r="D2569" t="s">
        <v>899</v>
      </c>
      <c r="E2569" s="200">
        <v>74635</v>
      </c>
      <c r="F2569">
        <v>10</v>
      </c>
      <c r="G2569" t="s">
        <v>890</v>
      </c>
      <c r="H2569">
        <f>YEAR(Table5[[#This Row],[Date]])</f>
        <v>2104</v>
      </c>
    </row>
    <row r="2570" spans="1:8" x14ac:dyDescent="0.2">
      <c r="A2570">
        <v>3687</v>
      </c>
      <c r="B2570" t="s">
        <v>894</v>
      </c>
      <c r="C2570">
        <v>2411</v>
      </c>
      <c r="D2570" t="s">
        <v>899</v>
      </c>
      <c r="E2570" s="200">
        <v>74647</v>
      </c>
      <c r="F2570">
        <v>10</v>
      </c>
      <c r="G2570" t="s">
        <v>890</v>
      </c>
      <c r="H2570">
        <f>YEAR(Table5[[#This Row],[Date]])</f>
        <v>2104</v>
      </c>
    </row>
    <row r="2571" spans="1:8" x14ac:dyDescent="0.2">
      <c r="A2571">
        <v>3688</v>
      </c>
      <c r="B2571" t="s">
        <v>891</v>
      </c>
      <c r="C2571">
        <v>2409</v>
      </c>
      <c r="D2571" t="s">
        <v>899</v>
      </c>
      <c r="E2571" s="200">
        <v>74659</v>
      </c>
      <c r="F2571">
        <v>10</v>
      </c>
      <c r="G2571" t="s">
        <v>890</v>
      </c>
      <c r="H2571">
        <f>YEAR(Table5[[#This Row],[Date]])</f>
        <v>2104</v>
      </c>
    </row>
    <row r="2572" spans="1:8" x14ac:dyDescent="0.2">
      <c r="A2572">
        <v>3689</v>
      </c>
      <c r="B2572" t="s">
        <v>891</v>
      </c>
      <c r="C2572">
        <v>2419</v>
      </c>
      <c r="D2572" t="s">
        <v>893</v>
      </c>
      <c r="E2572" s="200">
        <v>74671</v>
      </c>
      <c r="F2572">
        <v>10</v>
      </c>
      <c r="G2572" t="s">
        <v>890</v>
      </c>
      <c r="H2572">
        <f>YEAR(Table5[[#This Row],[Date]])</f>
        <v>2104</v>
      </c>
    </row>
    <row r="2573" spans="1:8" x14ac:dyDescent="0.2">
      <c r="A2573">
        <v>3690</v>
      </c>
      <c r="B2573" t="s">
        <v>894</v>
      </c>
      <c r="C2573">
        <v>2401</v>
      </c>
      <c r="D2573" t="s">
        <v>897</v>
      </c>
      <c r="E2573" s="200">
        <v>74683</v>
      </c>
      <c r="F2573">
        <v>10</v>
      </c>
      <c r="G2573" t="s">
        <v>890</v>
      </c>
      <c r="H2573">
        <f>YEAR(Table5[[#This Row],[Date]])</f>
        <v>2104</v>
      </c>
    </row>
    <row r="2574" spans="1:8" x14ac:dyDescent="0.2">
      <c r="A2574">
        <v>3691</v>
      </c>
      <c r="B2574" t="s">
        <v>894</v>
      </c>
      <c r="C2574">
        <v>2412</v>
      </c>
      <c r="D2574" t="s">
        <v>899</v>
      </c>
      <c r="E2574" s="200">
        <v>74695</v>
      </c>
      <c r="F2574">
        <v>10</v>
      </c>
      <c r="G2574" t="s">
        <v>892</v>
      </c>
      <c r="H2574">
        <f>YEAR(Table5[[#This Row],[Date]])</f>
        <v>2104</v>
      </c>
    </row>
    <row r="2575" spans="1:8" x14ac:dyDescent="0.2">
      <c r="A2575">
        <v>3692</v>
      </c>
      <c r="B2575" t="s">
        <v>891</v>
      </c>
      <c r="C2575">
        <v>2422</v>
      </c>
      <c r="D2575" t="s">
        <v>889</v>
      </c>
      <c r="E2575" s="200">
        <v>74707</v>
      </c>
      <c r="F2575">
        <v>10</v>
      </c>
      <c r="G2575" t="s">
        <v>892</v>
      </c>
      <c r="H2575">
        <f>YEAR(Table5[[#This Row],[Date]])</f>
        <v>2104</v>
      </c>
    </row>
    <row r="2576" spans="1:8" x14ac:dyDescent="0.2">
      <c r="A2576">
        <v>3693</v>
      </c>
      <c r="B2576" t="s">
        <v>891</v>
      </c>
      <c r="C2576">
        <v>2405</v>
      </c>
      <c r="D2576" t="s">
        <v>897</v>
      </c>
      <c r="E2576" s="200">
        <v>74719</v>
      </c>
      <c r="F2576">
        <v>10</v>
      </c>
      <c r="G2576" t="s">
        <v>892</v>
      </c>
      <c r="H2576">
        <f>YEAR(Table5[[#This Row],[Date]])</f>
        <v>2104</v>
      </c>
    </row>
    <row r="2577" spans="1:8" x14ac:dyDescent="0.2">
      <c r="A2577">
        <v>3694</v>
      </c>
      <c r="B2577" t="s">
        <v>888</v>
      </c>
      <c r="C2577">
        <v>2416</v>
      </c>
      <c r="D2577" t="s">
        <v>899</v>
      </c>
      <c r="E2577" s="200">
        <v>74731</v>
      </c>
      <c r="F2577">
        <v>10</v>
      </c>
      <c r="G2577" t="s">
        <v>892</v>
      </c>
      <c r="H2577">
        <f>YEAR(Table5[[#This Row],[Date]])</f>
        <v>2104</v>
      </c>
    </row>
    <row r="2578" spans="1:8" x14ac:dyDescent="0.2">
      <c r="A2578">
        <v>3695</v>
      </c>
      <c r="B2578" t="s">
        <v>891</v>
      </c>
      <c r="C2578">
        <v>2407</v>
      </c>
      <c r="D2578" t="s">
        <v>899</v>
      </c>
      <c r="E2578" s="200">
        <v>74743</v>
      </c>
      <c r="F2578">
        <v>9</v>
      </c>
      <c r="G2578" t="s">
        <v>892</v>
      </c>
      <c r="H2578">
        <f>YEAR(Table5[[#This Row],[Date]])</f>
        <v>2104</v>
      </c>
    </row>
    <row r="2579" spans="1:8" x14ac:dyDescent="0.2">
      <c r="A2579">
        <v>3696</v>
      </c>
      <c r="B2579" t="s">
        <v>891</v>
      </c>
      <c r="C2579">
        <v>2407</v>
      </c>
      <c r="D2579" t="s">
        <v>900</v>
      </c>
      <c r="E2579" s="200">
        <v>74755</v>
      </c>
      <c r="F2579">
        <v>9</v>
      </c>
      <c r="G2579" t="s">
        <v>892</v>
      </c>
      <c r="H2579">
        <f>YEAR(Table5[[#This Row],[Date]])</f>
        <v>2104</v>
      </c>
    </row>
    <row r="2580" spans="1:8" x14ac:dyDescent="0.2">
      <c r="A2580">
        <v>3697</v>
      </c>
      <c r="B2580" t="s">
        <v>891</v>
      </c>
      <c r="C2580">
        <v>2414</v>
      </c>
      <c r="D2580" t="s">
        <v>893</v>
      </c>
      <c r="E2580" s="200">
        <v>74767</v>
      </c>
      <c r="F2580">
        <v>10</v>
      </c>
      <c r="G2580" t="s">
        <v>892</v>
      </c>
      <c r="H2580">
        <f>YEAR(Table5[[#This Row],[Date]])</f>
        <v>2104</v>
      </c>
    </row>
    <row r="2581" spans="1:8" x14ac:dyDescent="0.2">
      <c r="A2581">
        <v>3699</v>
      </c>
      <c r="B2581" t="s">
        <v>891</v>
      </c>
      <c r="C2581">
        <v>2420</v>
      </c>
      <c r="D2581" t="s">
        <v>889</v>
      </c>
      <c r="E2581" s="200">
        <v>74779</v>
      </c>
      <c r="F2581">
        <v>10</v>
      </c>
      <c r="G2581" t="s">
        <v>892</v>
      </c>
      <c r="H2581">
        <f>YEAR(Table5[[#This Row],[Date]])</f>
        <v>2104</v>
      </c>
    </row>
    <row r="2582" spans="1:8" x14ac:dyDescent="0.2">
      <c r="A2582">
        <v>3700</v>
      </c>
      <c r="B2582" t="s">
        <v>891</v>
      </c>
      <c r="C2582">
        <v>2420</v>
      </c>
      <c r="D2582" t="s">
        <v>889</v>
      </c>
      <c r="E2582" s="200">
        <v>74791</v>
      </c>
      <c r="F2582">
        <v>10</v>
      </c>
      <c r="G2582" t="s">
        <v>892</v>
      </c>
      <c r="H2582">
        <f>YEAR(Table5[[#This Row],[Date]])</f>
        <v>2104</v>
      </c>
    </row>
    <row r="2583" spans="1:8" x14ac:dyDescent="0.2">
      <c r="A2583">
        <v>3701</v>
      </c>
      <c r="B2583" t="s">
        <v>891</v>
      </c>
      <c r="C2583">
        <v>2403</v>
      </c>
      <c r="D2583" t="s">
        <v>897</v>
      </c>
      <c r="E2583" s="200">
        <v>74803</v>
      </c>
      <c r="F2583">
        <v>10</v>
      </c>
      <c r="G2583" t="s">
        <v>892</v>
      </c>
      <c r="H2583">
        <f>YEAR(Table5[[#This Row],[Date]])</f>
        <v>2104</v>
      </c>
    </row>
    <row r="2584" spans="1:8" x14ac:dyDescent="0.2">
      <c r="A2584">
        <v>3703</v>
      </c>
      <c r="B2584" t="s">
        <v>888</v>
      </c>
      <c r="C2584">
        <v>2418</v>
      </c>
      <c r="D2584" t="s">
        <v>899</v>
      </c>
      <c r="E2584" s="200">
        <v>74815</v>
      </c>
      <c r="F2584">
        <v>10</v>
      </c>
      <c r="G2584" t="s">
        <v>890</v>
      </c>
      <c r="H2584">
        <f>YEAR(Table5[[#This Row],[Date]])</f>
        <v>2104</v>
      </c>
    </row>
    <row r="2585" spans="1:8" x14ac:dyDescent="0.2">
      <c r="A2585">
        <v>3704</v>
      </c>
      <c r="B2585" t="s">
        <v>891</v>
      </c>
      <c r="C2585">
        <v>2406</v>
      </c>
      <c r="D2585" t="s">
        <v>899</v>
      </c>
      <c r="E2585" s="200">
        <v>74827</v>
      </c>
      <c r="F2585">
        <v>10</v>
      </c>
      <c r="G2585" t="s">
        <v>892</v>
      </c>
      <c r="H2585">
        <f>YEAR(Table5[[#This Row],[Date]])</f>
        <v>2104</v>
      </c>
    </row>
    <row r="2586" spans="1:8" x14ac:dyDescent="0.2">
      <c r="A2586">
        <v>3705</v>
      </c>
      <c r="B2586" t="s">
        <v>891</v>
      </c>
      <c r="C2586">
        <v>2406</v>
      </c>
      <c r="D2586" t="s">
        <v>899</v>
      </c>
      <c r="E2586" s="200">
        <v>74839</v>
      </c>
      <c r="F2586">
        <v>10</v>
      </c>
      <c r="G2586" t="s">
        <v>892</v>
      </c>
      <c r="H2586">
        <f>YEAR(Table5[[#This Row],[Date]])</f>
        <v>2104</v>
      </c>
    </row>
    <row r="2587" spans="1:8" x14ac:dyDescent="0.2">
      <c r="A2587">
        <v>3706</v>
      </c>
      <c r="B2587" t="s">
        <v>891</v>
      </c>
      <c r="C2587">
        <v>2402</v>
      </c>
      <c r="D2587" t="s">
        <v>901</v>
      </c>
      <c r="E2587" s="200">
        <v>74851</v>
      </c>
      <c r="F2587">
        <v>10</v>
      </c>
      <c r="G2587" t="s">
        <v>890</v>
      </c>
      <c r="H2587">
        <f>YEAR(Table5[[#This Row],[Date]])</f>
        <v>2104</v>
      </c>
    </row>
    <row r="2588" spans="1:8" x14ac:dyDescent="0.2">
      <c r="A2588">
        <v>3707</v>
      </c>
      <c r="B2588" t="s">
        <v>888</v>
      </c>
      <c r="C2588">
        <v>2416</v>
      </c>
      <c r="D2588" t="s">
        <v>901</v>
      </c>
      <c r="E2588" s="200">
        <v>74863</v>
      </c>
      <c r="F2588">
        <v>10</v>
      </c>
      <c r="G2588" t="s">
        <v>890</v>
      </c>
      <c r="H2588">
        <f>YEAR(Table5[[#This Row],[Date]])</f>
        <v>2104</v>
      </c>
    </row>
    <row r="2589" spans="1:8" x14ac:dyDescent="0.2">
      <c r="A2589">
        <v>3709</v>
      </c>
      <c r="B2589" t="s">
        <v>888</v>
      </c>
      <c r="C2589">
        <v>2419</v>
      </c>
      <c r="D2589" t="s">
        <v>889</v>
      </c>
      <c r="E2589" s="200">
        <v>74875</v>
      </c>
      <c r="F2589">
        <v>10</v>
      </c>
      <c r="G2589" t="s">
        <v>890</v>
      </c>
      <c r="H2589">
        <f>YEAR(Table5[[#This Row],[Date]])</f>
        <v>2104</v>
      </c>
    </row>
    <row r="2590" spans="1:8" x14ac:dyDescent="0.2">
      <c r="A2590">
        <v>3710</v>
      </c>
      <c r="B2590" t="s">
        <v>891</v>
      </c>
      <c r="C2590">
        <v>2416</v>
      </c>
      <c r="D2590" t="s">
        <v>899</v>
      </c>
      <c r="E2590" s="200">
        <v>74887</v>
      </c>
      <c r="F2590">
        <v>9</v>
      </c>
      <c r="G2590" t="s">
        <v>892</v>
      </c>
      <c r="H2590">
        <f>YEAR(Table5[[#This Row],[Date]])</f>
        <v>2105</v>
      </c>
    </row>
    <row r="2591" spans="1:8" x14ac:dyDescent="0.2">
      <c r="A2591">
        <v>3711</v>
      </c>
      <c r="B2591" t="s">
        <v>891</v>
      </c>
      <c r="C2591">
        <v>2418</v>
      </c>
      <c r="D2591" t="s">
        <v>899</v>
      </c>
      <c r="E2591" s="200">
        <v>74899</v>
      </c>
      <c r="F2591">
        <v>10</v>
      </c>
      <c r="G2591" t="s">
        <v>890</v>
      </c>
      <c r="H2591">
        <f>YEAR(Table5[[#This Row],[Date]])</f>
        <v>2105</v>
      </c>
    </row>
    <row r="2592" spans="1:8" x14ac:dyDescent="0.2">
      <c r="A2592">
        <v>3712</v>
      </c>
      <c r="B2592" t="s">
        <v>891</v>
      </c>
      <c r="C2592">
        <v>2416</v>
      </c>
      <c r="D2592" t="s">
        <v>900</v>
      </c>
      <c r="E2592" s="200">
        <v>74911</v>
      </c>
      <c r="F2592">
        <v>8</v>
      </c>
      <c r="G2592" t="s">
        <v>890</v>
      </c>
      <c r="H2592">
        <f>YEAR(Table5[[#This Row],[Date]])</f>
        <v>2105</v>
      </c>
    </row>
    <row r="2593" spans="1:8" x14ac:dyDescent="0.2">
      <c r="A2593">
        <v>3713</v>
      </c>
      <c r="B2593" t="s">
        <v>888</v>
      </c>
      <c r="C2593">
        <v>2424</v>
      </c>
      <c r="D2593" t="s">
        <v>897</v>
      </c>
      <c r="E2593" s="200">
        <v>74923</v>
      </c>
      <c r="F2593">
        <v>10</v>
      </c>
      <c r="G2593" t="s">
        <v>892</v>
      </c>
      <c r="H2593">
        <f>YEAR(Table5[[#This Row],[Date]])</f>
        <v>2105</v>
      </c>
    </row>
    <row r="2594" spans="1:8" x14ac:dyDescent="0.2">
      <c r="A2594">
        <v>3714</v>
      </c>
      <c r="B2594" t="s">
        <v>891</v>
      </c>
      <c r="C2594">
        <v>2418</v>
      </c>
      <c r="D2594" t="s">
        <v>899</v>
      </c>
      <c r="E2594" s="200">
        <v>74935</v>
      </c>
      <c r="F2594">
        <v>10</v>
      </c>
      <c r="G2594" t="s">
        <v>890</v>
      </c>
      <c r="H2594">
        <f>YEAR(Table5[[#This Row],[Date]])</f>
        <v>2105</v>
      </c>
    </row>
    <row r="2595" spans="1:8" x14ac:dyDescent="0.2">
      <c r="A2595">
        <v>3715</v>
      </c>
      <c r="B2595" t="s">
        <v>888</v>
      </c>
      <c r="C2595">
        <v>2406</v>
      </c>
      <c r="D2595" t="s">
        <v>899</v>
      </c>
      <c r="E2595" s="200">
        <v>74947</v>
      </c>
      <c r="F2595">
        <v>10</v>
      </c>
      <c r="G2595" t="s">
        <v>890</v>
      </c>
      <c r="H2595">
        <f>YEAR(Table5[[#This Row],[Date]])</f>
        <v>2105</v>
      </c>
    </row>
    <row r="2596" spans="1:8" x14ac:dyDescent="0.2">
      <c r="A2596">
        <v>3716</v>
      </c>
      <c r="B2596" t="s">
        <v>894</v>
      </c>
      <c r="C2596">
        <v>2419</v>
      </c>
      <c r="D2596" t="s">
        <v>899</v>
      </c>
      <c r="E2596" s="200">
        <v>74959</v>
      </c>
      <c r="F2596">
        <v>10</v>
      </c>
      <c r="G2596" t="s">
        <v>892</v>
      </c>
      <c r="H2596">
        <f>YEAR(Table5[[#This Row],[Date]])</f>
        <v>2105</v>
      </c>
    </row>
    <row r="2597" spans="1:8" x14ac:dyDescent="0.2">
      <c r="A2597">
        <v>3717</v>
      </c>
      <c r="B2597" t="s">
        <v>891</v>
      </c>
      <c r="C2597">
        <v>2421</v>
      </c>
      <c r="D2597" t="s">
        <v>901</v>
      </c>
      <c r="E2597" s="200">
        <v>74971</v>
      </c>
      <c r="F2597">
        <v>9</v>
      </c>
      <c r="G2597" t="s">
        <v>890</v>
      </c>
      <c r="H2597">
        <f>YEAR(Table5[[#This Row],[Date]])</f>
        <v>2105</v>
      </c>
    </row>
    <row r="2598" spans="1:8" x14ac:dyDescent="0.2">
      <c r="A2598">
        <v>3718</v>
      </c>
      <c r="B2598" t="s">
        <v>891</v>
      </c>
      <c r="C2598">
        <v>2418</v>
      </c>
      <c r="D2598" t="s">
        <v>901</v>
      </c>
      <c r="E2598" s="200">
        <v>74983</v>
      </c>
      <c r="F2598">
        <v>9</v>
      </c>
      <c r="G2598" t="s">
        <v>890</v>
      </c>
      <c r="H2598">
        <f>YEAR(Table5[[#This Row],[Date]])</f>
        <v>2105</v>
      </c>
    </row>
    <row r="2599" spans="1:8" x14ac:dyDescent="0.2">
      <c r="A2599">
        <v>3719</v>
      </c>
      <c r="B2599" t="s">
        <v>891</v>
      </c>
      <c r="C2599">
        <v>2405</v>
      </c>
      <c r="D2599" t="s">
        <v>899</v>
      </c>
      <c r="E2599" s="200">
        <v>74995</v>
      </c>
      <c r="F2599">
        <v>9</v>
      </c>
      <c r="G2599" t="s">
        <v>892</v>
      </c>
      <c r="H2599">
        <f>YEAR(Table5[[#This Row],[Date]])</f>
        <v>2105</v>
      </c>
    </row>
    <row r="2600" spans="1:8" x14ac:dyDescent="0.2">
      <c r="A2600">
        <v>3720</v>
      </c>
      <c r="B2600" t="s">
        <v>891</v>
      </c>
      <c r="C2600">
        <v>2402</v>
      </c>
      <c r="D2600" t="s">
        <v>899</v>
      </c>
      <c r="E2600" s="200">
        <v>75007</v>
      </c>
      <c r="F2600">
        <v>9</v>
      </c>
      <c r="G2600" t="s">
        <v>892</v>
      </c>
      <c r="H2600">
        <f>YEAR(Table5[[#This Row],[Date]])</f>
        <v>2105</v>
      </c>
    </row>
    <row r="2601" spans="1:8" x14ac:dyDescent="0.2">
      <c r="A2601">
        <v>3721</v>
      </c>
      <c r="B2601" t="s">
        <v>888</v>
      </c>
      <c r="C2601">
        <v>2423</v>
      </c>
      <c r="D2601" t="s">
        <v>900</v>
      </c>
      <c r="E2601" s="200">
        <v>75019</v>
      </c>
      <c r="F2601">
        <v>9</v>
      </c>
      <c r="G2601" t="s">
        <v>892</v>
      </c>
      <c r="H2601">
        <f>YEAR(Table5[[#This Row],[Date]])</f>
        <v>2105</v>
      </c>
    </row>
    <row r="2602" spans="1:8" x14ac:dyDescent="0.2">
      <c r="A2602">
        <v>3722</v>
      </c>
      <c r="B2602" t="s">
        <v>891</v>
      </c>
      <c r="C2602">
        <v>2420</v>
      </c>
      <c r="D2602" t="s">
        <v>899</v>
      </c>
      <c r="E2602" s="200">
        <v>75031</v>
      </c>
      <c r="F2602">
        <v>9</v>
      </c>
      <c r="G2602" t="s">
        <v>890</v>
      </c>
      <c r="H2602">
        <f>YEAR(Table5[[#This Row],[Date]])</f>
        <v>2105</v>
      </c>
    </row>
    <row r="2603" spans="1:8" x14ac:dyDescent="0.2">
      <c r="A2603">
        <v>3723</v>
      </c>
      <c r="B2603" t="s">
        <v>888</v>
      </c>
      <c r="C2603">
        <v>2404</v>
      </c>
      <c r="D2603" t="s">
        <v>900</v>
      </c>
      <c r="E2603" s="200">
        <v>75043</v>
      </c>
      <c r="F2603">
        <v>10</v>
      </c>
      <c r="G2603" t="s">
        <v>890</v>
      </c>
      <c r="H2603">
        <f>YEAR(Table5[[#This Row],[Date]])</f>
        <v>2105</v>
      </c>
    </row>
    <row r="2604" spans="1:8" x14ac:dyDescent="0.2">
      <c r="A2604">
        <v>3724</v>
      </c>
      <c r="B2604" t="s">
        <v>891</v>
      </c>
      <c r="C2604">
        <v>2421</v>
      </c>
      <c r="D2604" t="s">
        <v>899</v>
      </c>
      <c r="E2604" s="200">
        <v>75055</v>
      </c>
      <c r="F2604">
        <v>10</v>
      </c>
      <c r="G2604" t="s">
        <v>892</v>
      </c>
      <c r="H2604">
        <f>YEAR(Table5[[#This Row],[Date]])</f>
        <v>2105</v>
      </c>
    </row>
    <row r="2605" spans="1:8" x14ac:dyDescent="0.2">
      <c r="A2605">
        <v>3725</v>
      </c>
      <c r="B2605" t="s">
        <v>891</v>
      </c>
      <c r="C2605">
        <v>2401</v>
      </c>
      <c r="D2605" t="s">
        <v>899</v>
      </c>
      <c r="E2605" s="200">
        <v>75067</v>
      </c>
      <c r="F2605">
        <v>10</v>
      </c>
      <c r="G2605" t="s">
        <v>892</v>
      </c>
      <c r="H2605">
        <f>YEAR(Table5[[#This Row],[Date]])</f>
        <v>2105</v>
      </c>
    </row>
    <row r="2606" spans="1:8" x14ac:dyDescent="0.2">
      <c r="A2606">
        <v>3726</v>
      </c>
      <c r="B2606" t="s">
        <v>894</v>
      </c>
      <c r="C2606">
        <v>2402</v>
      </c>
      <c r="D2606" t="s">
        <v>899</v>
      </c>
      <c r="E2606" s="200">
        <v>75079</v>
      </c>
      <c r="F2606">
        <v>10</v>
      </c>
      <c r="G2606" t="s">
        <v>892</v>
      </c>
      <c r="H2606">
        <f>YEAR(Table5[[#This Row],[Date]])</f>
        <v>2105</v>
      </c>
    </row>
    <row r="2607" spans="1:8" x14ac:dyDescent="0.2">
      <c r="A2607">
        <v>3727</v>
      </c>
      <c r="B2607" t="s">
        <v>891</v>
      </c>
      <c r="C2607">
        <v>2419</v>
      </c>
      <c r="D2607" t="s">
        <v>899</v>
      </c>
      <c r="E2607" s="200">
        <v>75091</v>
      </c>
      <c r="F2607">
        <v>10</v>
      </c>
      <c r="G2607" t="s">
        <v>892</v>
      </c>
      <c r="H2607">
        <f>YEAR(Table5[[#This Row],[Date]])</f>
        <v>2105</v>
      </c>
    </row>
    <row r="2608" spans="1:8" x14ac:dyDescent="0.2">
      <c r="A2608">
        <v>3728</v>
      </c>
      <c r="B2608" t="s">
        <v>891</v>
      </c>
      <c r="C2608">
        <v>2418</v>
      </c>
      <c r="D2608" t="s">
        <v>897</v>
      </c>
      <c r="E2608" s="200">
        <v>75103</v>
      </c>
      <c r="F2608">
        <v>10</v>
      </c>
      <c r="G2608" t="s">
        <v>892</v>
      </c>
      <c r="H2608">
        <f>YEAR(Table5[[#This Row],[Date]])</f>
        <v>2105</v>
      </c>
    </row>
    <row r="2609" spans="1:8" x14ac:dyDescent="0.2">
      <c r="A2609">
        <v>3729</v>
      </c>
      <c r="B2609" t="s">
        <v>891</v>
      </c>
      <c r="C2609">
        <v>2418</v>
      </c>
      <c r="D2609" t="s">
        <v>897</v>
      </c>
      <c r="E2609" s="200">
        <v>75115</v>
      </c>
      <c r="F2609">
        <v>10</v>
      </c>
      <c r="G2609" t="s">
        <v>892</v>
      </c>
      <c r="H2609">
        <f>YEAR(Table5[[#This Row],[Date]])</f>
        <v>2105</v>
      </c>
    </row>
    <row r="2610" spans="1:8" x14ac:dyDescent="0.2">
      <c r="A2610">
        <v>3730</v>
      </c>
      <c r="B2610" t="s">
        <v>891</v>
      </c>
      <c r="C2610">
        <v>2417</v>
      </c>
      <c r="D2610" t="s">
        <v>897</v>
      </c>
      <c r="E2610" s="200">
        <v>75127</v>
      </c>
      <c r="F2610">
        <v>10</v>
      </c>
      <c r="G2610" t="s">
        <v>890</v>
      </c>
      <c r="H2610">
        <f>YEAR(Table5[[#This Row],[Date]])</f>
        <v>2105</v>
      </c>
    </row>
    <row r="2611" spans="1:8" x14ac:dyDescent="0.2">
      <c r="A2611">
        <v>3731</v>
      </c>
      <c r="B2611" t="s">
        <v>891</v>
      </c>
      <c r="C2611">
        <v>2418</v>
      </c>
      <c r="D2611" t="s">
        <v>900</v>
      </c>
      <c r="E2611" s="200">
        <v>75139</v>
      </c>
      <c r="F2611">
        <v>10</v>
      </c>
      <c r="G2611" t="s">
        <v>892</v>
      </c>
      <c r="H2611">
        <f>YEAR(Table5[[#This Row],[Date]])</f>
        <v>2105</v>
      </c>
    </row>
    <row r="2612" spans="1:8" x14ac:dyDescent="0.2">
      <c r="A2612">
        <v>3732</v>
      </c>
      <c r="B2612" t="s">
        <v>888</v>
      </c>
      <c r="C2612">
        <v>2418</v>
      </c>
      <c r="D2612" t="s">
        <v>899</v>
      </c>
      <c r="E2612" s="200">
        <v>75151</v>
      </c>
      <c r="F2612">
        <v>10</v>
      </c>
      <c r="G2612" t="s">
        <v>892</v>
      </c>
      <c r="H2612">
        <f>YEAR(Table5[[#This Row],[Date]])</f>
        <v>2105</v>
      </c>
    </row>
    <row r="2613" spans="1:8" x14ac:dyDescent="0.2">
      <c r="A2613">
        <v>3733</v>
      </c>
      <c r="B2613" t="s">
        <v>888</v>
      </c>
      <c r="C2613">
        <v>2413</v>
      </c>
      <c r="D2613" t="s">
        <v>900</v>
      </c>
      <c r="E2613" s="200">
        <v>75163</v>
      </c>
      <c r="F2613">
        <v>10</v>
      </c>
      <c r="G2613" t="s">
        <v>890</v>
      </c>
      <c r="H2613">
        <f>YEAR(Table5[[#This Row],[Date]])</f>
        <v>2105</v>
      </c>
    </row>
    <row r="2614" spans="1:8" x14ac:dyDescent="0.2">
      <c r="A2614">
        <v>3734</v>
      </c>
      <c r="B2614" t="s">
        <v>888</v>
      </c>
      <c r="C2614">
        <v>2405</v>
      </c>
      <c r="D2614" t="s">
        <v>899</v>
      </c>
      <c r="E2614" s="200">
        <v>75175</v>
      </c>
      <c r="F2614">
        <v>10</v>
      </c>
      <c r="G2614" t="s">
        <v>892</v>
      </c>
      <c r="H2614">
        <f>YEAR(Table5[[#This Row],[Date]])</f>
        <v>2105</v>
      </c>
    </row>
    <row r="2615" spans="1:8" x14ac:dyDescent="0.2">
      <c r="A2615">
        <v>3735</v>
      </c>
      <c r="B2615" t="s">
        <v>891</v>
      </c>
      <c r="C2615">
        <v>2417</v>
      </c>
      <c r="D2615" t="s">
        <v>899</v>
      </c>
      <c r="E2615" s="200">
        <v>75187</v>
      </c>
      <c r="F2615">
        <v>10</v>
      </c>
      <c r="G2615" t="s">
        <v>892</v>
      </c>
      <c r="H2615">
        <f>YEAR(Table5[[#This Row],[Date]])</f>
        <v>2105</v>
      </c>
    </row>
    <row r="2616" spans="1:8" x14ac:dyDescent="0.2">
      <c r="A2616">
        <v>3736</v>
      </c>
      <c r="B2616" t="s">
        <v>891</v>
      </c>
      <c r="C2616">
        <v>2404</v>
      </c>
      <c r="D2616" t="s">
        <v>899</v>
      </c>
      <c r="E2616" s="200">
        <v>75199</v>
      </c>
      <c r="F2616">
        <v>9</v>
      </c>
      <c r="G2616" t="s">
        <v>892</v>
      </c>
      <c r="H2616">
        <f>YEAR(Table5[[#This Row],[Date]])</f>
        <v>2105</v>
      </c>
    </row>
    <row r="2617" spans="1:8" x14ac:dyDescent="0.2">
      <c r="A2617">
        <v>3737</v>
      </c>
      <c r="B2617" t="s">
        <v>894</v>
      </c>
      <c r="C2617">
        <v>2413</v>
      </c>
      <c r="D2617" t="s">
        <v>899</v>
      </c>
      <c r="E2617" s="200">
        <v>75211</v>
      </c>
      <c r="F2617">
        <v>10</v>
      </c>
      <c r="G2617" t="s">
        <v>890</v>
      </c>
      <c r="H2617">
        <f>YEAR(Table5[[#This Row],[Date]])</f>
        <v>2105</v>
      </c>
    </row>
    <row r="2618" spans="1:8" x14ac:dyDescent="0.2">
      <c r="A2618">
        <v>3738</v>
      </c>
      <c r="B2618" t="s">
        <v>894</v>
      </c>
      <c r="C2618">
        <v>2413</v>
      </c>
      <c r="D2618" t="s">
        <v>899</v>
      </c>
      <c r="E2618" s="200">
        <v>75223</v>
      </c>
      <c r="F2618">
        <v>10</v>
      </c>
      <c r="G2618" t="s">
        <v>890</v>
      </c>
      <c r="H2618">
        <f>YEAR(Table5[[#This Row],[Date]])</f>
        <v>2105</v>
      </c>
    </row>
    <row r="2619" spans="1:8" x14ac:dyDescent="0.2">
      <c r="A2619">
        <v>3739</v>
      </c>
      <c r="B2619" t="s">
        <v>888</v>
      </c>
      <c r="C2619">
        <v>2405</v>
      </c>
      <c r="D2619" t="s">
        <v>897</v>
      </c>
      <c r="E2619" s="200">
        <v>75235</v>
      </c>
      <c r="F2619">
        <v>10</v>
      </c>
      <c r="G2619" t="s">
        <v>890</v>
      </c>
      <c r="H2619">
        <f>YEAR(Table5[[#This Row],[Date]])</f>
        <v>2105</v>
      </c>
    </row>
    <row r="2620" spans="1:8" x14ac:dyDescent="0.2">
      <c r="A2620">
        <v>3740</v>
      </c>
      <c r="B2620" t="s">
        <v>891</v>
      </c>
      <c r="C2620">
        <v>2423</v>
      </c>
      <c r="D2620" t="s">
        <v>899</v>
      </c>
      <c r="E2620" s="200">
        <v>75247</v>
      </c>
      <c r="F2620">
        <v>10</v>
      </c>
      <c r="G2620" t="s">
        <v>892</v>
      </c>
      <c r="H2620">
        <f>YEAR(Table5[[#This Row],[Date]])</f>
        <v>2106</v>
      </c>
    </row>
    <row r="2621" spans="1:8" x14ac:dyDescent="0.2">
      <c r="A2621">
        <v>3741</v>
      </c>
      <c r="B2621" t="s">
        <v>891</v>
      </c>
      <c r="C2621">
        <v>2417</v>
      </c>
      <c r="D2621" t="s">
        <v>899</v>
      </c>
      <c r="E2621" s="200">
        <v>75259</v>
      </c>
      <c r="F2621">
        <v>10</v>
      </c>
      <c r="G2621" t="s">
        <v>892</v>
      </c>
      <c r="H2621">
        <f>YEAR(Table5[[#This Row],[Date]])</f>
        <v>2106</v>
      </c>
    </row>
    <row r="2622" spans="1:8" x14ac:dyDescent="0.2">
      <c r="A2622">
        <v>3742</v>
      </c>
      <c r="B2622" t="s">
        <v>891</v>
      </c>
      <c r="C2622">
        <v>2417</v>
      </c>
      <c r="D2622" t="s">
        <v>899</v>
      </c>
      <c r="E2622" s="200">
        <v>75271</v>
      </c>
      <c r="F2622">
        <v>10</v>
      </c>
      <c r="G2622" t="s">
        <v>892</v>
      </c>
      <c r="H2622">
        <f>YEAR(Table5[[#This Row],[Date]])</f>
        <v>2106</v>
      </c>
    </row>
    <row r="2623" spans="1:8" x14ac:dyDescent="0.2">
      <c r="A2623">
        <v>3743</v>
      </c>
      <c r="B2623" t="s">
        <v>891</v>
      </c>
      <c r="C2623">
        <v>2422</v>
      </c>
      <c r="D2623" t="s">
        <v>889</v>
      </c>
      <c r="E2623" s="200">
        <v>75283</v>
      </c>
      <c r="F2623">
        <v>10</v>
      </c>
      <c r="G2623" t="s">
        <v>890</v>
      </c>
      <c r="H2623">
        <f>YEAR(Table5[[#This Row],[Date]])</f>
        <v>2106</v>
      </c>
    </row>
    <row r="2624" spans="1:8" x14ac:dyDescent="0.2">
      <c r="A2624">
        <v>3744</v>
      </c>
      <c r="B2624" t="s">
        <v>894</v>
      </c>
      <c r="C2624">
        <v>2417</v>
      </c>
      <c r="D2624" t="s">
        <v>899</v>
      </c>
      <c r="E2624" s="200">
        <v>75295</v>
      </c>
      <c r="F2624">
        <v>10</v>
      </c>
      <c r="G2624" t="s">
        <v>892</v>
      </c>
      <c r="H2624">
        <f>YEAR(Table5[[#This Row],[Date]])</f>
        <v>2106</v>
      </c>
    </row>
    <row r="2625" spans="1:8" x14ac:dyDescent="0.2">
      <c r="A2625">
        <v>3745</v>
      </c>
      <c r="B2625" t="s">
        <v>888</v>
      </c>
      <c r="C2625">
        <v>2419</v>
      </c>
      <c r="D2625" t="s">
        <v>899</v>
      </c>
      <c r="E2625" s="200">
        <v>75307</v>
      </c>
      <c r="F2625">
        <v>9</v>
      </c>
      <c r="G2625" t="s">
        <v>892</v>
      </c>
      <c r="H2625">
        <f>YEAR(Table5[[#This Row],[Date]])</f>
        <v>2106</v>
      </c>
    </row>
    <row r="2626" spans="1:8" x14ac:dyDescent="0.2">
      <c r="A2626">
        <v>3746</v>
      </c>
      <c r="B2626" t="s">
        <v>891</v>
      </c>
      <c r="C2626">
        <v>2402</v>
      </c>
      <c r="D2626" t="s">
        <v>899</v>
      </c>
      <c r="E2626" s="200">
        <v>75319</v>
      </c>
      <c r="F2626">
        <v>10</v>
      </c>
      <c r="G2626" t="s">
        <v>890</v>
      </c>
      <c r="H2626">
        <f>YEAR(Table5[[#This Row],[Date]])</f>
        <v>2106</v>
      </c>
    </row>
    <row r="2627" spans="1:8" x14ac:dyDescent="0.2">
      <c r="A2627">
        <v>3747</v>
      </c>
      <c r="B2627" t="s">
        <v>888</v>
      </c>
      <c r="C2627">
        <v>2419</v>
      </c>
      <c r="D2627" t="s">
        <v>899</v>
      </c>
      <c r="E2627" s="200">
        <v>75331</v>
      </c>
      <c r="F2627">
        <v>10</v>
      </c>
      <c r="G2627" t="s">
        <v>892</v>
      </c>
      <c r="H2627">
        <f>YEAR(Table5[[#This Row],[Date]])</f>
        <v>2106</v>
      </c>
    </row>
    <row r="2628" spans="1:8" x14ac:dyDescent="0.2">
      <c r="A2628">
        <v>3748</v>
      </c>
      <c r="B2628" t="s">
        <v>891</v>
      </c>
      <c r="C2628">
        <v>2422</v>
      </c>
      <c r="D2628" t="s">
        <v>893</v>
      </c>
      <c r="E2628" s="200">
        <v>75343</v>
      </c>
      <c r="F2628">
        <v>10</v>
      </c>
      <c r="G2628" t="s">
        <v>890</v>
      </c>
      <c r="H2628">
        <f>YEAR(Table5[[#This Row],[Date]])</f>
        <v>2106</v>
      </c>
    </row>
    <row r="2629" spans="1:8" x14ac:dyDescent="0.2">
      <c r="A2629">
        <v>3749</v>
      </c>
      <c r="B2629" t="s">
        <v>894</v>
      </c>
      <c r="C2629">
        <v>2422</v>
      </c>
      <c r="D2629" t="s">
        <v>900</v>
      </c>
      <c r="E2629" s="200">
        <v>75355</v>
      </c>
      <c r="F2629">
        <v>10</v>
      </c>
      <c r="G2629" t="s">
        <v>890</v>
      </c>
      <c r="H2629">
        <f>YEAR(Table5[[#This Row],[Date]])</f>
        <v>2106</v>
      </c>
    </row>
    <row r="2630" spans="1:8" x14ac:dyDescent="0.2">
      <c r="A2630">
        <v>3750</v>
      </c>
      <c r="B2630" t="s">
        <v>891</v>
      </c>
      <c r="C2630">
        <v>2423</v>
      </c>
      <c r="D2630" t="s">
        <v>900</v>
      </c>
      <c r="E2630" s="200">
        <v>75367</v>
      </c>
      <c r="F2630">
        <v>4</v>
      </c>
      <c r="G2630" t="s">
        <v>892</v>
      </c>
      <c r="H2630">
        <f>YEAR(Table5[[#This Row],[Date]])</f>
        <v>2106</v>
      </c>
    </row>
    <row r="2631" spans="1:8" x14ac:dyDescent="0.2">
      <c r="A2631">
        <v>3751</v>
      </c>
      <c r="B2631" t="s">
        <v>888</v>
      </c>
      <c r="C2631">
        <v>2423</v>
      </c>
      <c r="D2631" t="s">
        <v>900</v>
      </c>
      <c r="E2631" s="200">
        <v>75379</v>
      </c>
      <c r="F2631">
        <v>10</v>
      </c>
      <c r="G2631" t="s">
        <v>892</v>
      </c>
      <c r="H2631">
        <f>YEAR(Table5[[#This Row],[Date]])</f>
        <v>2106</v>
      </c>
    </row>
    <row r="2632" spans="1:8" x14ac:dyDescent="0.2">
      <c r="A2632">
        <v>3752</v>
      </c>
      <c r="B2632" t="s">
        <v>888</v>
      </c>
      <c r="C2632">
        <v>2406</v>
      </c>
      <c r="D2632" t="s">
        <v>897</v>
      </c>
      <c r="E2632" s="200">
        <v>75391</v>
      </c>
      <c r="F2632">
        <v>10</v>
      </c>
      <c r="G2632" t="s">
        <v>890</v>
      </c>
      <c r="H2632">
        <f>YEAR(Table5[[#This Row],[Date]])</f>
        <v>2106</v>
      </c>
    </row>
    <row r="2633" spans="1:8" x14ac:dyDescent="0.2">
      <c r="A2633">
        <v>3753</v>
      </c>
      <c r="B2633" t="s">
        <v>891</v>
      </c>
      <c r="C2633">
        <v>2417</v>
      </c>
      <c r="D2633" t="s">
        <v>899</v>
      </c>
      <c r="E2633" s="200">
        <v>75403</v>
      </c>
      <c r="F2633">
        <v>10</v>
      </c>
      <c r="G2633" t="s">
        <v>890</v>
      </c>
      <c r="H2633">
        <f>YEAR(Table5[[#This Row],[Date]])</f>
        <v>2106</v>
      </c>
    </row>
    <row r="2634" spans="1:8" x14ac:dyDescent="0.2">
      <c r="A2634">
        <v>3754</v>
      </c>
      <c r="B2634" t="s">
        <v>891</v>
      </c>
      <c r="C2634">
        <v>2413</v>
      </c>
      <c r="D2634" t="s">
        <v>897</v>
      </c>
      <c r="E2634" s="200">
        <v>75415</v>
      </c>
      <c r="F2634">
        <v>10</v>
      </c>
      <c r="G2634" t="s">
        <v>890</v>
      </c>
      <c r="H2634">
        <f>YEAR(Table5[[#This Row],[Date]])</f>
        <v>2106</v>
      </c>
    </row>
    <row r="2635" spans="1:8" x14ac:dyDescent="0.2">
      <c r="A2635">
        <v>3755</v>
      </c>
      <c r="B2635" t="s">
        <v>891</v>
      </c>
      <c r="C2635">
        <v>2401</v>
      </c>
      <c r="D2635" t="s">
        <v>900</v>
      </c>
      <c r="E2635" s="200">
        <v>75427</v>
      </c>
      <c r="F2635">
        <v>10</v>
      </c>
      <c r="G2635" t="s">
        <v>890</v>
      </c>
      <c r="H2635">
        <f>YEAR(Table5[[#This Row],[Date]])</f>
        <v>2106</v>
      </c>
    </row>
    <row r="2636" spans="1:8" x14ac:dyDescent="0.2">
      <c r="A2636">
        <v>3756</v>
      </c>
      <c r="B2636" t="s">
        <v>888</v>
      </c>
      <c r="C2636">
        <v>2409</v>
      </c>
      <c r="D2636" t="s">
        <v>899</v>
      </c>
      <c r="E2636" s="200">
        <v>75439</v>
      </c>
      <c r="F2636">
        <v>10</v>
      </c>
      <c r="G2636" t="s">
        <v>890</v>
      </c>
      <c r="H2636">
        <f>YEAR(Table5[[#This Row],[Date]])</f>
        <v>2106</v>
      </c>
    </row>
    <row r="2637" spans="1:8" x14ac:dyDescent="0.2">
      <c r="A2637">
        <v>3757</v>
      </c>
      <c r="B2637" t="s">
        <v>894</v>
      </c>
      <c r="C2637">
        <v>2413</v>
      </c>
      <c r="D2637" t="s">
        <v>893</v>
      </c>
      <c r="E2637" s="200">
        <v>75451</v>
      </c>
      <c r="F2637">
        <v>10</v>
      </c>
      <c r="G2637" t="s">
        <v>890</v>
      </c>
      <c r="H2637">
        <f>YEAR(Table5[[#This Row],[Date]])</f>
        <v>2106</v>
      </c>
    </row>
    <row r="2638" spans="1:8" x14ac:dyDescent="0.2">
      <c r="A2638">
        <v>3758</v>
      </c>
      <c r="B2638" t="s">
        <v>888</v>
      </c>
      <c r="C2638">
        <v>2402</v>
      </c>
      <c r="D2638" t="s">
        <v>889</v>
      </c>
      <c r="E2638" s="200">
        <v>75463</v>
      </c>
      <c r="F2638">
        <v>9</v>
      </c>
      <c r="G2638" t="s">
        <v>890</v>
      </c>
      <c r="H2638">
        <f>YEAR(Table5[[#This Row],[Date]])</f>
        <v>2106</v>
      </c>
    </row>
    <row r="2639" spans="1:8" x14ac:dyDescent="0.2">
      <c r="A2639">
        <v>3759</v>
      </c>
      <c r="B2639" t="s">
        <v>888</v>
      </c>
      <c r="C2639">
        <v>2402</v>
      </c>
      <c r="D2639" t="s">
        <v>899</v>
      </c>
      <c r="E2639" s="200">
        <v>75475</v>
      </c>
      <c r="F2639">
        <v>10</v>
      </c>
      <c r="G2639" t="s">
        <v>892</v>
      </c>
      <c r="H2639">
        <f>YEAR(Table5[[#This Row],[Date]])</f>
        <v>2106</v>
      </c>
    </row>
    <row r="2640" spans="1:8" x14ac:dyDescent="0.2">
      <c r="A2640">
        <v>3760</v>
      </c>
      <c r="B2640" t="s">
        <v>888</v>
      </c>
      <c r="C2640">
        <v>2416</v>
      </c>
      <c r="D2640" t="s">
        <v>900</v>
      </c>
      <c r="E2640" s="200">
        <v>75487</v>
      </c>
      <c r="F2640">
        <v>10</v>
      </c>
      <c r="G2640" t="s">
        <v>890</v>
      </c>
      <c r="H2640">
        <f>YEAR(Table5[[#This Row],[Date]])</f>
        <v>2106</v>
      </c>
    </row>
    <row r="2641" spans="1:8" x14ac:dyDescent="0.2">
      <c r="A2641">
        <v>3761</v>
      </c>
      <c r="B2641" t="s">
        <v>891</v>
      </c>
      <c r="C2641">
        <v>2421</v>
      </c>
      <c r="D2641" t="s">
        <v>889</v>
      </c>
      <c r="E2641" s="200">
        <v>75499</v>
      </c>
      <c r="F2641">
        <v>10</v>
      </c>
      <c r="G2641" t="s">
        <v>890</v>
      </c>
      <c r="H2641">
        <f>YEAR(Table5[[#This Row],[Date]])</f>
        <v>2106</v>
      </c>
    </row>
    <row r="2642" spans="1:8" x14ac:dyDescent="0.2">
      <c r="A2642">
        <v>3762</v>
      </c>
      <c r="B2642" t="s">
        <v>891</v>
      </c>
      <c r="C2642">
        <v>2402</v>
      </c>
      <c r="D2642" t="s">
        <v>893</v>
      </c>
      <c r="E2642" s="200">
        <v>75511</v>
      </c>
      <c r="F2642">
        <v>10</v>
      </c>
      <c r="G2642" t="s">
        <v>890</v>
      </c>
      <c r="H2642">
        <f>YEAR(Table5[[#This Row],[Date]])</f>
        <v>2106</v>
      </c>
    </row>
    <row r="2643" spans="1:8" x14ac:dyDescent="0.2">
      <c r="A2643">
        <v>3763</v>
      </c>
      <c r="B2643" t="s">
        <v>888</v>
      </c>
      <c r="C2643">
        <v>2417</v>
      </c>
      <c r="D2643" t="s">
        <v>899</v>
      </c>
      <c r="E2643" s="200">
        <v>75523</v>
      </c>
      <c r="F2643">
        <v>10</v>
      </c>
      <c r="G2643" t="s">
        <v>896</v>
      </c>
      <c r="H2643">
        <f>YEAR(Table5[[#This Row],[Date]])</f>
        <v>2106</v>
      </c>
    </row>
    <row r="2644" spans="1:8" x14ac:dyDescent="0.2">
      <c r="A2644">
        <v>3764</v>
      </c>
      <c r="B2644" t="s">
        <v>888</v>
      </c>
      <c r="C2644">
        <v>2414</v>
      </c>
      <c r="D2644" t="s">
        <v>899</v>
      </c>
      <c r="E2644" s="200">
        <v>75535</v>
      </c>
      <c r="F2644">
        <v>10</v>
      </c>
      <c r="G2644" t="s">
        <v>892</v>
      </c>
      <c r="H2644">
        <f>YEAR(Table5[[#This Row],[Date]])</f>
        <v>2106</v>
      </c>
    </row>
    <row r="2645" spans="1:8" x14ac:dyDescent="0.2">
      <c r="A2645">
        <v>3765</v>
      </c>
      <c r="B2645" t="s">
        <v>888</v>
      </c>
      <c r="C2645">
        <v>2421</v>
      </c>
      <c r="D2645" t="s">
        <v>889</v>
      </c>
      <c r="E2645" s="200">
        <v>75547</v>
      </c>
      <c r="F2645">
        <v>10</v>
      </c>
      <c r="G2645" t="s">
        <v>890</v>
      </c>
      <c r="H2645">
        <f>YEAR(Table5[[#This Row],[Date]])</f>
        <v>2106</v>
      </c>
    </row>
    <row r="2646" spans="1:8" x14ac:dyDescent="0.2">
      <c r="A2646">
        <v>3766</v>
      </c>
      <c r="B2646" t="s">
        <v>888</v>
      </c>
      <c r="C2646">
        <v>2414</v>
      </c>
      <c r="D2646" t="s">
        <v>899</v>
      </c>
      <c r="E2646" s="200">
        <v>75559</v>
      </c>
      <c r="F2646">
        <v>10</v>
      </c>
      <c r="G2646" t="s">
        <v>890</v>
      </c>
      <c r="H2646">
        <f>YEAR(Table5[[#This Row],[Date]])</f>
        <v>2106</v>
      </c>
    </row>
    <row r="2647" spans="1:8" x14ac:dyDescent="0.2">
      <c r="A2647">
        <v>3767</v>
      </c>
      <c r="B2647" t="s">
        <v>894</v>
      </c>
      <c r="C2647">
        <v>2413</v>
      </c>
      <c r="D2647" t="s">
        <v>897</v>
      </c>
      <c r="E2647" s="200">
        <v>75571</v>
      </c>
      <c r="F2647">
        <v>10</v>
      </c>
      <c r="G2647" t="s">
        <v>890</v>
      </c>
      <c r="H2647">
        <f>YEAR(Table5[[#This Row],[Date]])</f>
        <v>2106</v>
      </c>
    </row>
    <row r="2648" spans="1:8" x14ac:dyDescent="0.2">
      <c r="A2648">
        <v>3768</v>
      </c>
      <c r="B2648" t="s">
        <v>891</v>
      </c>
      <c r="C2648">
        <v>2418</v>
      </c>
      <c r="D2648" t="s">
        <v>897</v>
      </c>
      <c r="E2648" s="200">
        <v>75583</v>
      </c>
      <c r="F2648">
        <v>10</v>
      </c>
      <c r="G2648" t="s">
        <v>892</v>
      </c>
      <c r="H2648">
        <f>YEAR(Table5[[#This Row],[Date]])</f>
        <v>2106</v>
      </c>
    </row>
    <row r="2649" spans="1:8" x14ac:dyDescent="0.2">
      <c r="A2649">
        <v>3769</v>
      </c>
      <c r="B2649" t="s">
        <v>891</v>
      </c>
      <c r="C2649">
        <v>2418</v>
      </c>
      <c r="D2649" t="s">
        <v>893</v>
      </c>
      <c r="E2649" s="200">
        <v>75595</v>
      </c>
      <c r="F2649">
        <v>10</v>
      </c>
      <c r="G2649" t="s">
        <v>892</v>
      </c>
      <c r="H2649">
        <f>YEAR(Table5[[#This Row],[Date]])</f>
        <v>2106</v>
      </c>
    </row>
    <row r="2650" spans="1:8" x14ac:dyDescent="0.2">
      <c r="A2650">
        <v>3770</v>
      </c>
      <c r="B2650" t="s">
        <v>888</v>
      </c>
      <c r="C2650">
        <v>2415</v>
      </c>
      <c r="D2650" t="s">
        <v>899</v>
      </c>
      <c r="E2650" s="200">
        <v>75607</v>
      </c>
      <c r="F2650">
        <v>10</v>
      </c>
      <c r="G2650" t="s">
        <v>892</v>
      </c>
      <c r="H2650">
        <f>YEAR(Table5[[#This Row],[Date]])</f>
        <v>2107</v>
      </c>
    </row>
    <row r="2651" spans="1:8" x14ac:dyDescent="0.2">
      <c r="A2651">
        <v>3771</v>
      </c>
      <c r="B2651" t="s">
        <v>888</v>
      </c>
      <c r="C2651">
        <v>2416</v>
      </c>
      <c r="D2651" t="s">
        <v>899</v>
      </c>
      <c r="E2651" s="200">
        <v>75619</v>
      </c>
      <c r="F2651">
        <v>10</v>
      </c>
      <c r="G2651" t="s">
        <v>892</v>
      </c>
      <c r="H2651">
        <f>YEAR(Table5[[#This Row],[Date]])</f>
        <v>2107</v>
      </c>
    </row>
    <row r="2652" spans="1:8" x14ac:dyDescent="0.2">
      <c r="A2652">
        <v>3772</v>
      </c>
      <c r="B2652" t="s">
        <v>888</v>
      </c>
      <c r="C2652">
        <v>2411</v>
      </c>
      <c r="D2652" t="s">
        <v>897</v>
      </c>
      <c r="E2652" s="200">
        <v>75631</v>
      </c>
      <c r="F2652">
        <v>10</v>
      </c>
      <c r="G2652" t="s">
        <v>892</v>
      </c>
      <c r="H2652">
        <f>YEAR(Table5[[#This Row],[Date]])</f>
        <v>2107</v>
      </c>
    </row>
    <row r="2653" spans="1:8" x14ac:dyDescent="0.2">
      <c r="A2653">
        <v>3773</v>
      </c>
      <c r="B2653" t="s">
        <v>891</v>
      </c>
      <c r="C2653">
        <v>2401</v>
      </c>
      <c r="D2653" t="s">
        <v>893</v>
      </c>
      <c r="E2653" s="200">
        <v>75643</v>
      </c>
      <c r="F2653">
        <v>10</v>
      </c>
      <c r="G2653" t="s">
        <v>890</v>
      </c>
      <c r="H2653">
        <f>YEAR(Table5[[#This Row],[Date]])</f>
        <v>2107</v>
      </c>
    </row>
    <row r="2654" spans="1:8" x14ac:dyDescent="0.2">
      <c r="A2654">
        <v>3774</v>
      </c>
      <c r="B2654" t="s">
        <v>888</v>
      </c>
      <c r="C2654">
        <v>2401</v>
      </c>
      <c r="D2654" t="s">
        <v>897</v>
      </c>
      <c r="E2654" s="200">
        <v>75655</v>
      </c>
      <c r="F2654">
        <v>10</v>
      </c>
      <c r="G2654" t="s">
        <v>892</v>
      </c>
      <c r="H2654">
        <f>YEAR(Table5[[#This Row],[Date]])</f>
        <v>2107</v>
      </c>
    </row>
    <row r="2655" spans="1:8" x14ac:dyDescent="0.2">
      <c r="A2655">
        <v>3775</v>
      </c>
      <c r="B2655" t="s">
        <v>894</v>
      </c>
      <c r="C2655">
        <v>2402</v>
      </c>
      <c r="D2655" t="s">
        <v>889</v>
      </c>
      <c r="E2655" s="200">
        <v>75667</v>
      </c>
      <c r="F2655">
        <v>10</v>
      </c>
      <c r="G2655" t="s">
        <v>892</v>
      </c>
      <c r="H2655">
        <f>YEAR(Table5[[#This Row],[Date]])</f>
        <v>2107</v>
      </c>
    </row>
    <row r="2656" spans="1:8" x14ac:dyDescent="0.2">
      <c r="A2656">
        <v>3776</v>
      </c>
      <c r="B2656" t="s">
        <v>891</v>
      </c>
      <c r="C2656">
        <v>2416</v>
      </c>
      <c r="D2656" t="s">
        <v>897</v>
      </c>
      <c r="E2656" s="200">
        <v>75679</v>
      </c>
      <c r="F2656">
        <v>10</v>
      </c>
      <c r="G2656" t="s">
        <v>890</v>
      </c>
      <c r="H2656">
        <f>YEAR(Table5[[#This Row],[Date]])</f>
        <v>2107</v>
      </c>
    </row>
    <row r="2657" spans="1:8" x14ac:dyDescent="0.2">
      <c r="A2657">
        <v>3777</v>
      </c>
      <c r="B2657" t="s">
        <v>891</v>
      </c>
      <c r="C2657">
        <v>2404</v>
      </c>
      <c r="D2657" t="s">
        <v>889</v>
      </c>
      <c r="E2657" s="200">
        <v>75691</v>
      </c>
      <c r="F2657">
        <v>9</v>
      </c>
      <c r="G2657" t="s">
        <v>892</v>
      </c>
      <c r="H2657">
        <f>YEAR(Table5[[#This Row],[Date]])</f>
        <v>2107</v>
      </c>
    </row>
    <row r="2658" spans="1:8" x14ac:dyDescent="0.2">
      <c r="A2658">
        <v>3778</v>
      </c>
      <c r="B2658" t="s">
        <v>891</v>
      </c>
      <c r="C2658">
        <v>2406</v>
      </c>
      <c r="D2658" t="s">
        <v>897</v>
      </c>
      <c r="E2658" s="200">
        <v>75703</v>
      </c>
      <c r="F2658">
        <v>10</v>
      </c>
      <c r="G2658" t="s">
        <v>892</v>
      </c>
      <c r="H2658">
        <f>YEAR(Table5[[#This Row],[Date]])</f>
        <v>2107</v>
      </c>
    </row>
    <row r="2659" spans="1:8" x14ac:dyDescent="0.2">
      <c r="A2659">
        <v>3779</v>
      </c>
      <c r="B2659" t="s">
        <v>888</v>
      </c>
      <c r="C2659">
        <v>2401</v>
      </c>
      <c r="D2659" t="s">
        <v>897</v>
      </c>
      <c r="E2659" s="200">
        <v>75715</v>
      </c>
      <c r="F2659">
        <v>10</v>
      </c>
      <c r="G2659" t="s">
        <v>890</v>
      </c>
      <c r="H2659">
        <f>YEAR(Table5[[#This Row],[Date]])</f>
        <v>2107</v>
      </c>
    </row>
    <row r="2660" spans="1:8" x14ac:dyDescent="0.2">
      <c r="A2660">
        <v>3780</v>
      </c>
      <c r="B2660" t="s">
        <v>891</v>
      </c>
      <c r="C2660">
        <v>2411</v>
      </c>
      <c r="D2660" t="s">
        <v>893</v>
      </c>
      <c r="E2660" s="200">
        <v>75727</v>
      </c>
      <c r="F2660">
        <v>10</v>
      </c>
      <c r="G2660" t="s">
        <v>892</v>
      </c>
      <c r="H2660">
        <f>YEAR(Table5[[#This Row],[Date]])</f>
        <v>2107</v>
      </c>
    </row>
    <row r="2661" spans="1:8" x14ac:dyDescent="0.2">
      <c r="A2661">
        <v>3781</v>
      </c>
      <c r="B2661" t="s">
        <v>888</v>
      </c>
      <c r="C2661">
        <v>2407</v>
      </c>
      <c r="D2661" t="s">
        <v>889</v>
      </c>
      <c r="E2661" s="200">
        <v>75739</v>
      </c>
      <c r="F2661">
        <v>10</v>
      </c>
      <c r="G2661" t="s">
        <v>892</v>
      </c>
      <c r="H2661">
        <f>YEAR(Table5[[#This Row],[Date]])</f>
        <v>2107</v>
      </c>
    </row>
    <row r="2662" spans="1:8" x14ac:dyDescent="0.2">
      <c r="A2662">
        <v>3782</v>
      </c>
      <c r="B2662" t="s">
        <v>888</v>
      </c>
      <c r="C2662">
        <v>2408</v>
      </c>
      <c r="D2662" t="s">
        <v>899</v>
      </c>
      <c r="E2662" s="200">
        <v>75751</v>
      </c>
      <c r="F2662">
        <v>10</v>
      </c>
      <c r="G2662" t="s">
        <v>890</v>
      </c>
      <c r="H2662">
        <f>YEAR(Table5[[#This Row],[Date]])</f>
        <v>2107</v>
      </c>
    </row>
    <row r="2663" spans="1:8" x14ac:dyDescent="0.2">
      <c r="A2663">
        <v>3783</v>
      </c>
      <c r="B2663" t="s">
        <v>888</v>
      </c>
      <c r="C2663">
        <v>2424</v>
      </c>
      <c r="D2663" t="s">
        <v>889</v>
      </c>
      <c r="E2663" s="200">
        <v>75763</v>
      </c>
      <c r="F2663">
        <v>10</v>
      </c>
      <c r="G2663" t="s">
        <v>890</v>
      </c>
      <c r="H2663">
        <f>YEAR(Table5[[#This Row],[Date]])</f>
        <v>2107</v>
      </c>
    </row>
    <row r="2664" spans="1:8" x14ac:dyDescent="0.2">
      <c r="A2664">
        <v>3784</v>
      </c>
      <c r="B2664" t="s">
        <v>891</v>
      </c>
      <c r="C2664">
        <v>2424</v>
      </c>
      <c r="D2664" t="s">
        <v>889</v>
      </c>
      <c r="E2664" s="200">
        <v>75775</v>
      </c>
      <c r="F2664">
        <v>10</v>
      </c>
      <c r="G2664" t="s">
        <v>890</v>
      </c>
      <c r="H2664">
        <f>YEAR(Table5[[#This Row],[Date]])</f>
        <v>2107</v>
      </c>
    </row>
    <row r="2665" spans="1:8" x14ac:dyDescent="0.2">
      <c r="A2665">
        <v>3785</v>
      </c>
      <c r="B2665" t="s">
        <v>894</v>
      </c>
      <c r="C2665">
        <v>2421</v>
      </c>
      <c r="D2665" t="s">
        <v>897</v>
      </c>
      <c r="E2665" s="200">
        <v>75787</v>
      </c>
      <c r="F2665">
        <v>9</v>
      </c>
      <c r="G2665" t="s">
        <v>890</v>
      </c>
      <c r="H2665">
        <f>YEAR(Table5[[#This Row],[Date]])</f>
        <v>2107</v>
      </c>
    </row>
    <row r="2666" spans="1:8" x14ac:dyDescent="0.2">
      <c r="A2666">
        <v>3786</v>
      </c>
      <c r="B2666" t="s">
        <v>894</v>
      </c>
      <c r="C2666">
        <v>2421</v>
      </c>
      <c r="D2666" t="s">
        <v>899</v>
      </c>
      <c r="E2666" s="200">
        <v>75799</v>
      </c>
      <c r="F2666">
        <v>9</v>
      </c>
      <c r="G2666" t="s">
        <v>890</v>
      </c>
      <c r="H2666">
        <f>YEAR(Table5[[#This Row],[Date]])</f>
        <v>2107</v>
      </c>
    </row>
    <row r="2667" spans="1:8" x14ac:dyDescent="0.2">
      <c r="A2667">
        <v>3788</v>
      </c>
      <c r="B2667" t="s">
        <v>891</v>
      </c>
      <c r="C2667">
        <v>2401</v>
      </c>
      <c r="D2667" t="s">
        <v>900</v>
      </c>
      <c r="E2667" s="200">
        <v>75811</v>
      </c>
      <c r="F2667">
        <v>9</v>
      </c>
      <c r="G2667" t="s">
        <v>890</v>
      </c>
      <c r="H2667">
        <f>YEAR(Table5[[#This Row],[Date]])</f>
        <v>2107</v>
      </c>
    </row>
    <row r="2668" spans="1:8" x14ac:dyDescent="0.2">
      <c r="A2668">
        <v>3789</v>
      </c>
      <c r="B2668" t="s">
        <v>891</v>
      </c>
      <c r="C2668">
        <v>2401</v>
      </c>
      <c r="D2668" t="s">
        <v>900</v>
      </c>
      <c r="E2668" s="200">
        <v>75823</v>
      </c>
      <c r="F2668">
        <v>9</v>
      </c>
      <c r="G2668" t="s">
        <v>890</v>
      </c>
      <c r="H2668">
        <f>YEAR(Table5[[#This Row],[Date]])</f>
        <v>2107</v>
      </c>
    </row>
    <row r="2669" spans="1:8" x14ac:dyDescent="0.2">
      <c r="A2669">
        <v>3790</v>
      </c>
      <c r="B2669" t="s">
        <v>891</v>
      </c>
      <c r="C2669">
        <v>2413</v>
      </c>
      <c r="D2669" t="s">
        <v>897</v>
      </c>
      <c r="E2669" s="200">
        <v>75835</v>
      </c>
      <c r="F2669">
        <v>9</v>
      </c>
      <c r="G2669" t="s">
        <v>890</v>
      </c>
      <c r="H2669">
        <f>YEAR(Table5[[#This Row],[Date]])</f>
        <v>2107</v>
      </c>
    </row>
    <row r="2670" spans="1:8" x14ac:dyDescent="0.2">
      <c r="A2670">
        <v>3792</v>
      </c>
      <c r="B2670" t="s">
        <v>891</v>
      </c>
      <c r="C2670">
        <v>2424</v>
      </c>
      <c r="D2670" t="s">
        <v>897</v>
      </c>
      <c r="E2670" s="200">
        <v>75847</v>
      </c>
      <c r="F2670">
        <v>9</v>
      </c>
      <c r="G2670" t="s">
        <v>890</v>
      </c>
      <c r="H2670">
        <f>YEAR(Table5[[#This Row],[Date]])</f>
        <v>2107</v>
      </c>
    </row>
    <row r="2671" spans="1:8" x14ac:dyDescent="0.2">
      <c r="A2671">
        <v>3793</v>
      </c>
      <c r="B2671" t="s">
        <v>888</v>
      </c>
      <c r="C2671">
        <v>2414</v>
      </c>
      <c r="D2671" t="s">
        <v>901</v>
      </c>
      <c r="E2671" s="200">
        <v>75859</v>
      </c>
      <c r="F2671">
        <v>10</v>
      </c>
      <c r="G2671" t="s">
        <v>892</v>
      </c>
      <c r="H2671">
        <f>YEAR(Table5[[#This Row],[Date]])</f>
        <v>2107</v>
      </c>
    </row>
    <row r="2672" spans="1:8" x14ac:dyDescent="0.2">
      <c r="A2672">
        <v>3794</v>
      </c>
      <c r="B2672" t="s">
        <v>888</v>
      </c>
      <c r="C2672">
        <v>2421</v>
      </c>
      <c r="D2672" t="s">
        <v>899</v>
      </c>
      <c r="E2672" s="200">
        <v>75871</v>
      </c>
      <c r="F2672">
        <v>10</v>
      </c>
      <c r="G2672" t="s">
        <v>892</v>
      </c>
      <c r="H2672">
        <f>YEAR(Table5[[#This Row],[Date]])</f>
        <v>2107</v>
      </c>
    </row>
    <row r="2673" spans="1:8" x14ac:dyDescent="0.2">
      <c r="A2673">
        <v>3795</v>
      </c>
      <c r="B2673" t="s">
        <v>888</v>
      </c>
      <c r="C2673">
        <v>2413</v>
      </c>
      <c r="D2673" t="s">
        <v>889</v>
      </c>
      <c r="E2673" s="200">
        <v>75883</v>
      </c>
      <c r="F2673">
        <v>10</v>
      </c>
      <c r="G2673" t="s">
        <v>890</v>
      </c>
      <c r="H2673">
        <f>YEAR(Table5[[#This Row],[Date]])</f>
        <v>2107</v>
      </c>
    </row>
    <row r="2674" spans="1:8" x14ac:dyDescent="0.2">
      <c r="A2674">
        <v>3796</v>
      </c>
      <c r="B2674" t="s">
        <v>895</v>
      </c>
      <c r="C2674">
        <v>2402</v>
      </c>
      <c r="D2674" t="s">
        <v>893</v>
      </c>
      <c r="E2674" s="200">
        <v>75895</v>
      </c>
      <c r="F2674">
        <v>10</v>
      </c>
      <c r="G2674" t="s">
        <v>890</v>
      </c>
      <c r="H2674">
        <f>YEAR(Table5[[#This Row],[Date]])</f>
        <v>2107</v>
      </c>
    </row>
    <row r="2675" spans="1:8" x14ac:dyDescent="0.2">
      <c r="A2675">
        <v>3797</v>
      </c>
      <c r="B2675" t="s">
        <v>891</v>
      </c>
      <c r="C2675">
        <v>2418</v>
      </c>
      <c r="D2675" t="s">
        <v>900</v>
      </c>
      <c r="E2675" s="200">
        <v>75907</v>
      </c>
      <c r="F2675">
        <v>10</v>
      </c>
      <c r="G2675" t="s">
        <v>892</v>
      </c>
      <c r="H2675">
        <f>YEAR(Table5[[#This Row],[Date]])</f>
        <v>2107</v>
      </c>
    </row>
    <row r="2676" spans="1:8" x14ac:dyDescent="0.2">
      <c r="A2676">
        <v>3798</v>
      </c>
      <c r="B2676" t="s">
        <v>891</v>
      </c>
      <c r="C2676">
        <v>2413</v>
      </c>
      <c r="D2676" t="s">
        <v>899</v>
      </c>
      <c r="E2676" s="200">
        <v>75919</v>
      </c>
      <c r="F2676">
        <v>10</v>
      </c>
      <c r="G2676" t="s">
        <v>892</v>
      </c>
      <c r="H2676">
        <f>YEAR(Table5[[#This Row],[Date]])</f>
        <v>2107</v>
      </c>
    </row>
    <row r="2677" spans="1:8" x14ac:dyDescent="0.2">
      <c r="A2677">
        <v>3799</v>
      </c>
      <c r="B2677" t="s">
        <v>888</v>
      </c>
      <c r="C2677">
        <v>2413</v>
      </c>
      <c r="D2677" t="s">
        <v>899</v>
      </c>
      <c r="E2677" s="200">
        <v>75931</v>
      </c>
      <c r="F2677">
        <v>10</v>
      </c>
      <c r="G2677" t="s">
        <v>892</v>
      </c>
      <c r="H2677">
        <f>YEAR(Table5[[#This Row],[Date]])</f>
        <v>2107</v>
      </c>
    </row>
    <row r="2678" spans="1:8" x14ac:dyDescent="0.2">
      <c r="A2678">
        <v>3800</v>
      </c>
      <c r="B2678" t="s">
        <v>888</v>
      </c>
      <c r="C2678">
        <v>2415</v>
      </c>
      <c r="D2678" t="s">
        <v>897</v>
      </c>
      <c r="E2678" s="200">
        <v>75943</v>
      </c>
      <c r="F2678">
        <v>9</v>
      </c>
      <c r="G2678" t="s">
        <v>890</v>
      </c>
      <c r="H2678">
        <f>YEAR(Table5[[#This Row],[Date]])</f>
        <v>2107</v>
      </c>
    </row>
    <row r="2679" spans="1:8" x14ac:dyDescent="0.2">
      <c r="A2679">
        <v>3801</v>
      </c>
      <c r="B2679" t="s">
        <v>891</v>
      </c>
      <c r="C2679">
        <v>2415</v>
      </c>
      <c r="D2679" t="s">
        <v>899</v>
      </c>
      <c r="E2679" s="200">
        <v>75955</v>
      </c>
      <c r="F2679">
        <v>9</v>
      </c>
      <c r="G2679" t="s">
        <v>890</v>
      </c>
      <c r="H2679">
        <f>YEAR(Table5[[#This Row],[Date]])</f>
        <v>2107</v>
      </c>
    </row>
    <row r="2680" spans="1:8" x14ac:dyDescent="0.2">
      <c r="A2680">
        <v>3802</v>
      </c>
      <c r="B2680" t="s">
        <v>891</v>
      </c>
      <c r="C2680">
        <v>2402</v>
      </c>
      <c r="D2680" t="s">
        <v>900</v>
      </c>
      <c r="E2680" s="200">
        <v>75967</v>
      </c>
      <c r="F2680">
        <v>10</v>
      </c>
      <c r="G2680" t="s">
        <v>892</v>
      </c>
      <c r="H2680">
        <f>YEAR(Table5[[#This Row],[Date]])</f>
        <v>2107</v>
      </c>
    </row>
    <row r="2681" spans="1:8" x14ac:dyDescent="0.2">
      <c r="A2681">
        <v>3803</v>
      </c>
      <c r="B2681" t="s">
        <v>894</v>
      </c>
      <c r="C2681">
        <v>2424</v>
      </c>
      <c r="D2681" t="s">
        <v>901</v>
      </c>
      <c r="E2681" s="200">
        <v>75979</v>
      </c>
      <c r="F2681">
        <v>2</v>
      </c>
      <c r="G2681" t="s">
        <v>892</v>
      </c>
      <c r="H2681">
        <f>YEAR(Table5[[#This Row],[Date]])</f>
        <v>2108</v>
      </c>
    </row>
    <row r="2682" spans="1:8" x14ac:dyDescent="0.2">
      <c r="A2682">
        <v>3804</v>
      </c>
      <c r="B2682" t="s">
        <v>891</v>
      </c>
      <c r="C2682">
        <v>2401</v>
      </c>
      <c r="D2682" t="s">
        <v>900</v>
      </c>
      <c r="E2682" s="200">
        <v>75991</v>
      </c>
      <c r="F2682">
        <v>10</v>
      </c>
      <c r="G2682" t="s">
        <v>892</v>
      </c>
      <c r="H2682">
        <f>YEAR(Table5[[#This Row],[Date]])</f>
        <v>2108</v>
      </c>
    </row>
    <row r="2683" spans="1:8" x14ac:dyDescent="0.2">
      <c r="A2683">
        <v>3805</v>
      </c>
      <c r="B2683" t="s">
        <v>894</v>
      </c>
      <c r="C2683">
        <v>2412</v>
      </c>
      <c r="D2683" t="s">
        <v>901</v>
      </c>
      <c r="E2683" s="200">
        <v>76003</v>
      </c>
      <c r="F2683">
        <v>10</v>
      </c>
      <c r="G2683" t="s">
        <v>892</v>
      </c>
      <c r="H2683">
        <f>YEAR(Table5[[#This Row],[Date]])</f>
        <v>2108</v>
      </c>
    </row>
    <row r="2684" spans="1:8" x14ac:dyDescent="0.2">
      <c r="A2684">
        <v>3806</v>
      </c>
      <c r="B2684" t="s">
        <v>888</v>
      </c>
      <c r="C2684">
        <v>2418</v>
      </c>
      <c r="D2684" t="s">
        <v>901</v>
      </c>
      <c r="E2684" s="200">
        <v>76015</v>
      </c>
      <c r="F2684">
        <v>10</v>
      </c>
      <c r="G2684" t="s">
        <v>892</v>
      </c>
      <c r="H2684">
        <f>YEAR(Table5[[#This Row],[Date]])</f>
        <v>2108</v>
      </c>
    </row>
    <row r="2685" spans="1:8" x14ac:dyDescent="0.2">
      <c r="A2685">
        <v>3807</v>
      </c>
      <c r="B2685" t="s">
        <v>894</v>
      </c>
      <c r="C2685">
        <v>2421</v>
      </c>
      <c r="D2685" t="s">
        <v>899</v>
      </c>
      <c r="E2685" s="200">
        <v>76027</v>
      </c>
      <c r="F2685">
        <v>9</v>
      </c>
      <c r="G2685" t="s">
        <v>892</v>
      </c>
      <c r="H2685">
        <f>YEAR(Table5[[#This Row],[Date]])</f>
        <v>2108</v>
      </c>
    </row>
    <row r="2686" spans="1:8" x14ac:dyDescent="0.2">
      <c r="A2686">
        <v>3808</v>
      </c>
      <c r="B2686" t="s">
        <v>891</v>
      </c>
      <c r="C2686">
        <v>2411</v>
      </c>
      <c r="D2686" t="s">
        <v>889</v>
      </c>
      <c r="E2686" s="200">
        <v>76039</v>
      </c>
      <c r="F2686">
        <v>10</v>
      </c>
      <c r="G2686" t="s">
        <v>890</v>
      </c>
      <c r="H2686">
        <f>YEAR(Table5[[#This Row],[Date]])</f>
        <v>2108</v>
      </c>
    </row>
    <row r="2687" spans="1:8" x14ac:dyDescent="0.2">
      <c r="A2687">
        <v>3809</v>
      </c>
      <c r="B2687" t="s">
        <v>891</v>
      </c>
      <c r="C2687">
        <v>2411</v>
      </c>
      <c r="D2687" t="s">
        <v>889</v>
      </c>
      <c r="E2687" s="200">
        <v>76051</v>
      </c>
      <c r="F2687">
        <v>10</v>
      </c>
      <c r="G2687" t="s">
        <v>890</v>
      </c>
      <c r="H2687">
        <f>YEAR(Table5[[#This Row],[Date]])</f>
        <v>2108</v>
      </c>
    </row>
    <row r="2688" spans="1:8" x14ac:dyDescent="0.2">
      <c r="A2688">
        <v>3810</v>
      </c>
      <c r="B2688" t="s">
        <v>894</v>
      </c>
      <c r="C2688">
        <v>2406</v>
      </c>
      <c r="D2688" t="s">
        <v>889</v>
      </c>
      <c r="E2688" s="200">
        <v>76063</v>
      </c>
      <c r="F2688">
        <v>10</v>
      </c>
      <c r="G2688" t="s">
        <v>890</v>
      </c>
      <c r="H2688">
        <f>YEAR(Table5[[#This Row],[Date]])</f>
        <v>2108</v>
      </c>
    </row>
    <row r="2689" spans="1:8" x14ac:dyDescent="0.2">
      <c r="A2689">
        <v>3811</v>
      </c>
      <c r="B2689" t="s">
        <v>891</v>
      </c>
      <c r="C2689">
        <v>2402</v>
      </c>
      <c r="D2689" t="s">
        <v>899</v>
      </c>
      <c r="E2689" s="200">
        <v>76075</v>
      </c>
      <c r="F2689">
        <v>10</v>
      </c>
      <c r="G2689" t="s">
        <v>892</v>
      </c>
      <c r="H2689">
        <f>YEAR(Table5[[#This Row],[Date]])</f>
        <v>2108</v>
      </c>
    </row>
    <row r="2690" spans="1:8" x14ac:dyDescent="0.2">
      <c r="A2690">
        <v>3812</v>
      </c>
      <c r="B2690" t="s">
        <v>891</v>
      </c>
      <c r="C2690">
        <v>2420</v>
      </c>
      <c r="D2690" t="s">
        <v>897</v>
      </c>
      <c r="E2690" s="200">
        <v>76087</v>
      </c>
      <c r="F2690">
        <v>10</v>
      </c>
      <c r="G2690" t="s">
        <v>890</v>
      </c>
      <c r="H2690">
        <f>YEAR(Table5[[#This Row],[Date]])</f>
        <v>2108</v>
      </c>
    </row>
    <row r="2691" spans="1:8" x14ac:dyDescent="0.2">
      <c r="A2691">
        <v>3813</v>
      </c>
      <c r="B2691" t="s">
        <v>891</v>
      </c>
      <c r="C2691">
        <v>2420</v>
      </c>
      <c r="D2691" t="s">
        <v>897</v>
      </c>
      <c r="E2691" s="200">
        <v>76099</v>
      </c>
      <c r="F2691">
        <v>10</v>
      </c>
      <c r="G2691" t="s">
        <v>892</v>
      </c>
      <c r="H2691">
        <f>YEAR(Table5[[#This Row],[Date]])</f>
        <v>2108</v>
      </c>
    </row>
    <row r="2692" spans="1:8" x14ac:dyDescent="0.2">
      <c r="A2692">
        <v>3814</v>
      </c>
      <c r="B2692" t="s">
        <v>891</v>
      </c>
      <c r="C2692">
        <v>2411</v>
      </c>
      <c r="D2692" t="s">
        <v>899</v>
      </c>
      <c r="E2692" s="200">
        <v>76111</v>
      </c>
      <c r="F2692">
        <v>10</v>
      </c>
      <c r="G2692" t="s">
        <v>892</v>
      </c>
      <c r="H2692">
        <f>YEAR(Table5[[#This Row],[Date]])</f>
        <v>2108</v>
      </c>
    </row>
    <row r="2693" spans="1:8" x14ac:dyDescent="0.2">
      <c r="A2693">
        <v>3815</v>
      </c>
      <c r="B2693" t="s">
        <v>891</v>
      </c>
      <c r="C2693">
        <v>2402</v>
      </c>
      <c r="D2693" t="s">
        <v>899</v>
      </c>
      <c r="E2693" s="200">
        <v>76123</v>
      </c>
      <c r="F2693">
        <v>10</v>
      </c>
      <c r="G2693" t="s">
        <v>892</v>
      </c>
      <c r="H2693">
        <f>YEAR(Table5[[#This Row],[Date]])</f>
        <v>2108</v>
      </c>
    </row>
    <row r="2694" spans="1:8" x14ac:dyDescent="0.2">
      <c r="A2694">
        <v>3816</v>
      </c>
      <c r="B2694" t="s">
        <v>891</v>
      </c>
      <c r="C2694">
        <v>2404</v>
      </c>
      <c r="D2694" t="s">
        <v>900</v>
      </c>
      <c r="E2694" s="200">
        <v>76135</v>
      </c>
      <c r="F2694">
        <v>10</v>
      </c>
      <c r="G2694" t="s">
        <v>892</v>
      </c>
      <c r="H2694">
        <f>YEAR(Table5[[#This Row],[Date]])</f>
        <v>2108</v>
      </c>
    </row>
    <row r="2695" spans="1:8" x14ac:dyDescent="0.2">
      <c r="A2695">
        <v>3817</v>
      </c>
      <c r="B2695" t="s">
        <v>888</v>
      </c>
      <c r="C2695">
        <v>2421</v>
      </c>
      <c r="D2695" t="s">
        <v>901</v>
      </c>
      <c r="E2695" s="200">
        <v>76147</v>
      </c>
      <c r="F2695">
        <v>10</v>
      </c>
      <c r="G2695" t="s">
        <v>892</v>
      </c>
      <c r="H2695">
        <f>YEAR(Table5[[#This Row],[Date]])</f>
        <v>2108</v>
      </c>
    </row>
    <row r="2696" spans="1:8" x14ac:dyDescent="0.2">
      <c r="A2696">
        <v>3818</v>
      </c>
      <c r="B2696" t="s">
        <v>894</v>
      </c>
      <c r="C2696">
        <v>2411</v>
      </c>
      <c r="D2696" t="s">
        <v>897</v>
      </c>
      <c r="E2696" s="200">
        <v>76159</v>
      </c>
      <c r="F2696">
        <v>10</v>
      </c>
      <c r="G2696" t="s">
        <v>890</v>
      </c>
      <c r="H2696">
        <f>YEAR(Table5[[#This Row],[Date]])</f>
        <v>2108</v>
      </c>
    </row>
    <row r="2697" spans="1:8" x14ac:dyDescent="0.2">
      <c r="A2697">
        <v>3819</v>
      </c>
      <c r="B2697" t="s">
        <v>891</v>
      </c>
      <c r="C2697">
        <v>2413</v>
      </c>
      <c r="D2697" t="s">
        <v>900</v>
      </c>
      <c r="E2697" s="200">
        <v>76171</v>
      </c>
      <c r="F2697">
        <v>10</v>
      </c>
      <c r="G2697" t="s">
        <v>890</v>
      </c>
      <c r="H2697">
        <f>YEAR(Table5[[#This Row],[Date]])</f>
        <v>2108</v>
      </c>
    </row>
    <row r="2698" spans="1:8" x14ac:dyDescent="0.2">
      <c r="A2698">
        <v>3820</v>
      </c>
      <c r="B2698" t="s">
        <v>891</v>
      </c>
      <c r="C2698">
        <v>2416</v>
      </c>
      <c r="D2698" t="s">
        <v>899</v>
      </c>
      <c r="E2698" s="200">
        <v>76183</v>
      </c>
      <c r="F2698">
        <v>10</v>
      </c>
      <c r="G2698" t="s">
        <v>892</v>
      </c>
      <c r="H2698">
        <f>YEAR(Table5[[#This Row],[Date]])</f>
        <v>2108</v>
      </c>
    </row>
    <row r="2699" spans="1:8" x14ac:dyDescent="0.2">
      <c r="A2699">
        <v>3821</v>
      </c>
      <c r="B2699" t="s">
        <v>891</v>
      </c>
      <c r="C2699">
        <v>2416</v>
      </c>
      <c r="D2699" t="s">
        <v>899</v>
      </c>
      <c r="E2699" s="200">
        <v>76195</v>
      </c>
      <c r="F2699">
        <v>10</v>
      </c>
      <c r="G2699" t="s">
        <v>892</v>
      </c>
      <c r="H2699">
        <f>YEAR(Table5[[#This Row],[Date]])</f>
        <v>2108</v>
      </c>
    </row>
    <row r="2700" spans="1:8" x14ac:dyDescent="0.2">
      <c r="A2700">
        <v>3822</v>
      </c>
      <c r="B2700" t="s">
        <v>891</v>
      </c>
      <c r="C2700">
        <v>2405</v>
      </c>
      <c r="D2700" t="s">
        <v>900</v>
      </c>
      <c r="E2700" s="200">
        <v>76207</v>
      </c>
      <c r="F2700">
        <v>10</v>
      </c>
      <c r="G2700" t="s">
        <v>892</v>
      </c>
      <c r="H2700">
        <f>YEAR(Table5[[#This Row],[Date]])</f>
        <v>2108</v>
      </c>
    </row>
    <row r="2701" spans="1:8" x14ac:dyDescent="0.2">
      <c r="A2701">
        <v>3823</v>
      </c>
      <c r="B2701" t="s">
        <v>891</v>
      </c>
      <c r="C2701">
        <v>2412</v>
      </c>
      <c r="D2701" t="s">
        <v>889</v>
      </c>
      <c r="E2701" s="200">
        <v>76219</v>
      </c>
      <c r="F2701">
        <v>10</v>
      </c>
      <c r="G2701" t="s">
        <v>890</v>
      </c>
      <c r="H2701">
        <f>YEAR(Table5[[#This Row],[Date]])</f>
        <v>2108</v>
      </c>
    </row>
    <row r="2702" spans="1:8" x14ac:dyDescent="0.2">
      <c r="A2702">
        <v>3824</v>
      </c>
      <c r="B2702" t="s">
        <v>894</v>
      </c>
      <c r="C2702">
        <v>2423</v>
      </c>
      <c r="D2702" t="s">
        <v>893</v>
      </c>
      <c r="E2702" s="200">
        <v>76231</v>
      </c>
      <c r="F2702">
        <v>10</v>
      </c>
      <c r="G2702" t="s">
        <v>890</v>
      </c>
      <c r="H2702">
        <f>YEAR(Table5[[#This Row],[Date]])</f>
        <v>2108</v>
      </c>
    </row>
    <row r="2703" spans="1:8" x14ac:dyDescent="0.2">
      <c r="A2703">
        <v>3825</v>
      </c>
      <c r="B2703" t="s">
        <v>888</v>
      </c>
      <c r="C2703">
        <v>2423</v>
      </c>
      <c r="D2703" t="s">
        <v>889</v>
      </c>
      <c r="E2703" s="200">
        <v>76243</v>
      </c>
      <c r="F2703">
        <v>10</v>
      </c>
      <c r="G2703" t="s">
        <v>890</v>
      </c>
      <c r="H2703">
        <f>YEAR(Table5[[#This Row],[Date]])</f>
        <v>2108</v>
      </c>
    </row>
    <row r="2704" spans="1:8" x14ac:dyDescent="0.2">
      <c r="A2704">
        <v>3827</v>
      </c>
      <c r="B2704" t="s">
        <v>891</v>
      </c>
      <c r="C2704">
        <v>2408</v>
      </c>
      <c r="D2704" t="s">
        <v>899</v>
      </c>
      <c r="E2704" s="200">
        <v>76255</v>
      </c>
      <c r="F2704">
        <v>10</v>
      </c>
      <c r="G2704" t="s">
        <v>890</v>
      </c>
      <c r="H2704">
        <f>YEAR(Table5[[#This Row],[Date]])</f>
        <v>2108</v>
      </c>
    </row>
    <row r="2705" spans="1:8" x14ac:dyDescent="0.2">
      <c r="A2705">
        <v>3828</v>
      </c>
      <c r="B2705" t="s">
        <v>891</v>
      </c>
      <c r="C2705">
        <v>2412</v>
      </c>
      <c r="D2705" t="s">
        <v>899</v>
      </c>
      <c r="E2705" s="200">
        <v>76267</v>
      </c>
      <c r="F2705">
        <v>10</v>
      </c>
      <c r="G2705" t="s">
        <v>892</v>
      </c>
      <c r="H2705">
        <f>YEAR(Table5[[#This Row],[Date]])</f>
        <v>2108</v>
      </c>
    </row>
    <row r="2706" spans="1:8" x14ac:dyDescent="0.2">
      <c r="A2706">
        <v>3829</v>
      </c>
      <c r="B2706" t="s">
        <v>891</v>
      </c>
      <c r="C2706">
        <v>2409</v>
      </c>
      <c r="D2706" t="s">
        <v>900</v>
      </c>
      <c r="E2706" s="200">
        <v>76279</v>
      </c>
      <c r="F2706">
        <v>9</v>
      </c>
      <c r="G2706" t="s">
        <v>890</v>
      </c>
      <c r="H2706">
        <f>YEAR(Table5[[#This Row],[Date]])</f>
        <v>2108</v>
      </c>
    </row>
    <row r="2707" spans="1:8" x14ac:dyDescent="0.2">
      <c r="A2707">
        <v>3830</v>
      </c>
      <c r="B2707" t="s">
        <v>891</v>
      </c>
      <c r="C2707">
        <v>2420</v>
      </c>
      <c r="D2707" t="s">
        <v>897</v>
      </c>
      <c r="E2707" s="200">
        <v>76291</v>
      </c>
      <c r="F2707">
        <v>9</v>
      </c>
      <c r="G2707" t="s">
        <v>890</v>
      </c>
      <c r="H2707">
        <f>YEAR(Table5[[#This Row],[Date]])</f>
        <v>2108</v>
      </c>
    </row>
    <row r="2708" spans="1:8" x14ac:dyDescent="0.2">
      <c r="A2708">
        <v>3831</v>
      </c>
      <c r="B2708" t="s">
        <v>891</v>
      </c>
      <c r="C2708">
        <v>2408</v>
      </c>
      <c r="D2708" t="s">
        <v>897</v>
      </c>
      <c r="E2708" s="200">
        <v>76303</v>
      </c>
      <c r="F2708">
        <v>10</v>
      </c>
      <c r="G2708" t="s">
        <v>892</v>
      </c>
      <c r="H2708">
        <f>YEAR(Table5[[#This Row],[Date]])</f>
        <v>2108</v>
      </c>
    </row>
    <row r="2709" spans="1:8" x14ac:dyDescent="0.2">
      <c r="A2709">
        <v>3832</v>
      </c>
      <c r="B2709" t="s">
        <v>891</v>
      </c>
      <c r="C2709">
        <v>2416</v>
      </c>
      <c r="D2709" t="s">
        <v>900</v>
      </c>
      <c r="E2709" s="200">
        <v>76315</v>
      </c>
      <c r="F2709">
        <v>9</v>
      </c>
      <c r="G2709" t="s">
        <v>890</v>
      </c>
      <c r="H2709">
        <f>YEAR(Table5[[#This Row],[Date]])</f>
        <v>2108</v>
      </c>
    </row>
    <row r="2710" spans="1:8" x14ac:dyDescent="0.2">
      <c r="A2710">
        <v>3833</v>
      </c>
      <c r="B2710" t="s">
        <v>891</v>
      </c>
      <c r="C2710">
        <v>2420</v>
      </c>
      <c r="D2710" t="s">
        <v>901</v>
      </c>
      <c r="E2710" s="200">
        <v>76327</v>
      </c>
      <c r="F2710">
        <v>10</v>
      </c>
      <c r="G2710" t="s">
        <v>890</v>
      </c>
      <c r="H2710">
        <f>YEAR(Table5[[#This Row],[Date]])</f>
        <v>2108</v>
      </c>
    </row>
    <row r="2711" spans="1:8" x14ac:dyDescent="0.2">
      <c r="A2711">
        <v>3834</v>
      </c>
      <c r="B2711" t="s">
        <v>888</v>
      </c>
      <c r="C2711">
        <v>2419</v>
      </c>
      <c r="D2711" t="s">
        <v>889</v>
      </c>
      <c r="E2711" s="200">
        <v>76339</v>
      </c>
      <c r="F2711">
        <v>10</v>
      </c>
      <c r="G2711" t="s">
        <v>890</v>
      </c>
      <c r="H2711">
        <f>YEAR(Table5[[#This Row],[Date]])</f>
        <v>2109</v>
      </c>
    </row>
    <row r="2712" spans="1:8" x14ac:dyDescent="0.2">
      <c r="A2712">
        <v>3835</v>
      </c>
      <c r="B2712" t="s">
        <v>888</v>
      </c>
      <c r="C2712">
        <v>2408</v>
      </c>
      <c r="D2712" t="s">
        <v>889</v>
      </c>
      <c r="E2712" s="200">
        <v>76351</v>
      </c>
      <c r="F2712">
        <v>10</v>
      </c>
      <c r="G2712" t="s">
        <v>890</v>
      </c>
      <c r="H2712">
        <f>YEAR(Table5[[#This Row],[Date]])</f>
        <v>2109</v>
      </c>
    </row>
    <row r="2713" spans="1:8" x14ac:dyDescent="0.2">
      <c r="A2713">
        <v>3836</v>
      </c>
      <c r="B2713" t="s">
        <v>891</v>
      </c>
      <c r="C2713">
        <v>2424</v>
      </c>
      <c r="D2713" t="s">
        <v>897</v>
      </c>
      <c r="E2713" s="200">
        <v>76363</v>
      </c>
      <c r="F2713">
        <v>10</v>
      </c>
      <c r="G2713" t="s">
        <v>892</v>
      </c>
      <c r="H2713">
        <f>YEAR(Table5[[#This Row],[Date]])</f>
        <v>2109</v>
      </c>
    </row>
    <row r="2714" spans="1:8" x14ac:dyDescent="0.2">
      <c r="A2714">
        <v>3837</v>
      </c>
      <c r="B2714" t="s">
        <v>894</v>
      </c>
      <c r="C2714">
        <v>2402</v>
      </c>
      <c r="D2714" t="s">
        <v>900</v>
      </c>
      <c r="E2714" s="200">
        <v>76375</v>
      </c>
      <c r="F2714">
        <v>10</v>
      </c>
      <c r="G2714" t="s">
        <v>892</v>
      </c>
      <c r="H2714">
        <f>YEAR(Table5[[#This Row],[Date]])</f>
        <v>2109</v>
      </c>
    </row>
    <row r="2715" spans="1:8" x14ac:dyDescent="0.2">
      <c r="A2715">
        <v>3838</v>
      </c>
      <c r="B2715" t="s">
        <v>894</v>
      </c>
      <c r="C2715">
        <v>2402</v>
      </c>
      <c r="D2715" t="s">
        <v>900</v>
      </c>
      <c r="E2715" s="200">
        <v>76387</v>
      </c>
      <c r="F2715">
        <v>10</v>
      </c>
      <c r="G2715" t="s">
        <v>892</v>
      </c>
      <c r="H2715">
        <f>YEAR(Table5[[#This Row],[Date]])</f>
        <v>2109</v>
      </c>
    </row>
    <row r="2716" spans="1:8" x14ac:dyDescent="0.2">
      <c r="A2716">
        <v>3839</v>
      </c>
      <c r="B2716" t="s">
        <v>891</v>
      </c>
      <c r="C2716">
        <v>2424</v>
      </c>
      <c r="D2716" t="s">
        <v>901</v>
      </c>
      <c r="E2716" s="200">
        <v>76399</v>
      </c>
      <c r="F2716">
        <v>9</v>
      </c>
      <c r="G2716" t="s">
        <v>892</v>
      </c>
      <c r="H2716">
        <f>YEAR(Table5[[#This Row],[Date]])</f>
        <v>2109</v>
      </c>
    </row>
    <row r="2717" spans="1:8" x14ac:dyDescent="0.2">
      <c r="A2717">
        <v>3840</v>
      </c>
      <c r="B2717" t="s">
        <v>891</v>
      </c>
      <c r="C2717">
        <v>2407</v>
      </c>
      <c r="D2717" t="s">
        <v>900</v>
      </c>
      <c r="E2717" s="200">
        <v>76411</v>
      </c>
      <c r="F2717">
        <v>9</v>
      </c>
      <c r="G2717" t="s">
        <v>892</v>
      </c>
      <c r="H2717">
        <f>YEAR(Table5[[#This Row],[Date]])</f>
        <v>2109</v>
      </c>
    </row>
    <row r="2718" spans="1:8" x14ac:dyDescent="0.2">
      <c r="A2718">
        <v>3841</v>
      </c>
      <c r="B2718" t="s">
        <v>891</v>
      </c>
      <c r="C2718">
        <v>2423</v>
      </c>
      <c r="D2718" t="s">
        <v>899</v>
      </c>
      <c r="E2718" s="200">
        <v>76423</v>
      </c>
      <c r="F2718">
        <v>9</v>
      </c>
      <c r="G2718" t="s">
        <v>890</v>
      </c>
      <c r="H2718">
        <f>YEAR(Table5[[#This Row],[Date]])</f>
        <v>2109</v>
      </c>
    </row>
    <row r="2719" spans="1:8" x14ac:dyDescent="0.2">
      <c r="A2719">
        <v>3842</v>
      </c>
      <c r="B2719" t="s">
        <v>894</v>
      </c>
      <c r="C2719">
        <v>2415</v>
      </c>
      <c r="D2719" t="s">
        <v>899</v>
      </c>
      <c r="E2719" s="200">
        <v>76435</v>
      </c>
      <c r="F2719">
        <v>10</v>
      </c>
      <c r="G2719" t="s">
        <v>892</v>
      </c>
      <c r="H2719">
        <f>YEAR(Table5[[#This Row],[Date]])</f>
        <v>2109</v>
      </c>
    </row>
    <row r="2720" spans="1:8" x14ac:dyDescent="0.2">
      <c r="A2720">
        <v>3843</v>
      </c>
      <c r="B2720" t="s">
        <v>888</v>
      </c>
      <c r="C2720">
        <v>2421</v>
      </c>
      <c r="D2720" t="s">
        <v>900</v>
      </c>
      <c r="E2720" s="200">
        <v>76447</v>
      </c>
      <c r="F2720">
        <v>7</v>
      </c>
      <c r="G2720" t="s">
        <v>892</v>
      </c>
      <c r="H2720">
        <f>YEAR(Table5[[#This Row],[Date]])</f>
        <v>2109</v>
      </c>
    </row>
    <row r="2721" spans="1:8" x14ac:dyDescent="0.2">
      <c r="A2721">
        <v>3844</v>
      </c>
      <c r="B2721" t="s">
        <v>891</v>
      </c>
      <c r="C2721">
        <v>2408</v>
      </c>
      <c r="D2721" t="s">
        <v>897</v>
      </c>
      <c r="E2721" s="200">
        <v>76459</v>
      </c>
      <c r="F2721">
        <v>10</v>
      </c>
      <c r="G2721" t="s">
        <v>890</v>
      </c>
      <c r="H2721">
        <f>YEAR(Table5[[#This Row],[Date]])</f>
        <v>2109</v>
      </c>
    </row>
    <row r="2722" spans="1:8" x14ac:dyDescent="0.2">
      <c r="A2722">
        <v>3846</v>
      </c>
      <c r="B2722" t="s">
        <v>891</v>
      </c>
      <c r="C2722">
        <v>2401</v>
      </c>
      <c r="D2722" t="s">
        <v>897</v>
      </c>
      <c r="E2722" s="200">
        <v>76471</v>
      </c>
      <c r="F2722">
        <v>9</v>
      </c>
      <c r="G2722" t="s">
        <v>892</v>
      </c>
      <c r="H2722">
        <f>YEAR(Table5[[#This Row],[Date]])</f>
        <v>2109</v>
      </c>
    </row>
    <row r="2723" spans="1:8" x14ac:dyDescent="0.2">
      <c r="A2723">
        <v>3848</v>
      </c>
      <c r="B2723" t="s">
        <v>891</v>
      </c>
      <c r="C2723">
        <v>2402</v>
      </c>
      <c r="D2723" t="s">
        <v>901</v>
      </c>
      <c r="E2723" s="200">
        <v>76483</v>
      </c>
      <c r="F2723">
        <v>9</v>
      </c>
      <c r="G2723" t="s">
        <v>890</v>
      </c>
      <c r="H2723">
        <f>YEAR(Table5[[#This Row],[Date]])</f>
        <v>2109</v>
      </c>
    </row>
    <row r="2724" spans="1:8" x14ac:dyDescent="0.2">
      <c r="A2724">
        <v>3849</v>
      </c>
      <c r="B2724" t="s">
        <v>891</v>
      </c>
      <c r="C2724">
        <v>2420</v>
      </c>
      <c r="D2724" t="s">
        <v>889</v>
      </c>
      <c r="E2724" s="200">
        <v>76495</v>
      </c>
      <c r="F2724">
        <v>10</v>
      </c>
      <c r="G2724" t="s">
        <v>892</v>
      </c>
      <c r="H2724">
        <f>YEAR(Table5[[#This Row],[Date]])</f>
        <v>2109</v>
      </c>
    </row>
    <row r="2725" spans="1:8" x14ac:dyDescent="0.2">
      <c r="A2725">
        <v>3850</v>
      </c>
      <c r="B2725" t="s">
        <v>891</v>
      </c>
      <c r="C2725">
        <v>2413</v>
      </c>
      <c r="D2725" t="s">
        <v>897</v>
      </c>
      <c r="E2725" s="200">
        <v>76507</v>
      </c>
      <c r="F2725">
        <v>10</v>
      </c>
      <c r="G2725" t="s">
        <v>890</v>
      </c>
      <c r="H2725">
        <f>YEAR(Table5[[#This Row],[Date]])</f>
        <v>2109</v>
      </c>
    </row>
    <row r="2726" spans="1:8" x14ac:dyDescent="0.2">
      <c r="A2726">
        <v>3851</v>
      </c>
      <c r="B2726" t="s">
        <v>891</v>
      </c>
      <c r="C2726">
        <v>2403</v>
      </c>
      <c r="D2726" t="s">
        <v>897</v>
      </c>
      <c r="E2726" s="200">
        <v>76519</v>
      </c>
      <c r="F2726">
        <v>10</v>
      </c>
      <c r="G2726" t="s">
        <v>890</v>
      </c>
      <c r="H2726">
        <f>YEAR(Table5[[#This Row],[Date]])</f>
        <v>2109</v>
      </c>
    </row>
    <row r="2727" spans="1:8" x14ac:dyDescent="0.2">
      <c r="A2727">
        <v>3852</v>
      </c>
      <c r="B2727" t="s">
        <v>891</v>
      </c>
      <c r="C2727">
        <v>2413</v>
      </c>
      <c r="D2727" t="s">
        <v>900</v>
      </c>
      <c r="E2727" s="200">
        <v>76531</v>
      </c>
      <c r="F2727">
        <v>10</v>
      </c>
      <c r="G2727" t="s">
        <v>890</v>
      </c>
      <c r="H2727">
        <f>YEAR(Table5[[#This Row],[Date]])</f>
        <v>2109</v>
      </c>
    </row>
    <row r="2728" spans="1:8" x14ac:dyDescent="0.2">
      <c r="A2728">
        <v>3853</v>
      </c>
      <c r="B2728" t="s">
        <v>891</v>
      </c>
      <c r="C2728">
        <v>2408</v>
      </c>
      <c r="D2728" t="s">
        <v>897</v>
      </c>
      <c r="E2728" s="200">
        <v>76543</v>
      </c>
      <c r="F2728">
        <v>10</v>
      </c>
      <c r="G2728" t="s">
        <v>892</v>
      </c>
      <c r="H2728">
        <f>YEAR(Table5[[#This Row],[Date]])</f>
        <v>2109</v>
      </c>
    </row>
    <row r="2729" spans="1:8" x14ac:dyDescent="0.2">
      <c r="A2729">
        <v>3854</v>
      </c>
      <c r="B2729" t="s">
        <v>888</v>
      </c>
      <c r="C2729">
        <v>2424</v>
      </c>
      <c r="D2729" t="s">
        <v>889</v>
      </c>
      <c r="E2729" s="200">
        <v>76555</v>
      </c>
      <c r="F2729">
        <v>10</v>
      </c>
      <c r="G2729" t="s">
        <v>890</v>
      </c>
      <c r="H2729">
        <f>YEAR(Table5[[#This Row],[Date]])</f>
        <v>2109</v>
      </c>
    </row>
    <row r="2730" spans="1:8" x14ac:dyDescent="0.2">
      <c r="A2730">
        <v>3855</v>
      </c>
      <c r="B2730" t="s">
        <v>891</v>
      </c>
      <c r="C2730">
        <v>2402</v>
      </c>
      <c r="D2730" t="s">
        <v>899</v>
      </c>
      <c r="E2730" s="200">
        <v>76567</v>
      </c>
      <c r="F2730">
        <v>10</v>
      </c>
      <c r="G2730" t="s">
        <v>890</v>
      </c>
      <c r="H2730">
        <f>YEAR(Table5[[#This Row],[Date]])</f>
        <v>2109</v>
      </c>
    </row>
    <row r="2731" spans="1:8" x14ac:dyDescent="0.2">
      <c r="A2731">
        <v>3856</v>
      </c>
      <c r="B2731" t="s">
        <v>894</v>
      </c>
      <c r="C2731">
        <v>2420</v>
      </c>
      <c r="D2731" t="s">
        <v>899</v>
      </c>
      <c r="E2731" s="200">
        <v>76579</v>
      </c>
      <c r="F2731">
        <v>10</v>
      </c>
      <c r="G2731" t="s">
        <v>890</v>
      </c>
      <c r="H2731">
        <f>YEAR(Table5[[#This Row],[Date]])</f>
        <v>2109</v>
      </c>
    </row>
    <row r="2732" spans="1:8" x14ac:dyDescent="0.2">
      <c r="A2732">
        <v>3857</v>
      </c>
      <c r="B2732" t="s">
        <v>888</v>
      </c>
      <c r="C2732">
        <v>2406</v>
      </c>
      <c r="D2732" t="s">
        <v>900</v>
      </c>
      <c r="E2732" s="200">
        <v>76591</v>
      </c>
      <c r="F2732">
        <v>9</v>
      </c>
      <c r="G2732" t="s">
        <v>892</v>
      </c>
      <c r="H2732">
        <f>YEAR(Table5[[#This Row],[Date]])</f>
        <v>2109</v>
      </c>
    </row>
    <row r="2733" spans="1:8" x14ac:dyDescent="0.2">
      <c r="A2733">
        <v>3858</v>
      </c>
      <c r="B2733" t="s">
        <v>891</v>
      </c>
      <c r="C2733">
        <v>2406</v>
      </c>
      <c r="D2733" t="s">
        <v>900</v>
      </c>
      <c r="E2733" s="200">
        <v>76603</v>
      </c>
      <c r="F2733">
        <v>12</v>
      </c>
      <c r="G2733" t="s">
        <v>892</v>
      </c>
      <c r="H2733">
        <f>YEAR(Table5[[#This Row],[Date]])</f>
        <v>2109</v>
      </c>
    </row>
    <row r="2734" spans="1:8" x14ac:dyDescent="0.2">
      <c r="A2734">
        <v>3859</v>
      </c>
      <c r="B2734" t="s">
        <v>891</v>
      </c>
      <c r="C2734">
        <v>2405</v>
      </c>
      <c r="D2734" t="s">
        <v>899</v>
      </c>
      <c r="E2734" s="200">
        <v>76615</v>
      </c>
      <c r="F2734">
        <v>9</v>
      </c>
      <c r="G2734" t="s">
        <v>892</v>
      </c>
      <c r="H2734">
        <f>YEAR(Table5[[#This Row],[Date]])</f>
        <v>2109</v>
      </c>
    </row>
    <row r="2735" spans="1:8" x14ac:dyDescent="0.2">
      <c r="A2735">
        <v>3860</v>
      </c>
      <c r="B2735" t="s">
        <v>891</v>
      </c>
      <c r="C2735">
        <v>2405</v>
      </c>
      <c r="D2735" t="s">
        <v>889</v>
      </c>
      <c r="E2735" s="200">
        <v>76627</v>
      </c>
      <c r="F2735">
        <v>9</v>
      </c>
      <c r="G2735" t="s">
        <v>892</v>
      </c>
      <c r="H2735">
        <f>YEAR(Table5[[#This Row],[Date]])</f>
        <v>2109</v>
      </c>
    </row>
    <row r="2736" spans="1:8" x14ac:dyDescent="0.2">
      <c r="A2736">
        <v>3861</v>
      </c>
      <c r="B2736" t="s">
        <v>891</v>
      </c>
      <c r="C2736">
        <v>2405</v>
      </c>
      <c r="D2736" t="s">
        <v>897</v>
      </c>
      <c r="E2736" s="200">
        <v>76639</v>
      </c>
      <c r="F2736">
        <v>9</v>
      </c>
      <c r="G2736" t="s">
        <v>892</v>
      </c>
      <c r="H2736">
        <f>YEAR(Table5[[#This Row],[Date]])</f>
        <v>2109</v>
      </c>
    </row>
    <row r="2737" spans="1:8" x14ac:dyDescent="0.2">
      <c r="A2737">
        <v>3862</v>
      </c>
      <c r="B2737" t="s">
        <v>894</v>
      </c>
      <c r="C2737">
        <v>2414</v>
      </c>
      <c r="D2737" t="s">
        <v>901</v>
      </c>
      <c r="E2737" s="200">
        <v>76651</v>
      </c>
      <c r="F2737">
        <v>9</v>
      </c>
      <c r="G2737" t="s">
        <v>892</v>
      </c>
      <c r="H2737">
        <f>YEAR(Table5[[#This Row],[Date]])</f>
        <v>2109</v>
      </c>
    </row>
    <row r="2738" spans="1:8" x14ac:dyDescent="0.2">
      <c r="A2738">
        <v>3863</v>
      </c>
      <c r="B2738" t="s">
        <v>888</v>
      </c>
      <c r="C2738">
        <v>2423</v>
      </c>
      <c r="D2738" t="s">
        <v>889</v>
      </c>
      <c r="E2738" s="200">
        <v>76663</v>
      </c>
      <c r="F2738">
        <v>9</v>
      </c>
      <c r="G2738" t="s">
        <v>892</v>
      </c>
      <c r="H2738">
        <f>YEAR(Table5[[#This Row],[Date]])</f>
        <v>2109</v>
      </c>
    </row>
    <row r="2739" spans="1:8" x14ac:dyDescent="0.2">
      <c r="A2739">
        <v>3864</v>
      </c>
      <c r="B2739" t="s">
        <v>891</v>
      </c>
      <c r="C2739">
        <v>2418</v>
      </c>
      <c r="D2739" t="s">
        <v>900</v>
      </c>
      <c r="E2739" s="200">
        <v>76675</v>
      </c>
      <c r="F2739">
        <v>9</v>
      </c>
      <c r="G2739" t="s">
        <v>892</v>
      </c>
      <c r="H2739">
        <f>YEAR(Table5[[#This Row],[Date]])</f>
        <v>2109</v>
      </c>
    </row>
    <row r="2740" spans="1:8" x14ac:dyDescent="0.2">
      <c r="A2740">
        <v>3865</v>
      </c>
      <c r="B2740" t="s">
        <v>891</v>
      </c>
      <c r="C2740">
        <v>2409</v>
      </c>
      <c r="D2740" t="s">
        <v>893</v>
      </c>
      <c r="E2740" s="200">
        <v>76687</v>
      </c>
      <c r="F2740">
        <v>9</v>
      </c>
      <c r="G2740" t="s">
        <v>890</v>
      </c>
      <c r="H2740">
        <f>YEAR(Table5[[#This Row],[Date]])</f>
        <v>2109</v>
      </c>
    </row>
    <row r="2741" spans="1:8" x14ac:dyDescent="0.2">
      <c r="A2741">
        <v>3866</v>
      </c>
      <c r="B2741" t="s">
        <v>891</v>
      </c>
      <c r="C2741">
        <v>2412</v>
      </c>
      <c r="D2741" t="s">
        <v>897</v>
      </c>
      <c r="E2741" s="200">
        <v>76699</v>
      </c>
      <c r="F2741">
        <v>10</v>
      </c>
      <c r="G2741" t="s">
        <v>892</v>
      </c>
      <c r="H2741">
        <f>YEAR(Table5[[#This Row],[Date]])</f>
        <v>2109</v>
      </c>
    </row>
    <row r="2742" spans="1:8" x14ac:dyDescent="0.2">
      <c r="A2742">
        <v>3867</v>
      </c>
      <c r="B2742" t="s">
        <v>894</v>
      </c>
      <c r="C2742">
        <v>2402</v>
      </c>
      <c r="D2742" t="s">
        <v>889</v>
      </c>
      <c r="E2742" s="200">
        <v>76711</v>
      </c>
      <c r="F2742">
        <v>9</v>
      </c>
      <c r="G2742" t="s">
        <v>892</v>
      </c>
      <c r="H2742">
        <f>YEAR(Table5[[#This Row],[Date]])</f>
        <v>2110</v>
      </c>
    </row>
    <row r="2743" spans="1:8" x14ac:dyDescent="0.2">
      <c r="A2743">
        <v>3868</v>
      </c>
      <c r="B2743" t="s">
        <v>888</v>
      </c>
      <c r="C2743">
        <v>2419</v>
      </c>
      <c r="D2743" t="s">
        <v>900</v>
      </c>
      <c r="E2743" s="200">
        <v>76723</v>
      </c>
      <c r="F2743">
        <v>9</v>
      </c>
      <c r="G2743" t="s">
        <v>892</v>
      </c>
      <c r="H2743">
        <f>YEAR(Table5[[#This Row],[Date]])</f>
        <v>2110</v>
      </c>
    </row>
    <row r="2744" spans="1:8" x14ac:dyDescent="0.2">
      <c r="A2744">
        <v>3869</v>
      </c>
      <c r="B2744" t="s">
        <v>891</v>
      </c>
      <c r="C2744">
        <v>2404</v>
      </c>
      <c r="D2744" t="s">
        <v>889</v>
      </c>
      <c r="E2744" s="200">
        <v>76735</v>
      </c>
      <c r="F2744">
        <v>9</v>
      </c>
      <c r="G2744" t="s">
        <v>890</v>
      </c>
      <c r="H2744">
        <f>YEAR(Table5[[#This Row],[Date]])</f>
        <v>2110</v>
      </c>
    </row>
    <row r="2745" spans="1:8" x14ac:dyDescent="0.2">
      <c r="A2745">
        <v>3870</v>
      </c>
      <c r="B2745" t="s">
        <v>894</v>
      </c>
      <c r="C2745">
        <v>2423</v>
      </c>
      <c r="D2745" t="s">
        <v>899</v>
      </c>
      <c r="E2745" s="200">
        <v>76747</v>
      </c>
      <c r="F2745">
        <v>10</v>
      </c>
      <c r="G2745" t="s">
        <v>892</v>
      </c>
      <c r="H2745">
        <f>YEAR(Table5[[#This Row],[Date]])</f>
        <v>2110</v>
      </c>
    </row>
    <row r="2746" spans="1:8" x14ac:dyDescent="0.2">
      <c r="A2746">
        <v>3871</v>
      </c>
      <c r="B2746" t="s">
        <v>888</v>
      </c>
      <c r="C2746">
        <v>2411</v>
      </c>
      <c r="D2746" t="s">
        <v>889</v>
      </c>
      <c r="E2746" s="200">
        <v>76759</v>
      </c>
      <c r="F2746">
        <v>10</v>
      </c>
      <c r="G2746" t="s">
        <v>890</v>
      </c>
      <c r="H2746">
        <f>YEAR(Table5[[#This Row],[Date]])</f>
        <v>2110</v>
      </c>
    </row>
    <row r="2747" spans="1:8" x14ac:dyDescent="0.2">
      <c r="A2747">
        <v>3872</v>
      </c>
      <c r="B2747" t="s">
        <v>894</v>
      </c>
      <c r="C2747">
        <v>2424</v>
      </c>
      <c r="D2747" t="s">
        <v>893</v>
      </c>
      <c r="E2747" s="200">
        <v>76771</v>
      </c>
      <c r="F2747">
        <v>10</v>
      </c>
      <c r="G2747" t="s">
        <v>890</v>
      </c>
      <c r="H2747">
        <f>YEAR(Table5[[#This Row],[Date]])</f>
        <v>2110</v>
      </c>
    </row>
    <row r="2748" spans="1:8" x14ac:dyDescent="0.2">
      <c r="A2748">
        <v>3873</v>
      </c>
      <c r="B2748" t="s">
        <v>888</v>
      </c>
      <c r="C2748">
        <v>2423</v>
      </c>
      <c r="D2748" t="s">
        <v>897</v>
      </c>
      <c r="E2748" s="200">
        <v>76783</v>
      </c>
      <c r="F2748">
        <v>10</v>
      </c>
      <c r="G2748" t="s">
        <v>892</v>
      </c>
      <c r="H2748">
        <f>YEAR(Table5[[#This Row],[Date]])</f>
        <v>2110</v>
      </c>
    </row>
    <row r="2749" spans="1:8" x14ac:dyDescent="0.2">
      <c r="A2749">
        <v>3874</v>
      </c>
      <c r="B2749" t="s">
        <v>891</v>
      </c>
      <c r="C2749">
        <v>2424</v>
      </c>
      <c r="D2749" t="s">
        <v>897</v>
      </c>
      <c r="E2749" s="200">
        <v>76795</v>
      </c>
      <c r="F2749">
        <v>10</v>
      </c>
      <c r="G2749" t="s">
        <v>890</v>
      </c>
      <c r="H2749">
        <f>YEAR(Table5[[#This Row],[Date]])</f>
        <v>2110</v>
      </c>
    </row>
    <row r="2750" spans="1:8" x14ac:dyDescent="0.2">
      <c r="A2750">
        <v>3875</v>
      </c>
      <c r="B2750" t="s">
        <v>894</v>
      </c>
      <c r="C2750">
        <v>2403</v>
      </c>
      <c r="D2750" t="s">
        <v>899</v>
      </c>
      <c r="E2750" s="200">
        <v>76807</v>
      </c>
      <c r="F2750">
        <v>10</v>
      </c>
      <c r="G2750" t="s">
        <v>890</v>
      </c>
      <c r="H2750">
        <f>YEAR(Table5[[#This Row],[Date]])</f>
        <v>2110</v>
      </c>
    </row>
    <row r="2751" spans="1:8" x14ac:dyDescent="0.2">
      <c r="A2751">
        <v>3876</v>
      </c>
      <c r="B2751" t="s">
        <v>894</v>
      </c>
      <c r="C2751">
        <v>2406</v>
      </c>
      <c r="D2751" t="s">
        <v>889</v>
      </c>
      <c r="E2751" s="200">
        <v>76819</v>
      </c>
      <c r="F2751">
        <v>9</v>
      </c>
      <c r="G2751" t="s">
        <v>890</v>
      </c>
      <c r="H2751">
        <f>YEAR(Table5[[#This Row],[Date]])</f>
        <v>2110</v>
      </c>
    </row>
    <row r="2752" spans="1:8" x14ac:dyDescent="0.2">
      <c r="A2752">
        <v>3877</v>
      </c>
      <c r="B2752" t="s">
        <v>894</v>
      </c>
      <c r="C2752">
        <v>2415</v>
      </c>
      <c r="D2752" t="s">
        <v>899</v>
      </c>
      <c r="E2752" s="200">
        <v>76831</v>
      </c>
      <c r="F2752">
        <v>10</v>
      </c>
      <c r="G2752" t="s">
        <v>892</v>
      </c>
      <c r="H2752">
        <f>YEAR(Table5[[#This Row],[Date]])</f>
        <v>2110</v>
      </c>
    </row>
    <row r="2753" spans="1:8" x14ac:dyDescent="0.2">
      <c r="A2753">
        <v>3878</v>
      </c>
      <c r="B2753" t="s">
        <v>894</v>
      </c>
      <c r="C2753">
        <v>2417</v>
      </c>
      <c r="D2753" t="s">
        <v>900</v>
      </c>
      <c r="E2753" s="200">
        <v>76843</v>
      </c>
      <c r="F2753">
        <v>9</v>
      </c>
      <c r="G2753" t="s">
        <v>890</v>
      </c>
      <c r="H2753">
        <f>YEAR(Table5[[#This Row],[Date]])</f>
        <v>2110</v>
      </c>
    </row>
    <row r="2754" spans="1:8" x14ac:dyDescent="0.2">
      <c r="A2754">
        <v>3879</v>
      </c>
      <c r="B2754" t="s">
        <v>888</v>
      </c>
      <c r="C2754">
        <v>2417</v>
      </c>
      <c r="D2754" t="s">
        <v>900</v>
      </c>
      <c r="E2754" s="200">
        <v>76855</v>
      </c>
      <c r="F2754">
        <v>9</v>
      </c>
      <c r="G2754" t="s">
        <v>890</v>
      </c>
      <c r="H2754">
        <f>YEAR(Table5[[#This Row],[Date]])</f>
        <v>2110</v>
      </c>
    </row>
    <row r="2755" spans="1:8" x14ac:dyDescent="0.2">
      <c r="A2755">
        <v>3880</v>
      </c>
      <c r="B2755" t="s">
        <v>891</v>
      </c>
      <c r="C2755">
        <v>2404</v>
      </c>
      <c r="D2755" t="s">
        <v>897</v>
      </c>
      <c r="E2755" s="200">
        <v>76867</v>
      </c>
      <c r="F2755">
        <v>9</v>
      </c>
      <c r="G2755" t="s">
        <v>892</v>
      </c>
      <c r="H2755">
        <f>YEAR(Table5[[#This Row],[Date]])</f>
        <v>2110</v>
      </c>
    </row>
    <row r="2756" spans="1:8" x14ac:dyDescent="0.2">
      <c r="A2756">
        <v>3881</v>
      </c>
      <c r="B2756" t="s">
        <v>891</v>
      </c>
      <c r="C2756">
        <v>2404</v>
      </c>
      <c r="D2756" t="s">
        <v>897</v>
      </c>
      <c r="E2756" s="200">
        <v>76879</v>
      </c>
      <c r="F2756">
        <v>9</v>
      </c>
      <c r="G2756" t="s">
        <v>892</v>
      </c>
      <c r="H2756">
        <f>YEAR(Table5[[#This Row],[Date]])</f>
        <v>2110</v>
      </c>
    </row>
    <row r="2757" spans="1:8" x14ac:dyDescent="0.2">
      <c r="A2757">
        <v>3882</v>
      </c>
      <c r="B2757" t="s">
        <v>891</v>
      </c>
      <c r="C2757">
        <v>2423</v>
      </c>
      <c r="D2757" t="s">
        <v>899</v>
      </c>
      <c r="E2757" s="200">
        <v>76891</v>
      </c>
      <c r="F2757">
        <v>9</v>
      </c>
      <c r="G2757" t="s">
        <v>892</v>
      </c>
      <c r="H2757">
        <f>YEAR(Table5[[#This Row],[Date]])</f>
        <v>2110</v>
      </c>
    </row>
    <row r="2758" spans="1:8" x14ac:dyDescent="0.2">
      <c r="A2758">
        <v>3883</v>
      </c>
      <c r="B2758" t="s">
        <v>891</v>
      </c>
      <c r="C2758">
        <v>2415</v>
      </c>
      <c r="D2758" t="s">
        <v>900</v>
      </c>
      <c r="E2758" s="200">
        <v>76903</v>
      </c>
      <c r="F2758">
        <v>9</v>
      </c>
      <c r="G2758" t="s">
        <v>890</v>
      </c>
      <c r="H2758">
        <f>YEAR(Table5[[#This Row],[Date]])</f>
        <v>2110</v>
      </c>
    </row>
    <row r="2759" spans="1:8" x14ac:dyDescent="0.2">
      <c r="A2759">
        <v>3884</v>
      </c>
      <c r="B2759" t="s">
        <v>894</v>
      </c>
      <c r="C2759">
        <v>2402</v>
      </c>
      <c r="D2759" t="s">
        <v>897</v>
      </c>
      <c r="E2759" s="200">
        <v>76915</v>
      </c>
      <c r="F2759">
        <v>9</v>
      </c>
      <c r="G2759" t="s">
        <v>892</v>
      </c>
      <c r="H2759">
        <f>YEAR(Table5[[#This Row],[Date]])</f>
        <v>2110</v>
      </c>
    </row>
    <row r="2760" spans="1:8" x14ac:dyDescent="0.2">
      <c r="A2760">
        <v>3885</v>
      </c>
      <c r="B2760" t="s">
        <v>894</v>
      </c>
      <c r="C2760">
        <v>2411</v>
      </c>
      <c r="D2760" t="s">
        <v>900</v>
      </c>
      <c r="E2760" s="200">
        <v>76927</v>
      </c>
      <c r="F2760">
        <v>4</v>
      </c>
      <c r="G2760" t="s">
        <v>890</v>
      </c>
      <c r="H2760">
        <f>YEAR(Table5[[#This Row],[Date]])</f>
        <v>2110</v>
      </c>
    </row>
    <row r="2761" spans="1:8" x14ac:dyDescent="0.2">
      <c r="A2761">
        <v>3886</v>
      </c>
      <c r="B2761" t="s">
        <v>894</v>
      </c>
      <c r="C2761">
        <v>2409</v>
      </c>
      <c r="D2761" t="s">
        <v>900</v>
      </c>
      <c r="E2761" s="200">
        <v>76939</v>
      </c>
      <c r="F2761">
        <v>9</v>
      </c>
      <c r="G2761" t="s">
        <v>890</v>
      </c>
      <c r="H2761">
        <f>YEAR(Table5[[#This Row],[Date]])</f>
        <v>2110</v>
      </c>
    </row>
    <row r="2762" spans="1:8" x14ac:dyDescent="0.2">
      <c r="A2762">
        <v>3887</v>
      </c>
      <c r="B2762" t="s">
        <v>894</v>
      </c>
      <c r="C2762">
        <v>2408</v>
      </c>
      <c r="D2762" t="s">
        <v>900</v>
      </c>
      <c r="E2762" s="200">
        <v>76951</v>
      </c>
      <c r="F2762">
        <v>10</v>
      </c>
      <c r="G2762" t="s">
        <v>890</v>
      </c>
      <c r="H2762">
        <f>YEAR(Table5[[#This Row],[Date]])</f>
        <v>2110</v>
      </c>
    </row>
    <row r="2763" spans="1:8" x14ac:dyDescent="0.2">
      <c r="A2763">
        <v>3888</v>
      </c>
      <c r="B2763" t="s">
        <v>891</v>
      </c>
      <c r="C2763">
        <v>2424</v>
      </c>
      <c r="D2763" t="s">
        <v>889</v>
      </c>
      <c r="E2763" s="200">
        <v>76963</v>
      </c>
      <c r="F2763">
        <v>10</v>
      </c>
      <c r="G2763" t="s">
        <v>890</v>
      </c>
      <c r="H2763">
        <f>YEAR(Table5[[#This Row],[Date]])</f>
        <v>2110</v>
      </c>
    </row>
    <row r="2764" spans="1:8" x14ac:dyDescent="0.2">
      <c r="A2764">
        <v>3889</v>
      </c>
      <c r="B2764" t="s">
        <v>891</v>
      </c>
      <c r="C2764">
        <v>2403</v>
      </c>
      <c r="D2764" t="s">
        <v>899</v>
      </c>
      <c r="E2764" s="200">
        <v>76975</v>
      </c>
      <c r="F2764">
        <v>10</v>
      </c>
      <c r="G2764" t="s">
        <v>892</v>
      </c>
      <c r="H2764">
        <f>YEAR(Table5[[#This Row],[Date]])</f>
        <v>2110</v>
      </c>
    </row>
    <row r="2765" spans="1:8" x14ac:dyDescent="0.2">
      <c r="A2765">
        <v>3890</v>
      </c>
      <c r="B2765" t="s">
        <v>888</v>
      </c>
      <c r="C2765">
        <v>2413</v>
      </c>
      <c r="D2765" t="s">
        <v>889</v>
      </c>
      <c r="E2765" s="200">
        <v>76987</v>
      </c>
      <c r="F2765">
        <v>10</v>
      </c>
      <c r="G2765" t="s">
        <v>890</v>
      </c>
      <c r="H2765">
        <f>YEAR(Table5[[#This Row],[Date]])</f>
        <v>2110</v>
      </c>
    </row>
    <row r="2766" spans="1:8" x14ac:dyDescent="0.2">
      <c r="A2766">
        <v>3891</v>
      </c>
      <c r="B2766" t="s">
        <v>888</v>
      </c>
      <c r="C2766">
        <v>2413</v>
      </c>
      <c r="D2766" t="s">
        <v>889</v>
      </c>
      <c r="E2766" s="200">
        <v>76999</v>
      </c>
      <c r="F2766">
        <v>10</v>
      </c>
      <c r="G2766" t="s">
        <v>890</v>
      </c>
      <c r="H2766">
        <f>YEAR(Table5[[#This Row],[Date]])</f>
        <v>2110</v>
      </c>
    </row>
    <row r="2767" spans="1:8" x14ac:dyDescent="0.2">
      <c r="A2767">
        <v>3892</v>
      </c>
      <c r="B2767" t="s">
        <v>891</v>
      </c>
      <c r="C2767">
        <v>2424</v>
      </c>
      <c r="D2767" t="s">
        <v>889</v>
      </c>
      <c r="E2767" s="200">
        <v>77011</v>
      </c>
      <c r="F2767">
        <v>10</v>
      </c>
      <c r="G2767" t="s">
        <v>890</v>
      </c>
      <c r="H2767">
        <f>YEAR(Table5[[#This Row],[Date]])</f>
        <v>2110</v>
      </c>
    </row>
    <row r="2768" spans="1:8" x14ac:dyDescent="0.2">
      <c r="A2768">
        <v>3893</v>
      </c>
      <c r="B2768" t="s">
        <v>891</v>
      </c>
      <c r="C2768">
        <v>2424</v>
      </c>
      <c r="D2768" t="s">
        <v>897</v>
      </c>
      <c r="E2768" s="200">
        <v>77023</v>
      </c>
      <c r="F2768">
        <v>9</v>
      </c>
      <c r="G2768" t="s">
        <v>890</v>
      </c>
      <c r="H2768">
        <f>YEAR(Table5[[#This Row],[Date]])</f>
        <v>2110</v>
      </c>
    </row>
    <row r="2769" spans="1:8" x14ac:dyDescent="0.2">
      <c r="A2769">
        <v>3894</v>
      </c>
      <c r="B2769" t="s">
        <v>888</v>
      </c>
      <c r="C2769">
        <v>2407</v>
      </c>
      <c r="D2769" t="s">
        <v>889</v>
      </c>
      <c r="E2769" s="200">
        <v>77035</v>
      </c>
      <c r="F2769">
        <v>9</v>
      </c>
      <c r="G2769" t="s">
        <v>892</v>
      </c>
      <c r="H2769">
        <f>YEAR(Table5[[#This Row],[Date]])</f>
        <v>2110</v>
      </c>
    </row>
    <row r="2770" spans="1:8" x14ac:dyDescent="0.2">
      <c r="A2770">
        <v>3895</v>
      </c>
      <c r="B2770" t="s">
        <v>891</v>
      </c>
      <c r="C2770">
        <v>2424</v>
      </c>
      <c r="D2770" t="s">
        <v>901</v>
      </c>
      <c r="E2770" s="200">
        <v>77047</v>
      </c>
      <c r="F2770">
        <v>9</v>
      </c>
      <c r="G2770" t="s">
        <v>890</v>
      </c>
      <c r="H2770">
        <f>YEAR(Table5[[#This Row],[Date]])</f>
        <v>2110</v>
      </c>
    </row>
    <row r="2771" spans="1:8" x14ac:dyDescent="0.2">
      <c r="A2771">
        <v>3896</v>
      </c>
      <c r="B2771" t="s">
        <v>888</v>
      </c>
      <c r="C2771">
        <v>2401</v>
      </c>
      <c r="D2771" t="s">
        <v>899</v>
      </c>
      <c r="E2771" s="200">
        <v>77059</v>
      </c>
      <c r="F2771">
        <v>9</v>
      </c>
      <c r="G2771" t="s">
        <v>890</v>
      </c>
      <c r="H2771">
        <f>YEAR(Table5[[#This Row],[Date]])</f>
        <v>2110</v>
      </c>
    </row>
    <row r="2772" spans="1:8" x14ac:dyDescent="0.2">
      <c r="A2772">
        <v>3897</v>
      </c>
      <c r="B2772" t="s">
        <v>888</v>
      </c>
      <c r="C2772">
        <v>2413</v>
      </c>
      <c r="D2772" t="s">
        <v>889</v>
      </c>
      <c r="E2772" s="200">
        <v>77071</v>
      </c>
      <c r="F2772">
        <v>9</v>
      </c>
      <c r="G2772" t="s">
        <v>890</v>
      </c>
      <c r="H2772">
        <f>YEAR(Table5[[#This Row],[Date]])</f>
        <v>2111</v>
      </c>
    </row>
    <row r="2773" spans="1:8" x14ac:dyDescent="0.2">
      <c r="A2773">
        <v>3898</v>
      </c>
      <c r="B2773" t="s">
        <v>891</v>
      </c>
      <c r="C2773">
        <v>2411</v>
      </c>
      <c r="D2773" t="s">
        <v>897</v>
      </c>
      <c r="E2773" s="200">
        <v>77083</v>
      </c>
      <c r="F2773">
        <v>9</v>
      </c>
      <c r="G2773" t="s">
        <v>890</v>
      </c>
      <c r="H2773">
        <f>YEAR(Table5[[#This Row],[Date]])</f>
        <v>2111</v>
      </c>
    </row>
    <row r="2774" spans="1:8" x14ac:dyDescent="0.2">
      <c r="A2774">
        <v>3899</v>
      </c>
      <c r="B2774" t="s">
        <v>894</v>
      </c>
      <c r="C2774">
        <v>2418</v>
      </c>
      <c r="D2774" t="s">
        <v>899</v>
      </c>
      <c r="E2774" s="200">
        <v>77095</v>
      </c>
      <c r="F2774">
        <v>9</v>
      </c>
      <c r="G2774" t="s">
        <v>892</v>
      </c>
      <c r="H2774">
        <f>YEAR(Table5[[#This Row],[Date]])</f>
        <v>2111</v>
      </c>
    </row>
    <row r="2775" spans="1:8" x14ac:dyDescent="0.2">
      <c r="A2775">
        <v>3900</v>
      </c>
      <c r="B2775" t="s">
        <v>894</v>
      </c>
      <c r="C2775">
        <v>2423</v>
      </c>
      <c r="D2775" t="s">
        <v>899</v>
      </c>
      <c r="E2775" s="200">
        <v>77107</v>
      </c>
      <c r="F2775">
        <v>9</v>
      </c>
      <c r="G2775" t="s">
        <v>890</v>
      </c>
      <c r="H2775">
        <f>YEAR(Table5[[#This Row],[Date]])</f>
        <v>2111</v>
      </c>
    </row>
    <row r="2776" spans="1:8" x14ac:dyDescent="0.2">
      <c r="A2776">
        <v>3901</v>
      </c>
      <c r="B2776" t="s">
        <v>891</v>
      </c>
      <c r="C2776">
        <v>2418</v>
      </c>
      <c r="D2776" t="s">
        <v>897</v>
      </c>
      <c r="E2776" s="200">
        <v>77119</v>
      </c>
      <c r="F2776">
        <v>9</v>
      </c>
      <c r="G2776" t="s">
        <v>890</v>
      </c>
      <c r="H2776">
        <f>YEAR(Table5[[#This Row],[Date]])</f>
        <v>2111</v>
      </c>
    </row>
    <row r="2777" spans="1:8" x14ac:dyDescent="0.2">
      <c r="A2777">
        <v>3902</v>
      </c>
      <c r="B2777" t="s">
        <v>891</v>
      </c>
      <c r="C2777">
        <v>2416</v>
      </c>
      <c r="D2777" t="s">
        <v>897</v>
      </c>
      <c r="E2777" s="200">
        <v>77131</v>
      </c>
      <c r="F2777">
        <v>9</v>
      </c>
      <c r="G2777" t="s">
        <v>892</v>
      </c>
      <c r="H2777">
        <f>YEAR(Table5[[#This Row],[Date]])</f>
        <v>2111</v>
      </c>
    </row>
    <row r="2778" spans="1:8" x14ac:dyDescent="0.2">
      <c r="A2778">
        <v>3903</v>
      </c>
      <c r="B2778" t="s">
        <v>888</v>
      </c>
      <c r="C2778">
        <v>2416</v>
      </c>
      <c r="D2778" t="s">
        <v>899</v>
      </c>
      <c r="E2778" s="200">
        <v>77143</v>
      </c>
      <c r="F2778">
        <v>9</v>
      </c>
      <c r="G2778" t="s">
        <v>890</v>
      </c>
      <c r="H2778">
        <f>YEAR(Table5[[#This Row],[Date]])</f>
        <v>2111</v>
      </c>
    </row>
    <row r="2779" spans="1:8" x14ac:dyDescent="0.2">
      <c r="A2779">
        <v>3904</v>
      </c>
      <c r="B2779" t="s">
        <v>888</v>
      </c>
      <c r="C2779">
        <v>2415</v>
      </c>
      <c r="D2779" t="s">
        <v>897</v>
      </c>
      <c r="E2779" s="200">
        <v>77155</v>
      </c>
      <c r="F2779">
        <v>9</v>
      </c>
      <c r="G2779" t="s">
        <v>890</v>
      </c>
      <c r="H2779">
        <f>YEAR(Table5[[#This Row],[Date]])</f>
        <v>2111</v>
      </c>
    </row>
    <row r="2780" spans="1:8" x14ac:dyDescent="0.2">
      <c r="A2780">
        <v>3905</v>
      </c>
      <c r="B2780" t="s">
        <v>894</v>
      </c>
      <c r="C2780">
        <v>2407</v>
      </c>
      <c r="D2780" t="s">
        <v>897</v>
      </c>
      <c r="E2780" s="200">
        <v>77167</v>
      </c>
      <c r="F2780">
        <v>9</v>
      </c>
      <c r="G2780" t="s">
        <v>892</v>
      </c>
      <c r="H2780">
        <f>YEAR(Table5[[#This Row],[Date]])</f>
        <v>2111</v>
      </c>
    </row>
    <row r="2781" spans="1:8" x14ac:dyDescent="0.2">
      <c r="A2781">
        <v>3906</v>
      </c>
      <c r="B2781" t="s">
        <v>891</v>
      </c>
      <c r="C2781">
        <v>2411</v>
      </c>
      <c r="D2781" t="s">
        <v>899</v>
      </c>
      <c r="E2781" s="200">
        <v>77179</v>
      </c>
      <c r="F2781">
        <v>9</v>
      </c>
      <c r="G2781" t="s">
        <v>892</v>
      </c>
      <c r="H2781">
        <f>YEAR(Table5[[#This Row],[Date]])</f>
        <v>2111</v>
      </c>
    </row>
    <row r="2782" spans="1:8" x14ac:dyDescent="0.2">
      <c r="A2782">
        <v>3907</v>
      </c>
      <c r="B2782" t="s">
        <v>891</v>
      </c>
      <c r="C2782">
        <v>2413</v>
      </c>
      <c r="D2782" t="s">
        <v>897</v>
      </c>
      <c r="E2782" s="200">
        <v>77191</v>
      </c>
      <c r="F2782">
        <v>9</v>
      </c>
      <c r="G2782" t="s">
        <v>890</v>
      </c>
      <c r="H2782">
        <f>YEAR(Table5[[#This Row],[Date]])</f>
        <v>2111</v>
      </c>
    </row>
    <row r="2783" spans="1:8" x14ac:dyDescent="0.2">
      <c r="A2783">
        <v>3908</v>
      </c>
      <c r="B2783" t="s">
        <v>891</v>
      </c>
      <c r="C2783">
        <v>2403</v>
      </c>
      <c r="D2783" t="s">
        <v>899</v>
      </c>
      <c r="E2783" s="200">
        <v>77203</v>
      </c>
      <c r="F2783">
        <v>9</v>
      </c>
      <c r="G2783" t="s">
        <v>892</v>
      </c>
      <c r="H2783">
        <f>YEAR(Table5[[#This Row],[Date]])</f>
        <v>2111</v>
      </c>
    </row>
    <row r="2784" spans="1:8" x14ac:dyDescent="0.2">
      <c r="A2784">
        <v>3909</v>
      </c>
      <c r="B2784" t="s">
        <v>891</v>
      </c>
      <c r="C2784">
        <v>2416</v>
      </c>
      <c r="D2784" t="s">
        <v>899</v>
      </c>
      <c r="E2784" s="200">
        <v>77215</v>
      </c>
      <c r="F2784">
        <v>9</v>
      </c>
      <c r="G2784" t="s">
        <v>892</v>
      </c>
      <c r="H2784">
        <f>YEAR(Table5[[#This Row],[Date]])</f>
        <v>2111</v>
      </c>
    </row>
    <row r="2785" spans="1:8" x14ac:dyDescent="0.2">
      <c r="A2785">
        <v>3910</v>
      </c>
      <c r="B2785" t="s">
        <v>891</v>
      </c>
      <c r="C2785">
        <v>2404</v>
      </c>
      <c r="D2785" t="s">
        <v>899</v>
      </c>
      <c r="E2785" s="200">
        <v>77227</v>
      </c>
      <c r="F2785">
        <v>9</v>
      </c>
      <c r="G2785" t="s">
        <v>892</v>
      </c>
      <c r="H2785">
        <f>YEAR(Table5[[#This Row],[Date]])</f>
        <v>2111</v>
      </c>
    </row>
    <row r="2786" spans="1:8" x14ac:dyDescent="0.2">
      <c r="A2786">
        <v>3911</v>
      </c>
      <c r="B2786" t="s">
        <v>888</v>
      </c>
      <c r="C2786">
        <v>2406</v>
      </c>
      <c r="D2786" t="s">
        <v>899</v>
      </c>
      <c r="E2786" s="200">
        <v>77239</v>
      </c>
      <c r="F2786">
        <v>10</v>
      </c>
      <c r="G2786" t="s">
        <v>892</v>
      </c>
      <c r="H2786">
        <f>YEAR(Table5[[#This Row],[Date]])</f>
        <v>2111</v>
      </c>
    </row>
    <row r="2787" spans="1:8" x14ac:dyDescent="0.2">
      <c r="A2787">
        <v>3912</v>
      </c>
      <c r="B2787" t="s">
        <v>888</v>
      </c>
      <c r="C2787">
        <v>2423</v>
      </c>
      <c r="D2787" t="s">
        <v>897</v>
      </c>
      <c r="E2787" s="200">
        <v>77251</v>
      </c>
      <c r="F2787">
        <v>10</v>
      </c>
      <c r="G2787" t="s">
        <v>890</v>
      </c>
      <c r="H2787">
        <f>YEAR(Table5[[#This Row],[Date]])</f>
        <v>2111</v>
      </c>
    </row>
    <row r="2788" spans="1:8" x14ac:dyDescent="0.2">
      <c r="A2788">
        <v>3913</v>
      </c>
      <c r="B2788" t="s">
        <v>891</v>
      </c>
      <c r="C2788">
        <v>2411</v>
      </c>
      <c r="D2788" t="s">
        <v>889</v>
      </c>
      <c r="E2788" s="200">
        <v>77263</v>
      </c>
      <c r="F2788">
        <v>10</v>
      </c>
      <c r="G2788" t="s">
        <v>890</v>
      </c>
      <c r="H2788">
        <f>YEAR(Table5[[#This Row],[Date]])</f>
        <v>2111</v>
      </c>
    </row>
    <row r="2789" spans="1:8" x14ac:dyDescent="0.2">
      <c r="A2789">
        <v>3914</v>
      </c>
      <c r="B2789" t="s">
        <v>891</v>
      </c>
      <c r="C2789">
        <v>2408</v>
      </c>
      <c r="D2789" t="s">
        <v>900</v>
      </c>
      <c r="E2789" s="200">
        <v>77275</v>
      </c>
      <c r="F2789">
        <v>9</v>
      </c>
      <c r="G2789" t="s">
        <v>890</v>
      </c>
      <c r="H2789">
        <f>YEAR(Table5[[#This Row],[Date]])</f>
        <v>2111</v>
      </c>
    </row>
    <row r="2790" spans="1:8" x14ac:dyDescent="0.2">
      <c r="A2790">
        <v>3915</v>
      </c>
      <c r="B2790" t="s">
        <v>891</v>
      </c>
      <c r="C2790">
        <v>2414</v>
      </c>
      <c r="D2790" t="s">
        <v>899</v>
      </c>
      <c r="E2790" s="200">
        <v>77287</v>
      </c>
      <c r="F2790">
        <v>9</v>
      </c>
      <c r="G2790" t="s">
        <v>892</v>
      </c>
      <c r="H2790">
        <f>YEAR(Table5[[#This Row],[Date]])</f>
        <v>2111</v>
      </c>
    </row>
    <row r="2791" spans="1:8" x14ac:dyDescent="0.2">
      <c r="A2791">
        <v>3916</v>
      </c>
      <c r="B2791" t="s">
        <v>891</v>
      </c>
      <c r="C2791">
        <v>2415</v>
      </c>
      <c r="D2791" t="s">
        <v>899</v>
      </c>
      <c r="E2791" s="200">
        <v>77299</v>
      </c>
      <c r="F2791">
        <v>9</v>
      </c>
      <c r="G2791" t="s">
        <v>892</v>
      </c>
      <c r="H2791">
        <f>YEAR(Table5[[#This Row],[Date]])</f>
        <v>2111</v>
      </c>
    </row>
    <row r="2792" spans="1:8" x14ac:dyDescent="0.2">
      <c r="A2792">
        <v>3917</v>
      </c>
      <c r="B2792" t="s">
        <v>891</v>
      </c>
      <c r="C2792">
        <v>2415</v>
      </c>
      <c r="D2792" t="s">
        <v>899</v>
      </c>
      <c r="E2792" s="200">
        <v>77311</v>
      </c>
      <c r="F2792">
        <v>9</v>
      </c>
      <c r="G2792" t="s">
        <v>892</v>
      </c>
      <c r="H2792">
        <f>YEAR(Table5[[#This Row],[Date]])</f>
        <v>2111</v>
      </c>
    </row>
    <row r="2793" spans="1:8" x14ac:dyDescent="0.2">
      <c r="A2793">
        <v>3918</v>
      </c>
      <c r="B2793" t="s">
        <v>888</v>
      </c>
      <c r="C2793">
        <v>2415</v>
      </c>
      <c r="D2793" t="s">
        <v>889</v>
      </c>
      <c r="E2793" s="200">
        <v>77323</v>
      </c>
      <c r="F2793">
        <v>9</v>
      </c>
      <c r="G2793" t="s">
        <v>890</v>
      </c>
      <c r="H2793">
        <f>YEAR(Table5[[#This Row],[Date]])</f>
        <v>2111</v>
      </c>
    </row>
    <row r="2794" spans="1:8" x14ac:dyDescent="0.2">
      <c r="A2794">
        <v>3919</v>
      </c>
      <c r="B2794" t="s">
        <v>891</v>
      </c>
      <c r="C2794">
        <v>2404</v>
      </c>
      <c r="D2794" t="s">
        <v>899</v>
      </c>
      <c r="E2794" s="200">
        <v>77335</v>
      </c>
      <c r="F2794">
        <v>9</v>
      </c>
      <c r="G2794" t="s">
        <v>892</v>
      </c>
      <c r="H2794">
        <f>YEAR(Table5[[#This Row],[Date]])</f>
        <v>2111</v>
      </c>
    </row>
    <row r="2795" spans="1:8" x14ac:dyDescent="0.2">
      <c r="A2795">
        <v>3920</v>
      </c>
      <c r="B2795" t="s">
        <v>891</v>
      </c>
      <c r="C2795">
        <v>2404</v>
      </c>
      <c r="D2795" t="s">
        <v>889</v>
      </c>
      <c r="E2795" s="200">
        <v>77347</v>
      </c>
      <c r="F2795">
        <v>10</v>
      </c>
      <c r="G2795" t="s">
        <v>890</v>
      </c>
      <c r="H2795">
        <f>YEAR(Table5[[#This Row],[Date]])</f>
        <v>2111</v>
      </c>
    </row>
    <row r="2796" spans="1:8" x14ac:dyDescent="0.2">
      <c r="A2796">
        <v>3921</v>
      </c>
      <c r="B2796" t="s">
        <v>891</v>
      </c>
      <c r="C2796">
        <v>2417</v>
      </c>
      <c r="D2796" t="s">
        <v>900</v>
      </c>
      <c r="E2796" s="200">
        <v>77359</v>
      </c>
      <c r="F2796">
        <v>10</v>
      </c>
      <c r="G2796" t="s">
        <v>890</v>
      </c>
      <c r="H2796">
        <f>YEAR(Table5[[#This Row],[Date]])</f>
        <v>2111</v>
      </c>
    </row>
    <row r="2797" spans="1:8" x14ac:dyDescent="0.2">
      <c r="A2797">
        <v>3922</v>
      </c>
      <c r="B2797" t="s">
        <v>891</v>
      </c>
      <c r="C2797">
        <v>2407</v>
      </c>
      <c r="D2797" t="s">
        <v>897</v>
      </c>
      <c r="E2797" s="200">
        <v>77371</v>
      </c>
      <c r="F2797">
        <v>10</v>
      </c>
      <c r="G2797" t="s">
        <v>892</v>
      </c>
      <c r="H2797">
        <f>YEAR(Table5[[#This Row],[Date]])</f>
        <v>2111</v>
      </c>
    </row>
    <row r="2798" spans="1:8" x14ac:dyDescent="0.2">
      <c r="A2798">
        <v>3923</v>
      </c>
      <c r="B2798" t="s">
        <v>891</v>
      </c>
      <c r="C2798">
        <v>2418</v>
      </c>
      <c r="D2798" t="s">
        <v>899</v>
      </c>
      <c r="E2798" s="200">
        <v>77383</v>
      </c>
      <c r="F2798">
        <v>10</v>
      </c>
      <c r="G2798" t="s">
        <v>892</v>
      </c>
      <c r="H2798">
        <f>YEAR(Table5[[#This Row],[Date]])</f>
        <v>2111</v>
      </c>
    </row>
    <row r="2799" spans="1:8" x14ac:dyDescent="0.2">
      <c r="A2799">
        <v>3924</v>
      </c>
      <c r="B2799" t="s">
        <v>891</v>
      </c>
      <c r="C2799">
        <v>2405</v>
      </c>
      <c r="D2799" t="s">
        <v>899</v>
      </c>
      <c r="E2799" s="200">
        <v>77395</v>
      </c>
      <c r="F2799">
        <v>10</v>
      </c>
      <c r="G2799" t="s">
        <v>892</v>
      </c>
      <c r="H2799">
        <f>YEAR(Table5[[#This Row],[Date]])</f>
        <v>2111</v>
      </c>
    </row>
    <row r="2800" spans="1:8" x14ac:dyDescent="0.2">
      <c r="A2800">
        <v>3925</v>
      </c>
      <c r="B2800" t="s">
        <v>891</v>
      </c>
      <c r="C2800">
        <v>2402</v>
      </c>
      <c r="D2800" t="s">
        <v>893</v>
      </c>
      <c r="E2800" s="200">
        <v>77407</v>
      </c>
      <c r="F2800">
        <v>10</v>
      </c>
      <c r="G2800" t="s">
        <v>890</v>
      </c>
      <c r="H2800">
        <f>YEAR(Table5[[#This Row],[Date]])</f>
        <v>2111</v>
      </c>
    </row>
    <row r="2801" spans="1:8" x14ac:dyDescent="0.2">
      <c r="A2801">
        <v>3926</v>
      </c>
      <c r="B2801" t="s">
        <v>891</v>
      </c>
      <c r="C2801">
        <v>2423</v>
      </c>
      <c r="D2801" t="s">
        <v>893</v>
      </c>
      <c r="E2801" s="200">
        <v>77419</v>
      </c>
      <c r="F2801">
        <v>10</v>
      </c>
      <c r="G2801" t="s">
        <v>892</v>
      </c>
      <c r="H2801">
        <f>YEAR(Table5[[#This Row],[Date]])</f>
        <v>2111</v>
      </c>
    </row>
    <row r="2802" spans="1:8" x14ac:dyDescent="0.2">
      <c r="A2802">
        <v>3927</v>
      </c>
      <c r="B2802" t="s">
        <v>891</v>
      </c>
      <c r="C2802">
        <v>2413</v>
      </c>
      <c r="D2802" t="s">
        <v>897</v>
      </c>
      <c r="E2802" s="200">
        <v>77431</v>
      </c>
      <c r="F2802">
        <v>9</v>
      </c>
      <c r="G2802" t="s">
        <v>892</v>
      </c>
      <c r="H2802">
        <f>YEAR(Table5[[#This Row],[Date]])</f>
        <v>2111</v>
      </c>
    </row>
    <row r="2803" spans="1:8" x14ac:dyDescent="0.2">
      <c r="A2803">
        <v>3928</v>
      </c>
      <c r="B2803" t="s">
        <v>891</v>
      </c>
      <c r="C2803">
        <v>2416</v>
      </c>
      <c r="D2803" t="s">
        <v>899</v>
      </c>
      <c r="E2803" s="200">
        <v>77443</v>
      </c>
      <c r="F2803">
        <v>9</v>
      </c>
      <c r="G2803" t="s">
        <v>892</v>
      </c>
      <c r="H2803">
        <f>YEAR(Table5[[#This Row],[Date]])</f>
        <v>2112</v>
      </c>
    </row>
    <row r="2804" spans="1:8" x14ac:dyDescent="0.2">
      <c r="A2804">
        <v>3929</v>
      </c>
      <c r="B2804" t="s">
        <v>888</v>
      </c>
      <c r="C2804">
        <v>2405</v>
      </c>
      <c r="D2804" t="s">
        <v>897</v>
      </c>
      <c r="E2804" s="200">
        <v>77455</v>
      </c>
      <c r="F2804">
        <v>9</v>
      </c>
      <c r="G2804" t="s">
        <v>890</v>
      </c>
      <c r="H2804">
        <f>YEAR(Table5[[#This Row],[Date]])</f>
        <v>2112</v>
      </c>
    </row>
    <row r="2805" spans="1:8" x14ac:dyDescent="0.2">
      <c r="A2805">
        <v>3930</v>
      </c>
      <c r="B2805" t="s">
        <v>888</v>
      </c>
      <c r="C2805">
        <v>2408</v>
      </c>
      <c r="D2805" t="s">
        <v>897</v>
      </c>
      <c r="E2805" s="200">
        <v>77467</v>
      </c>
      <c r="F2805">
        <v>9</v>
      </c>
      <c r="G2805" t="s">
        <v>892</v>
      </c>
      <c r="H2805">
        <f>YEAR(Table5[[#This Row],[Date]])</f>
        <v>2112</v>
      </c>
    </row>
    <row r="2806" spans="1:8" x14ac:dyDescent="0.2">
      <c r="A2806">
        <v>3931</v>
      </c>
      <c r="B2806" t="s">
        <v>891</v>
      </c>
      <c r="C2806">
        <v>2416</v>
      </c>
      <c r="D2806" t="s">
        <v>899</v>
      </c>
      <c r="E2806" s="200">
        <v>77479</v>
      </c>
      <c r="F2806">
        <v>9</v>
      </c>
      <c r="G2806" t="s">
        <v>890</v>
      </c>
      <c r="H2806">
        <f>YEAR(Table5[[#This Row],[Date]])</f>
        <v>2112</v>
      </c>
    </row>
    <row r="2807" spans="1:8" x14ac:dyDescent="0.2">
      <c r="A2807">
        <v>3932</v>
      </c>
      <c r="B2807" t="s">
        <v>891</v>
      </c>
      <c r="C2807">
        <v>2412</v>
      </c>
      <c r="D2807" t="s">
        <v>893</v>
      </c>
      <c r="E2807" s="200">
        <v>77491</v>
      </c>
      <c r="F2807">
        <v>9</v>
      </c>
      <c r="G2807" t="s">
        <v>890</v>
      </c>
      <c r="H2807">
        <f>YEAR(Table5[[#This Row],[Date]])</f>
        <v>2112</v>
      </c>
    </row>
    <row r="2808" spans="1:8" x14ac:dyDescent="0.2">
      <c r="A2808">
        <v>3933</v>
      </c>
      <c r="B2808" t="s">
        <v>891</v>
      </c>
      <c r="C2808">
        <v>2423</v>
      </c>
      <c r="D2808" t="s">
        <v>899</v>
      </c>
      <c r="E2808" s="200">
        <v>77503</v>
      </c>
      <c r="F2808">
        <v>9</v>
      </c>
      <c r="G2808" t="s">
        <v>890</v>
      </c>
      <c r="H2808">
        <f>YEAR(Table5[[#This Row],[Date]])</f>
        <v>2112</v>
      </c>
    </row>
    <row r="2809" spans="1:8" x14ac:dyDescent="0.2">
      <c r="A2809">
        <v>3934</v>
      </c>
      <c r="B2809" t="s">
        <v>891</v>
      </c>
      <c r="C2809">
        <v>2408</v>
      </c>
      <c r="D2809" t="s">
        <v>897</v>
      </c>
      <c r="E2809" s="200">
        <v>77515</v>
      </c>
      <c r="F2809">
        <v>10</v>
      </c>
      <c r="G2809" t="s">
        <v>892</v>
      </c>
      <c r="H2809">
        <f>YEAR(Table5[[#This Row],[Date]])</f>
        <v>2112</v>
      </c>
    </row>
    <row r="2810" spans="1:8" x14ac:dyDescent="0.2">
      <c r="A2810">
        <v>3935</v>
      </c>
      <c r="B2810" t="s">
        <v>891</v>
      </c>
      <c r="C2810">
        <v>2422</v>
      </c>
      <c r="D2810" t="s">
        <v>889</v>
      </c>
      <c r="E2810" s="200">
        <v>77527</v>
      </c>
      <c r="F2810">
        <v>10</v>
      </c>
      <c r="G2810" t="s">
        <v>890</v>
      </c>
      <c r="H2810">
        <f>YEAR(Table5[[#This Row],[Date]])</f>
        <v>2112</v>
      </c>
    </row>
    <row r="2811" spans="1:8" x14ac:dyDescent="0.2">
      <c r="A2811">
        <v>3936</v>
      </c>
      <c r="B2811" t="s">
        <v>891</v>
      </c>
      <c r="C2811">
        <v>2405</v>
      </c>
      <c r="D2811" t="s">
        <v>900</v>
      </c>
      <c r="E2811" s="200">
        <v>77539</v>
      </c>
      <c r="F2811">
        <v>9</v>
      </c>
      <c r="G2811" t="s">
        <v>892</v>
      </c>
      <c r="H2811">
        <f>YEAR(Table5[[#This Row],[Date]])</f>
        <v>2112</v>
      </c>
    </row>
    <row r="2812" spans="1:8" x14ac:dyDescent="0.2">
      <c r="A2812">
        <v>3937</v>
      </c>
      <c r="B2812" t="s">
        <v>891</v>
      </c>
      <c r="C2812">
        <v>2414</v>
      </c>
      <c r="D2812" t="s">
        <v>897</v>
      </c>
      <c r="E2812" s="200">
        <v>77551</v>
      </c>
      <c r="F2812">
        <v>10</v>
      </c>
      <c r="G2812" t="s">
        <v>892</v>
      </c>
      <c r="H2812">
        <f>YEAR(Table5[[#This Row],[Date]])</f>
        <v>2112</v>
      </c>
    </row>
    <row r="2813" spans="1:8" x14ac:dyDescent="0.2">
      <c r="A2813">
        <v>3939</v>
      </c>
      <c r="B2813" t="s">
        <v>891</v>
      </c>
      <c r="C2813">
        <v>2419</v>
      </c>
      <c r="D2813" t="s">
        <v>899</v>
      </c>
      <c r="E2813" s="200">
        <v>77563</v>
      </c>
      <c r="F2813">
        <v>9</v>
      </c>
      <c r="G2813" t="s">
        <v>892</v>
      </c>
      <c r="H2813">
        <f>YEAR(Table5[[#This Row],[Date]])</f>
        <v>2112</v>
      </c>
    </row>
    <row r="2814" spans="1:8" x14ac:dyDescent="0.2">
      <c r="A2814">
        <v>3940</v>
      </c>
      <c r="B2814" t="s">
        <v>888</v>
      </c>
      <c r="C2814">
        <v>2417</v>
      </c>
      <c r="D2814" t="s">
        <v>899</v>
      </c>
      <c r="E2814" s="200">
        <v>77575</v>
      </c>
      <c r="F2814">
        <v>9</v>
      </c>
      <c r="G2814" t="s">
        <v>892</v>
      </c>
      <c r="H2814">
        <f>YEAR(Table5[[#This Row],[Date]])</f>
        <v>2112</v>
      </c>
    </row>
    <row r="2815" spans="1:8" x14ac:dyDescent="0.2">
      <c r="A2815">
        <v>3941</v>
      </c>
      <c r="B2815" t="s">
        <v>888</v>
      </c>
      <c r="C2815">
        <v>2417</v>
      </c>
      <c r="D2815" t="s">
        <v>900</v>
      </c>
      <c r="E2815" s="200">
        <v>77587</v>
      </c>
      <c r="F2815">
        <v>9</v>
      </c>
      <c r="G2815" t="s">
        <v>890</v>
      </c>
      <c r="H2815">
        <f>YEAR(Table5[[#This Row],[Date]])</f>
        <v>2112</v>
      </c>
    </row>
    <row r="2816" spans="1:8" x14ac:dyDescent="0.2">
      <c r="A2816">
        <v>3942</v>
      </c>
      <c r="B2816" t="s">
        <v>888</v>
      </c>
      <c r="C2816">
        <v>2424</v>
      </c>
      <c r="D2816" t="s">
        <v>899</v>
      </c>
      <c r="E2816" s="200">
        <v>77599</v>
      </c>
      <c r="F2816">
        <v>9</v>
      </c>
      <c r="G2816" t="s">
        <v>892</v>
      </c>
      <c r="H2816">
        <f>YEAR(Table5[[#This Row],[Date]])</f>
        <v>2112</v>
      </c>
    </row>
    <row r="2817" spans="1:8" x14ac:dyDescent="0.2">
      <c r="A2817">
        <v>3943</v>
      </c>
      <c r="B2817" t="s">
        <v>888</v>
      </c>
      <c r="C2817">
        <v>2422</v>
      </c>
      <c r="D2817" t="s">
        <v>899</v>
      </c>
      <c r="E2817" s="200">
        <v>77611</v>
      </c>
      <c r="F2817">
        <v>9</v>
      </c>
      <c r="G2817" t="s">
        <v>892</v>
      </c>
      <c r="H2817">
        <f>YEAR(Table5[[#This Row],[Date]])</f>
        <v>2112</v>
      </c>
    </row>
    <row r="2818" spans="1:8" x14ac:dyDescent="0.2">
      <c r="A2818">
        <v>3944</v>
      </c>
      <c r="B2818" t="s">
        <v>891</v>
      </c>
      <c r="C2818">
        <v>2424</v>
      </c>
      <c r="D2818" t="s">
        <v>893</v>
      </c>
      <c r="E2818" s="200">
        <v>77623</v>
      </c>
      <c r="F2818">
        <v>9</v>
      </c>
      <c r="G2818" t="s">
        <v>890</v>
      </c>
      <c r="H2818">
        <f>YEAR(Table5[[#This Row],[Date]])</f>
        <v>2112</v>
      </c>
    </row>
    <row r="2819" spans="1:8" x14ac:dyDescent="0.2">
      <c r="A2819">
        <v>3946</v>
      </c>
      <c r="B2819" t="s">
        <v>891</v>
      </c>
      <c r="C2819">
        <v>2405</v>
      </c>
      <c r="D2819" t="s">
        <v>893</v>
      </c>
      <c r="E2819" s="200">
        <v>77635</v>
      </c>
      <c r="F2819">
        <v>9</v>
      </c>
      <c r="G2819" t="s">
        <v>890</v>
      </c>
      <c r="H2819">
        <f>YEAR(Table5[[#This Row],[Date]])</f>
        <v>2112</v>
      </c>
    </row>
    <row r="2820" spans="1:8" x14ac:dyDescent="0.2">
      <c r="A2820">
        <v>3947</v>
      </c>
      <c r="B2820" t="s">
        <v>891</v>
      </c>
      <c r="C2820">
        <v>2417</v>
      </c>
      <c r="D2820" t="s">
        <v>900</v>
      </c>
      <c r="E2820" s="200">
        <v>77647</v>
      </c>
      <c r="F2820">
        <v>9</v>
      </c>
      <c r="G2820" t="s">
        <v>890</v>
      </c>
      <c r="H2820">
        <f>YEAR(Table5[[#This Row],[Date]])</f>
        <v>2112</v>
      </c>
    </row>
    <row r="2821" spans="1:8" x14ac:dyDescent="0.2">
      <c r="A2821">
        <v>3948</v>
      </c>
      <c r="B2821" t="s">
        <v>888</v>
      </c>
      <c r="C2821">
        <v>2413</v>
      </c>
      <c r="D2821" t="s">
        <v>889</v>
      </c>
      <c r="E2821" s="200">
        <v>77659</v>
      </c>
      <c r="F2821">
        <v>9</v>
      </c>
      <c r="G2821" t="s">
        <v>892</v>
      </c>
      <c r="H2821">
        <f>YEAR(Table5[[#This Row],[Date]])</f>
        <v>2112</v>
      </c>
    </row>
    <row r="2822" spans="1:8" x14ac:dyDescent="0.2">
      <c r="A2822">
        <v>3949</v>
      </c>
      <c r="B2822" t="s">
        <v>891</v>
      </c>
      <c r="C2822">
        <v>2407</v>
      </c>
      <c r="D2822" t="s">
        <v>900</v>
      </c>
      <c r="E2822" s="200">
        <v>77671</v>
      </c>
      <c r="F2822">
        <v>9</v>
      </c>
      <c r="G2822" t="s">
        <v>892</v>
      </c>
      <c r="H2822">
        <f>YEAR(Table5[[#This Row],[Date]])</f>
        <v>2112</v>
      </c>
    </row>
    <row r="2823" spans="1:8" x14ac:dyDescent="0.2">
      <c r="A2823">
        <v>3950</v>
      </c>
      <c r="B2823" t="s">
        <v>891</v>
      </c>
      <c r="C2823">
        <v>2402</v>
      </c>
      <c r="D2823" t="s">
        <v>889</v>
      </c>
      <c r="E2823" s="200">
        <v>77683</v>
      </c>
      <c r="F2823">
        <v>9</v>
      </c>
      <c r="G2823" t="s">
        <v>890</v>
      </c>
      <c r="H2823">
        <f>YEAR(Table5[[#This Row],[Date]])</f>
        <v>2112</v>
      </c>
    </row>
    <row r="2824" spans="1:8" x14ac:dyDescent="0.2">
      <c r="A2824">
        <v>3951</v>
      </c>
      <c r="B2824" t="s">
        <v>894</v>
      </c>
      <c r="C2824">
        <v>2402</v>
      </c>
      <c r="D2824" t="s">
        <v>893</v>
      </c>
      <c r="E2824" s="200">
        <v>77695</v>
      </c>
      <c r="F2824">
        <v>9</v>
      </c>
      <c r="G2824" t="s">
        <v>890</v>
      </c>
      <c r="H2824">
        <f>YEAR(Table5[[#This Row],[Date]])</f>
        <v>2112</v>
      </c>
    </row>
    <row r="2825" spans="1:8" x14ac:dyDescent="0.2">
      <c r="A2825">
        <v>3952</v>
      </c>
      <c r="B2825" t="s">
        <v>891</v>
      </c>
      <c r="C2825">
        <v>2402</v>
      </c>
      <c r="D2825" t="s">
        <v>899</v>
      </c>
      <c r="E2825" s="200">
        <v>77707</v>
      </c>
      <c r="F2825">
        <v>9</v>
      </c>
      <c r="G2825" t="s">
        <v>892</v>
      </c>
      <c r="H2825">
        <f>YEAR(Table5[[#This Row],[Date]])</f>
        <v>2112</v>
      </c>
    </row>
    <row r="2826" spans="1:8" x14ac:dyDescent="0.2">
      <c r="A2826">
        <v>3953</v>
      </c>
      <c r="B2826" t="s">
        <v>888</v>
      </c>
      <c r="C2826">
        <v>2416</v>
      </c>
      <c r="D2826" t="s">
        <v>897</v>
      </c>
      <c r="E2826" s="200">
        <v>77719</v>
      </c>
      <c r="F2826">
        <v>9</v>
      </c>
      <c r="G2826" t="s">
        <v>892</v>
      </c>
      <c r="H2826">
        <f>YEAR(Table5[[#This Row],[Date]])</f>
        <v>2112</v>
      </c>
    </row>
    <row r="2827" spans="1:8" x14ac:dyDescent="0.2">
      <c r="A2827">
        <v>3954</v>
      </c>
      <c r="B2827" t="s">
        <v>888</v>
      </c>
      <c r="C2827">
        <v>2424</v>
      </c>
      <c r="D2827" t="s">
        <v>893</v>
      </c>
      <c r="E2827" s="200">
        <v>77731</v>
      </c>
      <c r="F2827">
        <v>9</v>
      </c>
      <c r="G2827" t="s">
        <v>896</v>
      </c>
      <c r="H2827">
        <f>YEAR(Table5[[#This Row],[Date]])</f>
        <v>2112</v>
      </c>
    </row>
    <row r="2828" spans="1:8" x14ac:dyDescent="0.2">
      <c r="A2828">
        <v>3955</v>
      </c>
      <c r="B2828" t="s">
        <v>888</v>
      </c>
      <c r="C2828">
        <v>2409</v>
      </c>
      <c r="D2828" t="s">
        <v>899</v>
      </c>
      <c r="E2828" s="200">
        <v>77743</v>
      </c>
      <c r="F2828">
        <v>9</v>
      </c>
      <c r="G2828" t="s">
        <v>890</v>
      </c>
      <c r="H2828">
        <f>YEAR(Table5[[#This Row],[Date]])</f>
        <v>2112</v>
      </c>
    </row>
    <row r="2829" spans="1:8" x14ac:dyDescent="0.2">
      <c r="A2829">
        <v>3956</v>
      </c>
      <c r="B2829" t="s">
        <v>894</v>
      </c>
      <c r="C2829">
        <v>2416</v>
      </c>
      <c r="D2829" t="s">
        <v>899</v>
      </c>
      <c r="E2829" s="200">
        <v>77755</v>
      </c>
      <c r="F2829">
        <v>9</v>
      </c>
      <c r="G2829" t="s">
        <v>890</v>
      </c>
      <c r="H2829">
        <f>YEAR(Table5[[#This Row],[Date]])</f>
        <v>2112</v>
      </c>
    </row>
    <row r="2830" spans="1:8" x14ac:dyDescent="0.2">
      <c r="A2830">
        <v>3957</v>
      </c>
      <c r="B2830" t="s">
        <v>891</v>
      </c>
      <c r="C2830">
        <v>2418</v>
      </c>
      <c r="D2830" t="s">
        <v>900</v>
      </c>
      <c r="E2830" s="200">
        <v>77767</v>
      </c>
      <c r="F2830">
        <v>10</v>
      </c>
      <c r="G2830" t="s">
        <v>890</v>
      </c>
      <c r="H2830">
        <f>YEAR(Table5[[#This Row],[Date]])</f>
        <v>2112</v>
      </c>
    </row>
    <row r="2831" spans="1:8" x14ac:dyDescent="0.2">
      <c r="A2831">
        <v>3958</v>
      </c>
      <c r="B2831" t="s">
        <v>894</v>
      </c>
      <c r="C2831">
        <v>2423</v>
      </c>
      <c r="D2831" t="s">
        <v>899</v>
      </c>
      <c r="E2831" s="200">
        <v>77779</v>
      </c>
      <c r="F2831">
        <v>10</v>
      </c>
      <c r="G2831" t="s">
        <v>890</v>
      </c>
      <c r="H2831">
        <f>YEAR(Table5[[#This Row],[Date]])</f>
        <v>2112</v>
      </c>
    </row>
    <row r="2832" spans="1:8" x14ac:dyDescent="0.2">
      <c r="A2832">
        <v>3959</v>
      </c>
      <c r="B2832" t="s">
        <v>888</v>
      </c>
      <c r="C2832">
        <v>2406</v>
      </c>
      <c r="D2832" t="s">
        <v>899</v>
      </c>
      <c r="E2832" s="200">
        <v>77791</v>
      </c>
      <c r="F2832">
        <v>9</v>
      </c>
      <c r="G2832" t="s">
        <v>892</v>
      </c>
      <c r="H2832">
        <f>YEAR(Table5[[#This Row],[Date]])</f>
        <v>2112</v>
      </c>
    </row>
    <row r="2833" spans="1:8" x14ac:dyDescent="0.2">
      <c r="A2833">
        <v>3960</v>
      </c>
      <c r="B2833" t="s">
        <v>891</v>
      </c>
      <c r="C2833">
        <v>2414</v>
      </c>
      <c r="D2833" t="s">
        <v>889</v>
      </c>
      <c r="E2833" s="200">
        <v>77803</v>
      </c>
      <c r="F2833">
        <v>10</v>
      </c>
      <c r="G2833" t="s">
        <v>890</v>
      </c>
      <c r="H2833">
        <f>YEAR(Table5[[#This Row],[Date]])</f>
        <v>2113</v>
      </c>
    </row>
    <row r="2834" spans="1:8" x14ac:dyDescent="0.2">
      <c r="A2834">
        <v>3961</v>
      </c>
      <c r="B2834" t="s">
        <v>891</v>
      </c>
      <c r="C2834">
        <v>2413</v>
      </c>
      <c r="D2834" t="s">
        <v>897</v>
      </c>
      <c r="E2834" s="200">
        <v>77815</v>
      </c>
      <c r="F2834">
        <v>9</v>
      </c>
      <c r="G2834" t="s">
        <v>890</v>
      </c>
      <c r="H2834">
        <f>YEAR(Table5[[#This Row],[Date]])</f>
        <v>2113</v>
      </c>
    </row>
    <row r="2835" spans="1:8" x14ac:dyDescent="0.2">
      <c r="A2835">
        <v>3962</v>
      </c>
      <c r="B2835" t="s">
        <v>891</v>
      </c>
      <c r="C2835">
        <v>2412</v>
      </c>
      <c r="D2835" t="s">
        <v>899</v>
      </c>
      <c r="E2835" s="200">
        <v>77827</v>
      </c>
      <c r="F2835">
        <v>10</v>
      </c>
      <c r="G2835" t="s">
        <v>892</v>
      </c>
      <c r="H2835">
        <f>YEAR(Table5[[#This Row],[Date]])</f>
        <v>2113</v>
      </c>
    </row>
    <row r="2836" spans="1:8" x14ac:dyDescent="0.2">
      <c r="A2836">
        <v>3963</v>
      </c>
      <c r="B2836" t="s">
        <v>891</v>
      </c>
      <c r="C2836">
        <v>2413</v>
      </c>
      <c r="D2836" t="s">
        <v>900</v>
      </c>
      <c r="E2836" s="200">
        <v>77839</v>
      </c>
      <c r="F2836">
        <v>10</v>
      </c>
      <c r="G2836" t="s">
        <v>890</v>
      </c>
      <c r="H2836">
        <f>YEAR(Table5[[#This Row],[Date]])</f>
        <v>2113</v>
      </c>
    </row>
    <row r="2837" spans="1:8" x14ac:dyDescent="0.2">
      <c r="A2837">
        <v>3964</v>
      </c>
      <c r="B2837" t="s">
        <v>891</v>
      </c>
      <c r="C2837">
        <v>2419</v>
      </c>
      <c r="D2837" t="s">
        <v>897</v>
      </c>
      <c r="E2837" s="200">
        <v>77851</v>
      </c>
      <c r="F2837">
        <v>10</v>
      </c>
      <c r="G2837" t="s">
        <v>892</v>
      </c>
      <c r="H2837">
        <f>YEAR(Table5[[#This Row],[Date]])</f>
        <v>2113</v>
      </c>
    </row>
    <row r="2838" spans="1:8" x14ac:dyDescent="0.2">
      <c r="A2838">
        <v>3965</v>
      </c>
      <c r="B2838" t="s">
        <v>888</v>
      </c>
      <c r="C2838">
        <v>2424</v>
      </c>
      <c r="D2838" t="s">
        <v>889</v>
      </c>
      <c r="E2838" s="200">
        <v>77863</v>
      </c>
      <c r="F2838">
        <v>10</v>
      </c>
      <c r="G2838" t="s">
        <v>890</v>
      </c>
      <c r="H2838">
        <f>YEAR(Table5[[#This Row],[Date]])</f>
        <v>2113</v>
      </c>
    </row>
    <row r="2839" spans="1:8" x14ac:dyDescent="0.2">
      <c r="A2839">
        <v>3966</v>
      </c>
      <c r="B2839" t="s">
        <v>888</v>
      </c>
      <c r="C2839">
        <v>2402</v>
      </c>
      <c r="D2839" t="s">
        <v>899</v>
      </c>
      <c r="E2839" s="200">
        <v>77875</v>
      </c>
      <c r="F2839">
        <v>10</v>
      </c>
      <c r="G2839" t="s">
        <v>890</v>
      </c>
      <c r="H2839">
        <f>YEAR(Table5[[#This Row],[Date]])</f>
        <v>2113</v>
      </c>
    </row>
    <row r="2840" spans="1:8" x14ac:dyDescent="0.2">
      <c r="A2840">
        <v>3967</v>
      </c>
      <c r="B2840" t="s">
        <v>891</v>
      </c>
      <c r="C2840">
        <v>2407</v>
      </c>
      <c r="D2840" t="s">
        <v>889</v>
      </c>
      <c r="E2840" s="200">
        <v>77887</v>
      </c>
      <c r="F2840">
        <v>10</v>
      </c>
      <c r="G2840" t="s">
        <v>890</v>
      </c>
      <c r="H2840">
        <f>YEAR(Table5[[#This Row],[Date]])</f>
        <v>2113</v>
      </c>
    </row>
    <row r="2841" spans="1:8" x14ac:dyDescent="0.2">
      <c r="A2841">
        <v>3968</v>
      </c>
      <c r="B2841" t="s">
        <v>891</v>
      </c>
      <c r="C2841">
        <v>2404</v>
      </c>
      <c r="D2841" t="s">
        <v>897</v>
      </c>
      <c r="E2841" s="200">
        <v>77899</v>
      </c>
      <c r="F2841">
        <v>10</v>
      </c>
      <c r="G2841" t="s">
        <v>892</v>
      </c>
      <c r="H2841">
        <f>YEAR(Table5[[#This Row],[Date]])</f>
        <v>2113</v>
      </c>
    </row>
    <row r="2842" spans="1:8" x14ac:dyDescent="0.2">
      <c r="A2842">
        <v>3969</v>
      </c>
      <c r="B2842" t="s">
        <v>894</v>
      </c>
      <c r="C2842">
        <v>2408</v>
      </c>
      <c r="D2842" t="s">
        <v>900</v>
      </c>
      <c r="E2842" s="200">
        <v>77911</v>
      </c>
      <c r="F2842">
        <v>10</v>
      </c>
      <c r="G2842" t="s">
        <v>890</v>
      </c>
      <c r="H2842">
        <f>YEAR(Table5[[#This Row],[Date]])</f>
        <v>2113</v>
      </c>
    </row>
    <row r="2843" spans="1:8" x14ac:dyDescent="0.2">
      <c r="A2843">
        <v>3970</v>
      </c>
      <c r="B2843" t="s">
        <v>888</v>
      </c>
      <c r="C2843">
        <v>2407</v>
      </c>
      <c r="D2843" t="s">
        <v>899</v>
      </c>
      <c r="E2843" s="200">
        <v>77923</v>
      </c>
      <c r="F2843">
        <v>9</v>
      </c>
      <c r="G2843" t="s">
        <v>892</v>
      </c>
      <c r="H2843">
        <f>YEAR(Table5[[#This Row],[Date]])</f>
        <v>2113</v>
      </c>
    </row>
    <row r="2844" spans="1:8" x14ac:dyDescent="0.2">
      <c r="A2844">
        <v>3971</v>
      </c>
      <c r="B2844" t="s">
        <v>888</v>
      </c>
      <c r="C2844">
        <v>2421</v>
      </c>
      <c r="D2844" t="s">
        <v>889</v>
      </c>
      <c r="E2844" s="200">
        <v>77935</v>
      </c>
      <c r="F2844">
        <v>10</v>
      </c>
      <c r="G2844" t="s">
        <v>890</v>
      </c>
      <c r="H2844">
        <f>YEAR(Table5[[#This Row],[Date]])</f>
        <v>2113</v>
      </c>
    </row>
    <row r="2845" spans="1:8" x14ac:dyDescent="0.2">
      <c r="A2845">
        <v>3972</v>
      </c>
      <c r="B2845" t="s">
        <v>888</v>
      </c>
      <c r="C2845">
        <v>2402</v>
      </c>
      <c r="D2845" t="s">
        <v>900</v>
      </c>
      <c r="E2845" s="200">
        <v>77947</v>
      </c>
      <c r="F2845">
        <v>9</v>
      </c>
      <c r="G2845" t="s">
        <v>892</v>
      </c>
      <c r="H2845">
        <f>YEAR(Table5[[#This Row],[Date]])</f>
        <v>2113</v>
      </c>
    </row>
    <row r="2846" spans="1:8" x14ac:dyDescent="0.2">
      <c r="A2846">
        <v>3973</v>
      </c>
      <c r="B2846" t="s">
        <v>888</v>
      </c>
      <c r="C2846">
        <v>2402</v>
      </c>
      <c r="D2846" t="s">
        <v>900</v>
      </c>
      <c r="E2846" s="200">
        <v>77959</v>
      </c>
      <c r="F2846">
        <v>9</v>
      </c>
      <c r="G2846" t="s">
        <v>892</v>
      </c>
      <c r="H2846">
        <f>YEAR(Table5[[#This Row],[Date]])</f>
        <v>2113</v>
      </c>
    </row>
    <row r="2847" spans="1:8" x14ac:dyDescent="0.2">
      <c r="A2847">
        <v>3974</v>
      </c>
      <c r="B2847" t="s">
        <v>891</v>
      </c>
      <c r="C2847">
        <v>2408</v>
      </c>
      <c r="D2847" t="s">
        <v>897</v>
      </c>
      <c r="E2847" s="200">
        <v>77971</v>
      </c>
      <c r="F2847">
        <v>3</v>
      </c>
      <c r="G2847" t="s">
        <v>890</v>
      </c>
      <c r="H2847">
        <f>YEAR(Table5[[#This Row],[Date]])</f>
        <v>2113</v>
      </c>
    </row>
    <row r="2848" spans="1:8" x14ac:dyDescent="0.2">
      <c r="A2848">
        <v>3975</v>
      </c>
      <c r="B2848" t="s">
        <v>888</v>
      </c>
      <c r="C2848">
        <v>2406</v>
      </c>
      <c r="D2848" t="s">
        <v>899</v>
      </c>
      <c r="E2848" s="200">
        <v>77983</v>
      </c>
      <c r="F2848">
        <v>10</v>
      </c>
      <c r="G2848" t="s">
        <v>890</v>
      </c>
      <c r="H2848">
        <f>YEAR(Table5[[#This Row],[Date]])</f>
        <v>2113</v>
      </c>
    </row>
    <row r="2849" spans="1:8" x14ac:dyDescent="0.2">
      <c r="A2849">
        <v>3976</v>
      </c>
      <c r="B2849" t="s">
        <v>891</v>
      </c>
      <c r="C2849">
        <v>2418</v>
      </c>
      <c r="D2849" t="s">
        <v>889</v>
      </c>
      <c r="E2849" s="200">
        <v>77995</v>
      </c>
      <c r="F2849">
        <v>10</v>
      </c>
      <c r="G2849" t="s">
        <v>890</v>
      </c>
      <c r="H2849">
        <f>YEAR(Table5[[#This Row],[Date]])</f>
        <v>2113</v>
      </c>
    </row>
    <row r="2850" spans="1:8" x14ac:dyDescent="0.2">
      <c r="A2850">
        <v>3977</v>
      </c>
      <c r="B2850" t="s">
        <v>891</v>
      </c>
      <c r="C2850">
        <v>2407</v>
      </c>
      <c r="D2850" t="s">
        <v>899</v>
      </c>
      <c r="E2850" s="200">
        <v>78007</v>
      </c>
      <c r="F2850">
        <v>10</v>
      </c>
      <c r="G2850" t="s">
        <v>890</v>
      </c>
      <c r="H2850">
        <f>YEAR(Table5[[#This Row],[Date]])</f>
        <v>2113</v>
      </c>
    </row>
    <row r="2851" spans="1:8" x14ac:dyDescent="0.2">
      <c r="A2851">
        <v>3978</v>
      </c>
      <c r="B2851" t="s">
        <v>891</v>
      </c>
      <c r="C2851">
        <v>2404</v>
      </c>
      <c r="D2851" t="s">
        <v>900</v>
      </c>
      <c r="E2851" s="200">
        <v>78019</v>
      </c>
      <c r="F2851">
        <v>10</v>
      </c>
      <c r="G2851" t="s">
        <v>892</v>
      </c>
      <c r="H2851">
        <f>YEAR(Table5[[#This Row],[Date]])</f>
        <v>2113</v>
      </c>
    </row>
    <row r="2852" spans="1:8" x14ac:dyDescent="0.2">
      <c r="A2852">
        <v>3979</v>
      </c>
      <c r="B2852" t="s">
        <v>898</v>
      </c>
      <c r="C2852">
        <v>2401</v>
      </c>
      <c r="D2852" t="s">
        <v>899</v>
      </c>
      <c r="E2852" s="200">
        <v>78031</v>
      </c>
      <c r="F2852">
        <v>9</v>
      </c>
      <c r="G2852" t="s">
        <v>896</v>
      </c>
      <c r="H2852">
        <f>YEAR(Table5[[#This Row],[Date]])</f>
        <v>2113</v>
      </c>
    </row>
    <row r="2853" spans="1:8" x14ac:dyDescent="0.2">
      <c r="A2853">
        <v>3980</v>
      </c>
      <c r="B2853" t="s">
        <v>891</v>
      </c>
      <c r="C2853">
        <v>2407</v>
      </c>
      <c r="D2853" t="s">
        <v>889</v>
      </c>
      <c r="E2853" s="200">
        <v>78043</v>
      </c>
      <c r="F2853">
        <v>9</v>
      </c>
      <c r="G2853" t="s">
        <v>890</v>
      </c>
      <c r="H2853">
        <f>YEAR(Table5[[#This Row],[Date]])</f>
        <v>2113</v>
      </c>
    </row>
    <row r="2854" spans="1:8" x14ac:dyDescent="0.2">
      <c r="A2854">
        <v>3981</v>
      </c>
      <c r="B2854" t="s">
        <v>891</v>
      </c>
      <c r="C2854">
        <v>2405</v>
      </c>
      <c r="D2854" t="s">
        <v>899</v>
      </c>
      <c r="E2854" s="200">
        <v>78055</v>
      </c>
      <c r="F2854">
        <v>9</v>
      </c>
      <c r="G2854" t="s">
        <v>892</v>
      </c>
      <c r="H2854">
        <f>YEAR(Table5[[#This Row],[Date]])</f>
        <v>2113</v>
      </c>
    </row>
    <row r="2855" spans="1:8" x14ac:dyDescent="0.2">
      <c r="A2855">
        <v>3982</v>
      </c>
      <c r="B2855" t="s">
        <v>891</v>
      </c>
      <c r="C2855">
        <v>2415</v>
      </c>
      <c r="D2855" t="s">
        <v>899</v>
      </c>
      <c r="E2855" s="200">
        <v>78067</v>
      </c>
      <c r="F2855">
        <v>9</v>
      </c>
      <c r="G2855" t="s">
        <v>892</v>
      </c>
      <c r="H2855">
        <f>YEAR(Table5[[#This Row],[Date]])</f>
        <v>2113</v>
      </c>
    </row>
    <row r="2856" spans="1:8" x14ac:dyDescent="0.2">
      <c r="A2856">
        <v>3983</v>
      </c>
      <c r="B2856" t="s">
        <v>888</v>
      </c>
      <c r="C2856">
        <v>2411</v>
      </c>
      <c r="D2856" t="s">
        <v>899</v>
      </c>
      <c r="E2856" s="200">
        <v>78079</v>
      </c>
      <c r="F2856">
        <v>9</v>
      </c>
      <c r="G2856" t="s">
        <v>890</v>
      </c>
      <c r="H2856">
        <f>YEAR(Table5[[#This Row],[Date]])</f>
        <v>2113</v>
      </c>
    </row>
    <row r="2857" spans="1:8" x14ac:dyDescent="0.2">
      <c r="A2857">
        <v>3984</v>
      </c>
      <c r="B2857" t="s">
        <v>891</v>
      </c>
      <c r="C2857">
        <v>2421</v>
      </c>
      <c r="D2857" t="s">
        <v>900</v>
      </c>
      <c r="E2857" s="200">
        <v>78091</v>
      </c>
      <c r="F2857">
        <v>9</v>
      </c>
      <c r="G2857" t="s">
        <v>890</v>
      </c>
      <c r="H2857">
        <f>YEAR(Table5[[#This Row],[Date]])</f>
        <v>2113</v>
      </c>
    </row>
    <row r="2858" spans="1:8" x14ac:dyDescent="0.2">
      <c r="A2858">
        <v>3985</v>
      </c>
      <c r="B2858" t="s">
        <v>888</v>
      </c>
      <c r="C2858">
        <v>2416</v>
      </c>
      <c r="D2858" t="s">
        <v>901</v>
      </c>
      <c r="E2858" s="200">
        <v>78103</v>
      </c>
      <c r="F2858">
        <v>10</v>
      </c>
      <c r="G2858" t="s">
        <v>890</v>
      </c>
      <c r="H2858">
        <f>YEAR(Table5[[#This Row],[Date]])</f>
        <v>2113</v>
      </c>
    </row>
    <row r="2859" spans="1:8" x14ac:dyDescent="0.2">
      <c r="A2859">
        <v>3986</v>
      </c>
      <c r="B2859" t="s">
        <v>888</v>
      </c>
      <c r="C2859">
        <v>2423</v>
      </c>
      <c r="D2859" t="s">
        <v>897</v>
      </c>
      <c r="E2859" s="200">
        <v>78115</v>
      </c>
      <c r="F2859">
        <v>10</v>
      </c>
      <c r="G2859" t="s">
        <v>890</v>
      </c>
      <c r="H2859">
        <f>YEAR(Table5[[#This Row],[Date]])</f>
        <v>2113</v>
      </c>
    </row>
    <row r="2860" spans="1:8" x14ac:dyDescent="0.2">
      <c r="A2860">
        <v>3987</v>
      </c>
      <c r="B2860" t="s">
        <v>891</v>
      </c>
      <c r="C2860">
        <v>2413</v>
      </c>
      <c r="D2860" t="s">
        <v>897</v>
      </c>
      <c r="E2860" s="200">
        <v>78127</v>
      </c>
      <c r="F2860">
        <v>10</v>
      </c>
      <c r="G2860" t="s">
        <v>892</v>
      </c>
      <c r="H2860">
        <f>YEAR(Table5[[#This Row],[Date]])</f>
        <v>2113</v>
      </c>
    </row>
    <row r="2861" spans="1:8" x14ac:dyDescent="0.2">
      <c r="A2861">
        <v>3988</v>
      </c>
      <c r="B2861" t="s">
        <v>891</v>
      </c>
      <c r="C2861">
        <v>2417</v>
      </c>
      <c r="D2861" t="s">
        <v>899</v>
      </c>
      <c r="E2861" s="200">
        <v>78139</v>
      </c>
      <c r="F2861">
        <v>10</v>
      </c>
      <c r="G2861" t="s">
        <v>890</v>
      </c>
      <c r="H2861">
        <f>YEAR(Table5[[#This Row],[Date]])</f>
        <v>2113</v>
      </c>
    </row>
    <row r="2862" spans="1:8" x14ac:dyDescent="0.2">
      <c r="A2862">
        <v>3989</v>
      </c>
      <c r="B2862" t="s">
        <v>888</v>
      </c>
      <c r="C2862">
        <v>2401</v>
      </c>
      <c r="D2862" t="s">
        <v>900</v>
      </c>
      <c r="E2862" s="200">
        <v>78151</v>
      </c>
      <c r="F2862">
        <v>10</v>
      </c>
      <c r="G2862" t="s">
        <v>890</v>
      </c>
      <c r="H2862">
        <f>YEAR(Table5[[#This Row],[Date]])</f>
        <v>2113</v>
      </c>
    </row>
    <row r="2863" spans="1:8" x14ac:dyDescent="0.2">
      <c r="A2863">
        <v>3990</v>
      </c>
      <c r="B2863" t="s">
        <v>888</v>
      </c>
      <c r="C2863">
        <v>2403</v>
      </c>
      <c r="D2863" t="s">
        <v>897</v>
      </c>
      <c r="E2863" s="200">
        <v>78163</v>
      </c>
      <c r="F2863">
        <v>10</v>
      </c>
      <c r="G2863" t="s">
        <v>890</v>
      </c>
      <c r="H2863">
        <f>YEAR(Table5[[#This Row],[Date]])</f>
        <v>2113</v>
      </c>
    </row>
    <row r="2864" spans="1:8" x14ac:dyDescent="0.2">
      <c r="A2864">
        <v>3991</v>
      </c>
      <c r="B2864" t="s">
        <v>891</v>
      </c>
      <c r="C2864">
        <v>2402</v>
      </c>
      <c r="D2864" t="s">
        <v>899</v>
      </c>
      <c r="E2864" s="200">
        <v>78175</v>
      </c>
      <c r="F2864">
        <v>10</v>
      </c>
      <c r="G2864" t="s">
        <v>892</v>
      </c>
      <c r="H2864">
        <f>YEAR(Table5[[#This Row],[Date]])</f>
        <v>2114</v>
      </c>
    </row>
    <row r="2865" spans="1:8" x14ac:dyDescent="0.2">
      <c r="A2865">
        <v>3992</v>
      </c>
      <c r="B2865" t="s">
        <v>891</v>
      </c>
      <c r="C2865">
        <v>2412</v>
      </c>
      <c r="D2865" t="s">
        <v>897</v>
      </c>
      <c r="E2865" s="200">
        <v>78187</v>
      </c>
      <c r="F2865">
        <v>10</v>
      </c>
      <c r="G2865" t="s">
        <v>892</v>
      </c>
      <c r="H2865">
        <f>YEAR(Table5[[#This Row],[Date]])</f>
        <v>2114</v>
      </c>
    </row>
    <row r="2866" spans="1:8" x14ac:dyDescent="0.2">
      <c r="A2866">
        <v>3993</v>
      </c>
      <c r="B2866" t="s">
        <v>891</v>
      </c>
      <c r="C2866">
        <v>2421</v>
      </c>
      <c r="D2866" t="s">
        <v>897</v>
      </c>
      <c r="E2866" s="200">
        <v>78199</v>
      </c>
      <c r="F2866">
        <v>10</v>
      </c>
      <c r="G2866" t="s">
        <v>890</v>
      </c>
      <c r="H2866">
        <f>YEAR(Table5[[#This Row],[Date]])</f>
        <v>2114</v>
      </c>
    </row>
    <row r="2867" spans="1:8" x14ac:dyDescent="0.2">
      <c r="A2867">
        <v>3994</v>
      </c>
      <c r="B2867" t="s">
        <v>888</v>
      </c>
      <c r="C2867">
        <v>2402</v>
      </c>
      <c r="D2867" t="s">
        <v>899</v>
      </c>
      <c r="E2867" s="200">
        <v>78211</v>
      </c>
      <c r="F2867">
        <v>10</v>
      </c>
      <c r="G2867" t="s">
        <v>890</v>
      </c>
      <c r="H2867">
        <f>YEAR(Table5[[#This Row],[Date]])</f>
        <v>2114</v>
      </c>
    </row>
    <row r="2868" spans="1:8" x14ac:dyDescent="0.2">
      <c r="A2868">
        <v>3995</v>
      </c>
      <c r="B2868" t="s">
        <v>891</v>
      </c>
      <c r="C2868">
        <v>2419</v>
      </c>
      <c r="D2868" t="s">
        <v>899</v>
      </c>
      <c r="E2868" s="200">
        <v>78223</v>
      </c>
      <c r="F2868">
        <v>10</v>
      </c>
      <c r="G2868" t="s">
        <v>890</v>
      </c>
      <c r="H2868">
        <f>YEAR(Table5[[#This Row],[Date]])</f>
        <v>2114</v>
      </c>
    </row>
    <row r="2869" spans="1:8" x14ac:dyDescent="0.2">
      <c r="A2869">
        <v>3996</v>
      </c>
      <c r="B2869" t="s">
        <v>891</v>
      </c>
      <c r="C2869">
        <v>2419</v>
      </c>
      <c r="D2869" t="s">
        <v>897</v>
      </c>
      <c r="E2869" s="200">
        <v>78235</v>
      </c>
      <c r="F2869">
        <v>10</v>
      </c>
      <c r="G2869" t="s">
        <v>890</v>
      </c>
      <c r="H2869">
        <f>YEAR(Table5[[#This Row],[Date]])</f>
        <v>2114</v>
      </c>
    </row>
    <row r="2870" spans="1:8" x14ac:dyDescent="0.2">
      <c r="A2870">
        <v>3997</v>
      </c>
      <c r="B2870" t="s">
        <v>898</v>
      </c>
      <c r="C2870">
        <v>2407</v>
      </c>
      <c r="D2870" t="s">
        <v>899</v>
      </c>
      <c r="E2870" s="200">
        <v>78247</v>
      </c>
      <c r="F2870">
        <v>10</v>
      </c>
      <c r="G2870" t="s">
        <v>892</v>
      </c>
      <c r="H2870">
        <f>YEAR(Table5[[#This Row],[Date]])</f>
        <v>2114</v>
      </c>
    </row>
    <row r="2871" spans="1:8" x14ac:dyDescent="0.2">
      <c r="A2871">
        <v>3998</v>
      </c>
      <c r="B2871" t="s">
        <v>891</v>
      </c>
      <c r="C2871">
        <v>2419</v>
      </c>
      <c r="D2871" t="s">
        <v>893</v>
      </c>
      <c r="E2871" s="200">
        <v>78259</v>
      </c>
      <c r="F2871">
        <v>10</v>
      </c>
      <c r="G2871" t="s">
        <v>890</v>
      </c>
      <c r="H2871">
        <f>YEAR(Table5[[#This Row],[Date]])</f>
        <v>2114</v>
      </c>
    </row>
    <row r="2872" spans="1:8" x14ac:dyDescent="0.2">
      <c r="A2872">
        <v>3999</v>
      </c>
      <c r="B2872" t="s">
        <v>891</v>
      </c>
      <c r="C2872">
        <v>2422</v>
      </c>
      <c r="D2872" t="s">
        <v>901</v>
      </c>
      <c r="E2872" s="200">
        <v>78271</v>
      </c>
      <c r="F2872">
        <v>10</v>
      </c>
      <c r="G2872" t="s">
        <v>890</v>
      </c>
      <c r="H2872">
        <f>YEAR(Table5[[#This Row],[Date]])</f>
        <v>2114</v>
      </c>
    </row>
    <row r="2873" spans="1:8" x14ac:dyDescent="0.2">
      <c r="A2873">
        <v>4000</v>
      </c>
      <c r="B2873" t="s">
        <v>891</v>
      </c>
      <c r="C2873">
        <v>2407</v>
      </c>
      <c r="D2873" t="s">
        <v>897</v>
      </c>
      <c r="E2873" s="200">
        <v>78283</v>
      </c>
      <c r="F2873">
        <v>10</v>
      </c>
      <c r="G2873" t="s">
        <v>892</v>
      </c>
      <c r="H2873">
        <f>YEAR(Table5[[#This Row],[Date]])</f>
        <v>2114</v>
      </c>
    </row>
    <row r="2874" spans="1:8" x14ac:dyDescent="0.2">
      <c r="A2874">
        <v>4001</v>
      </c>
      <c r="B2874" t="s">
        <v>891</v>
      </c>
      <c r="C2874">
        <v>2413</v>
      </c>
      <c r="D2874" t="s">
        <v>899</v>
      </c>
      <c r="E2874" s="200">
        <v>78295</v>
      </c>
      <c r="F2874">
        <v>10</v>
      </c>
      <c r="G2874" t="s">
        <v>890</v>
      </c>
      <c r="H2874">
        <f>YEAR(Table5[[#This Row],[Date]])</f>
        <v>2114</v>
      </c>
    </row>
    <row r="2875" spans="1:8" x14ac:dyDescent="0.2">
      <c r="A2875">
        <v>4002</v>
      </c>
      <c r="B2875" t="s">
        <v>891</v>
      </c>
      <c r="C2875">
        <v>2401</v>
      </c>
      <c r="D2875" t="s">
        <v>899</v>
      </c>
      <c r="E2875" s="200">
        <v>78307</v>
      </c>
      <c r="F2875">
        <v>10</v>
      </c>
      <c r="G2875" t="s">
        <v>890</v>
      </c>
      <c r="H2875">
        <f>YEAR(Table5[[#This Row],[Date]])</f>
        <v>2114</v>
      </c>
    </row>
    <row r="2876" spans="1:8" x14ac:dyDescent="0.2">
      <c r="A2876">
        <v>4003</v>
      </c>
      <c r="B2876" t="s">
        <v>891</v>
      </c>
      <c r="C2876">
        <v>2413</v>
      </c>
      <c r="D2876" t="s">
        <v>899</v>
      </c>
      <c r="E2876" s="200">
        <v>78319</v>
      </c>
      <c r="F2876">
        <v>10</v>
      </c>
      <c r="G2876" t="s">
        <v>892</v>
      </c>
      <c r="H2876">
        <f>YEAR(Table5[[#This Row],[Date]])</f>
        <v>2114</v>
      </c>
    </row>
    <row r="2877" spans="1:8" x14ac:dyDescent="0.2">
      <c r="A2877">
        <v>4004</v>
      </c>
      <c r="B2877" t="s">
        <v>891</v>
      </c>
      <c r="C2877">
        <v>2413</v>
      </c>
      <c r="D2877" t="s">
        <v>897</v>
      </c>
      <c r="E2877" s="200">
        <v>78331</v>
      </c>
      <c r="F2877">
        <v>10</v>
      </c>
      <c r="G2877" t="s">
        <v>892</v>
      </c>
      <c r="H2877">
        <f>YEAR(Table5[[#This Row],[Date]])</f>
        <v>2114</v>
      </c>
    </row>
    <row r="2878" spans="1:8" x14ac:dyDescent="0.2">
      <c r="A2878">
        <v>4005</v>
      </c>
      <c r="B2878" t="s">
        <v>888</v>
      </c>
      <c r="C2878">
        <v>2418</v>
      </c>
      <c r="D2878" t="s">
        <v>899</v>
      </c>
      <c r="E2878" s="200">
        <v>78343</v>
      </c>
      <c r="F2878">
        <v>9</v>
      </c>
      <c r="G2878" t="s">
        <v>892</v>
      </c>
      <c r="H2878">
        <f>YEAR(Table5[[#This Row],[Date]])</f>
        <v>2114</v>
      </c>
    </row>
    <row r="2879" spans="1:8" x14ac:dyDescent="0.2">
      <c r="A2879">
        <v>4006</v>
      </c>
      <c r="B2879" t="s">
        <v>891</v>
      </c>
      <c r="C2879">
        <v>2413</v>
      </c>
      <c r="D2879" t="s">
        <v>897</v>
      </c>
      <c r="E2879" s="200">
        <v>78355</v>
      </c>
      <c r="F2879">
        <v>10</v>
      </c>
      <c r="G2879" t="s">
        <v>892</v>
      </c>
      <c r="H2879">
        <f>YEAR(Table5[[#This Row],[Date]])</f>
        <v>2114</v>
      </c>
    </row>
    <row r="2880" spans="1:8" x14ac:dyDescent="0.2">
      <c r="A2880">
        <v>4007</v>
      </c>
      <c r="B2880" t="s">
        <v>894</v>
      </c>
      <c r="C2880">
        <v>2416</v>
      </c>
      <c r="D2880" t="s">
        <v>899</v>
      </c>
      <c r="E2880" s="200">
        <v>78367</v>
      </c>
      <c r="F2880">
        <v>10</v>
      </c>
      <c r="G2880" t="s">
        <v>892</v>
      </c>
      <c r="H2880">
        <f>YEAR(Table5[[#This Row],[Date]])</f>
        <v>2114</v>
      </c>
    </row>
    <row r="2881" spans="1:8" x14ac:dyDescent="0.2">
      <c r="A2881">
        <v>4008</v>
      </c>
      <c r="B2881" t="s">
        <v>895</v>
      </c>
      <c r="C2881">
        <v>2417</v>
      </c>
      <c r="D2881" t="s">
        <v>900</v>
      </c>
      <c r="E2881" s="200">
        <v>78379</v>
      </c>
      <c r="F2881">
        <v>10</v>
      </c>
      <c r="G2881" t="s">
        <v>892</v>
      </c>
      <c r="H2881">
        <f>YEAR(Table5[[#This Row],[Date]])</f>
        <v>2114</v>
      </c>
    </row>
    <row r="2882" spans="1:8" x14ac:dyDescent="0.2">
      <c r="A2882">
        <v>4009</v>
      </c>
      <c r="B2882" t="s">
        <v>891</v>
      </c>
      <c r="C2882">
        <v>2402</v>
      </c>
      <c r="D2882" t="s">
        <v>897</v>
      </c>
      <c r="E2882" s="200">
        <v>78391</v>
      </c>
      <c r="F2882">
        <v>10</v>
      </c>
      <c r="G2882" t="s">
        <v>890</v>
      </c>
      <c r="H2882">
        <f>YEAR(Table5[[#This Row],[Date]])</f>
        <v>2114</v>
      </c>
    </row>
    <row r="2883" spans="1:8" x14ac:dyDescent="0.2">
      <c r="A2883">
        <v>4011</v>
      </c>
      <c r="B2883" t="s">
        <v>891</v>
      </c>
      <c r="C2883">
        <v>2401</v>
      </c>
      <c r="D2883" t="s">
        <v>900</v>
      </c>
      <c r="E2883" s="200">
        <v>78403</v>
      </c>
      <c r="F2883">
        <v>9</v>
      </c>
      <c r="G2883" t="s">
        <v>892</v>
      </c>
      <c r="H2883">
        <f>YEAR(Table5[[#This Row],[Date]])</f>
        <v>2114</v>
      </c>
    </row>
    <row r="2884" spans="1:8" x14ac:dyDescent="0.2">
      <c r="A2884">
        <v>4012</v>
      </c>
      <c r="B2884" t="s">
        <v>888</v>
      </c>
      <c r="C2884">
        <v>2409</v>
      </c>
      <c r="D2884" t="s">
        <v>901</v>
      </c>
      <c r="E2884" s="200">
        <v>78415</v>
      </c>
      <c r="F2884">
        <v>9</v>
      </c>
      <c r="G2884" t="s">
        <v>892</v>
      </c>
      <c r="H2884">
        <f>YEAR(Table5[[#This Row],[Date]])</f>
        <v>2114</v>
      </c>
    </row>
    <row r="2885" spans="1:8" x14ac:dyDescent="0.2">
      <c r="A2885">
        <v>4013</v>
      </c>
      <c r="B2885" t="s">
        <v>891</v>
      </c>
      <c r="C2885">
        <v>2422</v>
      </c>
      <c r="D2885" t="s">
        <v>899</v>
      </c>
      <c r="E2885" s="200">
        <v>78427</v>
      </c>
      <c r="F2885">
        <v>9</v>
      </c>
      <c r="G2885" t="s">
        <v>890</v>
      </c>
      <c r="H2885">
        <f>YEAR(Table5[[#This Row],[Date]])</f>
        <v>2114</v>
      </c>
    </row>
    <row r="2886" spans="1:8" x14ac:dyDescent="0.2">
      <c r="A2886">
        <v>4014</v>
      </c>
      <c r="B2886" t="s">
        <v>888</v>
      </c>
      <c r="C2886">
        <v>2413</v>
      </c>
      <c r="D2886" t="s">
        <v>899</v>
      </c>
      <c r="E2886" s="200">
        <v>78439</v>
      </c>
      <c r="F2886">
        <v>9</v>
      </c>
      <c r="G2886" t="s">
        <v>892</v>
      </c>
      <c r="H2886">
        <f>YEAR(Table5[[#This Row],[Date]])</f>
        <v>2114</v>
      </c>
    </row>
    <row r="2887" spans="1:8" x14ac:dyDescent="0.2">
      <c r="A2887">
        <v>4015</v>
      </c>
      <c r="B2887" t="s">
        <v>894</v>
      </c>
      <c r="C2887">
        <v>2418</v>
      </c>
      <c r="D2887" t="s">
        <v>899</v>
      </c>
      <c r="E2887" s="200">
        <v>78451</v>
      </c>
      <c r="F2887">
        <v>9</v>
      </c>
      <c r="G2887" t="s">
        <v>892</v>
      </c>
      <c r="H2887">
        <f>YEAR(Table5[[#This Row],[Date]])</f>
        <v>2114</v>
      </c>
    </row>
    <row r="2888" spans="1:8" x14ac:dyDescent="0.2">
      <c r="A2888">
        <v>4016</v>
      </c>
      <c r="B2888" t="s">
        <v>894</v>
      </c>
      <c r="C2888">
        <v>2418</v>
      </c>
      <c r="D2888" t="s">
        <v>899</v>
      </c>
      <c r="E2888" s="200">
        <v>78463</v>
      </c>
      <c r="F2888">
        <v>9</v>
      </c>
      <c r="G2888" t="s">
        <v>892</v>
      </c>
      <c r="H2888">
        <f>YEAR(Table5[[#This Row],[Date]])</f>
        <v>2114</v>
      </c>
    </row>
    <row r="2889" spans="1:8" x14ac:dyDescent="0.2">
      <c r="A2889">
        <v>4017</v>
      </c>
      <c r="B2889" t="s">
        <v>891</v>
      </c>
      <c r="C2889">
        <v>2413</v>
      </c>
      <c r="D2889" t="s">
        <v>899</v>
      </c>
      <c r="E2889" s="200">
        <v>78475</v>
      </c>
      <c r="F2889">
        <v>9</v>
      </c>
      <c r="G2889" t="s">
        <v>892</v>
      </c>
      <c r="H2889">
        <f>YEAR(Table5[[#This Row],[Date]])</f>
        <v>2114</v>
      </c>
    </row>
    <row r="2890" spans="1:8" x14ac:dyDescent="0.2">
      <c r="A2890">
        <v>4018</v>
      </c>
      <c r="B2890" t="s">
        <v>898</v>
      </c>
      <c r="C2890">
        <v>2403</v>
      </c>
      <c r="D2890" t="s">
        <v>899</v>
      </c>
      <c r="E2890" s="200">
        <v>78487</v>
      </c>
      <c r="F2890">
        <v>9</v>
      </c>
      <c r="G2890" t="s">
        <v>892</v>
      </c>
      <c r="H2890">
        <f>YEAR(Table5[[#This Row],[Date]])</f>
        <v>2114</v>
      </c>
    </row>
    <row r="2891" spans="1:8" x14ac:dyDescent="0.2">
      <c r="A2891">
        <v>4019</v>
      </c>
      <c r="B2891" t="s">
        <v>891</v>
      </c>
      <c r="C2891">
        <v>2406</v>
      </c>
      <c r="D2891" t="s">
        <v>897</v>
      </c>
      <c r="E2891" s="200">
        <v>78499</v>
      </c>
      <c r="F2891">
        <v>9</v>
      </c>
      <c r="G2891" t="s">
        <v>892</v>
      </c>
      <c r="H2891">
        <f>YEAR(Table5[[#This Row],[Date]])</f>
        <v>2114</v>
      </c>
    </row>
    <row r="2892" spans="1:8" x14ac:dyDescent="0.2">
      <c r="A2892">
        <v>4020</v>
      </c>
      <c r="B2892" t="s">
        <v>891</v>
      </c>
      <c r="C2892">
        <v>2407</v>
      </c>
      <c r="D2892" t="s">
        <v>900</v>
      </c>
      <c r="E2892" s="200">
        <v>78511</v>
      </c>
      <c r="F2892">
        <v>9</v>
      </c>
      <c r="G2892" t="s">
        <v>892</v>
      </c>
      <c r="H2892">
        <f>YEAR(Table5[[#This Row],[Date]])</f>
        <v>2114</v>
      </c>
    </row>
    <row r="2893" spans="1:8" x14ac:dyDescent="0.2">
      <c r="A2893">
        <v>4021</v>
      </c>
      <c r="B2893" t="s">
        <v>891</v>
      </c>
      <c r="C2893">
        <v>2405</v>
      </c>
      <c r="D2893" t="s">
        <v>899</v>
      </c>
      <c r="E2893" s="200">
        <v>78523</v>
      </c>
      <c r="F2893">
        <v>9</v>
      </c>
      <c r="G2893" t="s">
        <v>892</v>
      </c>
      <c r="H2893">
        <f>YEAR(Table5[[#This Row],[Date]])</f>
        <v>2114</v>
      </c>
    </row>
    <row r="2894" spans="1:8" x14ac:dyDescent="0.2">
      <c r="A2894">
        <v>4022</v>
      </c>
      <c r="B2894" t="s">
        <v>894</v>
      </c>
      <c r="C2894">
        <v>2414</v>
      </c>
      <c r="D2894" t="s">
        <v>899</v>
      </c>
      <c r="E2894" s="200">
        <v>78535</v>
      </c>
      <c r="F2894">
        <v>9</v>
      </c>
      <c r="G2894" t="s">
        <v>892</v>
      </c>
      <c r="H2894">
        <f>YEAR(Table5[[#This Row],[Date]])</f>
        <v>2115</v>
      </c>
    </row>
    <row r="2895" spans="1:8" x14ac:dyDescent="0.2">
      <c r="A2895">
        <v>4023</v>
      </c>
      <c r="B2895" t="s">
        <v>891</v>
      </c>
      <c r="C2895">
        <v>2412</v>
      </c>
      <c r="D2895" t="s">
        <v>899</v>
      </c>
      <c r="E2895" s="200">
        <v>78547</v>
      </c>
      <c r="F2895">
        <v>9</v>
      </c>
      <c r="G2895" t="s">
        <v>892</v>
      </c>
      <c r="H2895">
        <f>YEAR(Table5[[#This Row],[Date]])</f>
        <v>2115</v>
      </c>
    </row>
    <row r="2896" spans="1:8" x14ac:dyDescent="0.2">
      <c r="A2896">
        <v>4024</v>
      </c>
      <c r="B2896" t="s">
        <v>891</v>
      </c>
      <c r="C2896">
        <v>2404</v>
      </c>
      <c r="D2896" t="s">
        <v>897</v>
      </c>
      <c r="E2896" s="200">
        <v>78559</v>
      </c>
      <c r="F2896">
        <v>9</v>
      </c>
      <c r="G2896" t="s">
        <v>892</v>
      </c>
      <c r="H2896">
        <f>YEAR(Table5[[#This Row],[Date]])</f>
        <v>2115</v>
      </c>
    </row>
    <row r="2897" spans="1:8" x14ac:dyDescent="0.2">
      <c r="A2897">
        <v>4025</v>
      </c>
      <c r="B2897" t="s">
        <v>891</v>
      </c>
      <c r="C2897">
        <v>2417</v>
      </c>
      <c r="D2897" t="s">
        <v>900</v>
      </c>
      <c r="E2897" s="200">
        <v>78571</v>
      </c>
      <c r="F2897">
        <v>9</v>
      </c>
      <c r="G2897" t="s">
        <v>890</v>
      </c>
      <c r="H2897">
        <f>YEAR(Table5[[#This Row],[Date]])</f>
        <v>2115</v>
      </c>
    </row>
    <row r="2898" spans="1:8" x14ac:dyDescent="0.2">
      <c r="A2898">
        <v>4026</v>
      </c>
      <c r="B2898" t="s">
        <v>894</v>
      </c>
      <c r="C2898">
        <v>2418</v>
      </c>
      <c r="D2898" t="s">
        <v>900</v>
      </c>
      <c r="E2898" s="200">
        <v>78583</v>
      </c>
      <c r="F2898">
        <v>9</v>
      </c>
      <c r="G2898" t="s">
        <v>890</v>
      </c>
      <c r="H2898">
        <f>YEAR(Table5[[#This Row],[Date]])</f>
        <v>2115</v>
      </c>
    </row>
    <row r="2899" spans="1:8" x14ac:dyDescent="0.2">
      <c r="A2899">
        <v>4027</v>
      </c>
      <c r="B2899" t="s">
        <v>891</v>
      </c>
      <c r="C2899">
        <v>2413</v>
      </c>
      <c r="D2899" t="s">
        <v>897</v>
      </c>
      <c r="E2899" s="200">
        <v>78595</v>
      </c>
      <c r="F2899">
        <v>9</v>
      </c>
      <c r="G2899" t="s">
        <v>892</v>
      </c>
      <c r="H2899">
        <f>YEAR(Table5[[#This Row],[Date]])</f>
        <v>2115</v>
      </c>
    </row>
    <row r="2900" spans="1:8" x14ac:dyDescent="0.2">
      <c r="A2900">
        <v>4028</v>
      </c>
      <c r="B2900" t="s">
        <v>894</v>
      </c>
      <c r="C2900">
        <v>2409</v>
      </c>
      <c r="D2900" t="s">
        <v>897</v>
      </c>
      <c r="E2900" s="200">
        <v>78607</v>
      </c>
      <c r="F2900">
        <v>10</v>
      </c>
      <c r="G2900" t="s">
        <v>892</v>
      </c>
      <c r="H2900">
        <f>YEAR(Table5[[#This Row],[Date]])</f>
        <v>2115</v>
      </c>
    </row>
    <row r="2901" spans="1:8" x14ac:dyDescent="0.2">
      <c r="A2901">
        <v>4029</v>
      </c>
      <c r="B2901" t="s">
        <v>888</v>
      </c>
      <c r="C2901">
        <v>2423</v>
      </c>
      <c r="D2901" t="s">
        <v>889</v>
      </c>
      <c r="E2901" s="200">
        <v>78619</v>
      </c>
      <c r="F2901">
        <v>10</v>
      </c>
      <c r="G2901" t="s">
        <v>890</v>
      </c>
      <c r="H2901">
        <f>YEAR(Table5[[#This Row],[Date]])</f>
        <v>2115</v>
      </c>
    </row>
    <row r="2902" spans="1:8" x14ac:dyDescent="0.2">
      <c r="A2902">
        <v>4030</v>
      </c>
      <c r="B2902" t="s">
        <v>891</v>
      </c>
      <c r="C2902">
        <v>2419</v>
      </c>
      <c r="D2902" t="s">
        <v>899</v>
      </c>
      <c r="E2902" s="200">
        <v>78631</v>
      </c>
      <c r="F2902">
        <v>10</v>
      </c>
      <c r="G2902" t="s">
        <v>892</v>
      </c>
      <c r="H2902">
        <f>YEAR(Table5[[#This Row],[Date]])</f>
        <v>2115</v>
      </c>
    </row>
    <row r="2903" spans="1:8" x14ac:dyDescent="0.2">
      <c r="A2903">
        <v>4031</v>
      </c>
      <c r="B2903" t="s">
        <v>894</v>
      </c>
      <c r="C2903">
        <v>2412</v>
      </c>
      <c r="D2903" t="s">
        <v>897</v>
      </c>
      <c r="E2903" s="200">
        <v>78643</v>
      </c>
      <c r="F2903">
        <v>10</v>
      </c>
      <c r="G2903" t="s">
        <v>892</v>
      </c>
      <c r="H2903">
        <f>YEAR(Table5[[#This Row],[Date]])</f>
        <v>2115</v>
      </c>
    </row>
    <row r="2904" spans="1:8" x14ac:dyDescent="0.2">
      <c r="A2904">
        <v>4032</v>
      </c>
      <c r="B2904" t="s">
        <v>894</v>
      </c>
      <c r="C2904">
        <v>2414</v>
      </c>
      <c r="D2904" t="s">
        <v>897</v>
      </c>
      <c r="E2904" s="200">
        <v>78655</v>
      </c>
      <c r="F2904">
        <v>10</v>
      </c>
      <c r="G2904" t="s">
        <v>892</v>
      </c>
      <c r="H2904">
        <f>YEAR(Table5[[#This Row],[Date]])</f>
        <v>2115</v>
      </c>
    </row>
    <row r="2905" spans="1:8" x14ac:dyDescent="0.2">
      <c r="A2905">
        <v>4033</v>
      </c>
      <c r="B2905" t="s">
        <v>891</v>
      </c>
      <c r="C2905">
        <v>2401</v>
      </c>
      <c r="D2905" t="s">
        <v>889</v>
      </c>
      <c r="E2905" s="200">
        <v>78667</v>
      </c>
      <c r="F2905">
        <v>10</v>
      </c>
      <c r="G2905" t="s">
        <v>890</v>
      </c>
      <c r="H2905">
        <f>YEAR(Table5[[#This Row],[Date]])</f>
        <v>2115</v>
      </c>
    </row>
    <row r="2906" spans="1:8" x14ac:dyDescent="0.2">
      <c r="A2906">
        <v>4034</v>
      </c>
      <c r="B2906" t="s">
        <v>888</v>
      </c>
      <c r="C2906">
        <v>2422</v>
      </c>
      <c r="D2906" t="s">
        <v>900</v>
      </c>
      <c r="E2906" s="200">
        <v>78679</v>
      </c>
      <c r="F2906">
        <v>10</v>
      </c>
      <c r="G2906" t="s">
        <v>896</v>
      </c>
      <c r="H2906">
        <f>YEAR(Table5[[#This Row],[Date]])</f>
        <v>2115</v>
      </c>
    </row>
    <row r="2907" spans="1:8" x14ac:dyDescent="0.2">
      <c r="A2907">
        <v>4035</v>
      </c>
      <c r="B2907" t="s">
        <v>891</v>
      </c>
      <c r="C2907">
        <v>2424</v>
      </c>
      <c r="D2907" t="s">
        <v>899</v>
      </c>
      <c r="E2907" s="200">
        <v>78691</v>
      </c>
      <c r="F2907">
        <v>9</v>
      </c>
      <c r="G2907" t="s">
        <v>892</v>
      </c>
      <c r="H2907">
        <f>YEAR(Table5[[#This Row],[Date]])</f>
        <v>2115</v>
      </c>
    </row>
    <row r="2908" spans="1:8" x14ac:dyDescent="0.2">
      <c r="A2908">
        <v>4036</v>
      </c>
      <c r="B2908" t="s">
        <v>891</v>
      </c>
      <c r="C2908">
        <v>2401</v>
      </c>
      <c r="D2908" t="s">
        <v>889</v>
      </c>
      <c r="E2908" s="200">
        <v>78703</v>
      </c>
      <c r="F2908">
        <v>9</v>
      </c>
      <c r="G2908" t="s">
        <v>892</v>
      </c>
      <c r="H2908">
        <f>YEAR(Table5[[#This Row],[Date]])</f>
        <v>2115</v>
      </c>
    </row>
    <row r="2909" spans="1:8" x14ac:dyDescent="0.2">
      <c r="A2909">
        <v>4037</v>
      </c>
      <c r="B2909" t="s">
        <v>888</v>
      </c>
      <c r="C2909">
        <v>2421</v>
      </c>
      <c r="D2909" t="s">
        <v>897</v>
      </c>
      <c r="E2909" s="200">
        <v>78715</v>
      </c>
      <c r="F2909">
        <v>10</v>
      </c>
      <c r="G2909" t="s">
        <v>890</v>
      </c>
      <c r="H2909">
        <f>YEAR(Table5[[#This Row],[Date]])</f>
        <v>2115</v>
      </c>
    </row>
    <row r="2910" spans="1:8" x14ac:dyDescent="0.2">
      <c r="A2910">
        <v>4038</v>
      </c>
      <c r="B2910" t="s">
        <v>888</v>
      </c>
      <c r="C2910">
        <v>2418</v>
      </c>
      <c r="D2910" t="s">
        <v>899</v>
      </c>
      <c r="E2910" s="200">
        <v>78727</v>
      </c>
      <c r="F2910">
        <v>10</v>
      </c>
      <c r="G2910" t="s">
        <v>890</v>
      </c>
      <c r="H2910">
        <f>YEAR(Table5[[#This Row],[Date]])</f>
        <v>2115</v>
      </c>
    </row>
    <row r="2911" spans="1:8" x14ac:dyDescent="0.2">
      <c r="A2911">
        <v>4039</v>
      </c>
      <c r="B2911" t="s">
        <v>891</v>
      </c>
      <c r="C2911">
        <v>2421</v>
      </c>
      <c r="D2911" t="s">
        <v>889</v>
      </c>
      <c r="E2911" s="200">
        <v>78739</v>
      </c>
      <c r="F2911">
        <v>10</v>
      </c>
      <c r="G2911" t="s">
        <v>892</v>
      </c>
      <c r="H2911">
        <f>YEAR(Table5[[#This Row],[Date]])</f>
        <v>2115</v>
      </c>
    </row>
    <row r="2912" spans="1:8" x14ac:dyDescent="0.2">
      <c r="A2912">
        <v>4041</v>
      </c>
      <c r="B2912" t="s">
        <v>891</v>
      </c>
      <c r="C2912">
        <v>2413</v>
      </c>
      <c r="D2912" t="s">
        <v>899</v>
      </c>
      <c r="E2912" s="200">
        <v>78751</v>
      </c>
      <c r="F2912">
        <v>10</v>
      </c>
      <c r="G2912" t="s">
        <v>890</v>
      </c>
      <c r="H2912">
        <f>YEAR(Table5[[#This Row],[Date]])</f>
        <v>2115</v>
      </c>
    </row>
    <row r="2913" spans="1:8" x14ac:dyDescent="0.2">
      <c r="A2913">
        <v>4042</v>
      </c>
      <c r="B2913" t="s">
        <v>891</v>
      </c>
      <c r="C2913">
        <v>2423</v>
      </c>
      <c r="D2913" t="s">
        <v>900</v>
      </c>
      <c r="E2913" s="200">
        <v>78763</v>
      </c>
      <c r="F2913">
        <v>10</v>
      </c>
      <c r="G2913" t="s">
        <v>890</v>
      </c>
      <c r="H2913">
        <f>YEAR(Table5[[#This Row],[Date]])</f>
        <v>2115</v>
      </c>
    </row>
    <row r="2914" spans="1:8" x14ac:dyDescent="0.2">
      <c r="A2914">
        <v>4043</v>
      </c>
      <c r="B2914" t="s">
        <v>888</v>
      </c>
      <c r="C2914">
        <v>2412</v>
      </c>
      <c r="D2914" t="s">
        <v>900</v>
      </c>
      <c r="E2914" s="200">
        <v>78775</v>
      </c>
      <c r="F2914">
        <v>10</v>
      </c>
      <c r="G2914" t="s">
        <v>892</v>
      </c>
      <c r="H2914">
        <f>YEAR(Table5[[#This Row],[Date]])</f>
        <v>2115</v>
      </c>
    </row>
    <row r="2915" spans="1:8" x14ac:dyDescent="0.2">
      <c r="A2915">
        <v>4044</v>
      </c>
      <c r="B2915" t="s">
        <v>894</v>
      </c>
      <c r="C2915">
        <v>2415</v>
      </c>
      <c r="D2915" t="s">
        <v>897</v>
      </c>
      <c r="E2915" s="200">
        <v>78787</v>
      </c>
      <c r="F2915">
        <v>10</v>
      </c>
      <c r="G2915" t="s">
        <v>890</v>
      </c>
      <c r="H2915">
        <f>YEAR(Table5[[#This Row],[Date]])</f>
        <v>2115</v>
      </c>
    </row>
    <row r="2916" spans="1:8" x14ac:dyDescent="0.2">
      <c r="A2916">
        <v>4045</v>
      </c>
      <c r="B2916" t="s">
        <v>891</v>
      </c>
      <c r="C2916">
        <v>2420</v>
      </c>
      <c r="D2916" t="s">
        <v>897</v>
      </c>
      <c r="E2916" s="200">
        <v>78799</v>
      </c>
      <c r="F2916">
        <v>6</v>
      </c>
      <c r="G2916" t="s">
        <v>890</v>
      </c>
      <c r="H2916">
        <f>YEAR(Table5[[#This Row],[Date]])</f>
        <v>2115</v>
      </c>
    </row>
    <row r="2917" spans="1:8" x14ac:dyDescent="0.2">
      <c r="A2917">
        <v>4046</v>
      </c>
      <c r="B2917" t="s">
        <v>888</v>
      </c>
      <c r="C2917">
        <v>2403</v>
      </c>
      <c r="D2917" t="s">
        <v>899</v>
      </c>
      <c r="E2917" s="200">
        <v>78811</v>
      </c>
      <c r="F2917">
        <v>10</v>
      </c>
      <c r="G2917" t="s">
        <v>890</v>
      </c>
      <c r="H2917">
        <f>YEAR(Table5[[#This Row],[Date]])</f>
        <v>2115</v>
      </c>
    </row>
    <row r="2918" spans="1:8" x14ac:dyDescent="0.2">
      <c r="A2918">
        <v>4047</v>
      </c>
      <c r="B2918" t="s">
        <v>891</v>
      </c>
      <c r="C2918">
        <v>2416</v>
      </c>
      <c r="D2918" t="s">
        <v>900</v>
      </c>
      <c r="E2918" s="200">
        <v>78823</v>
      </c>
      <c r="F2918">
        <v>10</v>
      </c>
      <c r="G2918" t="s">
        <v>890</v>
      </c>
      <c r="H2918">
        <f>YEAR(Table5[[#This Row],[Date]])</f>
        <v>2115</v>
      </c>
    </row>
    <row r="2919" spans="1:8" x14ac:dyDescent="0.2">
      <c r="A2919">
        <v>4048</v>
      </c>
      <c r="B2919" t="s">
        <v>891</v>
      </c>
      <c r="C2919">
        <v>2408</v>
      </c>
      <c r="D2919" t="s">
        <v>889</v>
      </c>
      <c r="E2919" s="200">
        <v>78835</v>
      </c>
      <c r="F2919">
        <v>10</v>
      </c>
      <c r="G2919" t="s">
        <v>892</v>
      </c>
      <c r="H2919">
        <f>YEAR(Table5[[#This Row],[Date]])</f>
        <v>2115</v>
      </c>
    </row>
    <row r="2920" spans="1:8" x14ac:dyDescent="0.2">
      <c r="A2920">
        <v>4049</v>
      </c>
      <c r="B2920" t="s">
        <v>894</v>
      </c>
      <c r="C2920">
        <v>2422</v>
      </c>
      <c r="D2920" t="s">
        <v>900</v>
      </c>
      <c r="E2920" s="200">
        <v>78847</v>
      </c>
      <c r="F2920">
        <v>10</v>
      </c>
      <c r="G2920" t="s">
        <v>892</v>
      </c>
      <c r="H2920">
        <f>YEAR(Table5[[#This Row],[Date]])</f>
        <v>2115</v>
      </c>
    </row>
    <row r="2921" spans="1:8" x14ac:dyDescent="0.2">
      <c r="A2921">
        <v>4050</v>
      </c>
      <c r="B2921" t="s">
        <v>891</v>
      </c>
      <c r="C2921">
        <v>2421</v>
      </c>
      <c r="D2921" t="s">
        <v>893</v>
      </c>
      <c r="E2921" s="200">
        <v>78859</v>
      </c>
      <c r="F2921">
        <v>10</v>
      </c>
      <c r="G2921" t="s">
        <v>892</v>
      </c>
      <c r="H2921">
        <f>YEAR(Table5[[#This Row],[Date]])</f>
        <v>2115</v>
      </c>
    </row>
    <row r="2922" spans="1:8" x14ac:dyDescent="0.2">
      <c r="A2922">
        <v>4051</v>
      </c>
      <c r="B2922" t="s">
        <v>888</v>
      </c>
      <c r="C2922">
        <v>2419</v>
      </c>
      <c r="D2922" t="s">
        <v>889</v>
      </c>
      <c r="E2922" s="200">
        <v>78871</v>
      </c>
      <c r="F2922">
        <v>10</v>
      </c>
      <c r="G2922" t="s">
        <v>896</v>
      </c>
      <c r="H2922">
        <f>YEAR(Table5[[#This Row],[Date]])</f>
        <v>2115</v>
      </c>
    </row>
    <row r="2923" spans="1:8" x14ac:dyDescent="0.2">
      <c r="A2923">
        <v>4052</v>
      </c>
      <c r="B2923" t="s">
        <v>894</v>
      </c>
      <c r="C2923">
        <v>2418</v>
      </c>
      <c r="D2923" t="s">
        <v>897</v>
      </c>
      <c r="E2923" s="200">
        <v>78883</v>
      </c>
      <c r="F2923">
        <v>10</v>
      </c>
      <c r="G2923" t="s">
        <v>890</v>
      </c>
      <c r="H2923">
        <f>YEAR(Table5[[#This Row],[Date]])</f>
        <v>2115</v>
      </c>
    </row>
    <row r="2924" spans="1:8" x14ac:dyDescent="0.2">
      <c r="A2924">
        <v>4053</v>
      </c>
      <c r="B2924" t="s">
        <v>891</v>
      </c>
      <c r="C2924">
        <v>2408</v>
      </c>
      <c r="D2924" t="s">
        <v>893</v>
      </c>
      <c r="E2924" s="200">
        <v>78895</v>
      </c>
      <c r="F2924">
        <v>10</v>
      </c>
      <c r="G2924" t="s">
        <v>892</v>
      </c>
      <c r="H2924">
        <f>YEAR(Table5[[#This Row],[Date]])</f>
        <v>2116</v>
      </c>
    </row>
    <row r="2925" spans="1:8" x14ac:dyDescent="0.2">
      <c r="A2925">
        <v>4054</v>
      </c>
      <c r="B2925" t="s">
        <v>891</v>
      </c>
      <c r="C2925">
        <v>2420</v>
      </c>
      <c r="D2925" t="s">
        <v>899</v>
      </c>
      <c r="E2925" s="200">
        <v>78907</v>
      </c>
      <c r="F2925">
        <v>10</v>
      </c>
      <c r="G2925" t="s">
        <v>892</v>
      </c>
      <c r="H2925">
        <f>YEAR(Table5[[#This Row],[Date]])</f>
        <v>2116</v>
      </c>
    </row>
    <row r="2926" spans="1:8" x14ac:dyDescent="0.2">
      <c r="A2926">
        <v>4055</v>
      </c>
      <c r="B2926" t="s">
        <v>898</v>
      </c>
      <c r="C2926">
        <v>2403</v>
      </c>
      <c r="D2926" t="s">
        <v>897</v>
      </c>
      <c r="E2926" s="200">
        <v>78919</v>
      </c>
      <c r="F2926">
        <v>10</v>
      </c>
      <c r="G2926" t="s">
        <v>892</v>
      </c>
      <c r="H2926">
        <f>YEAR(Table5[[#This Row],[Date]])</f>
        <v>2116</v>
      </c>
    </row>
    <row r="2927" spans="1:8" x14ac:dyDescent="0.2">
      <c r="A2927">
        <v>4056</v>
      </c>
      <c r="B2927" t="s">
        <v>894</v>
      </c>
      <c r="C2927">
        <v>2402</v>
      </c>
      <c r="D2927" t="s">
        <v>897</v>
      </c>
      <c r="E2927" s="200">
        <v>78931</v>
      </c>
      <c r="F2927">
        <v>10</v>
      </c>
      <c r="G2927" t="s">
        <v>892</v>
      </c>
      <c r="H2927">
        <f>YEAR(Table5[[#This Row],[Date]])</f>
        <v>2116</v>
      </c>
    </row>
    <row r="2928" spans="1:8" x14ac:dyDescent="0.2">
      <c r="A2928">
        <v>4057</v>
      </c>
      <c r="B2928" t="s">
        <v>891</v>
      </c>
      <c r="C2928">
        <v>2420</v>
      </c>
      <c r="D2928" t="s">
        <v>900</v>
      </c>
      <c r="E2928" s="200">
        <v>78943</v>
      </c>
      <c r="F2928">
        <v>10</v>
      </c>
      <c r="G2928" t="s">
        <v>892</v>
      </c>
      <c r="H2928">
        <f>YEAR(Table5[[#This Row],[Date]])</f>
        <v>2116</v>
      </c>
    </row>
    <row r="2929" spans="1:8" x14ac:dyDescent="0.2">
      <c r="A2929">
        <v>4058</v>
      </c>
      <c r="B2929" t="s">
        <v>891</v>
      </c>
      <c r="C2929">
        <v>2402</v>
      </c>
      <c r="D2929" t="s">
        <v>893</v>
      </c>
      <c r="E2929" s="200">
        <v>78955</v>
      </c>
      <c r="F2929">
        <v>10</v>
      </c>
      <c r="G2929" t="s">
        <v>890</v>
      </c>
      <c r="H2929">
        <f>YEAR(Table5[[#This Row],[Date]])</f>
        <v>2116</v>
      </c>
    </row>
    <row r="2930" spans="1:8" x14ac:dyDescent="0.2">
      <c r="A2930">
        <v>4059</v>
      </c>
      <c r="B2930" t="s">
        <v>891</v>
      </c>
      <c r="C2930">
        <v>2412</v>
      </c>
      <c r="D2930" t="s">
        <v>899</v>
      </c>
      <c r="E2930" s="200">
        <v>78967</v>
      </c>
      <c r="F2930">
        <v>10</v>
      </c>
      <c r="G2930" t="s">
        <v>892</v>
      </c>
      <c r="H2930">
        <f>YEAR(Table5[[#This Row],[Date]])</f>
        <v>2116</v>
      </c>
    </row>
    <row r="2931" spans="1:8" x14ac:dyDescent="0.2">
      <c r="A2931">
        <v>4060</v>
      </c>
      <c r="B2931" t="s">
        <v>891</v>
      </c>
      <c r="C2931">
        <v>2413</v>
      </c>
      <c r="D2931" t="s">
        <v>889</v>
      </c>
      <c r="E2931" s="200">
        <v>78979</v>
      </c>
      <c r="F2931">
        <v>10</v>
      </c>
      <c r="G2931" t="s">
        <v>890</v>
      </c>
      <c r="H2931">
        <f>YEAR(Table5[[#This Row],[Date]])</f>
        <v>2116</v>
      </c>
    </row>
    <row r="2932" spans="1:8" x14ac:dyDescent="0.2">
      <c r="A2932">
        <v>4062</v>
      </c>
      <c r="B2932" t="s">
        <v>891</v>
      </c>
      <c r="C2932">
        <v>2419</v>
      </c>
      <c r="D2932" t="s">
        <v>897</v>
      </c>
      <c r="E2932" s="200">
        <v>78991</v>
      </c>
      <c r="F2932">
        <v>10</v>
      </c>
      <c r="G2932" t="s">
        <v>890</v>
      </c>
      <c r="H2932">
        <f>YEAR(Table5[[#This Row],[Date]])</f>
        <v>2116</v>
      </c>
    </row>
    <row r="2933" spans="1:8" x14ac:dyDescent="0.2">
      <c r="A2933">
        <v>4063</v>
      </c>
      <c r="B2933" t="s">
        <v>891</v>
      </c>
      <c r="C2933">
        <v>2417</v>
      </c>
      <c r="D2933" t="s">
        <v>897</v>
      </c>
      <c r="E2933" s="200">
        <v>79003</v>
      </c>
      <c r="F2933">
        <v>10</v>
      </c>
      <c r="G2933" t="s">
        <v>890</v>
      </c>
      <c r="H2933">
        <f>YEAR(Table5[[#This Row],[Date]])</f>
        <v>2116</v>
      </c>
    </row>
    <row r="2934" spans="1:8" x14ac:dyDescent="0.2">
      <c r="A2934">
        <v>4064</v>
      </c>
      <c r="B2934" t="s">
        <v>891</v>
      </c>
      <c r="C2934">
        <v>2416</v>
      </c>
      <c r="D2934" t="s">
        <v>900</v>
      </c>
      <c r="E2934" s="200">
        <v>79015</v>
      </c>
      <c r="F2934">
        <v>10</v>
      </c>
      <c r="G2934" t="s">
        <v>892</v>
      </c>
      <c r="H2934">
        <f>YEAR(Table5[[#This Row],[Date]])</f>
        <v>2116</v>
      </c>
    </row>
    <row r="2935" spans="1:8" x14ac:dyDescent="0.2">
      <c r="A2935">
        <v>4065</v>
      </c>
      <c r="B2935" t="s">
        <v>888</v>
      </c>
      <c r="C2935">
        <v>2419</v>
      </c>
      <c r="D2935" t="s">
        <v>889</v>
      </c>
      <c r="E2935" s="200">
        <v>79027</v>
      </c>
      <c r="F2935">
        <v>10</v>
      </c>
      <c r="G2935" t="s">
        <v>892</v>
      </c>
      <c r="H2935">
        <f>YEAR(Table5[[#This Row],[Date]])</f>
        <v>2116</v>
      </c>
    </row>
    <row r="2936" spans="1:8" x14ac:dyDescent="0.2">
      <c r="A2936">
        <v>4066</v>
      </c>
      <c r="B2936" t="s">
        <v>888</v>
      </c>
      <c r="C2936">
        <v>2411</v>
      </c>
      <c r="D2936" t="s">
        <v>900</v>
      </c>
      <c r="E2936" s="200">
        <v>79039</v>
      </c>
      <c r="F2936">
        <v>10</v>
      </c>
      <c r="G2936" t="s">
        <v>892</v>
      </c>
      <c r="H2936">
        <f>YEAR(Table5[[#This Row],[Date]])</f>
        <v>2116</v>
      </c>
    </row>
    <row r="2937" spans="1:8" x14ac:dyDescent="0.2">
      <c r="A2937">
        <v>4067</v>
      </c>
      <c r="B2937" t="s">
        <v>888</v>
      </c>
      <c r="C2937">
        <v>2405</v>
      </c>
      <c r="D2937" t="s">
        <v>899</v>
      </c>
      <c r="E2937" s="200">
        <v>79051</v>
      </c>
      <c r="F2937">
        <v>10</v>
      </c>
      <c r="G2937" t="s">
        <v>890</v>
      </c>
      <c r="H2937">
        <f>YEAR(Table5[[#This Row],[Date]])</f>
        <v>2116</v>
      </c>
    </row>
    <row r="2938" spans="1:8" x14ac:dyDescent="0.2">
      <c r="A2938">
        <v>4068</v>
      </c>
      <c r="B2938" t="s">
        <v>891</v>
      </c>
      <c r="C2938">
        <v>2401</v>
      </c>
      <c r="D2938" t="s">
        <v>900</v>
      </c>
      <c r="E2938" s="200">
        <v>79063</v>
      </c>
      <c r="F2938">
        <v>10</v>
      </c>
      <c r="G2938" t="s">
        <v>892</v>
      </c>
      <c r="H2938">
        <f>YEAR(Table5[[#This Row],[Date]])</f>
        <v>2116</v>
      </c>
    </row>
    <row r="2939" spans="1:8" x14ac:dyDescent="0.2">
      <c r="A2939">
        <v>4069</v>
      </c>
      <c r="B2939" t="s">
        <v>888</v>
      </c>
      <c r="C2939">
        <v>2420</v>
      </c>
      <c r="D2939" t="s">
        <v>897</v>
      </c>
      <c r="E2939" s="200">
        <v>79075</v>
      </c>
      <c r="F2939">
        <v>10</v>
      </c>
      <c r="G2939" t="s">
        <v>890</v>
      </c>
      <c r="H2939">
        <f>YEAR(Table5[[#This Row],[Date]])</f>
        <v>2116</v>
      </c>
    </row>
    <row r="2940" spans="1:8" x14ac:dyDescent="0.2">
      <c r="A2940">
        <v>4070</v>
      </c>
      <c r="B2940" t="s">
        <v>898</v>
      </c>
      <c r="C2940">
        <v>2416</v>
      </c>
      <c r="D2940" t="s">
        <v>899</v>
      </c>
      <c r="E2940" s="200">
        <v>79087</v>
      </c>
      <c r="F2940">
        <v>10</v>
      </c>
      <c r="G2940" t="s">
        <v>892</v>
      </c>
      <c r="H2940">
        <f>YEAR(Table5[[#This Row],[Date]])</f>
        <v>2116</v>
      </c>
    </row>
    <row r="2941" spans="1:8" x14ac:dyDescent="0.2">
      <c r="A2941">
        <v>4071</v>
      </c>
      <c r="B2941" t="s">
        <v>888</v>
      </c>
      <c r="C2941">
        <v>2408</v>
      </c>
      <c r="D2941" t="s">
        <v>893</v>
      </c>
      <c r="E2941" s="200">
        <v>79099</v>
      </c>
      <c r="F2941">
        <v>10</v>
      </c>
      <c r="G2941" t="s">
        <v>890</v>
      </c>
      <c r="H2941">
        <f>YEAR(Table5[[#This Row],[Date]])</f>
        <v>2116</v>
      </c>
    </row>
    <row r="2942" spans="1:8" x14ac:dyDescent="0.2">
      <c r="A2942">
        <v>4072</v>
      </c>
      <c r="B2942" t="s">
        <v>894</v>
      </c>
      <c r="C2942">
        <v>2413</v>
      </c>
      <c r="D2942" t="s">
        <v>899</v>
      </c>
      <c r="E2942" s="200">
        <v>79111</v>
      </c>
      <c r="F2942">
        <v>9</v>
      </c>
      <c r="G2942" t="s">
        <v>892</v>
      </c>
      <c r="H2942">
        <f>YEAR(Table5[[#This Row],[Date]])</f>
        <v>2116</v>
      </c>
    </row>
    <row r="2943" spans="1:8" x14ac:dyDescent="0.2">
      <c r="A2943">
        <v>4073</v>
      </c>
      <c r="B2943" t="s">
        <v>891</v>
      </c>
      <c r="C2943">
        <v>2404</v>
      </c>
      <c r="D2943" t="s">
        <v>897</v>
      </c>
      <c r="E2943" s="200">
        <v>79123</v>
      </c>
      <c r="F2943">
        <v>10</v>
      </c>
      <c r="G2943" t="s">
        <v>892</v>
      </c>
      <c r="H2943">
        <f>YEAR(Table5[[#This Row],[Date]])</f>
        <v>2116</v>
      </c>
    </row>
    <row r="2944" spans="1:8" x14ac:dyDescent="0.2">
      <c r="A2944">
        <v>4074</v>
      </c>
      <c r="B2944" t="s">
        <v>888</v>
      </c>
      <c r="C2944">
        <v>2409</v>
      </c>
      <c r="D2944" t="s">
        <v>893</v>
      </c>
      <c r="E2944" s="200">
        <v>79135</v>
      </c>
      <c r="F2944">
        <v>9</v>
      </c>
      <c r="G2944" t="s">
        <v>892</v>
      </c>
      <c r="H2944">
        <f>YEAR(Table5[[#This Row],[Date]])</f>
        <v>2116</v>
      </c>
    </row>
    <row r="2945" spans="1:8" x14ac:dyDescent="0.2">
      <c r="A2945">
        <v>4075</v>
      </c>
      <c r="B2945" t="s">
        <v>894</v>
      </c>
      <c r="C2945">
        <v>2413</v>
      </c>
      <c r="D2945" t="s">
        <v>899</v>
      </c>
      <c r="E2945" s="200">
        <v>79147</v>
      </c>
      <c r="F2945">
        <v>9</v>
      </c>
      <c r="G2945" t="s">
        <v>892</v>
      </c>
      <c r="H2945">
        <f>YEAR(Table5[[#This Row],[Date]])</f>
        <v>2116</v>
      </c>
    </row>
    <row r="2946" spans="1:8" x14ac:dyDescent="0.2">
      <c r="A2946">
        <v>4076</v>
      </c>
      <c r="B2946" t="s">
        <v>891</v>
      </c>
      <c r="C2946">
        <v>2418</v>
      </c>
      <c r="D2946" t="s">
        <v>899</v>
      </c>
      <c r="E2946" s="200">
        <v>79159</v>
      </c>
      <c r="F2946">
        <v>6</v>
      </c>
      <c r="G2946" t="s">
        <v>892</v>
      </c>
      <c r="H2946">
        <f>YEAR(Table5[[#This Row],[Date]])</f>
        <v>2116</v>
      </c>
    </row>
    <row r="2947" spans="1:8" x14ac:dyDescent="0.2">
      <c r="A2947">
        <v>4077</v>
      </c>
      <c r="B2947" t="s">
        <v>888</v>
      </c>
      <c r="C2947">
        <v>2419</v>
      </c>
      <c r="D2947" t="s">
        <v>900</v>
      </c>
      <c r="E2947" s="200">
        <v>79171</v>
      </c>
      <c r="F2947">
        <v>10</v>
      </c>
      <c r="G2947" t="s">
        <v>890</v>
      </c>
      <c r="H2947">
        <f>YEAR(Table5[[#This Row],[Date]])</f>
        <v>2116</v>
      </c>
    </row>
    <row r="2948" spans="1:8" x14ac:dyDescent="0.2">
      <c r="A2948">
        <v>4078</v>
      </c>
      <c r="B2948" t="s">
        <v>891</v>
      </c>
      <c r="C2948">
        <v>2424</v>
      </c>
      <c r="D2948" t="s">
        <v>900</v>
      </c>
      <c r="E2948" s="200">
        <v>79183</v>
      </c>
      <c r="F2948">
        <v>9</v>
      </c>
      <c r="G2948" t="s">
        <v>892</v>
      </c>
      <c r="H2948">
        <f>YEAR(Table5[[#This Row],[Date]])</f>
        <v>2116</v>
      </c>
    </row>
    <row r="2949" spans="1:8" x14ac:dyDescent="0.2">
      <c r="A2949">
        <v>4079</v>
      </c>
      <c r="B2949" t="s">
        <v>888</v>
      </c>
      <c r="C2949">
        <v>2403</v>
      </c>
      <c r="D2949" t="s">
        <v>900</v>
      </c>
      <c r="E2949" s="200">
        <v>79195</v>
      </c>
      <c r="F2949">
        <v>9</v>
      </c>
      <c r="G2949" t="s">
        <v>892</v>
      </c>
      <c r="H2949">
        <f>YEAR(Table5[[#This Row],[Date]])</f>
        <v>2116</v>
      </c>
    </row>
    <row r="2950" spans="1:8" x14ac:dyDescent="0.2">
      <c r="A2950">
        <v>4080</v>
      </c>
      <c r="B2950" t="s">
        <v>894</v>
      </c>
      <c r="C2950">
        <v>2406</v>
      </c>
      <c r="D2950" t="s">
        <v>899</v>
      </c>
      <c r="E2950" s="200">
        <v>79207</v>
      </c>
      <c r="F2950">
        <v>9</v>
      </c>
      <c r="G2950" t="s">
        <v>892</v>
      </c>
      <c r="H2950">
        <f>YEAR(Table5[[#This Row],[Date]])</f>
        <v>2116</v>
      </c>
    </row>
    <row r="2951" spans="1:8" x14ac:dyDescent="0.2">
      <c r="A2951">
        <v>4081</v>
      </c>
      <c r="B2951" t="s">
        <v>888</v>
      </c>
      <c r="C2951">
        <v>2421</v>
      </c>
      <c r="D2951" t="s">
        <v>899</v>
      </c>
      <c r="E2951" s="200">
        <v>79219</v>
      </c>
      <c r="F2951">
        <v>9</v>
      </c>
      <c r="G2951" t="s">
        <v>892</v>
      </c>
      <c r="H2951">
        <f>YEAR(Table5[[#This Row],[Date]])</f>
        <v>2116</v>
      </c>
    </row>
    <row r="2952" spans="1:8" x14ac:dyDescent="0.2">
      <c r="A2952">
        <v>4082</v>
      </c>
      <c r="B2952" t="s">
        <v>895</v>
      </c>
      <c r="C2952">
        <v>2423</v>
      </c>
      <c r="D2952" t="s">
        <v>893</v>
      </c>
      <c r="E2952" s="200">
        <v>79231</v>
      </c>
      <c r="F2952">
        <v>9</v>
      </c>
      <c r="G2952" t="s">
        <v>892</v>
      </c>
      <c r="H2952">
        <f>YEAR(Table5[[#This Row],[Date]])</f>
        <v>2116</v>
      </c>
    </row>
    <row r="2953" spans="1:8" x14ac:dyDescent="0.2">
      <c r="A2953">
        <v>4083</v>
      </c>
      <c r="B2953" t="s">
        <v>891</v>
      </c>
      <c r="C2953">
        <v>2416</v>
      </c>
      <c r="D2953" t="s">
        <v>899</v>
      </c>
      <c r="E2953" s="200">
        <v>79243</v>
      </c>
      <c r="F2953">
        <v>9</v>
      </c>
      <c r="G2953" t="s">
        <v>892</v>
      </c>
      <c r="H2953">
        <f>YEAR(Table5[[#This Row],[Date]])</f>
        <v>2116</v>
      </c>
    </row>
    <row r="2954" spans="1:8" x14ac:dyDescent="0.2">
      <c r="A2954">
        <v>4084</v>
      </c>
      <c r="B2954" t="s">
        <v>891</v>
      </c>
      <c r="C2954">
        <v>2416</v>
      </c>
      <c r="D2954" t="s">
        <v>899</v>
      </c>
      <c r="E2954" s="200">
        <v>79255</v>
      </c>
      <c r="F2954">
        <v>9</v>
      </c>
      <c r="G2954" t="s">
        <v>892</v>
      </c>
      <c r="H2954">
        <f>YEAR(Table5[[#This Row],[Date]])</f>
        <v>2116</v>
      </c>
    </row>
    <row r="2955" spans="1:8" x14ac:dyDescent="0.2">
      <c r="A2955">
        <v>4085</v>
      </c>
      <c r="B2955" t="s">
        <v>891</v>
      </c>
      <c r="C2955">
        <v>2413</v>
      </c>
      <c r="D2955" t="s">
        <v>899</v>
      </c>
      <c r="E2955" s="200">
        <v>79267</v>
      </c>
      <c r="F2955">
        <v>9</v>
      </c>
      <c r="G2955" t="s">
        <v>892</v>
      </c>
      <c r="H2955">
        <f>YEAR(Table5[[#This Row],[Date]])</f>
        <v>2117</v>
      </c>
    </row>
    <row r="2956" spans="1:8" x14ac:dyDescent="0.2">
      <c r="A2956">
        <v>4086</v>
      </c>
      <c r="B2956" t="s">
        <v>894</v>
      </c>
      <c r="C2956">
        <v>2419</v>
      </c>
      <c r="D2956" t="s">
        <v>900</v>
      </c>
      <c r="E2956" s="200">
        <v>79279</v>
      </c>
      <c r="F2956">
        <v>9</v>
      </c>
      <c r="G2956" t="s">
        <v>890</v>
      </c>
      <c r="H2956">
        <f>YEAR(Table5[[#This Row],[Date]])</f>
        <v>2117</v>
      </c>
    </row>
    <row r="2957" spans="1:8" x14ac:dyDescent="0.2">
      <c r="A2957">
        <v>4087</v>
      </c>
      <c r="B2957" t="s">
        <v>894</v>
      </c>
      <c r="C2957">
        <v>2419</v>
      </c>
      <c r="D2957" t="s">
        <v>893</v>
      </c>
      <c r="E2957" s="200">
        <v>79291</v>
      </c>
      <c r="F2957">
        <v>9</v>
      </c>
      <c r="G2957" t="s">
        <v>890</v>
      </c>
      <c r="H2957">
        <f>YEAR(Table5[[#This Row],[Date]])</f>
        <v>2117</v>
      </c>
    </row>
    <row r="2958" spans="1:8" x14ac:dyDescent="0.2">
      <c r="A2958">
        <v>4088</v>
      </c>
      <c r="B2958" t="s">
        <v>888</v>
      </c>
      <c r="C2958">
        <v>2414</v>
      </c>
      <c r="D2958" t="s">
        <v>897</v>
      </c>
      <c r="E2958" s="200">
        <v>79303</v>
      </c>
      <c r="F2958">
        <v>9</v>
      </c>
      <c r="G2958" t="s">
        <v>890</v>
      </c>
      <c r="H2958">
        <f>YEAR(Table5[[#This Row],[Date]])</f>
        <v>2117</v>
      </c>
    </row>
    <row r="2959" spans="1:8" x14ac:dyDescent="0.2">
      <c r="A2959">
        <v>4089</v>
      </c>
      <c r="B2959" t="s">
        <v>894</v>
      </c>
      <c r="C2959">
        <v>2406</v>
      </c>
      <c r="D2959" t="s">
        <v>897</v>
      </c>
      <c r="E2959" s="200">
        <v>79315</v>
      </c>
      <c r="F2959">
        <v>9</v>
      </c>
      <c r="G2959" t="s">
        <v>892</v>
      </c>
      <c r="H2959">
        <f>YEAR(Table5[[#This Row],[Date]])</f>
        <v>2117</v>
      </c>
    </row>
    <row r="2960" spans="1:8" x14ac:dyDescent="0.2">
      <c r="A2960">
        <v>4090</v>
      </c>
      <c r="B2960" t="s">
        <v>894</v>
      </c>
      <c r="C2960">
        <v>2416</v>
      </c>
      <c r="D2960" t="s">
        <v>899</v>
      </c>
      <c r="E2960" s="200">
        <v>79327</v>
      </c>
      <c r="F2960">
        <v>9</v>
      </c>
      <c r="G2960" t="s">
        <v>892</v>
      </c>
      <c r="H2960">
        <f>YEAR(Table5[[#This Row],[Date]])</f>
        <v>2117</v>
      </c>
    </row>
    <row r="2961" spans="1:8" x14ac:dyDescent="0.2">
      <c r="A2961">
        <v>4091</v>
      </c>
      <c r="B2961" t="s">
        <v>891</v>
      </c>
      <c r="C2961">
        <v>2424</v>
      </c>
      <c r="D2961" t="s">
        <v>893</v>
      </c>
      <c r="E2961" s="200">
        <v>79339</v>
      </c>
      <c r="F2961">
        <v>9</v>
      </c>
      <c r="G2961" t="s">
        <v>892</v>
      </c>
      <c r="H2961">
        <f>YEAR(Table5[[#This Row],[Date]])</f>
        <v>2117</v>
      </c>
    </row>
    <row r="2962" spans="1:8" x14ac:dyDescent="0.2">
      <c r="A2962">
        <v>4092</v>
      </c>
      <c r="B2962" t="s">
        <v>891</v>
      </c>
      <c r="C2962">
        <v>2414</v>
      </c>
      <c r="D2962" t="s">
        <v>897</v>
      </c>
      <c r="E2962" s="200">
        <v>79351</v>
      </c>
      <c r="F2962">
        <v>10</v>
      </c>
      <c r="G2962" t="s">
        <v>892</v>
      </c>
      <c r="H2962">
        <f>YEAR(Table5[[#This Row],[Date]])</f>
        <v>2117</v>
      </c>
    </row>
    <row r="2963" spans="1:8" x14ac:dyDescent="0.2">
      <c r="A2963">
        <v>4093</v>
      </c>
      <c r="B2963" t="s">
        <v>888</v>
      </c>
      <c r="C2963">
        <v>2415</v>
      </c>
      <c r="D2963" t="s">
        <v>900</v>
      </c>
      <c r="E2963" s="200">
        <v>79363</v>
      </c>
      <c r="F2963">
        <v>9</v>
      </c>
      <c r="G2963" t="s">
        <v>892</v>
      </c>
      <c r="H2963">
        <f>YEAR(Table5[[#This Row],[Date]])</f>
        <v>2117</v>
      </c>
    </row>
    <row r="2964" spans="1:8" x14ac:dyDescent="0.2">
      <c r="A2964">
        <v>4094</v>
      </c>
      <c r="B2964" t="s">
        <v>888</v>
      </c>
      <c r="C2964">
        <v>2416</v>
      </c>
      <c r="D2964" t="s">
        <v>900</v>
      </c>
      <c r="E2964" s="200">
        <v>79375</v>
      </c>
      <c r="F2964">
        <v>9</v>
      </c>
      <c r="G2964" t="s">
        <v>890</v>
      </c>
      <c r="H2964">
        <f>YEAR(Table5[[#This Row],[Date]])</f>
        <v>2117</v>
      </c>
    </row>
    <row r="2965" spans="1:8" x14ac:dyDescent="0.2">
      <c r="A2965">
        <v>4095</v>
      </c>
      <c r="B2965" t="s">
        <v>888</v>
      </c>
      <c r="C2965">
        <v>2422</v>
      </c>
      <c r="D2965" t="s">
        <v>897</v>
      </c>
      <c r="E2965" s="200">
        <v>79387</v>
      </c>
      <c r="F2965">
        <v>10</v>
      </c>
      <c r="G2965" t="s">
        <v>890</v>
      </c>
      <c r="H2965">
        <f>YEAR(Table5[[#This Row],[Date]])</f>
        <v>2117</v>
      </c>
    </row>
    <row r="2966" spans="1:8" x14ac:dyDescent="0.2">
      <c r="A2966">
        <v>4096</v>
      </c>
      <c r="B2966" t="s">
        <v>891</v>
      </c>
      <c r="C2966">
        <v>2419</v>
      </c>
      <c r="D2966" t="s">
        <v>899</v>
      </c>
      <c r="E2966" s="200">
        <v>79399</v>
      </c>
      <c r="F2966">
        <v>9</v>
      </c>
      <c r="G2966" t="s">
        <v>892</v>
      </c>
      <c r="H2966">
        <f>YEAR(Table5[[#This Row],[Date]])</f>
        <v>2117</v>
      </c>
    </row>
    <row r="2967" spans="1:8" x14ac:dyDescent="0.2">
      <c r="A2967">
        <v>4097</v>
      </c>
      <c r="B2967" t="s">
        <v>891</v>
      </c>
      <c r="C2967">
        <v>2406</v>
      </c>
      <c r="D2967" t="s">
        <v>897</v>
      </c>
      <c r="E2967" s="200">
        <v>79411</v>
      </c>
      <c r="F2967">
        <v>9</v>
      </c>
      <c r="G2967" t="s">
        <v>890</v>
      </c>
      <c r="H2967">
        <f>YEAR(Table5[[#This Row],[Date]])</f>
        <v>2117</v>
      </c>
    </row>
    <row r="2968" spans="1:8" x14ac:dyDescent="0.2">
      <c r="A2968">
        <v>4098</v>
      </c>
      <c r="B2968" t="s">
        <v>891</v>
      </c>
      <c r="C2968">
        <v>2421</v>
      </c>
      <c r="D2968" t="s">
        <v>899</v>
      </c>
      <c r="E2968" s="200">
        <v>79423</v>
      </c>
      <c r="F2968">
        <v>9</v>
      </c>
      <c r="G2968" t="s">
        <v>890</v>
      </c>
      <c r="H2968">
        <f>YEAR(Table5[[#This Row],[Date]])</f>
        <v>2117</v>
      </c>
    </row>
    <row r="2969" spans="1:8" x14ac:dyDescent="0.2">
      <c r="A2969">
        <v>4099</v>
      </c>
      <c r="B2969" t="s">
        <v>891</v>
      </c>
      <c r="C2969">
        <v>2401</v>
      </c>
      <c r="D2969" t="s">
        <v>899</v>
      </c>
      <c r="E2969" s="200">
        <v>79435</v>
      </c>
      <c r="F2969">
        <v>9</v>
      </c>
      <c r="G2969" t="s">
        <v>892</v>
      </c>
      <c r="H2969">
        <f>YEAR(Table5[[#This Row],[Date]])</f>
        <v>2117</v>
      </c>
    </row>
    <row r="2970" spans="1:8" x14ac:dyDescent="0.2">
      <c r="A2970">
        <v>4100</v>
      </c>
      <c r="B2970" t="s">
        <v>891</v>
      </c>
      <c r="C2970">
        <v>2417</v>
      </c>
      <c r="D2970" t="s">
        <v>899</v>
      </c>
      <c r="E2970" s="200">
        <v>79447</v>
      </c>
      <c r="F2970">
        <v>9</v>
      </c>
      <c r="G2970" t="s">
        <v>892</v>
      </c>
      <c r="H2970">
        <f>YEAR(Table5[[#This Row],[Date]])</f>
        <v>2117</v>
      </c>
    </row>
    <row r="2971" spans="1:8" x14ac:dyDescent="0.2">
      <c r="A2971">
        <v>4101</v>
      </c>
      <c r="B2971" t="s">
        <v>888</v>
      </c>
      <c r="C2971">
        <v>2421</v>
      </c>
      <c r="D2971" t="s">
        <v>899</v>
      </c>
      <c r="E2971" s="200">
        <v>79459</v>
      </c>
      <c r="F2971">
        <v>9</v>
      </c>
      <c r="G2971" t="s">
        <v>892</v>
      </c>
      <c r="H2971">
        <f>YEAR(Table5[[#This Row],[Date]])</f>
        <v>2117</v>
      </c>
    </row>
    <row r="2972" spans="1:8" x14ac:dyDescent="0.2">
      <c r="A2972">
        <v>4103</v>
      </c>
      <c r="B2972" t="s">
        <v>891</v>
      </c>
      <c r="C2972">
        <v>2424</v>
      </c>
      <c r="D2972" t="s">
        <v>901</v>
      </c>
      <c r="E2972" s="200">
        <v>79471</v>
      </c>
      <c r="F2972">
        <v>9</v>
      </c>
      <c r="G2972" t="s">
        <v>890</v>
      </c>
      <c r="H2972">
        <f>YEAR(Table5[[#This Row],[Date]])</f>
        <v>2117</v>
      </c>
    </row>
    <row r="2973" spans="1:8" x14ac:dyDescent="0.2">
      <c r="A2973">
        <v>4104</v>
      </c>
      <c r="B2973" t="s">
        <v>891</v>
      </c>
      <c r="C2973">
        <v>2407</v>
      </c>
      <c r="D2973" t="s">
        <v>897</v>
      </c>
      <c r="E2973" s="200">
        <v>79483</v>
      </c>
      <c r="F2973">
        <v>9</v>
      </c>
      <c r="G2973" t="s">
        <v>890</v>
      </c>
      <c r="H2973">
        <f>YEAR(Table5[[#This Row],[Date]])</f>
        <v>2117</v>
      </c>
    </row>
    <row r="2974" spans="1:8" x14ac:dyDescent="0.2">
      <c r="A2974">
        <v>4105</v>
      </c>
      <c r="B2974" t="s">
        <v>891</v>
      </c>
      <c r="C2974">
        <v>2414</v>
      </c>
      <c r="D2974" t="s">
        <v>899</v>
      </c>
      <c r="E2974" s="200">
        <v>79495</v>
      </c>
      <c r="F2974">
        <v>9</v>
      </c>
      <c r="G2974" t="s">
        <v>892</v>
      </c>
      <c r="H2974">
        <f>YEAR(Table5[[#This Row],[Date]])</f>
        <v>2117</v>
      </c>
    </row>
    <row r="2975" spans="1:8" x14ac:dyDescent="0.2">
      <c r="A2975">
        <v>4106</v>
      </c>
      <c r="B2975" t="s">
        <v>894</v>
      </c>
      <c r="C2975">
        <v>2422</v>
      </c>
      <c r="D2975" t="s">
        <v>899</v>
      </c>
      <c r="E2975" s="200">
        <v>79507</v>
      </c>
      <c r="F2975">
        <v>9</v>
      </c>
      <c r="G2975" t="s">
        <v>892</v>
      </c>
      <c r="H2975">
        <f>YEAR(Table5[[#This Row],[Date]])</f>
        <v>2117</v>
      </c>
    </row>
    <row r="2976" spans="1:8" x14ac:dyDescent="0.2">
      <c r="A2976">
        <v>4107</v>
      </c>
      <c r="B2976" t="s">
        <v>891</v>
      </c>
      <c r="C2976">
        <v>2403</v>
      </c>
      <c r="D2976" t="s">
        <v>899</v>
      </c>
      <c r="E2976" s="200">
        <v>79519</v>
      </c>
      <c r="F2976">
        <v>9</v>
      </c>
      <c r="G2976" t="s">
        <v>892</v>
      </c>
      <c r="H2976">
        <f>YEAR(Table5[[#This Row],[Date]])</f>
        <v>2117</v>
      </c>
    </row>
    <row r="2977" spans="1:8" x14ac:dyDescent="0.2">
      <c r="A2977">
        <v>4108</v>
      </c>
      <c r="B2977" t="s">
        <v>891</v>
      </c>
      <c r="C2977">
        <v>2402</v>
      </c>
      <c r="D2977" t="s">
        <v>900</v>
      </c>
      <c r="E2977" s="200">
        <v>79531</v>
      </c>
      <c r="F2977">
        <v>9</v>
      </c>
      <c r="G2977" t="s">
        <v>892</v>
      </c>
      <c r="H2977">
        <f>YEAR(Table5[[#This Row],[Date]])</f>
        <v>2117</v>
      </c>
    </row>
    <row r="2978" spans="1:8" x14ac:dyDescent="0.2">
      <c r="A2978">
        <v>4109</v>
      </c>
      <c r="B2978" t="s">
        <v>894</v>
      </c>
      <c r="C2978">
        <v>2409</v>
      </c>
      <c r="D2978" t="s">
        <v>893</v>
      </c>
      <c r="E2978" s="200">
        <v>79543</v>
      </c>
      <c r="F2978">
        <v>9</v>
      </c>
      <c r="G2978" t="s">
        <v>890</v>
      </c>
      <c r="H2978">
        <f>YEAR(Table5[[#This Row],[Date]])</f>
        <v>2117</v>
      </c>
    </row>
    <row r="2979" spans="1:8" x14ac:dyDescent="0.2">
      <c r="A2979">
        <v>4110</v>
      </c>
      <c r="B2979" t="s">
        <v>891</v>
      </c>
      <c r="C2979">
        <v>2412</v>
      </c>
      <c r="D2979" t="s">
        <v>899</v>
      </c>
      <c r="E2979" s="200">
        <v>79555</v>
      </c>
      <c r="F2979">
        <v>9</v>
      </c>
      <c r="G2979" t="s">
        <v>892</v>
      </c>
      <c r="H2979">
        <f>YEAR(Table5[[#This Row],[Date]])</f>
        <v>2117</v>
      </c>
    </row>
    <row r="2980" spans="1:8" x14ac:dyDescent="0.2">
      <c r="A2980">
        <v>4111</v>
      </c>
      <c r="B2980" t="s">
        <v>891</v>
      </c>
      <c r="C2980">
        <v>2402</v>
      </c>
      <c r="D2980" t="s">
        <v>897</v>
      </c>
      <c r="E2980" s="200">
        <v>79567</v>
      </c>
      <c r="F2980">
        <v>9</v>
      </c>
      <c r="G2980" t="s">
        <v>890</v>
      </c>
      <c r="H2980">
        <f>YEAR(Table5[[#This Row],[Date]])</f>
        <v>2117</v>
      </c>
    </row>
    <row r="2981" spans="1:8" x14ac:dyDescent="0.2">
      <c r="A2981">
        <v>4112</v>
      </c>
      <c r="B2981" t="s">
        <v>891</v>
      </c>
      <c r="C2981">
        <v>2402</v>
      </c>
      <c r="D2981" t="s">
        <v>899</v>
      </c>
      <c r="E2981" s="200">
        <v>79579</v>
      </c>
      <c r="F2981">
        <v>9</v>
      </c>
      <c r="G2981" t="s">
        <v>892</v>
      </c>
      <c r="H2981">
        <f>YEAR(Table5[[#This Row],[Date]])</f>
        <v>2117</v>
      </c>
    </row>
    <row r="2982" spans="1:8" x14ac:dyDescent="0.2">
      <c r="A2982">
        <v>4113</v>
      </c>
      <c r="B2982" t="s">
        <v>894</v>
      </c>
      <c r="C2982">
        <v>2401</v>
      </c>
      <c r="D2982" t="s">
        <v>899</v>
      </c>
      <c r="E2982" s="200">
        <v>79591</v>
      </c>
      <c r="F2982">
        <v>9</v>
      </c>
      <c r="G2982" t="s">
        <v>892</v>
      </c>
      <c r="H2982">
        <f>YEAR(Table5[[#This Row],[Date]])</f>
        <v>2117</v>
      </c>
    </row>
    <row r="2983" spans="1:8" x14ac:dyDescent="0.2">
      <c r="A2983">
        <v>4114</v>
      </c>
      <c r="B2983" t="s">
        <v>895</v>
      </c>
      <c r="C2983">
        <v>2414</v>
      </c>
      <c r="D2983" t="s">
        <v>899</v>
      </c>
      <c r="E2983" s="200">
        <v>79603</v>
      </c>
      <c r="F2983">
        <v>9</v>
      </c>
      <c r="G2983" t="s">
        <v>892</v>
      </c>
      <c r="H2983">
        <f>YEAR(Table5[[#This Row],[Date]])</f>
        <v>2117</v>
      </c>
    </row>
    <row r="2984" spans="1:8" x14ac:dyDescent="0.2">
      <c r="A2984">
        <v>4115</v>
      </c>
      <c r="B2984" t="s">
        <v>891</v>
      </c>
      <c r="C2984">
        <v>2403</v>
      </c>
      <c r="D2984" t="s">
        <v>897</v>
      </c>
      <c r="E2984" s="200">
        <v>79615</v>
      </c>
      <c r="F2984">
        <v>9</v>
      </c>
      <c r="G2984" t="s">
        <v>890</v>
      </c>
      <c r="H2984">
        <f>YEAR(Table5[[#This Row],[Date]])</f>
        <v>2117</v>
      </c>
    </row>
    <row r="2985" spans="1:8" x14ac:dyDescent="0.2">
      <c r="A2985">
        <v>4116</v>
      </c>
      <c r="B2985" t="s">
        <v>891</v>
      </c>
      <c r="C2985">
        <v>2405</v>
      </c>
      <c r="D2985" t="s">
        <v>899</v>
      </c>
      <c r="E2985" s="200">
        <v>79627</v>
      </c>
      <c r="F2985">
        <v>9</v>
      </c>
      <c r="G2985" t="s">
        <v>892</v>
      </c>
      <c r="H2985">
        <f>YEAR(Table5[[#This Row],[Date]])</f>
        <v>2118</v>
      </c>
    </row>
    <row r="2986" spans="1:8" x14ac:dyDescent="0.2">
      <c r="A2986">
        <v>4117</v>
      </c>
      <c r="B2986" t="s">
        <v>894</v>
      </c>
      <c r="C2986">
        <v>2408</v>
      </c>
      <c r="D2986" t="s">
        <v>897</v>
      </c>
      <c r="E2986" s="200">
        <v>79639</v>
      </c>
      <c r="F2986">
        <v>9</v>
      </c>
      <c r="G2986" t="s">
        <v>890</v>
      </c>
      <c r="H2986">
        <f>YEAR(Table5[[#This Row],[Date]])</f>
        <v>2118</v>
      </c>
    </row>
    <row r="2987" spans="1:8" x14ac:dyDescent="0.2">
      <c r="A2987">
        <v>4118</v>
      </c>
      <c r="B2987" t="s">
        <v>891</v>
      </c>
      <c r="C2987">
        <v>2404</v>
      </c>
      <c r="D2987" t="s">
        <v>897</v>
      </c>
      <c r="E2987" s="200">
        <v>79651</v>
      </c>
      <c r="F2987">
        <v>9</v>
      </c>
      <c r="G2987" t="s">
        <v>896</v>
      </c>
      <c r="H2987">
        <f>YEAR(Table5[[#This Row],[Date]])</f>
        <v>2118</v>
      </c>
    </row>
    <row r="2988" spans="1:8" x14ac:dyDescent="0.2">
      <c r="A2988">
        <v>4119</v>
      </c>
      <c r="B2988" t="s">
        <v>891</v>
      </c>
      <c r="C2988">
        <v>2404</v>
      </c>
      <c r="D2988" t="s">
        <v>897</v>
      </c>
      <c r="E2988" s="200">
        <v>79663</v>
      </c>
      <c r="F2988">
        <v>9</v>
      </c>
      <c r="G2988" t="s">
        <v>890</v>
      </c>
      <c r="H2988">
        <f>YEAR(Table5[[#This Row],[Date]])</f>
        <v>2118</v>
      </c>
    </row>
    <row r="2989" spans="1:8" x14ac:dyDescent="0.2">
      <c r="A2989">
        <v>4120</v>
      </c>
      <c r="B2989" t="s">
        <v>888</v>
      </c>
      <c r="C2989">
        <v>2416</v>
      </c>
      <c r="D2989" t="s">
        <v>897</v>
      </c>
      <c r="E2989" s="200">
        <v>79675</v>
      </c>
      <c r="F2989">
        <v>9</v>
      </c>
      <c r="G2989" t="s">
        <v>890</v>
      </c>
      <c r="H2989">
        <f>YEAR(Table5[[#This Row],[Date]])</f>
        <v>2118</v>
      </c>
    </row>
    <row r="2990" spans="1:8" x14ac:dyDescent="0.2">
      <c r="A2990">
        <v>4121</v>
      </c>
      <c r="B2990" t="s">
        <v>888</v>
      </c>
      <c r="C2990">
        <v>2405</v>
      </c>
      <c r="D2990" t="s">
        <v>897</v>
      </c>
      <c r="E2990" s="200">
        <v>79687</v>
      </c>
      <c r="F2990">
        <v>9</v>
      </c>
      <c r="G2990" t="s">
        <v>890</v>
      </c>
      <c r="H2990">
        <f>YEAR(Table5[[#This Row],[Date]])</f>
        <v>2118</v>
      </c>
    </row>
    <row r="2991" spans="1:8" x14ac:dyDescent="0.2">
      <c r="A2991">
        <v>4122</v>
      </c>
      <c r="B2991" t="s">
        <v>888</v>
      </c>
      <c r="C2991">
        <v>2405</v>
      </c>
      <c r="D2991" t="s">
        <v>897</v>
      </c>
      <c r="E2991" s="200">
        <v>79699</v>
      </c>
      <c r="F2991">
        <v>9</v>
      </c>
      <c r="G2991" t="s">
        <v>890</v>
      </c>
      <c r="H2991">
        <f>YEAR(Table5[[#This Row],[Date]])</f>
        <v>2118</v>
      </c>
    </row>
    <row r="2992" spans="1:8" x14ac:dyDescent="0.2">
      <c r="A2992">
        <v>4123</v>
      </c>
      <c r="B2992" t="s">
        <v>891</v>
      </c>
      <c r="C2992">
        <v>2402</v>
      </c>
      <c r="D2992" t="s">
        <v>901</v>
      </c>
      <c r="E2992" s="200">
        <v>79711</v>
      </c>
      <c r="F2992">
        <v>3</v>
      </c>
      <c r="G2992" t="s">
        <v>890</v>
      </c>
      <c r="H2992">
        <f>YEAR(Table5[[#This Row],[Date]])</f>
        <v>2118</v>
      </c>
    </row>
    <row r="2993" spans="1:8" x14ac:dyDescent="0.2">
      <c r="A2993">
        <v>4124</v>
      </c>
      <c r="B2993" t="s">
        <v>891</v>
      </c>
      <c r="C2993">
        <v>2405</v>
      </c>
      <c r="D2993" t="s">
        <v>897</v>
      </c>
      <c r="E2993" s="200">
        <v>79723</v>
      </c>
      <c r="F2993">
        <v>9</v>
      </c>
      <c r="G2993" t="s">
        <v>892</v>
      </c>
      <c r="H2993">
        <f>YEAR(Table5[[#This Row],[Date]])</f>
        <v>2118</v>
      </c>
    </row>
    <row r="2994" spans="1:8" x14ac:dyDescent="0.2">
      <c r="A2994">
        <v>4125</v>
      </c>
      <c r="B2994" t="s">
        <v>891</v>
      </c>
      <c r="C2994">
        <v>2409</v>
      </c>
      <c r="D2994" t="s">
        <v>893</v>
      </c>
      <c r="E2994" s="200">
        <v>79735</v>
      </c>
      <c r="F2994">
        <v>9</v>
      </c>
      <c r="G2994" t="s">
        <v>890</v>
      </c>
      <c r="H2994">
        <f>YEAR(Table5[[#This Row],[Date]])</f>
        <v>2118</v>
      </c>
    </row>
    <row r="2995" spans="1:8" x14ac:dyDescent="0.2">
      <c r="A2995">
        <v>4126</v>
      </c>
      <c r="B2995" t="s">
        <v>891</v>
      </c>
      <c r="C2995">
        <v>2415</v>
      </c>
      <c r="D2995" t="s">
        <v>893</v>
      </c>
      <c r="E2995" s="200">
        <v>79747</v>
      </c>
      <c r="F2995">
        <v>9</v>
      </c>
      <c r="G2995" t="s">
        <v>896</v>
      </c>
      <c r="H2995">
        <f>YEAR(Table5[[#This Row],[Date]])</f>
        <v>2118</v>
      </c>
    </row>
    <row r="2996" spans="1:8" x14ac:dyDescent="0.2">
      <c r="A2996">
        <v>4127</v>
      </c>
      <c r="B2996" t="s">
        <v>888</v>
      </c>
      <c r="C2996">
        <v>2417</v>
      </c>
      <c r="D2996" t="s">
        <v>901</v>
      </c>
      <c r="E2996" s="200">
        <v>79759</v>
      </c>
      <c r="F2996">
        <v>9</v>
      </c>
      <c r="G2996" t="s">
        <v>890</v>
      </c>
      <c r="H2996">
        <f>YEAR(Table5[[#This Row],[Date]])</f>
        <v>2118</v>
      </c>
    </row>
    <row r="2997" spans="1:8" x14ac:dyDescent="0.2">
      <c r="A2997">
        <v>4128</v>
      </c>
      <c r="B2997" t="s">
        <v>891</v>
      </c>
      <c r="C2997">
        <v>2401</v>
      </c>
      <c r="D2997" t="s">
        <v>899</v>
      </c>
      <c r="E2997" s="200">
        <v>79771</v>
      </c>
      <c r="F2997">
        <v>9</v>
      </c>
      <c r="G2997" t="s">
        <v>892</v>
      </c>
      <c r="H2997">
        <f>YEAR(Table5[[#This Row],[Date]])</f>
        <v>2118</v>
      </c>
    </row>
    <row r="2998" spans="1:8" x14ac:dyDescent="0.2">
      <c r="A2998">
        <v>4129</v>
      </c>
      <c r="B2998" t="s">
        <v>888</v>
      </c>
      <c r="C2998">
        <v>2407</v>
      </c>
      <c r="D2998" t="s">
        <v>897</v>
      </c>
      <c r="E2998" s="200">
        <v>79783</v>
      </c>
      <c r="F2998">
        <v>9</v>
      </c>
      <c r="G2998" t="s">
        <v>890</v>
      </c>
      <c r="H2998">
        <f>YEAR(Table5[[#This Row],[Date]])</f>
        <v>2118</v>
      </c>
    </row>
    <row r="2999" spans="1:8" x14ac:dyDescent="0.2">
      <c r="A2999">
        <v>4130</v>
      </c>
      <c r="B2999" t="s">
        <v>891</v>
      </c>
      <c r="C2999">
        <v>2418</v>
      </c>
      <c r="D2999" t="s">
        <v>897</v>
      </c>
      <c r="E2999" s="200">
        <v>79795</v>
      </c>
      <c r="F2999">
        <v>9</v>
      </c>
      <c r="G2999" t="s">
        <v>892</v>
      </c>
      <c r="H2999">
        <f>YEAR(Table5[[#This Row],[Date]])</f>
        <v>2118</v>
      </c>
    </row>
    <row r="3000" spans="1:8" x14ac:dyDescent="0.2">
      <c r="A3000">
        <v>4131</v>
      </c>
      <c r="B3000" t="s">
        <v>891</v>
      </c>
      <c r="C3000">
        <v>2414</v>
      </c>
      <c r="D3000" t="s">
        <v>897</v>
      </c>
      <c r="E3000" s="200">
        <v>79807</v>
      </c>
      <c r="F3000">
        <v>9</v>
      </c>
      <c r="G3000" t="s">
        <v>892</v>
      </c>
      <c r="H3000">
        <f>YEAR(Table5[[#This Row],[Date]])</f>
        <v>2118</v>
      </c>
    </row>
    <row r="3001" spans="1:8" x14ac:dyDescent="0.2">
      <c r="A3001">
        <v>4132</v>
      </c>
      <c r="B3001" t="s">
        <v>891</v>
      </c>
      <c r="C3001">
        <v>2420</v>
      </c>
      <c r="D3001" t="s">
        <v>889</v>
      </c>
      <c r="E3001" s="200">
        <v>79819</v>
      </c>
      <c r="F3001">
        <v>22</v>
      </c>
      <c r="G3001" t="s">
        <v>890</v>
      </c>
      <c r="H3001">
        <f>YEAR(Table5[[#This Row],[Date]])</f>
        <v>2118</v>
      </c>
    </row>
    <row r="3002" spans="1:8" x14ac:dyDescent="0.2">
      <c r="A3002">
        <v>4133</v>
      </c>
      <c r="B3002" t="s">
        <v>888</v>
      </c>
      <c r="C3002">
        <v>2418</v>
      </c>
      <c r="D3002" t="s">
        <v>899</v>
      </c>
      <c r="E3002" s="200">
        <v>79831</v>
      </c>
      <c r="F3002">
        <v>9</v>
      </c>
      <c r="G3002" t="s">
        <v>892</v>
      </c>
      <c r="H3002">
        <f>YEAR(Table5[[#This Row],[Date]])</f>
        <v>2118</v>
      </c>
    </row>
    <row r="3003" spans="1:8" x14ac:dyDescent="0.2">
      <c r="A3003">
        <v>4134</v>
      </c>
      <c r="B3003" t="s">
        <v>888</v>
      </c>
      <c r="C3003">
        <v>2411</v>
      </c>
      <c r="D3003" t="s">
        <v>889</v>
      </c>
      <c r="E3003" s="200">
        <v>79843</v>
      </c>
      <c r="F3003">
        <v>9</v>
      </c>
      <c r="G3003" t="s">
        <v>890</v>
      </c>
      <c r="H3003">
        <f>YEAR(Table5[[#This Row],[Date]])</f>
        <v>2118</v>
      </c>
    </row>
    <row r="3004" spans="1:8" x14ac:dyDescent="0.2">
      <c r="A3004">
        <v>4135</v>
      </c>
      <c r="B3004" t="s">
        <v>891</v>
      </c>
      <c r="C3004">
        <v>2407</v>
      </c>
      <c r="D3004" t="s">
        <v>901</v>
      </c>
      <c r="E3004" s="200">
        <v>79855</v>
      </c>
      <c r="F3004">
        <v>9</v>
      </c>
      <c r="G3004" t="s">
        <v>892</v>
      </c>
      <c r="H3004">
        <f>YEAR(Table5[[#This Row],[Date]])</f>
        <v>2118</v>
      </c>
    </row>
    <row r="3005" spans="1:8" x14ac:dyDescent="0.2">
      <c r="A3005">
        <v>4137</v>
      </c>
      <c r="B3005" t="s">
        <v>891</v>
      </c>
      <c r="C3005">
        <v>2402</v>
      </c>
      <c r="D3005" t="s">
        <v>899</v>
      </c>
      <c r="E3005" s="200">
        <v>79867</v>
      </c>
      <c r="F3005">
        <v>9</v>
      </c>
      <c r="G3005" t="s">
        <v>890</v>
      </c>
      <c r="H3005">
        <f>YEAR(Table5[[#This Row],[Date]])</f>
        <v>2118</v>
      </c>
    </row>
    <row r="3006" spans="1:8" x14ac:dyDescent="0.2">
      <c r="A3006">
        <v>4138</v>
      </c>
      <c r="B3006" t="s">
        <v>891</v>
      </c>
      <c r="C3006">
        <v>2416</v>
      </c>
      <c r="D3006" t="s">
        <v>901</v>
      </c>
      <c r="E3006" s="200">
        <v>79879</v>
      </c>
      <c r="F3006">
        <v>9</v>
      </c>
      <c r="G3006" t="s">
        <v>890</v>
      </c>
      <c r="H3006">
        <f>YEAR(Table5[[#This Row],[Date]])</f>
        <v>2118</v>
      </c>
    </row>
    <row r="3007" spans="1:8" x14ac:dyDescent="0.2">
      <c r="A3007">
        <v>4139</v>
      </c>
      <c r="B3007" t="s">
        <v>888</v>
      </c>
      <c r="C3007">
        <v>2421</v>
      </c>
      <c r="D3007" t="s">
        <v>899</v>
      </c>
      <c r="E3007" s="200">
        <v>79891</v>
      </c>
      <c r="F3007">
        <v>9</v>
      </c>
      <c r="G3007" t="s">
        <v>892</v>
      </c>
      <c r="H3007">
        <f>YEAR(Table5[[#This Row],[Date]])</f>
        <v>2118</v>
      </c>
    </row>
    <row r="3008" spans="1:8" x14ac:dyDescent="0.2">
      <c r="A3008">
        <v>4140</v>
      </c>
      <c r="B3008" t="s">
        <v>891</v>
      </c>
      <c r="C3008">
        <v>2421</v>
      </c>
      <c r="D3008" t="s">
        <v>901</v>
      </c>
      <c r="E3008" s="200">
        <v>79903</v>
      </c>
      <c r="F3008">
        <v>9</v>
      </c>
      <c r="G3008" t="s">
        <v>890</v>
      </c>
      <c r="H3008">
        <f>YEAR(Table5[[#This Row],[Date]])</f>
        <v>2118</v>
      </c>
    </row>
    <row r="3009" spans="1:8" x14ac:dyDescent="0.2">
      <c r="A3009">
        <v>4141</v>
      </c>
      <c r="B3009" t="s">
        <v>895</v>
      </c>
      <c r="C3009">
        <v>2419</v>
      </c>
      <c r="D3009" t="s">
        <v>897</v>
      </c>
      <c r="E3009" s="200">
        <v>79915</v>
      </c>
      <c r="F3009">
        <v>9</v>
      </c>
      <c r="G3009" t="s">
        <v>892</v>
      </c>
      <c r="H3009">
        <f>YEAR(Table5[[#This Row],[Date]])</f>
        <v>2118</v>
      </c>
    </row>
    <row r="3010" spans="1:8" x14ac:dyDescent="0.2">
      <c r="A3010">
        <v>4142</v>
      </c>
      <c r="B3010" t="s">
        <v>891</v>
      </c>
      <c r="C3010">
        <v>2416</v>
      </c>
      <c r="D3010" t="s">
        <v>900</v>
      </c>
      <c r="E3010" s="200">
        <v>79927</v>
      </c>
      <c r="F3010">
        <v>9</v>
      </c>
      <c r="G3010" t="s">
        <v>892</v>
      </c>
      <c r="H3010">
        <f>YEAR(Table5[[#This Row],[Date]])</f>
        <v>2118</v>
      </c>
    </row>
    <row r="3011" spans="1:8" x14ac:dyDescent="0.2">
      <c r="A3011">
        <v>4143</v>
      </c>
      <c r="B3011" t="s">
        <v>891</v>
      </c>
      <c r="C3011">
        <v>2411</v>
      </c>
      <c r="D3011" t="s">
        <v>900</v>
      </c>
      <c r="E3011" s="200">
        <v>79939</v>
      </c>
      <c r="F3011">
        <v>8</v>
      </c>
      <c r="G3011" t="s">
        <v>890</v>
      </c>
      <c r="H3011">
        <f>YEAR(Table5[[#This Row],[Date]])</f>
        <v>2118</v>
      </c>
    </row>
    <row r="3012" spans="1:8" x14ac:dyDescent="0.2">
      <c r="A3012">
        <v>4144</v>
      </c>
      <c r="B3012" t="s">
        <v>894</v>
      </c>
      <c r="C3012">
        <v>2406</v>
      </c>
      <c r="D3012" t="s">
        <v>900</v>
      </c>
      <c r="E3012" s="200">
        <v>79951</v>
      </c>
      <c r="F3012">
        <v>8</v>
      </c>
      <c r="G3012" t="s">
        <v>890</v>
      </c>
      <c r="H3012">
        <f>YEAR(Table5[[#This Row],[Date]])</f>
        <v>2118</v>
      </c>
    </row>
    <row r="3013" spans="1:8" x14ac:dyDescent="0.2">
      <c r="A3013">
        <v>4145</v>
      </c>
      <c r="B3013" t="s">
        <v>888</v>
      </c>
      <c r="C3013">
        <v>2409</v>
      </c>
      <c r="D3013" t="s">
        <v>893</v>
      </c>
      <c r="E3013" s="200">
        <v>79963</v>
      </c>
      <c r="F3013">
        <v>8</v>
      </c>
      <c r="G3013" t="s">
        <v>892</v>
      </c>
      <c r="H3013">
        <f>YEAR(Table5[[#This Row],[Date]])</f>
        <v>2118</v>
      </c>
    </row>
    <row r="3014" spans="1:8" x14ac:dyDescent="0.2">
      <c r="A3014">
        <v>4146</v>
      </c>
      <c r="B3014" t="s">
        <v>891</v>
      </c>
      <c r="C3014">
        <v>2409</v>
      </c>
      <c r="D3014" t="s">
        <v>899</v>
      </c>
      <c r="E3014" s="200">
        <v>79975</v>
      </c>
      <c r="F3014">
        <v>8</v>
      </c>
      <c r="G3014" t="s">
        <v>892</v>
      </c>
      <c r="H3014">
        <f>YEAR(Table5[[#This Row],[Date]])</f>
        <v>2118</v>
      </c>
    </row>
    <row r="3015" spans="1:8" x14ac:dyDescent="0.2">
      <c r="A3015">
        <v>4147</v>
      </c>
      <c r="B3015" t="s">
        <v>891</v>
      </c>
      <c r="C3015">
        <v>2416</v>
      </c>
      <c r="D3015" t="s">
        <v>901</v>
      </c>
      <c r="E3015" s="200">
        <v>79987</v>
      </c>
      <c r="F3015">
        <v>8</v>
      </c>
      <c r="G3015" t="s">
        <v>890</v>
      </c>
      <c r="H3015">
        <f>YEAR(Table5[[#This Row],[Date]])</f>
        <v>2118</v>
      </c>
    </row>
    <row r="3016" spans="1:8" x14ac:dyDescent="0.2">
      <c r="A3016">
        <v>4148</v>
      </c>
      <c r="B3016" t="s">
        <v>898</v>
      </c>
      <c r="C3016">
        <v>2403</v>
      </c>
      <c r="D3016" t="s">
        <v>900</v>
      </c>
      <c r="E3016" s="200">
        <v>79999</v>
      </c>
      <c r="F3016">
        <v>8</v>
      </c>
      <c r="G3016" t="s">
        <v>890</v>
      </c>
      <c r="H3016">
        <f>YEAR(Table5[[#This Row],[Date]])</f>
        <v>2119</v>
      </c>
    </row>
    <row r="3017" spans="1:8" x14ac:dyDescent="0.2">
      <c r="A3017">
        <v>4149</v>
      </c>
      <c r="B3017" t="s">
        <v>891</v>
      </c>
      <c r="C3017">
        <v>2403</v>
      </c>
      <c r="D3017" t="s">
        <v>900</v>
      </c>
      <c r="E3017" s="200">
        <v>80011</v>
      </c>
      <c r="F3017">
        <v>8</v>
      </c>
      <c r="G3017" t="s">
        <v>890</v>
      </c>
      <c r="H3017">
        <f>YEAR(Table5[[#This Row],[Date]])</f>
        <v>2119</v>
      </c>
    </row>
    <row r="3018" spans="1:8" x14ac:dyDescent="0.2">
      <c r="A3018">
        <v>4150</v>
      </c>
      <c r="B3018" t="s">
        <v>888</v>
      </c>
      <c r="C3018">
        <v>2404</v>
      </c>
      <c r="D3018" t="s">
        <v>889</v>
      </c>
      <c r="E3018" s="200">
        <v>80023</v>
      </c>
      <c r="F3018">
        <v>8</v>
      </c>
      <c r="G3018" t="s">
        <v>892</v>
      </c>
      <c r="H3018">
        <f>YEAR(Table5[[#This Row],[Date]])</f>
        <v>2119</v>
      </c>
    </row>
    <row r="3019" spans="1:8" x14ac:dyDescent="0.2">
      <c r="A3019">
        <v>4151</v>
      </c>
      <c r="B3019" t="s">
        <v>888</v>
      </c>
      <c r="C3019">
        <v>2413</v>
      </c>
      <c r="D3019" t="s">
        <v>899</v>
      </c>
      <c r="E3019" s="200">
        <v>80035</v>
      </c>
      <c r="F3019">
        <v>8</v>
      </c>
      <c r="G3019" t="s">
        <v>892</v>
      </c>
      <c r="H3019">
        <f>YEAR(Table5[[#This Row],[Date]])</f>
        <v>2119</v>
      </c>
    </row>
    <row r="3020" spans="1:8" x14ac:dyDescent="0.2">
      <c r="A3020">
        <v>4152</v>
      </c>
      <c r="B3020" t="s">
        <v>894</v>
      </c>
      <c r="C3020">
        <v>2416</v>
      </c>
      <c r="D3020" t="s">
        <v>899</v>
      </c>
      <c r="E3020" s="200">
        <v>80047</v>
      </c>
      <c r="F3020">
        <v>8</v>
      </c>
      <c r="G3020" t="s">
        <v>890</v>
      </c>
      <c r="H3020">
        <f>YEAR(Table5[[#This Row],[Date]])</f>
        <v>2119</v>
      </c>
    </row>
    <row r="3021" spans="1:8" x14ac:dyDescent="0.2">
      <c r="A3021">
        <v>4153</v>
      </c>
      <c r="B3021" t="s">
        <v>891</v>
      </c>
      <c r="C3021">
        <v>2418</v>
      </c>
      <c r="D3021" t="s">
        <v>900</v>
      </c>
      <c r="E3021" s="200">
        <v>80059</v>
      </c>
      <c r="F3021">
        <v>8</v>
      </c>
      <c r="G3021" t="s">
        <v>892</v>
      </c>
      <c r="H3021">
        <f>YEAR(Table5[[#This Row],[Date]])</f>
        <v>2119</v>
      </c>
    </row>
    <row r="3022" spans="1:8" x14ac:dyDescent="0.2">
      <c r="A3022">
        <v>4154</v>
      </c>
      <c r="B3022" t="s">
        <v>891</v>
      </c>
      <c r="C3022">
        <v>2418</v>
      </c>
      <c r="D3022" t="s">
        <v>899</v>
      </c>
      <c r="E3022" s="200">
        <v>80071</v>
      </c>
      <c r="F3022">
        <v>8</v>
      </c>
      <c r="G3022" t="s">
        <v>892</v>
      </c>
      <c r="H3022">
        <f>YEAR(Table5[[#This Row],[Date]])</f>
        <v>2119</v>
      </c>
    </row>
    <row r="3023" spans="1:8" x14ac:dyDescent="0.2">
      <c r="A3023">
        <v>4155</v>
      </c>
      <c r="B3023" t="s">
        <v>888</v>
      </c>
      <c r="C3023">
        <v>2416</v>
      </c>
      <c r="D3023" t="s">
        <v>899</v>
      </c>
      <c r="E3023" s="200">
        <v>80083</v>
      </c>
      <c r="F3023">
        <v>8</v>
      </c>
      <c r="G3023" t="s">
        <v>890</v>
      </c>
      <c r="H3023">
        <f>YEAR(Table5[[#This Row],[Date]])</f>
        <v>2119</v>
      </c>
    </row>
    <row r="3024" spans="1:8" x14ac:dyDescent="0.2">
      <c r="A3024">
        <v>4156</v>
      </c>
      <c r="B3024" t="s">
        <v>891</v>
      </c>
      <c r="C3024">
        <v>2416</v>
      </c>
      <c r="D3024" t="s">
        <v>901</v>
      </c>
      <c r="E3024" s="200">
        <v>80095</v>
      </c>
      <c r="F3024">
        <v>8</v>
      </c>
      <c r="G3024" t="s">
        <v>892</v>
      </c>
      <c r="H3024">
        <f>YEAR(Table5[[#This Row],[Date]])</f>
        <v>2119</v>
      </c>
    </row>
    <row r="3025" spans="1:8" x14ac:dyDescent="0.2">
      <c r="A3025">
        <v>4157</v>
      </c>
      <c r="B3025" t="s">
        <v>894</v>
      </c>
      <c r="C3025">
        <v>2419</v>
      </c>
      <c r="D3025" t="s">
        <v>900</v>
      </c>
      <c r="E3025" s="200">
        <v>80107</v>
      </c>
      <c r="F3025">
        <v>8</v>
      </c>
      <c r="G3025" t="s">
        <v>892</v>
      </c>
      <c r="H3025">
        <f>YEAR(Table5[[#This Row],[Date]])</f>
        <v>2119</v>
      </c>
    </row>
    <row r="3026" spans="1:8" x14ac:dyDescent="0.2">
      <c r="A3026">
        <v>4158</v>
      </c>
      <c r="B3026" t="s">
        <v>894</v>
      </c>
      <c r="C3026">
        <v>2418</v>
      </c>
      <c r="D3026" t="s">
        <v>893</v>
      </c>
      <c r="E3026" s="200">
        <v>80119</v>
      </c>
      <c r="F3026">
        <v>8</v>
      </c>
      <c r="G3026" t="s">
        <v>892</v>
      </c>
      <c r="H3026">
        <f>YEAR(Table5[[#This Row],[Date]])</f>
        <v>2119</v>
      </c>
    </row>
    <row r="3027" spans="1:8" x14ac:dyDescent="0.2">
      <c r="A3027">
        <v>4159</v>
      </c>
      <c r="B3027" t="s">
        <v>891</v>
      </c>
      <c r="C3027">
        <v>2415</v>
      </c>
      <c r="D3027" t="s">
        <v>899</v>
      </c>
      <c r="E3027" s="200">
        <v>80131</v>
      </c>
      <c r="F3027">
        <v>8</v>
      </c>
      <c r="G3027" t="s">
        <v>892</v>
      </c>
      <c r="H3027">
        <f>YEAR(Table5[[#This Row],[Date]])</f>
        <v>2119</v>
      </c>
    </row>
    <row r="3028" spans="1:8" x14ac:dyDescent="0.2">
      <c r="A3028">
        <v>4160</v>
      </c>
      <c r="B3028" t="s">
        <v>891</v>
      </c>
      <c r="C3028">
        <v>2403</v>
      </c>
      <c r="D3028" t="s">
        <v>899</v>
      </c>
      <c r="E3028" s="200">
        <v>80143</v>
      </c>
      <c r="F3028">
        <v>8</v>
      </c>
      <c r="G3028" t="s">
        <v>890</v>
      </c>
      <c r="H3028">
        <f>YEAR(Table5[[#This Row],[Date]])</f>
        <v>2119</v>
      </c>
    </row>
    <row r="3029" spans="1:8" x14ac:dyDescent="0.2">
      <c r="A3029">
        <v>4161</v>
      </c>
      <c r="B3029" t="s">
        <v>888</v>
      </c>
      <c r="C3029">
        <v>2402</v>
      </c>
      <c r="D3029" t="s">
        <v>889</v>
      </c>
      <c r="E3029" s="200">
        <v>80155</v>
      </c>
      <c r="F3029">
        <v>8</v>
      </c>
      <c r="G3029" t="s">
        <v>892</v>
      </c>
      <c r="H3029">
        <f>YEAR(Table5[[#This Row],[Date]])</f>
        <v>2119</v>
      </c>
    </row>
    <row r="3030" spans="1:8" x14ac:dyDescent="0.2">
      <c r="A3030">
        <v>4162</v>
      </c>
      <c r="B3030" t="s">
        <v>888</v>
      </c>
      <c r="C3030">
        <v>2418</v>
      </c>
      <c r="D3030" t="s">
        <v>899</v>
      </c>
      <c r="E3030" s="200">
        <v>80167</v>
      </c>
      <c r="F3030">
        <v>8</v>
      </c>
      <c r="G3030" t="s">
        <v>892</v>
      </c>
      <c r="H3030">
        <f>YEAR(Table5[[#This Row],[Date]])</f>
        <v>2119</v>
      </c>
    </row>
    <row r="3031" spans="1:8" x14ac:dyDescent="0.2">
      <c r="A3031">
        <v>4163</v>
      </c>
      <c r="B3031" t="s">
        <v>891</v>
      </c>
      <c r="C3031">
        <v>2403</v>
      </c>
      <c r="D3031" t="s">
        <v>899</v>
      </c>
      <c r="E3031" s="200">
        <v>80179</v>
      </c>
      <c r="F3031">
        <v>7</v>
      </c>
      <c r="G3031" t="s">
        <v>890</v>
      </c>
      <c r="H3031">
        <f>YEAR(Table5[[#This Row],[Date]])</f>
        <v>2119</v>
      </c>
    </row>
    <row r="3032" spans="1:8" x14ac:dyDescent="0.2">
      <c r="A3032">
        <v>4164</v>
      </c>
      <c r="B3032" t="s">
        <v>891</v>
      </c>
      <c r="C3032">
        <v>2419</v>
      </c>
      <c r="D3032" t="s">
        <v>899</v>
      </c>
      <c r="E3032" s="200">
        <v>80191</v>
      </c>
      <c r="F3032">
        <v>7</v>
      </c>
      <c r="G3032" t="s">
        <v>892</v>
      </c>
      <c r="H3032">
        <f>YEAR(Table5[[#This Row],[Date]])</f>
        <v>2119</v>
      </c>
    </row>
    <row r="3033" spans="1:8" x14ac:dyDescent="0.2">
      <c r="A3033">
        <v>4165</v>
      </c>
      <c r="B3033" t="s">
        <v>891</v>
      </c>
      <c r="C3033">
        <v>2418</v>
      </c>
      <c r="D3033" t="s">
        <v>893</v>
      </c>
      <c r="E3033" s="200">
        <v>80203</v>
      </c>
      <c r="F3033">
        <v>8</v>
      </c>
      <c r="G3033" t="s">
        <v>892</v>
      </c>
      <c r="H3033">
        <f>YEAR(Table5[[#This Row],[Date]])</f>
        <v>2119</v>
      </c>
    </row>
    <row r="3034" spans="1:8" x14ac:dyDescent="0.2">
      <c r="A3034">
        <v>4166</v>
      </c>
      <c r="B3034" t="s">
        <v>891</v>
      </c>
      <c r="C3034">
        <v>2413</v>
      </c>
      <c r="D3034" t="s">
        <v>889</v>
      </c>
      <c r="E3034" s="200">
        <v>80215</v>
      </c>
      <c r="F3034">
        <v>7</v>
      </c>
      <c r="G3034" t="s">
        <v>892</v>
      </c>
      <c r="H3034">
        <f>YEAR(Table5[[#This Row],[Date]])</f>
        <v>2119</v>
      </c>
    </row>
    <row r="3035" spans="1:8" x14ac:dyDescent="0.2">
      <c r="A3035">
        <v>4167</v>
      </c>
      <c r="B3035" t="s">
        <v>888</v>
      </c>
      <c r="C3035">
        <v>2408</v>
      </c>
      <c r="D3035" t="s">
        <v>899</v>
      </c>
      <c r="E3035" s="200">
        <v>80227</v>
      </c>
      <c r="F3035">
        <v>7</v>
      </c>
      <c r="G3035" t="s">
        <v>892</v>
      </c>
      <c r="H3035">
        <f>YEAR(Table5[[#This Row],[Date]])</f>
        <v>2119</v>
      </c>
    </row>
    <row r="3036" spans="1:8" x14ac:dyDescent="0.2">
      <c r="A3036">
        <v>4168</v>
      </c>
      <c r="B3036" t="s">
        <v>894</v>
      </c>
      <c r="C3036">
        <v>2406</v>
      </c>
      <c r="D3036" t="s">
        <v>893</v>
      </c>
      <c r="E3036" s="200">
        <v>80239</v>
      </c>
      <c r="F3036">
        <v>7</v>
      </c>
      <c r="G3036" t="s">
        <v>892</v>
      </c>
      <c r="H3036">
        <f>YEAR(Table5[[#This Row],[Date]])</f>
        <v>2119</v>
      </c>
    </row>
    <row r="3037" spans="1:8" x14ac:dyDescent="0.2">
      <c r="A3037">
        <v>4169</v>
      </c>
      <c r="B3037" t="s">
        <v>894</v>
      </c>
      <c r="C3037">
        <v>2413</v>
      </c>
      <c r="D3037" t="s">
        <v>897</v>
      </c>
      <c r="E3037" s="200">
        <v>80251</v>
      </c>
      <c r="F3037">
        <v>7</v>
      </c>
      <c r="G3037" t="s">
        <v>892</v>
      </c>
      <c r="H3037">
        <f>YEAR(Table5[[#This Row],[Date]])</f>
        <v>2119</v>
      </c>
    </row>
    <row r="3038" spans="1:8" x14ac:dyDescent="0.2">
      <c r="A3038">
        <v>4170</v>
      </c>
      <c r="B3038" t="s">
        <v>891</v>
      </c>
      <c r="C3038">
        <v>2401</v>
      </c>
      <c r="D3038" t="s">
        <v>899</v>
      </c>
      <c r="E3038" s="200">
        <v>80263</v>
      </c>
      <c r="F3038">
        <v>7</v>
      </c>
      <c r="G3038" t="s">
        <v>892</v>
      </c>
      <c r="H3038">
        <f>YEAR(Table5[[#This Row],[Date]])</f>
        <v>2119</v>
      </c>
    </row>
    <row r="3039" spans="1:8" x14ac:dyDescent="0.2">
      <c r="A3039">
        <v>4171</v>
      </c>
      <c r="B3039" t="s">
        <v>894</v>
      </c>
      <c r="C3039">
        <v>2404</v>
      </c>
      <c r="D3039" t="s">
        <v>897</v>
      </c>
      <c r="E3039" s="200">
        <v>80275</v>
      </c>
      <c r="F3039">
        <v>7</v>
      </c>
      <c r="G3039" t="s">
        <v>892</v>
      </c>
      <c r="H3039">
        <f>YEAR(Table5[[#This Row],[Date]])</f>
        <v>2119</v>
      </c>
    </row>
    <row r="3040" spans="1:8" x14ac:dyDescent="0.2">
      <c r="A3040">
        <v>4172</v>
      </c>
      <c r="B3040" t="s">
        <v>888</v>
      </c>
      <c r="C3040">
        <v>2415</v>
      </c>
      <c r="D3040" t="s">
        <v>899</v>
      </c>
      <c r="E3040" s="200">
        <v>80287</v>
      </c>
      <c r="F3040">
        <v>7</v>
      </c>
      <c r="G3040" t="s">
        <v>892</v>
      </c>
      <c r="H3040">
        <f>YEAR(Table5[[#This Row],[Date]])</f>
        <v>2119</v>
      </c>
    </row>
    <row r="3041" spans="1:8" x14ac:dyDescent="0.2">
      <c r="A3041">
        <v>4173</v>
      </c>
      <c r="B3041" t="s">
        <v>894</v>
      </c>
      <c r="C3041">
        <v>2405</v>
      </c>
      <c r="D3041" t="s">
        <v>900</v>
      </c>
      <c r="E3041" s="200">
        <v>80299</v>
      </c>
      <c r="F3041">
        <v>7</v>
      </c>
      <c r="G3041" t="s">
        <v>890</v>
      </c>
      <c r="H3041">
        <f>YEAR(Table5[[#This Row],[Date]])</f>
        <v>2119</v>
      </c>
    </row>
    <row r="3042" spans="1:8" x14ac:dyDescent="0.2">
      <c r="A3042">
        <v>4174</v>
      </c>
      <c r="B3042" t="s">
        <v>888</v>
      </c>
      <c r="C3042">
        <v>2407</v>
      </c>
      <c r="D3042" t="s">
        <v>897</v>
      </c>
      <c r="E3042" s="200">
        <v>80311</v>
      </c>
      <c r="F3042">
        <v>7</v>
      </c>
      <c r="G3042" t="s">
        <v>892</v>
      </c>
      <c r="H3042">
        <f>YEAR(Table5[[#This Row],[Date]])</f>
        <v>2119</v>
      </c>
    </row>
    <row r="3043" spans="1:8" x14ac:dyDescent="0.2">
      <c r="A3043">
        <v>4175</v>
      </c>
      <c r="B3043" t="s">
        <v>891</v>
      </c>
      <c r="C3043">
        <v>2418</v>
      </c>
      <c r="D3043" t="s">
        <v>899</v>
      </c>
      <c r="E3043" s="200">
        <v>80323</v>
      </c>
      <c r="F3043">
        <v>7</v>
      </c>
      <c r="G3043" t="s">
        <v>892</v>
      </c>
      <c r="H3043">
        <f>YEAR(Table5[[#This Row],[Date]])</f>
        <v>2119</v>
      </c>
    </row>
    <row r="3044" spans="1:8" x14ac:dyDescent="0.2">
      <c r="A3044">
        <v>4176</v>
      </c>
      <c r="B3044" t="s">
        <v>891</v>
      </c>
      <c r="C3044">
        <v>2418</v>
      </c>
      <c r="D3044" t="s">
        <v>899</v>
      </c>
      <c r="E3044" s="200">
        <v>80335</v>
      </c>
      <c r="F3044">
        <v>7</v>
      </c>
      <c r="G3044" t="s">
        <v>892</v>
      </c>
      <c r="H3044">
        <f>YEAR(Table5[[#This Row],[Date]])</f>
        <v>2119</v>
      </c>
    </row>
    <row r="3045" spans="1:8" x14ac:dyDescent="0.2">
      <c r="A3045">
        <v>4177</v>
      </c>
      <c r="B3045" t="s">
        <v>891</v>
      </c>
      <c r="C3045">
        <v>2415</v>
      </c>
      <c r="D3045" t="s">
        <v>899</v>
      </c>
      <c r="E3045" s="200">
        <v>80347</v>
      </c>
      <c r="F3045">
        <v>7</v>
      </c>
      <c r="G3045" t="s">
        <v>892</v>
      </c>
      <c r="H3045">
        <f>YEAR(Table5[[#This Row],[Date]])</f>
        <v>2119</v>
      </c>
    </row>
    <row r="3046" spans="1:8" x14ac:dyDescent="0.2">
      <c r="A3046">
        <v>4178</v>
      </c>
      <c r="B3046" t="s">
        <v>888</v>
      </c>
      <c r="C3046">
        <v>2418</v>
      </c>
      <c r="D3046" t="s">
        <v>899</v>
      </c>
      <c r="E3046" s="200">
        <v>80359</v>
      </c>
      <c r="F3046">
        <v>7</v>
      </c>
      <c r="G3046" t="s">
        <v>892</v>
      </c>
      <c r="H3046">
        <f>YEAR(Table5[[#This Row],[Date]])</f>
        <v>2120</v>
      </c>
    </row>
    <row r="3047" spans="1:8" x14ac:dyDescent="0.2">
      <c r="A3047">
        <v>4179</v>
      </c>
      <c r="B3047" t="s">
        <v>891</v>
      </c>
      <c r="C3047">
        <v>2419</v>
      </c>
      <c r="D3047" t="s">
        <v>899</v>
      </c>
      <c r="E3047" s="200">
        <v>80371</v>
      </c>
      <c r="F3047">
        <v>7</v>
      </c>
      <c r="G3047" t="s">
        <v>892</v>
      </c>
      <c r="H3047">
        <f>YEAR(Table5[[#This Row],[Date]])</f>
        <v>2120</v>
      </c>
    </row>
    <row r="3048" spans="1:8" x14ac:dyDescent="0.2">
      <c r="A3048">
        <v>4180</v>
      </c>
      <c r="B3048" t="s">
        <v>888</v>
      </c>
      <c r="C3048">
        <v>2409</v>
      </c>
      <c r="D3048" t="s">
        <v>899</v>
      </c>
      <c r="E3048" s="200">
        <v>80383</v>
      </c>
      <c r="F3048">
        <v>7</v>
      </c>
      <c r="G3048" t="s">
        <v>892</v>
      </c>
      <c r="H3048">
        <f>YEAR(Table5[[#This Row],[Date]])</f>
        <v>2120</v>
      </c>
    </row>
    <row r="3049" spans="1:8" x14ac:dyDescent="0.2">
      <c r="A3049">
        <v>4181</v>
      </c>
      <c r="B3049" t="s">
        <v>891</v>
      </c>
      <c r="C3049">
        <v>2418</v>
      </c>
      <c r="D3049" t="s">
        <v>900</v>
      </c>
      <c r="E3049" s="200">
        <v>80395</v>
      </c>
      <c r="F3049">
        <v>7</v>
      </c>
      <c r="G3049" t="s">
        <v>890</v>
      </c>
      <c r="H3049">
        <f>YEAR(Table5[[#This Row],[Date]])</f>
        <v>2120</v>
      </c>
    </row>
    <row r="3050" spans="1:8" x14ac:dyDescent="0.2">
      <c r="A3050">
        <v>4182</v>
      </c>
      <c r="B3050" t="s">
        <v>894</v>
      </c>
      <c r="C3050">
        <v>2418</v>
      </c>
      <c r="D3050" t="s">
        <v>900</v>
      </c>
      <c r="E3050" s="200">
        <v>80407</v>
      </c>
      <c r="F3050">
        <v>7</v>
      </c>
      <c r="G3050" t="s">
        <v>890</v>
      </c>
      <c r="H3050">
        <f>YEAR(Table5[[#This Row],[Date]])</f>
        <v>2120</v>
      </c>
    </row>
    <row r="3051" spans="1:8" x14ac:dyDescent="0.2">
      <c r="A3051">
        <v>4183</v>
      </c>
      <c r="B3051" t="s">
        <v>888</v>
      </c>
      <c r="C3051">
        <v>2406</v>
      </c>
      <c r="D3051" t="s">
        <v>889</v>
      </c>
      <c r="E3051" s="200">
        <v>80419</v>
      </c>
      <c r="F3051">
        <v>7</v>
      </c>
      <c r="G3051" t="s">
        <v>892</v>
      </c>
      <c r="H3051">
        <f>YEAR(Table5[[#This Row],[Date]])</f>
        <v>2120</v>
      </c>
    </row>
    <row r="3052" spans="1:8" x14ac:dyDescent="0.2">
      <c r="A3052">
        <v>4184</v>
      </c>
      <c r="B3052" t="s">
        <v>891</v>
      </c>
      <c r="C3052">
        <v>2404</v>
      </c>
      <c r="D3052" t="s">
        <v>899</v>
      </c>
      <c r="E3052" s="200">
        <v>80431</v>
      </c>
      <c r="F3052">
        <v>7</v>
      </c>
      <c r="G3052" t="s">
        <v>892</v>
      </c>
      <c r="H3052">
        <f>YEAR(Table5[[#This Row],[Date]])</f>
        <v>2120</v>
      </c>
    </row>
    <row r="3053" spans="1:8" x14ac:dyDescent="0.2">
      <c r="A3053">
        <v>4185</v>
      </c>
      <c r="B3053" t="s">
        <v>891</v>
      </c>
      <c r="C3053">
        <v>2418</v>
      </c>
      <c r="D3053" t="s">
        <v>897</v>
      </c>
      <c r="E3053" s="200">
        <v>80443</v>
      </c>
      <c r="F3053">
        <v>7</v>
      </c>
      <c r="G3053" t="s">
        <v>890</v>
      </c>
      <c r="H3053">
        <f>YEAR(Table5[[#This Row],[Date]])</f>
        <v>2120</v>
      </c>
    </row>
    <row r="3054" spans="1:8" x14ac:dyDescent="0.2">
      <c r="A3054">
        <v>4186</v>
      </c>
      <c r="B3054" t="s">
        <v>891</v>
      </c>
      <c r="C3054">
        <v>2415</v>
      </c>
      <c r="D3054" t="s">
        <v>900</v>
      </c>
      <c r="E3054" s="200">
        <v>80455</v>
      </c>
      <c r="F3054">
        <v>7</v>
      </c>
      <c r="G3054" t="s">
        <v>890</v>
      </c>
      <c r="H3054">
        <f>YEAR(Table5[[#This Row],[Date]])</f>
        <v>2120</v>
      </c>
    </row>
    <row r="3055" spans="1:8" x14ac:dyDescent="0.2">
      <c r="A3055">
        <v>4187</v>
      </c>
      <c r="B3055" t="s">
        <v>891</v>
      </c>
      <c r="C3055">
        <v>2404</v>
      </c>
      <c r="D3055" t="s">
        <v>897</v>
      </c>
      <c r="E3055" s="200">
        <v>80467</v>
      </c>
      <c r="F3055">
        <v>7</v>
      </c>
      <c r="G3055" t="s">
        <v>892</v>
      </c>
      <c r="H3055">
        <f>YEAR(Table5[[#This Row],[Date]])</f>
        <v>2120</v>
      </c>
    </row>
    <row r="3056" spans="1:8" x14ac:dyDescent="0.2">
      <c r="A3056">
        <v>4188</v>
      </c>
      <c r="B3056" t="s">
        <v>894</v>
      </c>
      <c r="C3056">
        <v>2412</v>
      </c>
      <c r="D3056" t="s">
        <v>900</v>
      </c>
      <c r="E3056" s="200">
        <v>80479</v>
      </c>
      <c r="F3056">
        <v>7</v>
      </c>
      <c r="G3056" t="s">
        <v>890</v>
      </c>
      <c r="H3056">
        <f>YEAR(Table5[[#This Row],[Date]])</f>
        <v>2120</v>
      </c>
    </row>
    <row r="3057" spans="1:8" x14ac:dyDescent="0.2">
      <c r="A3057">
        <v>4189</v>
      </c>
      <c r="B3057" t="s">
        <v>894</v>
      </c>
      <c r="C3057">
        <v>2411</v>
      </c>
      <c r="D3057" t="s">
        <v>900</v>
      </c>
      <c r="E3057" s="200">
        <v>80491</v>
      </c>
      <c r="F3057">
        <v>7</v>
      </c>
      <c r="G3057" t="s">
        <v>890</v>
      </c>
      <c r="H3057">
        <f>YEAR(Table5[[#This Row],[Date]])</f>
        <v>2120</v>
      </c>
    </row>
    <row r="3058" spans="1:8" x14ac:dyDescent="0.2">
      <c r="A3058">
        <v>4190</v>
      </c>
      <c r="B3058" t="s">
        <v>891</v>
      </c>
      <c r="C3058">
        <v>2411</v>
      </c>
      <c r="D3058" t="s">
        <v>901</v>
      </c>
      <c r="E3058" s="200">
        <v>80503</v>
      </c>
      <c r="F3058">
        <v>8</v>
      </c>
      <c r="G3058" t="s">
        <v>892</v>
      </c>
      <c r="H3058">
        <f>YEAR(Table5[[#This Row],[Date]])</f>
        <v>2120</v>
      </c>
    </row>
    <row r="3059" spans="1:8" x14ac:dyDescent="0.2">
      <c r="A3059">
        <v>4191</v>
      </c>
      <c r="B3059" t="s">
        <v>891</v>
      </c>
      <c r="C3059">
        <v>2422</v>
      </c>
      <c r="D3059" t="s">
        <v>897</v>
      </c>
      <c r="E3059" s="200">
        <v>80515</v>
      </c>
      <c r="F3059">
        <v>7</v>
      </c>
      <c r="G3059" t="s">
        <v>890</v>
      </c>
      <c r="H3059">
        <f>YEAR(Table5[[#This Row],[Date]])</f>
        <v>2120</v>
      </c>
    </row>
    <row r="3060" spans="1:8" x14ac:dyDescent="0.2">
      <c r="A3060">
        <v>4192</v>
      </c>
      <c r="B3060" t="s">
        <v>891</v>
      </c>
      <c r="C3060">
        <v>2422</v>
      </c>
      <c r="D3060" t="s">
        <v>897</v>
      </c>
      <c r="E3060" s="200">
        <v>80527</v>
      </c>
      <c r="F3060">
        <v>7</v>
      </c>
      <c r="G3060" t="s">
        <v>890</v>
      </c>
      <c r="H3060">
        <f>YEAR(Table5[[#This Row],[Date]])</f>
        <v>2120</v>
      </c>
    </row>
    <row r="3061" spans="1:8" x14ac:dyDescent="0.2">
      <c r="A3061">
        <v>4193</v>
      </c>
      <c r="B3061" t="s">
        <v>891</v>
      </c>
      <c r="C3061">
        <v>2420</v>
      </c>
      <c r="D3061" t="s">
        <v>897</v>
      </c>
      <c r="E3061" s="200">
        <v>80539</v>
      </c>
      <c r="F3061">
        <v>7</v>
      </c>
      <c r="G3061" t="s">
        <v>890</v>
      </c>
      <c r="H3061">
        <f>YEAR(Table5[[#This Row],[Date]])</f>
        <v>2120</v>
      </c>
    </row>
    <row r="3062" spans="1:8" x14ac:dyDescent="0.2">
      <c r="A3062">
        <v>4194</v>
      </c>
      <c r="B3062" t="s">
        <v>888</v>
      </c>
      <c r="C3062">
        <v>2421</v>
      </c>
      <c r="D3062" t="s">
        <v>889</v>
      </c>
      <c r="E3062" s="200">
        <v>80551</v>
      </c>
      <c r="F3062">
        <v>7</v>
      </c>
      <c r="G3062" t="s">
        <v>892</v>
      </c>
      <c r="H3062">
        <f>YEAR(Table5[[#This Row],[Date]])</f>
        <v>2120</v>
      </c>
    </row>
    <row r="3063" spans="1:8" x14ac:dyDescent="0.2">
      <c r="A3063">
        <v>4195</v>
      </c>
      <c r="B3063" t="s">
        <v>888</v>
      </c>
      <c r="C3063">
        <v>2405</v>
      </c>
      <c r="D3063" t="s">
        <v>893</v>
      </c>
      <c r="E3063" s="200">
        <v>80563</v>
      </c>
      <c r="F3063">
        <v>7</v>
      </c>
      <c r="G3063" t="s">
        <v>892</v>
      </c>
      <c r="H3063">
        <f>YEAR(Table5[[#This Row],[Date]])</f>
        <v>2120</v>
      </c>
    </row>
    <row r="3064" spans="1:8" x14ac:dyDescent="0.2">
      <c r="A3064">
        <v>4196</v>
      </c>
      <c r="B3064" t="s">
        <v>891</v>
      </c>
      <c r="C3064">
        <v>2401</v>
      </c>
      <c r="D3064" t="s">
        <v>900</v>
      </c>
      <c r="E3064" s="200">
        <v>80575</v>
      </c>
      <c r="F3064">
        <v>4</v>
      </c>
      <c r="G3064" t="s">
        <v>892</v>
      </c>
      <c r="H3064">
        <f>YEAR(Table5[[#This Row],[Date]])</f>
        <v>2120</v>
      </c>
    </row>
    <row r="3065" spans="1:8" x14ac:dyDescent="0.2">
      <c r="A3065">
        <v>4197</v>
      </c>
      <c r="B3065" t="s">
        <v>891</v>
      </c>
      <c r="C3065">
        <v>2419</v>
      </c>
      <c r="D3065" t="s">
        <v>897</v>
      </c>
      <c r="E3065" s="200">
        <v>80587</v>
      </c>
      <c r="F3065">
        <v>7</v>
      </c>
      <c r="G3065" t="s">
        <v>890</v>
      </c>
      <c r="H3065">
        <f>YEAR(Table5[[#This Row],[Date]])</f>
        <v>2120</v>
      </c>
    </row>
    <row r="3066" spans="1:8" x14ac:dyDescent="0.2">
      <c r="A3066">
        <v>4198</v>
      </c>
      <c r="B3066" t="s">
        <v>894</v>
      </c>
      <c r="C3066">
        <v>2421</v>
      </c>
      <c r="D3066" t="s">
        <v>897</v>
      </c>
      <c r="E3066" s="200">
        <v>80599</v>
      </c>
      <c r="F3066">
        <v>7</v>
      </c>
      <c r="G3066" t="s">
        <v>890</v>
      </c>
      <c r="H3066">
        <f>YEAR(Table5[[#This Row],[Date]])</f>
        <v>2120</v>
      </c>
    </row>
    <row r="3067" spans="1:8" x14ac:dyDescent="0.2">
      <c r="A3067">
        <v>4199</v>
      </c>
      <c r="B3067" t="s">
        <v>891</v>
      </c>
      <c r="C3067">
        <v>2419</v>
      </c>
      <c r="D3067" t="s">
        <v>893</v>
      </c>
      <c r="E3067" s="200">
        <v>80611</v>
      </c>
      <c r="F3067">
        <v>7</v>
      </c>
      <c r="G3067" t="s">
        <v>892</v>
      </c>
      <c r="H3067">
        <f>YEAR(Table5[[#This Row],[Date]])</f>
        <v>2120</v>
      </c>
    </row>
    <row r="3068" spans="1:8" x14ac:dyDescent="0.2">
      <c r="A3068">
        <v>4200</v>
      </c>
      <c r="B3068" t="s">
        <v>891</v>
      </c>
      <c r="C3068">
        <v>2403</v>
      </c>
      <c r="D3068" t="s">
        <v>893</v>
      </c>
      <c r="E3068" s="200">
        <v>80623</v>
      </c>
      <c r="F3068">
        <v>7</v>
      </c>
      <c r="G3068" t="s">
        <v>890</v>
      </c>
      <c r="H3068">
        <f>YEAR(Table5[[#This Row],[Date]])</f>
        <v>2120</v>
      </c>
    </row>
    <row r="3069" spans="1:8" x14ac:dyDescent="0.2">
      <c r="A3069">
        <v>4201</v>
      </c>
      <c r="B3069" t="s">
        <v>888</v>
      </c>
      <c r="C3069">
        <v>2402</v>
      </c>
      <c r="D3069" t="s">
        <v>900</v>
      </c>
      <c r="E3069" s="200">
        <v>80635</v>
      </c>
      <c r="F3069">
        <v>7</v>
      </c>
      <c r="G3069" t="s">
        <v>890</v>
      </c>
      <c r="H3069">
        <f>YEAR(Table5[[#This Row],[Date]])</f>
        <v>2120</v>
      </c>
    </row>
    <row r="3070" spans="1:8" x14ac:dyDescent="0.2">
      <c r="A3070">
        <v>4202</v>
      </c>
      <c r="B3070" t="s">
        <v>891</v>
      </c>
      <c r="C3070">
        <v>2405</v>
      </c>
      <c r="D3070" t="s">
        <v>900</v>
      </c>
      <c r="E3070" s="200">
        <v>80647</v>
      </c>
      <c r="F3070">
        <v>7</v>
      </c>
      <c r="G3070" t="s">
        <v>892</v>
      </c>
      <c r="H3070">
        <f>YEAR(Table5[[#This Row],[Date]])</f>
        <v>2120</v>
      </c>
    </row>
    <row r="3071" spans="1:8" x14ac:dyDescent="0.2">
      <c r="A3071">
        <v>4203</v>
      </c>
      <c r="B3071" t="s">
        <v>891</v>
      </c>
      <c r="C3071">
        <v>2419</v>
      </c>
      <c r="D3071" t="s">
        <v>897</v>
      </c>
      <c r="E3071" s="200">
        <v>80659</v>
      </c>
      <c r="F3071">
        <v>7</v>
      </c>
      <c r="G3071" t="s">
        <v>890</v>
      </c>
      <c r="H3071">
        <f>YEAR(Table5[[#This Row],[Date]])</f>
        <v>2120</v>
      </c>
    </row>
    <row r="3072" spans="1:8" x14ac:dyDescent="0.2">
      <c r="A3072">
        <v>4204</v>
      </c>
      <c r="B3072" t="s">
        <v>894</v>
      </c>
      <c r="C3072">
        <v>2423</v>
      </c>
      <c r="D3072" t="s">
        <v>897</v>
      </c>
      <c r="E3072" s="200">
        <v>80671</v>
      </c>
      <c r="F3072">
        <v>7</v>
      </c>
      <c r="G3072" t="s">
        <v>892</v>
      </c>
      <c r="H3072">
        <f>YEAR(Table5[[#This Row],[Date]])</f>
        <v>2120</v>
      </c>
    </row>
    <row r="3073" spans="1:8" x14ac:dyDescent="0.2">
      <c r="A3073">
        <v>4205</v>
      </c>
      <c r="B3073" t="s">
        <v>891</v>
      </c>
      <c r="C3073">
        <v>2420</v>
      </c>
      <c r="D3073" t="s">
        <v>897</v>
      </c>
      <c r="E3073" s="200">
        <v>80683</v>
      </c>
      <c r="F3073">
        <v>7</v>
      </c>
      <c r="G3073" t="s">
        <v>892</v>
      </c>
      <c r="H3073">
        <f>YEAR(Table5[[#This Row],[Date]])</f>
        <v>2120</v>
      </c>
    </row>
    <row r="3074" spans="1:8" x14ac:dyDescent="0.2">
      <c r="A3074">
        <v>4206</v>
      </c>
      <c r="B3074" t="s">
        <v>888</v>
      </c>
      <c r="C3074">
        <v>2416</v>
      </c>
      <c r="D3074" t="s">
        <v>900</v>
      </c>
      <c r="E3074" s="200">
        <v>80695</v>
      </c>
      <c r="F3074">
        <v>7</v>
      </c>
      <c r="G3074" t="s">
        <v>892</v>
      </c>
      <c r="H3074">
        <f>YEAR(Table5[[#This Row],[Date]])</f>
        <v>2120</v>
      </c>
    </row>
    <row r="3075" spans="1:8" x14ac:dyDescent="0.2">
      <c r="A3075">
        <v>4207</v>
      </c>
      <c r="B3075" t="s">
        <v>888</v>
      </c>
      <c r="C3075">
        <v>2415</v>
      </c>
      <c r="D3075" t="s">
        <v>899</v>
      </c>
      <c r="E3075" s="200">
        <v>80707</v>
      </c>
      <c r="F3075">
        <v>7</v>
      </c>
      <c r="G3075" t="s">
        <v>892</v>
      </c>
      <c r="H3075">
        <f>YEAR(Table5[[#This Row],[Date]])</f>
        <v>2120</v>
      </c>
    </row>
    <row r="3076" spans="1:8" x14ac:dyDescent="0.2">
      <c r="A3076">
        <v>4208</v>
      </c>
      <c r="B3076" t="s">
        <v>888</v>
      </c>
      <c r="C3076">
        <v>2414</v>
      </c>
      <c r="D3076" t="s">
        <v>899</v>
      </c>
      <c r="E3076" s="200">
        <v>80719</v>
      </c>
      <c r="F3076">
        <v>7</v>
      </c>
      <c r="G3076" t="s">
        <v>892</v>
      </c>
      <c r="H3076">
        <f>YEAR(Table5[[#This Row],[Date]])</f>
        <v>2120</v>
      </c>
    </row>
    <row r="3077" spans="1:8" x14ac:dyDescent="0.2">
      <c r="A3077">
        <v>4209</v>
      </c>
      <c r="B3077" t="s">
        <v>891</v>
      </c>
      <c r="C3077">
        <v>2423</v>
      </c>
      <c r="D3077" t="s">
        <v>899</v>
      </c>
      <c r="E3077" s="200">
        <v>80731</v>
      </c>
      <c r="F3077">
        <v>7</v>
      </c>
      <c r="G3077" t="s">
        <v>890</v>
      </c>
      <c r="H3077">
        <f>YEAR(Table5[[#This Row],[Date]])</f>
        <v>2121</v>
      </c>
    </row>
    <row r="3078" spans="1:8" x14ac:dyDescent="0.2">
      <c r="A3078">
        <v>4210</v>
      </c>
      <c r="B3078" t="s">
        <v>891</v>
      </c>
      <c r="C3078">
        <v>2402</v>
      </c>
      <c r="D3078" t="s">
        <v>899</v>
      </c>
      <c r="E3078" s="200">
        <v>80743</v>
      </c>
      <c r="F3078">
        <v>7</v>
      </c>
      <c r="G3078" t="s">
        <v>890</v>
      </c>
      <c r="H3078">
        <f>YEAR(Table5[[#This Row],[Date]])</f>
        <v>2121</v>
      </c>
    </row>
    <row r="3079" spans="1:8" x14ac:dyDescent="0.2">
      <c r="A3079">
        <v>4211</v>
      </c>
      <c r="B3079" t="s">
        <v>891</v>
      </c>
      <c r="C3079">
        <v>2401</v>
      </c>
      <c r="D3079" t="s">
        <v>899</v>
      </c>
      <c r="E3079" s="200">
        <v>80755</v>
      </c>
      <c r="F3079">
        <v>7</v>
      </c>
      <c r="G3079" t="s">
        <v>890</v>
      </c>
      <c r="H3079">
        <f>YEAR(Table5[[#This Row],[Date]])</f>
        <v>2121</v>
      </c>
    </row>
    <row r="3080" spans="1:8" x14ac:dyDescent="0.2">
      <c r="A3080">
        <v>4212</v>
      </c>
      <c r="B3080" t="s">
        <v>888</v>
      </c>
      <c r="C3080">
        <v>2412</v>
      </c>
      <c r="D3080" t="s">
        <v>899</v>
      </c>
      <c r="E3080" s="200">
        <v>80767</v>
      </c>
      <c r="F3080">
        <v>7</v>
      </c>
      <c r="G3080" t="s">
        <v>892</v>
      </c>
      <c r="H3080">
        <f>YEAR(Table5[[#This Row],[Date]])</f>
        <v>2121</v>
      </c>
    </row>
    <row r="3081" spans="1:8" x14ac:dyDescent="0.2">
      <c r="A3081">
        <v>4213</v>
      </c>
      <c r="B3081" t="s">
        <v>891</v>
      </c>
      <c r="C3081">
        <v>2407</v>
      </c>
      <c r="D3081" t="s">
        <v>899</v>
      </c>
      <c r="E3081" s="200">
        <v>80779</v>
      </c>
      <c r="F3081">
        <v>7</v>
      </c>
      <c r="G3081" t="s">
        <v>890</v>
      </c>
      <c r="H3081">
        <f>YEAR(Table5[[#This Row],[Date]])</f>
        <v>2121</v>
      </c>
    </row>
    <row r="3082" spans="1:8" x14ac:dyDescent="0.2">
      <c r="A3082">
        <v>4214</v>
      </c>
      <c r="B3082" t="s">
        <v>894</v>
      </c>
      <c r="C3082">
        <v>2414</v>
      </c>
      <c r="D3082" t="s">
        <v>901</v>
      </c>
      <c r="E3082" s="200">
        <v>80791</v>
      </c>
      <c r="F3082">
        <v>7</v>
      </c>
      <c r="G3082" t="s">
        <v>892</v>
      </c>
      <c r="H3082">
        <f>YEAR(Table5[[#This Row],[Date]])</f>
        <v>2121</v>
      </c>
    </row>
    <row r="3083" spans="1:8" x14ac:dyDescent="0.2">
      <c r="A3083">
        <v>4215</v>
      </c>
      <c r="B3083" t="s">
        <v>891</v>
      </c>
      <c r="C3083">
        <v>2403</v>
      </c>
      <c r="D3083" t="s">
        <v>901</v>
      </c>
      <c r="E3083" s="200">
        <v>80803</v>
      </c>
      <c r="F3083">
        <v>3</v>
      </c>
      <c r="G3083" t="s">
        <v>890</v>
      </c>
      <c r="H3083">
        <f>YEAR(Table5[[#This Row],[Date]])</f>
        <v>2121</v>
      </c>
    </row>
    <row r="3084" spans="1:8" x14ac:dyDescent="0.2">
      <c r="A3084">
        <v>4216</v>
      </c>
      <c r="B3084" t="s">
        <v>888</v>
      </c>
      <c r="C3084">
        <v>2405</v>
      </c>
      <c r="D3084" t="s">
        <v>900</v>
      </c>
      <c r="E3084" s="200">
        <v>80815</v>
      </c>
      <c r="F3084">
        <v>7</v>
      </c>
      <c r="G3084" t="s">
        <v>890</v>
      </c>
      <c r="H3084">
        <f>YEAR(Table5[[#This Row],[Date]])</f>
        <v>2121</v>
      </c>
    </row>
    <row r="3085" spans="1:8" x14ac:dyDescent="0.2">
      <c r="A3085">
        <v>4217</v>
      </c>
      <c r="B3085" t="s">
        <v>888</v>
      </c>
      <c r="C3085">
        <v>2405</v>
      </c>
      <c r="D3085" t="s">
        <v>901</v>
      </c>
      <c r="E3085" s="200">
        <v>80827</v>
      </c>
      <c r="F3085">
        <v>7</v>
      </c>
      <c r="G3085" t="s">
        <v>890</v>
      </c>
      <c r="H3085">
        <f>YEAR(Table5[[#This Row],[Date]])</f>
        <v>2121</v>
      </c>
    </row>
    <row r="3086" spans="1:8" x14ac:dyDescent="0.2">
      <c r="A3086">
        <v>4218</v>
      </c>
      <c r="B3086" t="s">
        <v>894</v>
      </c>
      <c r="C3086">
        <v>2418</v>
      </c>
      <c r="D3086" t="s">
        <v>899</v>
      </c>
      <c r="E3086" s="200">
        <v>80839</v>
      </c>
      <c r="F3086">
        <v>7</v>
      </c>
      <c r="G3086" t="s">
        <v>890</v>
      </c>
      <c r="H3086">
        <f>YEAR(Table5[[#This Row],[Date]])</f>
        <v>2121</v>
      </c>
    </row>
    <row r="3087" spans="1:8" x14ac:dyDescent="0.2">
      <c r="A3087">
        <v>4219</v>
      </c>
      <c r="B3087" t="s">
        <v>888</v>
      </c>
      <c r="C3087">
        <v>2424</v>
      </c>
      <c r="D3087" t="s">
        <v>899</v>
      </c>
      <c r="E3087" s="200">
        <v>80851</v>
      </c>
      <c r="F3087">
        <v>7</v>
      </c>
      <c r="G3087" t="s">
        <v>892</v>
      </c>
      <c r="H3087">
        <f>YEAR(Table5[[#This Row],[Date]])</f>
        <v>2121</v>
      </c>
    </row>
    <row r="3088" spans="1:8" x14ac:dyDescent="0.2">
      <c r="A3088">
        <v>4220</v>
      </c>
      <c r="B3088" t="s">
        <v>891</v>
      </c>
      <c r="C3088">
        <v>2424</v>
      </c>
      <c r="D3088" t="s">
        <v>899</v>
      </c>
      <c r="E3088" s="200">
        <v>80863</v>
      </c>
      <c r="F3088">
        <v>7</v>
      </c>
      <c r="G3088" t="s">
        <v>892</v>
      </c>
      <c r="H3088">
        <f>YEAR(Table5[[#This Row],[Date]])</f>
        <v>2121</v>
      </c>
    </row>
    <row r="3089" spans="1:8" x14ac:dyDescent="0.2">
      <c r="A3089">
        <v>4221</v>
      </c>
      <c r="B3089" t="s">
        <v>888</v>
      </c>
      <c r="C3089">
        <v>2415</v>
      </c>
      <c r="D3089" t="s">
        <v>899</v>
      </c>
      <c r="E3089" s="200">
        <v>80875</v>
      </c>
      <c r="F3089">
        <v>7</v>
      </c>
      <c r="G3089" t="s">
        <v>890</v>
      </c>
      <c r="H3089">
        <f>YEAR(Table5[[#This Row],[Date]])</f>
        <v>2121</v>
      </c>
    </row>
    <row r="3090" spans="1:8" x14ac:dyDescent="0.2">
      <c r="A3090">
        <v>4222</v>
      </c>
      <c r="B3090" t="s">
        <v>891</v>
      </c>
      <c r="C3090">
        <v>2401</v>
      </c>
      <c r="D3090" t="s">
        <v>899</v>
      </c>
      <c r="E3090" s="200">
        <v>80887</v>
      </c>
      <c r="F3090">
        <v>7</v>
      </c>
      <c r="G3090" t="s">
        <v>890</v>
      </c>
      <c r="H3090">
        <f>YEAR(Table5[[#This Row],[Date]])</f>
        <v>2121</v>
      </c>
    </row>
    <row r="3091" spans="1:8" x14ac:dyDescent="0.2">
      <c r="A3091">
        <v>4223</v>
      </c>
      <c r="B3091" t="s">
        <v>891</v>
      </c>
      <c r="C3091">
        <v>2414</v>
      </c>
      <c r="D3091" t="s">
        <v>900</v>
      </c>
      <c r="E3091" s="200">
        <v>80899</v>
      </c>
      <c r="F3091">
        <v>7</v>
      </c>
      <c r="G3091" t="s">
        <v>892</v>
      </c>
      <c r="H3091">
        <f>YEAR(Table5[[#This Row],[Date]])</f>
        <v>2121</v>
      </c>
    </row>
    <row r="3092" spans="1:8" x14ac:dyDescent="0.2">
      <c r="A3092">
        <v>4224</v>
      </c>
      <c r="B3092" t="s">
        <v>894</v>
      </c>
      <c r="C3092">
        <v>2401</v>
      </c>
      <c r="D3092" t="s">
        <v>900</v>
      </c>
      <c r="E3092" s="200">
        <v>80911</v>
      </c>
      <c r="F3092">
        <v>7</v>
      </c>
      <c r="G3092" t="s">
        <v>892</v>
      </c>
      <c r="H3092">
        <f>YEAR(Table5[[#This Row],[Date]])</f>
        <v>2121</v>
      </c>
    </row>
    <row r="3093" spans="1:8" x14ac:dyDescent="0.2">
      <c r="A3093">
        <v>4225</v>
      </c>
      <c r="B3093" t="s">
        <v>894</v>
      </c>
      <c r="C3093">
        <v>2406</v>
      </c>
      <c r="D3093" t="s">
        <v>897</v>
      </c>
      <c r="E3093" s="200">
        <v>80923</v>
      </c>
      <c r="F3093">
        <v>7</v>
      </c>
      <c r="G3093" t="s">
        <v>892</v>
      </c>
      <c r="H3093">
        <f>YEAR(Table5[[#This Row],[Date]])</f>
        <v>2121</v>
      </c>
    </row>
    <row r="3094" spans="1:8" x14ac:dyDescent="0.2">
      <c r="A3094">
        <v>4226</v>
      </c>
      <c r="B3094" t="s">
        <v>891</v>
      </c>
      <c r="C3094">
        <v>2403</v>
      </c>
      <c r="D3094" t="s">
        <v>899</v>
      </c>
      <c r="E3094" s="200">
        <v>80935</v>
      </c>
      <c r="F3094">
        <v>7</v>
      </c>
      <c r="G3094" t="s">
        <v>892</v>
      </c>
      <c r="H3094">
        <f>YEAR(Table5[[#This Row],[Date]])</f>
        <v>2121</v>
      </c>
    </row>
    <row r="3095" spans="1:8" x14ac:dyDescent="0.2">
      <c r="A3095">
        <v>4227</v>
      </c>
      <c r="B3095" t="s">
        <v>891</v>
      </c>
      <c r="C3095">
        <v>2402</v>
      </c>
      <c r="D3095" t="s">
        <v>900</v>
      </c>
      <c r="E3095" s="200">
        <v>80947</v>
      </c>
      <c r="F3095">
        <v>7</v>
      </c>
      <c r="G3095" t="s">
        <v>892</v>
      </c>
      <c r="H3095">
        <f>YEAR(Table5[[#This Row],[Date]])</f>
        <v>2121</v>
      </c>
    </row>
    <row r="3096" spans="1:8" x14ac:dyDescent="0.2">
      <c r="A3096">
        <v>4228</v>
      </c>
      <c r="B3096" t="s">
        <v>891</v>
      </c>
      <c r="C3096">
        <v>2418</v>
      </c>
      <c r="D3096" t="s">
        <v>899</v>
      </c>
      <c r="E3096" s="200">
        <v>80959</v>
      </c>
      <c r="F3096">
        <v>7</v>
      </c>
      <c r="G3096" t="s">
        <v>890</v>
      </c>
      <c r="H3096">
        <f>YEAR(Table5[[#This Row],[Date]])</f>
        <v>2121</v>
      </c>
    </row>
    <row r="3097" spans="1:8" x14ac:dyDescent="0.2">
      <c r="A3097">
        <v>4229</v>
      </c>
      <c r="B3097" t="s">
        <v>891</v>
      </c>
      <c r="C3097">
        <v>2412</v>
      </c>
      <c r="D3097" t="s">
        <v>900</v>
      </c>
      <c r="E3097" s="200">
        <v>80971</v>
      </c>
      <c r="F3097">
        <v>7</v>
      </c>
      <c r="G3097" t="s">
        <v>890</v>
      </c>
      <c r="H3097">
        <f>YEAR(Table5[[#This Row],[Date]])</f>
        <v>2121</v>
      </c>
    </row>
    <row r="3098" spans="1:8" x14ac:dyDescent="0.2">
      <c r="A3098">
        <v>4230</v>
      </c>
      <c r="B3098" t="s">
        <v>891</v>
      </c>
      <c r="C3098">
        <v>2422</v>
      </c>
      <c r="D3098" t="s">
        <v>899</v>
      </c>
      <c r="E3098" s="200">
        <v>80983</v>
      </c>
      <c r="F3098">
        <v>7</v>
      </c>
      <c r="G3098" t="s">
        <v>890</v>
      </c>
      <c r="H3098">
        <f>YEAR(Table5[[#This Row],[Date]])</f>
        <v>2121</v>
      </c>
    </row>
    <row r="3099" spans="1:8" x14ac:dyDescent="0.2">
      <c r="A3099">
        <v>4231</v>
      </c>
      <c r="B3099" t="s">
        <v>888</v>
      </c>
      <c r="C3099">
        <v>2405</v>
      </c>
      <c r="D3099" t="s">
        <v>897</v>
      </c>
      <c r="E3099" s="200">
        <v>80995</v>
      </c>
      <c r="F3099">
        <v>4</v>
      </c>
      <c r="G3099" t="s">
        <v>890</v>
      </c>
      <c r="H3099">
        <f>YEAR(Table5[[#This Row],[Date]])</f>
        <v>2121</v>
      </c>
    </row>
    <row r="3100" spans="1:8" x14ac:dyDescent="0.2">
      <c r="A3100">
        <v>4232</v>
      </c>
      <c r="B3100" t="s">
        <v>891</v>
      </c>
      <c r="C3100">
        <v>2418</v>
      </c>
      <c r="D3100" t="s">
        <v>901</v>
      </c>
      <c r="E3100" s="200">
        <v>81007</v>
      </c>
      <c r="F3100">
        <v>7</v>
      </c>
      <c r="G3100" t="s">
        <v>890</v>
      </c>
      <c r="H3100">
        <f>YEAR(Table5[[#This Row],[Date]])</f>
        <v>2121</v>
      </c>
    </row>
    <row r="3101" spans="1:8" x14ac:dyDescent="0.2">
      <c r="A3101">
        <v>4233</v>
      </c>
      <c r="B3101" t="s">
        <v>894</v>
      </c>
      <c r="C3101">
        <v>2415</v>
      </c>
      <c r="D3101" t="s">
        <v>899</v>
      </c>
      <c r="E3101" s="200">
        <v>81019</v>
      </c>
      <c r="F3101">
        <v>7</v>
      </c>
      <c r="G3101" t="s">
        <v>890</v>
      </c>
      <c r="H3101">
        <f>YEAR(Table5[[#This Row],[Date]])</f>
        <v>2121</v>
      </c>
    </row>
    <row r="3102" spans="1:8" x14ac:dyDescent="0.2">
      <c r="A3102">
        <v>4234</v>
      </c>
      <c r="B3102" t="s">
        <v>894</v>
      </c>
      <c r="C3102">
        <v>2412</v>
      </c>
      <c r="D3102" t="s">
        <v>897</v>
      </c>
      <c r="E3102" s="200">
        <v>81031</v>
      </c>
      <c r="F3102">
        <v>7</v>
      </c>
      <c r="G3102" t="s">
        <v>892</v>
      </c>
      <c r="H3102">
        <f>YEAR(Table5[[#This Row],[Date]])</f>
        <v>2121</v>
      </c>
    </row>
    <row r="3103" spans="1:8" x14ac:dyDescent="0.2">
      <c r="A3103">
        <v>4235</v>
      </c>
      <c r="B3103" t="s">
        <v>894</v>
      </c>
      <c r="C3103">
        <v>2412</v>
      </c>
      <c r="D3103" t="s">
        <v>897</v>
      </c>
      <c r="E3103" s="200">
        <v>81043</v>
      </c>
      <c r="F3103">
        <v>7</v>
      </c>
      <c r="G3103" t="s">
        <v>892</v>
      </c>
      <c r="H3103">
        <f>YEAR(Table5[[#This Row],[Date]])</f>
        <v>2121</v>
      </c>
    </row>
    <row r="3104" spans="1:8" x14ac:dyDescent="0.2">
      <c r="A3104">
        <v>4237</v>
      </c>
      <c r="B3104" t="s">
        <v>891</v>
      </c>
      <c r="C3104">
        <v>2416</v>
      </c>
      <c r="D3104" t="s">
        <v>893</v>
      </c>
      <c r="E3104" s="200">
        <v>81055</v>
      </c>
      <c r="F3104">
        <v>7</v>
      </c>
      <c r="G3104" t="s">
        <v>890</v>
      </c>
      <c r="H3104">
        <f>YEAR(Table5[[#This Row],[Date]])</f>
        <v>2121</v>
      </c>
    </row>
    <row r="3105" spans="1:8" x14ac:dyDescent="0.2">
      <c r="A3105">
        <v>4238</v>
      </c>
      <c r="B3105" t="s">
        <v>894</v>
      </c>
      <c r="C3105">
        <v>2416</v>
      </c>
      <c r="D3105" t="s">
        <v>889</v>
      </c>
      <c r="E3105" s="200">
        <v>81067</v>
      </c>
      <c r="F3105">
        <v>7</v>
      </c>
      <c r="G3105" t="s">
        <v>890</v>
      </c>
      <c r="H3105">
        <f>YEAR(Table5[[#This Row],[Date]])</f>
        <v>2121</v>
      </c>
    </row>
    <row r="3106" spans="1:8" x14ac:dyDescent="0.2">
      <c r="A3106">
        <v>4239</v>
      </c>
      <c r="B3106" t="s">
        <v>891</v>
      </c>
      <c r="C3106">
        <v>2417</v>
      </c>
      <c r="D3106" t="s">
        <v>899</v>
      </c>
      <c r="E3106" s="200">
        <v>81079</v>
      </c>
      <c r="F3106">
        <v>7</v>
      </c>
      <c r="G3106" t="s">
        <v>890</v>
      </c>
      <c r="H3106">
        <f>YEAR(Table5[[#This Row],[Date]])</f>
        <v>2121</v>
      </c>
    </row>
    <row r="3107" spans="1:8" x14ac:dyDescent="0.2">
      <c r="A3107">
        <v>4240</v>
      </c>
      <c r="B3107" t="s">
        <v>888</v>
      </c>
      <c r="C3107">
        <v>2401</v>
      </c>
      <c r="D3107" t="s">
        <v>899</v>
      </c>
      <c r="E3107" s="200">
        <v>81091</v>
      </c>
      <c r="F3107">
        <v>7</v>
      </c>
      <c r="G3107" t="s">
        <v>892</v>
      </c>
      <c r="H3107">
        <f>YEAR(Table5[[#This Row],[Date]])</f>
        <v>2122</v>
      </c>
    </row>
    <row r="3108" spans="1:8" x14ac:dyDescent="0.2">
      <c r="A3108">
        <v>4241</v>
      </c>
      <c r="B3108" t="s">
        <v>891</v>
      </c>
      <c r="C3108">
        <v>2409</v>
      </c>
      <c r="D3108" t="s">
        <v>900</v>
      </c>
      <c r="E3108" s="200">
        <v>81103</v>
      </c>
      <c r="F3108">
        <v>7</v>
      </c>
      <c r="G3108" t="s">
        <v>890</v>
      </c>
      <c r="H3108">
        <f>YEAR(Table5[[#This Row],[Date]])</f>
        <v>2122</v>
      </c>
    </row>
    <row r="3109" spans="1:8" x14ac:dyDescent="0.2">
      <c r="A3109">
        <v>4242</v>
      </c>
      <c r="B3109" t="s">
        <v>888</v>
      </c>
      <c r="C3109">
        <v>2417</v>
      </c>
      <c r="D3109" t="s">
        <v>899</v>
      </c>
      <c r="E3109" s="200">
        <v>81115</v>
      </c>
      <c r="F3109">
        <v>7</v>
      </c>
      <c r="G3109" t="s">
        <v>890</v>
      </c>
      <c r="H3109">
        <f>YEAR(Table5[[#This Row],[Date]])</f>
        <v>2122</v>
      </c>
    </row>
    <row r="3110" spans="1:8" x14ac:dyDescent="0.2">
      <c r="A3110">
        <v>4243</v>
      </c>
      <c r="B3110" t="s">
        <v>891</v>
      </c>
      <c r="C3110">
        <v>2421</v>
      </c>
      <c r="D3110" t="s">
        <v>899</v>
      </c>
      <c r="E3110" s="200">
        <v>81127</v>
      </c>
      <c r="F3110">
        <v>7</v>
      </c>
      <c r="G3110" t="s">
        <v>892</v>
      </c>
      <c r="H3110">
        <f>YEAR(Table5[[#This Row],[Date]])</f>
        <v>2122</v>
      </c>
    </row>
    <row r="3111" spans="1:8" x14ac:dyDescent="0.2">
      <c r="A3111">
        <v>4244</v>
      </c>
      <c r="B3111" t="s">
        <v>891</v>
      </c>
      <c r="C3111">
        <v>2423</v>
      </c>
      <c r="D3111" t="s">
        <v>897</v>
      </c>
      <c r="E3111" s="200">
        <v>81139</v>
      </c>
      <c r="F3111">
        <v>7</v>
      </c>
      <c r="G3111" t="s">
        <v>890</v>
      </c>
      <c r="H3111">
        <f>YEAR(Table5[[#This Row],[Date]])</f>
        <v>2122</v>
      </c>
    </row>
    <row r="3112" spans="1:8" x14ac:dyDescent="0.2">
      <c r="A3112">
        <v>4245</v>
      </c>
      <c r="B3112" t="s">
        <v>891</v>
      </c>
      <c r="C3112">
        <v>2405</v>
      </c>
      <c r="D3112" t="s">
        <v>893</v>
      </c>
      <c r="E3112" s="200">
        <v>81151</v>
      </c>
      <c r="F3112">
        <v>7</v>
      </c>
      <c r="G3112" t="s">
        <v>892</v>
      </c>
      <c r="H3112">
        <f>YEAR(Table5[[#This Row],[Date]])</f>
        <v>2122</v>
      </c>
    </row>
    <row r="3113" spans="1:8" x14ac:dyDescent="0.2">
      <c r="A3113">
        <v>4247</v>
      </c>
      <c r="B3113" t="s">
        <v>891</v>
      </c>
      <c r="C3113">
        <v>2407</v>
      </c>
      <c r="D3113" t="s">
        <v>901</v>
      </c>
      <c r="E3113" s="200">
        <v>81163</v>
      </c>
      <c r="F3113">
        <v>7</v>
      </c>
      <c r="G3113" t="s">
        <v>892</v>
      </c>
      <c r="H3113">
        <f>YEAR(Table5[[#This Row],[Date]])</f>
        <v>2122</v>
      </c>
    </row>
    <row r="3114" spans="1:8" x14ac:dyDescent="0.2">
      <c r="A3114">
        <v>4251</v>
      </c>
      <c r="B3114" t="s">
        <v>888</v>
      </c>
      <c r="C3114">
        <v>2402</v>
      </c>
      <c r="D3114" t="s">
        <v>897</v>
      </c>
      <c r="E3114" s="200">
        <v>81175</v>
      </c>
      <c r="F3114">
        <v>7</v>
      </c>
      <c r="G3114" t="s">
        <v>892</v>
      </c>
      <c r="H3114">
        <f>YEAR(Table5[[#This Row],[Date]])</f>
        <v>2122</v>
      </c>
    </row>
    <row r="3115" spans="1:8" x14ac:dyDescent="0.2">
      <c r="A3115">
        <v>4252</v>
      </c>
      <c r="B3115" t="s">
        <v>891</v>
      </c>
      <c r="C3115">
        <v>2420</v>
      </c>
      <c r="D3115" t="s">
        <v>897</v>
      </c>
      <c r="E3115" s="200">
        <v>81187</v>
      </c>
      <c r="F3115">
        <v>7</v>
      </c>
      <c r="G3115" t="s">
        <v>890</v>
      </c>
      <c r="H3115">
        <f>YEAR(Table5[[#This Row],[Date]])</f>
        <v>2122</v>
      </c>
    </row>
    <row r="3116" spans="1:8" x14ac:dyDescent="0.2">
      <c r="A3116">
        <v>4253</v>
      </c>
      <c r="B3116" t="s">
        <v>891</v>
      </c>
      <c r="C3116">
        <v>2421</v>
      </c>
      <c r="D3116" t="s">
        <v>899</v>
      </c>
      <c r="E3116" s="200">
        <v>81199</v>
      </c>
      <c r="F3116">
        <v>12</v>
      </c>
      <c r="G3116" t="s">
        <v>890</v>
      </c>
      <c r="H3116">
        <f>YEAR(Table5[[#This Row],[Date]])</f>
        <v>2122</v>
      </c>
    </row>
    <row r="3117" spans="1:8" x14ac:dyDescent="0.2">
      <c r="A3117">
        <v>4254</v>
      </c>
      <c r="B3117" t="s">
        <v>888</v>
      </c>
      <c r="C3117">
        <v>2419</v>
      </c>
      <c r="D3117" t="s">
        <v>901</v>
      </c>
      <c r="E3117" s="200">
        <v>81211</v>
      </c>
      <c r="F3117">
        <v>7</v>
      </c>
      <c r="G3117" t="s">
        <v>890</v>
      </c>
      <c r="H3117">
        <f>YEAR(Table5[[#This Row],[Date]])</f>
        <v>2122</v>
      </c>
    </row>
    <row r="3118" spans="1:8" x14ac:dyDescent="0.2">
      <c r="A3118">
        <v>4255</v>
      </c>
      <c r="B3118" t="s">
        <v>891</v>
      </c>
      <c r="C3118">
        <v>2423</v>
      </c>
      <c r="D3118" t="s">
        <v>899</v>
      </c>
      <c r="E3118" s="200">
        <v>81223</v>
      </c>
      <c r="F3118">
        <v>7</v>
      </c>
      <c r="G3118" t="s">
        <v>890</v>
      </c>
      <c r="H3118">
        <f>YEAR(Table5[[#This Row],[Date]])</f>
        <v>2122</v>
      </c>
    </row>
    <row r="3119" spans="1:8" x14ac:dyDescent="0.2">
      <c r="A3119">
        <v>4256</v>
      </c>
      <c r="B3119" t="s">
        <v>888</v>
      </c>
      <c r="C3119">
        <v>2419</v>
      </c>
      <c r="D3119" t="s">
        <v>901</v>
      </c>
      <c r="E3119" s="200">
        <v>81235</v>
      </c>
      <c r="F3119">
        <v>7</v>
      </c>
      <c r="G3119" t="s">
        <v>890</v>
      </c>
      <c r="H3119">
        <f>YEAR(Table5[[#This Row],[Date]])</f>
        <v>2122</v>
      </c>
    </row>
    <row r="3120" spans="1:8" x14ac:dyDescent="0.2">
      <c r="A3120">
        <v>4257</v>
      </c>
      <c r="B3120" t="s">
        <v>894</v>
      </c>
      <c r="C3120">
        <v>2412</v>
      </c>
      <c r="D3120" t="s">
        <v>897</v>
      </c>
      <c r="E3120" s="200">
        <v>81247</v>
      </c>
      <c r="F3120">
        <v>7</v>
      </c>
      <c r="G3120" t="s">
        <v>892</v>
      </c>
      <c r="H3120">
        <f>YEAR(Table5[[#This Row],[Date]])</f>
        <v>2122</v>
      </c>
    </row>
    <row r="3121" spans="1:8" x14ac:dyDescent="0.2">
      <c r="A3121">
        <v>4259</v>
      </c>
      <c r="B3121" t="s">
        <v>894</v>
      </c>
      <c r="C3121">
        <v>2403</v>
      </c>
      <c r="D3121" t="s">
        <v>899</v>
      </c>
      <c r="E3121" s="200">
        <v>81259</v>
      </c>
      <c r="F3121">
        <v>7</v>
      </c>
      <c r="G3121" t="s">
        <v>892</v>
      </c>
      <c r="H3121">
        <f>YEAR(Table5[[#This Row],[Date]])</f>
        <v>2122</v>
      </c>
    </row>
    <row r="3122" spans="1:8" x14ac:dyDescent="0.2">
      <c r="A3122">
        <v>4260</v>
      </c>
      <c r="B3122" t="s">
        <v>891</v>
      </c>
      <c r="C3122">
        <v>2405</v>
      </c>
      <c r="D3122" t="s">
        <v>899</v>
      </c>
      <c r="E3122" s="200">
        <v>81271</v>
      </c>
      <c r="F3122">
        <v>7</v>
      </c>
      <c r="G3122" t="s">
        <v>890</v>
      </c>
      <c r="H3122">
        <f>YEAR(Table5[[#This Row],[Date]])</f>
        <v>2122</v>
      </c>
    </row>
    <row r="3123" spans="1:8" x14ac:dyDescent="0.2">
      <c r="A3123">
        <v>4261</v>
      </c>
      <c r="B3123" t="s">
        <v>894</v>
      </c>
      <c r="C3123">
        <v>2402</v>
      </c>
      <c r="D3123" t="s">
        <v>901</v>
      </c>
      <c r="E3123" s="200">
        <v>81283</v>
      </c>
      <c r="F3123">
        <v>7</v>
      </c>
      <c r="G3123" t="s">
        <v>890</v>
      </c>
      <c r="H3123">
        <f>YEAR(Table5[[#This Row],[Date]])</f>
        <v>2122</v>
      </c>
    </row>
    <row r="3124" spans="1:8" x14ac:dyDescent="0.2">
      <c r="A3124">
        <v>4262</v>
      </c>
      <c r="B3124" t="s">
        <v>888</v>
      </c>
      <c r="C3124">
        <v>2405</v>
      </c>
      <c r="D3124" t="s">
        <v>889</v>
      </c>
      <c r="E3124" s="200">
        <v>81295</v>
      </c>
      <c r="F3124">
        <v>7</v>
      </c>
      <c r="G3124" t="s">
        <v>890</v>
      </c>
      <c r="H3124">
        <f>YEAR(Table5[[#This Row],[Date]])</f>
        <v>2122</v>
      </c>
    </row>
    <row r="3125" spans="1:8" x14ac:dyDescent="0.2">
      <c r="A3125">
        <v>4263</v>
      </c>
      <c r="B3125" t="s">
        <v>888</v>
      </c>
      <c r="C3125">
        <v>2405</v>
      </c>
      <c r="D3125" t="s">
        <v>889</v>
      </c>
      <c r="E3125" s="200">
        <v>81307</v>
      </c>
      <c r="F3125">
        <v>7</v>
      </c>
      <c r="G3125" t="s">
        <v>890</v>
      </c>
      <c r="H3125">
        <f>YEAR(Table5[[#This Row],[Date]])</f>
        <v>2122</v>
      </c>
    </row>
    <row r="3126" spans="1:8" x14ac:dyDescent="0.2">
      <c r="A3126">
        <v>4264</v>
      </c>
      <c r="B3126" t="s">
        <v>891</v>
      </c>
      <c r="C3126">
        <v>2423</v>
      </c>
      <c r="D3126" t="s">
        <v>899</v>
      </c>
      <c r="E3126" s="200">
        <v>81319</v>
      </c>
      <c r="F3126">
        <v>7</v>
      </c>
      <c r="G3126" t="s">
        <v>890</v>
      </c>
      <c r="H3126">
        <f>YEAR(Table5[[#This Row],[Date]])</f>
        <v>2122</v>
      </c>
    </row>
    <row r="3127" spans="1:8" x14ac:dyDescent="0.2">
      <c r="A3127">
        <v>4265</v>
      </c>
      <c r="B3127" t="s">
        <v>891</v>
      </c>
      <c r="C3127">
        <v>2416</v>
      </c>
      <c r="D3127" t="s">
        <v>899</v>
      </c>
      <c r="E3127" s="200">
        <v>81331</v>
      </c>
      <c r="F3127">
        <v>7</v>
      </c>
      <c r="G3127" t="s">
        <v>890</v>
      </c>
      <c r="H3127">
        <f>YEAR(Table5[[#This Row],[Date]])</f>
        <v>2122</v>
      </c>
    </row>
    <row r="3128" spans="1:8" x14ac:dyDescent="0.2">
      <c r="A3128">
        <v>4266</v>
      </c>
      <c r="B3128" t="s">
        <v>888</v>
      </c>
      <c r="C3128">
        <v>2411</v>
      </c>
      <c r="D3128" t="s">
        <v>889</v>
      </c>
      <c r="E3128" s="200">
        <v>81343</v>
      </c>
      <c r="F3128">
        <v>7</v>
      </c>
      <c r="G3128" t="s">
        <v>890</v>
      </c>
      <c r="H3128">
        <f>YEAR(Table5[[#This Row],[Date]])</f>
        <v>2122</v>
      </c>
    </row>
    <row r="3129" spans="1:8" x14ac:dyDescent="0.2">
      <c r="A3129">
        <v>4267</v>
      </c>
      <c r="B3129" t="s">
        <v>891</v>
      </c>
      <c r="C3129">
        <v>2402</v>
      </c>
      <c r="D3129" t="s">
        <v>897</v>
      </c>
      <c r="E3129" s="200">
        <v>81355</v>
      </c>
      <c r="F3129">
        <v>7</v>
      </c>
      <c r="G3129" t="s">
        <v>890</v>
      </c>
      <c r="H3129">
        <f>YEAR(Table5[[#This Row],[Date]])</f>
        <v>2122</v>
      </c>
    </row>
    <row r="3130" spans="1:8" x14ac:dyDescent="0.2">
      <c r="A3130">
        <v>4268</v>
      </c>
      <c r="B3130" t="s">
        <v>891</v>
      </c>
      <c r="C3130">
        <v>2402</v>
      </c>
      <c r="D3130" t="s">
        <v>897</v>
      </c>
      <c r="E3130" s="200">
        <v>81367</v>
      </c>
      <c r="F3130">
        <v>7</v>
      </c>
      <c r="G3130" t="s">
        <v>890</v>
      </c>
      <c r="H3130">
        <f>YEAR(Table5[[#This Row],[Date]])</f>
        <v>2122</v>
      </c>
    </row>
    <row r="3131" spans="1:8" x14ac:dyDescent="0.2">
      <c r="A3131">
        <v>4269</v>
      </c>
      <c r="B3131" t="s">
        <v>888</v>
      </c>
      <c r="C3131">
        <v>2411</v>
      </c>
      <c r="D3131" t="s">
        <v>889</v>
      </c>
      <c r="E3131" s="200">
        <v>81379</v>
      </c>
      <c r="F3131">
        <v>7</v>
      </c>
      <c r="G3131" t="s">
        <v>890</v>
      </c>
      <c r="H3131">
        <f>YEAR(Table5[[#This Row],[Date]])</f>
        <v>2122</v>
      </c>
    </row>
    <row r="3132" spans="1:8" x14ac:dyDescent="0.2">
      <c r="A3132">
        <v>4270</v>
      </c>
      <c r="B3132" t="s">
        <v>891</v>
      </c>
      <c r="C3132">
        <v>2419</v>
      </c>
      <c r="D3132" t="s">
        <v>899</v>
      </c>
      <c r="E3132" s="200">
        <v>81391</v>
      </c>
      <c r="F3132">
        <v>7</v>
      </c>
      <c r="G3132" t="s">
        <v>890</v>
      </c>
      <c r="H3132">
        <f>YEAR(Table5[[#This Row],[Date]])</f>
        <v>2122</v>
      </c>
    </row>
    <row r="3133" spans="1:8" x14ac:dyDescent="0.2">
      <c r="A3133">
        <v>4271</v>
      </c>
      <c r="B3133" t="s">
        <v>888</v>
      </c>
      <c r="C3133">
        <v>2409</v>
      </c>
      <c r="D3133" t="s">
        <v>889</v>
      </c>
      <c r="E3133" s="200">
        <v>81403</v>
      </c>
      <c r="F3133">
        <v>7</v>
      </c>
      <c r="G3133" t="s">
        <v>890</v>
      </c>
      <c r="H3133">
        <f>YEAR(Table5[[#This Row],[Date]])</f>
        <v>2122</v>
      </c>
    </row>
    <row r="3134" spans="1:8" x14ac:dyDescent="0.2">
      <c r="A3134">
        <v>4272</v>
      </c>
      <c r="B3134" t="s">
        <v>888</v>
      </c>
      <c r="C3134">
        <v>2419</v>
      </c>
      <c r="D3134" t="s">
        <v>900</v>
      </c>
      <c r="E3134" s="200">
        <v>81415</v>
      </c>
      <c r="F3134">
        <v>7</v>
      </c>
      <c r="G3134" t="s">
        <v>892</v>
      </c>
      <c r="H3134">
        <f>YEAR(Table5[[#This Row],[Date]])</f>
        <v>2122</v>
      </c>
    </row>
    <row r="3135" spans="1:8" x14ac:dyDescent="0.2">
      <c r="A3135">
        <v>4273</v>
      </c>
      <c r="B3135" t="s">
        <v>888</v>
      </c>
      <c r="C3135">
        <v>2419</v>
      </c>
      <c r="D3135" t="s">
        <v>899</v>
      </c>
      <c r="E3135" s="200">
        <v>81427</v>
      </c>
      <c r="F3135">
        <v>7</v>
      </c>
      <c r="G3135" t="s">
        <v>892</v>
      </c>
      <c r="H3135">
        <f>YEAR(Table5[[#This Row],[Date]])</f>
        <v>2122</v>
      </c>
    </row>
    <row r="3136" spans="1:8" x14ac:dyDescent="0.2">
      <c r="A3136">
        <v>4274</v>
      </c>
      <c r="B3136" t="s">
        <v>891</v>
      </c>
      <c r="C3136">
        <v>2421</v>
      </c>
      <c r="D3136" t="s">
        <v>899</v>
      </c>
      <c r="E3136" s="200">
        <v>81439</v>
      </c>
      <c r="F3136">
        <v>7</v>
      </c>
      <c r="G3136" t="s">
        <v>890</v>
      </c>
      <c r="H3136">
        <f>YEAR(Table5[[#This Row],[Date]])</f>
        <v>2122</v>
      </c>
    </row>
    <row r="3137" spans="1:8" x14ac:dyDescent="0.2">
      <c r="A3137">
        <v>4275</v>
      </c>
      <c r="B3137" t="s">
        <v>891</v>
      </c>
      <c r="C3137">
        <v>2417</v>
      </c>
      <c r="D3137" t="s">
        <v>900</v>
      </c>
      <c r="E3137" s="200">
        <v>81451</v>
      </c>
      <c r="F3137">
        <v>7</v>
      </c>
      <c r="G3137" t="s">
        <v>890</v>
      </c>
      <c r="H3137">
        <f>YEAR(Table5[[#This Row],[Date]])</f>
        <v>2123</v>
      </c>
    </row>
    <row r="3138" spans="1:8" x14ac:dyDescent="0.2">
      <c r="A3138">
        <v>4276</v>
      </c>
      <c r="B3138" t="s">
        <v>891</v>
      </c>
      <c r="C3138">
        <v>2424</v>
      </c>
      <c r="D3138" t="s">
        <v>889</v>
      </c>
      <c r="E3138" s="200">
        <v>81463</v>
      </c>
      <c r="F3138">
        <v>7</v>
      </c>
      <c r="G3138" t="s">
        <v>892</v>
      </c>
      <c r="H3138">
        <f>YEAR(Table5[[#This Row],[Date]])</f>
        <v>2123</v>
      </c>
    </row>
    <row r="3139" spans="1:8" x14ac:dyDescent="0.2">
      <c r="A3139">
        <v>4277</v>
      </c>
      <c r="B3139" t="s">
        <v>891</v>
      </c>
      <c r="C3139">
        <v>2405</v>
      </c>
      <c r="D3139" t="s">
        <v>897</v>
      </c>
      <c r="E3139" s="200">
        <v>81475</v>
      </c>
      <c r="F3139">
        <v>14</v>
      </c>
      <c r="G3139" t="s">
        <v>892</v>
      </c>
      <c r="H3139">
        <f>YEAR(Table5[[#This Row],[Date]])</f>
        <v>2123</v>
      </c>
    </row>
    <row r="3140" spans="1:8" x14ac:dyDescent="0.2">
      <c r="A3140">
        <v>4278</v>
      </c>
      <c r="B3140" t="s">
        <v>895</v>
      </c>
      <c r="C3140">
        <v>2421</v>
      </c>
      <c r="D3140" t="s">
        <v>900</v>
      </c>
      <c r="E3140" s="200">
        <v>81487</v>
      </c>
      <c r="F3140">
        <v>7</v>
      </c>
      <c r="G3140" t="s">
        <v>892</v>
      </c>
      <c r="H3140">
        <f>YEAR(Table5[[#This Row],[Date]])</f>
        <v>2123</v>
      </c>
    </row>
    <row r="3141" spans="1:8" x14ac:dyDescent="0.2">
      <c r="A3141">
        <v>4280</v>
      </c>
      <c r="B3141" t="s">
        <v>888</v>
      </c>
      <c r="C3141">
        <v>2406</v>
      </c>
      <c r="D3141" t="s">
        <v>899</v>
      </c>
      <c r="E3141" s="200">
        <v>81499</v>
      </c>
      <c r="F3141">
        <v>7</v>
      </c>
      <c r="G3141" t="s">
        <v>892</v>
      </c>
      <c r="H3141">
        <f>YEAR(Table5[[#This Row],[Date]])</f>
        <v>2123</v>
      </c>
    </row>
    <row r="3142" spans="1:8" x14ac:dyDescent="0.2">
      <c r="A3142">
        <v>4281</v>
      </c>
      <c r="B3142" t="s">
        <v>891</v>
      </c>
      <c r="C3142">
        <v>2406</v>
      </c>
      <c r="D3142" t="s">
        <v>900</v>
      </c>
      <c r="E3142" s="200">
        <v>81511</v>
      </c>
      <c r="F3142">
        <v>7</v>
      </c>
      <c r="G3142" t="s">
        <v>892</v>
      </c>
      <c r="H3142">
        <f>YEAR(Table5[[#This Row],[Date]])</f>
        <v>2123</v>
      </c>
    </row>
    <row r="3143" spans="1:8" x14ac:dyDescent="0.2">
      <c r="A3143">
        <v>4282</v>
      </c>
      <c r="B3143" t="s">
        <v>891</v>
      </c>
      <c r="C3143">
        <v>2402</v>
      </c>
      <c r="D3143" t="s">
        <v>899</v>
      </c>
      <c r="E3143" s="200">
        <v>81523</v>
      </c>
      <c r="F3143">
        <v>7</v>
      </c>
      <c r="G3143" t="s">
        <v>892</v>
      </c>
      <c r="H3143">
        <f>YEAR(Table5[[#This Row],[Date]])</f>
        <v>2123</v>
      </c>
    </row>
    <row r="3144" spans="1:8" x14ac:dyDescent="0.2">
      <c r="A3144">
        <v>4283</v>
      </c>
      <c r="B3144" t="s">
        <v>891</v>
      </c>
      <c r="C3144">
        <v>2421</v>
      </c>
      <c r="D3144" t="s">
        <v>899</v>
      </c>
      <c r="E3144" s="200">
        <v>81535</v>
      </c>
      <c r="F3144">
        <v>7</v>
      </c>
      <c r="G3144" t="s">
        <v>890</v>
      </c>
      <c r="H3144">
        <f>YEAR(Table5[[#This Row],[Date]])</f>
        <v>2123</v>
      </c>
    </row>
    <row r="3145" spans="1:8" x14ac:dyDescent="0.2">
      <c r="A3145">
        <v>4284</v>
      </c>
      <c r="B3145" t="s">
        <v>888</v>
      </c>
      <c r="C3145">
        <v>2421</v>
      </c>
      <c r="D3145" t="s">
        <v>899</v>
      </c>
      <c r="E3145" s="200">
        <v>81547</v>
      </c>
      <c r="F3145">
        <v>7</v>
      </c>
      <c r="G3145" t="s">
        <v>890</v>
      </c>
      <c r="H3145">
        <f>YEAR(Table5[[#This Row],[Date]])</f>
        <v>2123</v>
      </c>
    </row>
    <row r="3146" spans="1:8" x14ac:dyDescent="0.2">
      <c r="A3146">
        <v>4285</v>
      </c>
      <c r="B3146" t="s">
        <v>894</v>
      </c>
      <c r="C3146">
        <v>2403</v>
      </c>
      <c r="D3146" t="s">
        <v>897</v>
      </c>
      <c r="E3146" s="200">
        <v>81559</v>
      </c>
      <c r="F3146">
        <v>7</v>
      </c>
      <c r="G3146" t="s">
        <v>892</v>
      </c>
      <c r="H3146">
        <f>YEAR(Table5[[#This Row],[Date]])</f>
        <v>2123</v>
      </c>
    </row>
    <row r="3147" spans="1:8" x14ac:dyDescent="0.2">
      <c r="A3147">
        <v>4286</v>
      </c>
      <c r="B3147" t="s">
        <v>891</v>
      </c>
      <c r="C3147">
        <v>2417</v>
      </c>
      <c r="D3147" t="s">
        <v>899</v>
      </c>
      <c r="E3147" s="200">
        <v>81571</v>
      </c>
      <c r="F3147">
        <v>7</v>
      </c>
      <c r="G3147" t="s">
        <v>890</v>
      </c>
      <c r="H3147">
        <f>YEAR(Table5[[#This Row],[Date]])</f>
        <v>2123</v>
      </c>
    </row>
    <row r="3148" spans="1:8" x14ac:dyDescent="0.2">
      <c r="A3148">
        <v>4287</v>
      </c>
      <c r="B3148" t="s">
        <v>891</v>
      </c>
      <c r="C3148">
        <v>2408</v>
      </c>
      <c r="D3148" t="s">
        <v>900</v>
      </c>
      <c r="E3148" s="200">
        <v>81583</v>
      </c>
      <c r="F3148">
        <v>7</v>
      </c>
      <c r="G3148" t="s">
        <v>890</v>
      </c>
      <c r="H3148">
        <f>YEAR(Table5[[#This Row],[Date]])</f>
        <v>2123</v>
      </c>
    </row>
    <row r="3149" spans="1:8" x14ac:dyDescent="0.2">
      <c r="A3149">
        <v>4288</v>
      </c>
      <c r="B3149" t="s">
        <v>894</v>
      </c>
      <c r="C3149">
        <v>2412</v>
      </c>
      <c r="D3149" t="s">
        <v>899</v>
      </c>
      <c r="E3149" s="200">
        <v>81595</v>
      </c>
      <c r="F3149">
        <v>7</v>
      </c>
      <c r="G3149" t="s">
        <v>892</v>
      </c>
      <c r="H3149">
        <f>YEAR(Table5[[#This Row],[Date]])</f>
        <v>2123</v>
      </c>
    </row>
    <row r="3150" spans="1:8" x14ac:dyDescent="0.2">
      <c r="A3150">
        <v>4289</v>
      </c>
      <c r="B3150" t="s">
        <v>891</v>
      </c>
      <c r="C3150">
        <v>2424</v>
      </c>
      <c r="D3150" t="s">
        <v>899</v>
      </c>
      <c r="E3150" s="200">
        <v>81607</v>
      </c>
      <c r="F3150">
        <v>7</v>
      </c>
      <c r="G3150" t="s">
        <v>892</v>
      </c>
      <c r="H3150">
        <f>YEAR(Table5[[#This Row],[Date]])</f>
        <v>2123</v>
      </c>
    </row>
    <row r="3151" spans="1:8" x14ac:dyDescent="0.2">
      <c r="A3151">
        <v>4290</v>
      </c>
      <c r="B3151" t="s">
        <v>894</v>
      </c>
      <c r="C3151">
        <v>2404</v>
      </c>
      <c r="D3151" t="s">
        <v>900</v>
      </c>
      <c r="E3151" s="200">
        <v>81619</v>
      </c>
      <c r="F3151">
        <v>7</v>
      </c>
      <c r="G3151" t="s">
        <v>892</v>
      </c>
      <c r="H3151">
        <f>YEAR(Table5[[#This Row],[Date]])</f>
        <v>2123</v>
      </c>
    </row>
    <row r="3152" spans="1:8" x14ac:dyDescent="0.2">
      <c r="A3152">
        <v>4291</v>
      </c>
      <c r="B3152" t="s">
        <v>891</v>
      </c>
      <c r="C3152">
        <v>2401</v>
      </c>
      <c r="D3152" t="s">
        <v>899</v>
      </c>
      <c r="E3152" s="200">
        <v>81631</v>
      </c>
      <c r="F3152">
        <v>7</v>
      </c>
      <c r="G3152" t="s">
        <v>896</v>
      </c>
      <c r="H3152">
        <f>YEAR(Table5[[#This Row],[Date]])</f>
        <v>2123</v>
      </c>
    </row>
    <row r="3153" spans="1:8" x14ac:dyDescent="0.2">
      <c r="A3153">
        <v>4292</v>
      </c>
      <c r="B3153" t="s">
        <v>891</v>
      </c>
      <c r="C3153">
        <v>2408</v>
      </c>
      <c r="D3153" t="s">
        <v>889</v>
      </c>
      <c r="E3153" s="200">
        <v>81643</v>
      </c>
      <c r="F3153">
        <v>7</v>
      </c>
      <c r="G3153" t="s">
        <v>890</v>
      </c>
      <c r="H3153">
        <f>YEAR(Table5[[#This Row],[Date]])</f>
        <v>2123</v>
      </c>
    </row>
    <row r="3154" spans="1:8" x14ac:dyDescent="0.2">
      <c r="A3154">
        <v>4294</v>
      </c>
      <c r="B3154" t="s">
        <v>894</v>
      </c>
      <c r="C3154">
        <v>2418</v>
      </c>
      <c r="D3154" t="s">
        <v>899</v>
      </c>
      <c r="E3154" s="200">
        <v>81655</v>
      </c>
      <c r="F3154">
        <v>7</v>
      </c>
      <c r="G3154" t="s">
        <v>892</v>
      </c>
      <c r="H3154">
        <f>YEAR(Table5[[#This Row],[Date]])</f>
        <v>2123</v>
      </c>
    </row>
    <row r="3155" spans="1:8" x14ac:dyDescent="0.2">
      <c r="A3155">
        <v>4295</v>
      </c>
      <c r="B3155" t="s">
        <v>894</v>
      </c>
      <c r="C3155">
        <v>2407</v>
      </c>
      <c r="D3155" t="s">
        <v>899</v>
      </c>
      <c r="E3155" s="200">
        <v>81667</v>
      </c>
      <c r="F3155">
        <v>7</v>
      </c>
      <c r="G3155" t="s">
        <v>892</v>
      </c>
      <c r="H3155">
        <f>YEAR(Table5[[#This Row],[Date]])</f>
        <v>2123</v>
      </c>
    </row>
    <row r="3156" spans="1:8" x14ac:dyDescent="0.2">
      <c r="A3156">
        <v>4296</v>
      </c>
      <c r="B3156" t="s">
        <v>891</v>
      </c>
      <c r="C3156">
        <v>2407</v>
      </c>
      <c r="D3156" t="s">
        <v>900</v>
      </c>
      <c r="E3156" s="200">
        <v>81679</v>
      </c>
      <c r="F3156">
        <v>7</v>
      </c>
      <c r="G3156" t="s">
        <v>892</v>
      </c>
      <c r="H3156">
        <f>YEAR(Table5[[#This Row],[Date]])</f>
        <v>2123</v>
      </c>
    </row>
    <row r="3157" spans="1:8" x14ac:dyDescent="0.2">
      <c r="A3157">
        <v>4297</v>
      </c>
      <c r="B3157" t="s">
        <v>894</v>
      </c>
      <c r="C3157">
        <v>2413</v>
      </c>
      <c r="D3157" t="s">
        <v>889</v>
      </c>
      <c r="E3157" s="200">
        <v>81691</v>
      </c>
      <c r="F3157">
        <v>7</v>
      </c>
      <c r="G3157" t="s">
        <v>890</v>
      </c>
      <c r="H3157">
        <f>YEAR(Table5[[#This Row],[Date]])</f>
        <v>2123</v>
      </c>
    </row>
    <row r="3158" spans="1:8" x14ac:dyDescent="0.2">
      <c r="A3158">
        <v>4298</v>
      </c>
      <c r="B3158" t="s">
        <v>894</v>
      </c>
      <c r="C3158">
        <v>2416</v>
      </c>
      <c r="D3158" t="s">
        <v>899</v>
      </c>
      <c r="E3158" s="200">
        <v>81703</v>
      </c>
      <c r="F3158">
        <v>7</v>
      </c>
      <c r="G3158" t="s">
        <v>890</v>
      </c>
      <c r="H3158">
        <f>YEAR(Table5[[#This Row],[Date]])</f>
        <v>2123</v>
      </c>
    </row>
    <row r="3159" spans="1:8" x14ac:dyDescent="0.2">
      <c r="A3159">
        <v>4299</v>
      </c>
      <c r="B3159" t="s">
        <v>891</v>
      </c>
      <c r="C3159">
        <v>2406</v>
      </c>
      <c r="D3159" t="s">
        <v>899</v>
      </c>
      <c r="E3159" s="200">
        <v>81715</v>
      </c>
      <c r="F3159">
        <v>7</v>
      </c>
      <c r="G3159" t="s">
        <v>892</v>
      </c>
      <c r="H3159">
        <f>YEAR(Table5[[#This Row],[Date]])</f>
        <v>2123</v>
      </c>
    </row>
    <row r="3160" spans="1:8" x14ac:dyDescent="0.2">
      <c r="A3160">
        <v>4300</v>
      </c>
      <c r="B3160" t="s">
        <v>891</v>
      </c>
      <c r="C3160">
        <v>2417</v>
      </c>
      <c r="D3160" t="s">
        <v>899</v>
      </c>
      <c r="E3160" s="200">
        <v>81727</v>
      </c>
      <c r="F3160">
        <v>7</v>
      </c>
      <c r="G3160" t="s">
        <v>892</v>
      </c>
      <c r="H3160">
        <f>YEAR(Table5[[#This Row],[Date]])</f>
        <v>2123</v>
      </c>
    </row>
    <row r="3161" spans="1:8" x14ac:dyDescent="0.2">
      <c r="A3161">
        <v>4301</v>
      </c>
      <c r="B3161" t="s">
        <v>894</v>
      </c>
      <c r="C3161">
        <v>2415</v>
      </c>
      <c r="D3161" t="s">
        <v>899</v>
      </c>
      <c r="E3161" s="200">
        <v>81739</v>
      </c>
      <c r="F3161">
        <v>7</v>
      </c>
      <c r="G3161" t="s">
        <v>892</v>
      </c>
      <c r="H3161">
        <f>YEAR(Table5[[#This Row],[Date]])</f>
        <v>2123</v>
      </c>
    </row>
    <row r="3162" spans="1:8" x14ac:dyDescent="0.2">
      <c r="A3162">
        <v>4302</v>
      </c>
      <c r="B3162" t="s">
        <v>891</v>
      </c>
      <c r="C3162">
        <v>2417</v>
      </c>
      <c r="D3162" t="s">
        <v>899</v>
      </c>
      <c r="E3162" s="200">
        <v>81751</v>
      </c>
      <c r="F3162">
        <v>7</v>
      </c>
      <c r="G3162" t="s">
        <v>890</v>
      </c>
      <c r="H3162">
        <f>YEAR(Table5[[#This Row],[Date]])</f>
        <v>2123</v>
      </c>
    </row>
    <row r="3163" spans="1:8" x14ac:dyDescent="0.2">
      <c r="A3163">
        <v>4303</v>
      </c>
      <c r="B3163" t="s">
        <v>888</v>
      </c>
      <c r="C3163">
        <v>2411</v>
      </c>
      <c r="D3163" t="s">
        <v>901</v>
      </c>
      <c r="E3163" s="200">
        <v>81763</v>
      </c>
      <c r="F3163">
        <v>7</v>
      </c>
      <c r="G3163" t="s">
        <v>892</v>
      </c>
      <c r="H3163">
        <f>YEAR(Table5[[#This Row],[Date]])</f>
        <v>2123</v>
      </c>
    </row>
    <row r="3164" spans="1:8" x14ac:dyDescent="0.2">
      <c r="A3164">
        <v>4304</v>
      </c>
      <c r="B3164" t="s">
        <v>891</v>
      </c>
      <c r="C3164">
        <v>2411</v>
      </c>
      <c r="D3164" t="s">
        <v>899</v>
      </c>
      <c r="E3164" s="200">
        <v>81775</v>
      </c>
      <c r="F3164">
        <v>7</v>
      </c>
      <c r="G3164" t="s">
        <v>892</v>
      </c>
      <c r="H3164">
        <f>YEAR(Table5[[#This Row],[Date]])</f>
        <v>2123</v>
      </c>
    </row>
    <row r="3165" spans="1:8" x14ac:dyDescent="0.2">
      <c r="A3165">
        <v>4305</v>
      </c>
      <c r="B3165" t="s">
        <v>891</v>
      </c>
      <c r="C3165">
        <v>2411</v>
      </c>
      <c r="D3165" t="s">
        <v>901</v>
      </c>
      <c r="E3165" s="200">
        <v>81787</v>
      </c>
      <c r="F3165">
        <v>7</v>
      </c>
      <c r="G3165" t="s">
        <v>890</v>
      </c>
      <c r="H3165">
        <f>YEAR(Table5[[#This Row],[Date]])</f>
        <v>2123</v>
      </c>
    </row>
    <row r="3166" spans="1:8" x14ac:dyDescent="0.2">
      <c r="A3166">
        <v>4306</v>
      </c>
      <c r="B3166" t="s">
        <v>888</v>
      </c>
      <c r="C3166">
        <v>2422</v>
      </c>
      <c r="D3166" t="s">
        <v>901</v>
      </c>
      <c r="E3166" s="200">
        <v>81799</v>
      </c>
      <c r="F3166">
        <v>7</v>
      </c>
      <c r="G3166" t="s">
        <v>890</v>
      </c>
      <c r="H3166">
        <f>YEAR(Table5[[#This Row],[Date]])</f>
        <v>2123</v>
      </c>
    </row>
    <row r="3167" spans="1:8" x14ac:dyDescent="0.2">
      <c r="A3167">
        <v>4307</v>
      </c>
      <c r="B3167" t="s">
        <v>891</v>
      </c>
      <c r="C3167">
        <v>2424</v>
      </c>
      <c r="D3167" t="s">
        <v>900</v>
      </c>
      <c r="E3167" s="200">
        <v>81811</v>
      </c>
      <c r="F3167">
        <v>7</v>
      </c>
      <c r="G3167" t="s">
        <v>892</v>
      </c>
      <c r="H3167">
        <f>YEAR(Table5[[#This Row],[Date]])</f>
        <v>2123</v>
      </c>
    </row>
    <row r="3168" spans="1:8" x14ac:dyDescent="0.2">
      <c r="A3168">
        <v>4308</v>
      </c>
      <c r="B3168" t="s">
        <v>891</v>
      </c>
      <c r="C3168">
        <v>2415</v>
      </c>
      <c r="D3168" t="s">
        <v>897</v>
      </c>
      <c r="E3168" s="200">
        <v>81823</v>
      </c>
      <c r="F3168">
        <v>7</v>
      </c>
      <c r="G3168" t="s">
        <v>890</v>
      </c>
      <c r="H3168">
        <f>YEAR(Table5[[#This Row],[Date]])</f>
        <v>2124</v>
      </c>
    </row>
    <row r="3169" spans="1:8" x14ac:dyDescent="0.2">
      <c r="A3169">
        <v>4309</v>
      </c>
      <c r="B3169" t="s">
        <v>894</v>
      </c>
      <c r="C3169">
        <v>2423</v>
      </c>
      <c r="D3169" t="s">
        <v>893</v>
      </c>
      <c r="E3169" s="200">
        <v>81835</v>
      </c>
      <c r="F3169">
        <v>6</v>
      </c>
      <c r="G3169" t="s">
        <v>892</v>
      </c>
      <c r="H3169">
        <f>YEAR(Table5[[#This Row],[Date]])</f>
        <v>2124</v>
      </c>
    </row>
    <row r="3170" spans="1:8" x14ac:dyDescent="0.2">
      <c r="A3170">
        <v>4310</v>
      </c>
      <c r="B3170" t="s">
        <v>894</v>
      </c>
      <c r="C3170">
        <v>2419</v>
      </c>
      <c r="D3170" t="s">
        <v>900</v>
      </c>
      <c r="E3170" s="200">
        <v>81847</v>
      </c>
      <c r="F3170">
        <v>7</v>
      </c>
      <c r="G3170" t="s">
        <v>892</v>
      </c>
      <c r="H3170">
        <f>YEAR(Table5[[#This Row],[Date]])</f>
        <v>2124</v>
      </c>
    </row>
    <row r="3171" spans="1:8" x14ac:dyDescent="0.2">
      <c r="A3171">
        <v>4311</v>
      </c>
      <c r="B3171" t="s">
        <v>888</v>
      </c>
      <c r="C3171">
        <v>2418</v>
      </c>
      <c r="D3171" t="s">
        <v>901</v>
      </c>
      <c r="E3171" s="200">
        <v>81859</v>
      </c>
      <c r="F3171">
        <v>6</v>
      </c>
      <c r="G3171" t="s">
        <v>890</v>
      </c>
      <c r="H3171">
        <f>YEAR(Table5[[#This Row],[Date]])</f>
        <v>2124</v>
      </c>
    </row>
    <row r="3172" spans="1:8" x14ac:dyDescent="0.2">
      <c r="A3172">
        <v>4312</v>
      </c>
      <c r="B3172" t="s">
        <v>891</v>
      </c>
      <c r="C3172">
        <v>2423</v>
      </c>
      <c r="D3172" t="s">
        <v>899</v>
      </c>
      <c r="E3172" s="200">
        <v>81871</v>
      </c>
      <c r="F3172">
        <v>6</v>
      </c>
      <c r="G3172" t="s">
        <v>890</v>
      </c>
      <c r="H3172">
        <f>YEAR(Table5[[#This Row],[Date]])</f>
        <v>2124</v>
      </c>
    </row>
    <row r="3173" spans="1:8" x14ac:dyDescent="0.2">
      <c r="A3173">
        <v>4313</v>
      </c>
      <c r="B3173" t="s">
        <v>888</v>
      </c>
      <c r="C3173">
        <v>2401</v>
      </c>
      <c r="D3173" t="s">
        <v>897</v>
      </c>
      <c r="E3173" s="200">
        <v>81883</v>
      </c>
      <c r="F3173">
        <v>6</v>
      </c>
      <c r="G3173" t="s">
        <v>890</v>
      </c>
      <c r="H3173">
        <f>YEAR(Table5[[#This Row],[Date]])</f>
        <v>2124</v>
      </c>
    </row>
    <row r="3174" spans="1:8" x14ac:dyDescent="0.2">
      <c r="A3174">
        <v>4314</v>
      </c>
      <c r="B3174" t="s">
        <v>888</v>
      </c>
      <c r="C3174">
        <v>2416</v>
      </c>
      <c r="D3174" t="s">
        <v>900</v>
      </c>
      <c r="E3174" s="200">
        <v>81895</v>
      </c>
      <c r="F3174">
        <v>6</v>
      </c>
      <c r="G3174" t="s">
        <v>890</v>
      </c>
      <c r="H3174">
        <f>YEAR(Table5[[#This Row],[Date]])</f>
        <v>2124</v>
      </c>
    </row>
    <row r="3175" spans="1:8" x14ac:dyDescent="0.2">
      <c r="A3175">
        <v>4315</v>
      </c>
      <c r="B3175" t="s">
        <v>894</v>
      </c>
      <c r="C3175">
        <v>2415</v>
      </c>
      <c r="D3175" t="s">
        <v>900</v>
      </c>
      <c r="E3175" s="200">
        <v>81907</v>
      </c>
      <c r="F3175">
        <v>6</v>
      </c>
      <c r="G3175" t="s">
        <v>890</v>
      </c>
      <c r="H3175">
        <f>YEAR(Table5[[#This Row],[Date]])</f>
        <v>2124</v>
      </c>
    </row>
    <row r="3176" spans="1:8" x14ac:dyDescent="0.2">
      <c r="A3176">
        <v>4316</v>
      </c>
      <c r="B3176" t="s">
        <v>898</v>
      </c>
      <c r="C3176">
        <v>2402</v>
      </c>
      <c r="D3176" t="s">
        <v>900</v>
      </c>
      <c r="E3176" s="200">
        <v>81919</v>
      </c>
      <c r="F3176">
        <v>6</v>
      </c>
      <c r="G3176" t="s">
        <v>890</v>
      </c>
      <c r="H3176">
        <f>YEAR(Table5[[#This Row],[Date]])</f>
        <v>2124</v>
      </c>
    </row>
    <row r="3177" spans="1:8" x14ac:dyDescent="0.2">
      <c r="A3177">
        <v>4317</v>
      </c>
      <c r="B3177" t="s">
        <v>888</v>
      </c>
      <c r="C3177">
        <v>2416</v>
      </c>
      <c r="D3177" t="s">
        <v>900</v>
      </c>
      <c r="E3177" s="200">
        <v>81931</v>
      </c>
      <c r="F3177">
        <v>6</v>
      </c>
      <c r="G3177" t="s">
        <v>890</v>
      </c>
      <c r="H3177">
        <f>YEAR(Table5[[#This Row],[Date]])</f>
        <v>2124</v>
      </c>
    </row>
    <row r="3178" spans="1:8" x14ac:dyDescent="0.2">
      <c r="A3178">
        <v>4318</v>
      </c>
      <c r="B3178" t="s">
        <v>891</v>
      </c>
      <c r="C3178">
        <v>2401</v>
      </c>
      <c r="D3178" t="s">
        <v>899</v>
      </c>
      <c r="E3178" s="200">
        <v>81943</v>
      </c>
      <c r="F3178">
        <v>6</v>
      </c>
      <c r="G3178" t="s">
        <v>892</v>
      </c>
      <c r="H3178">
        <f>YEAR(Table5[[#This Row],[Date]])</f>
        <v>2124</v>
      </c>
    </row>
    <row r="3179" spans="1:8" x14ac:dyDescent="0.2">
      <c r="A3179">
        <v>4319</v>
      </c>
      <c r="B3179" t="s">
        <v>891</v>
      </c>
      <c r="C3179">
        <v>2423</v>
      </c>
      <c r="D3179" t="s">
        <v>900</v>
      </c>
      <c r="E3179" s="200">
        <v>81955</v>
      </c>
      <c r="F3179">
        <v>6</v>
      </c>
      <c r="G3179" t="s">
        <v>890</v>
      </c>
      <c r="H3179">
        <f>YEAR(Table5[[#This Row],[Date]])</f>
        <v>2124</v>
      </c>
    </row>
    <row r="3180" spans="1:8" x14ac:dyDescent="0.2">
      <c r="A3180">
        <v>4320</v>
      </c>
      <c r="B3180" t="s">
        <v>888</v>
      </c>
      <c r="C3180">
        <v>2404</v>
      </c>
      <c r="D3180" t="s">
        <v>899</v>
      </c>
      <c r="E3180" s="200">
        <v>81967</v>
      </c>
      <c r="F3180">
        <v>6</v>
      </c>
      <c r="G3180" t="s">
        <v>890</v>
      </c>
      <c r="H3180">
        <f>YEAR(Table5[[#This Row],[Date]])</f>
        <v>2124</v>
      </c>
    </row>
    <row r="3181" spans="1:8" x14ac:dyDescent="0.2">
      <c r="A3181">
        <v>4321</v>
      </c>
      <c r="B3181" t="s">
        <v>894</v>
      </c>
      <c r="C3181">
        <v>2422</v>
      </c>
      <c r="D3181" t="s">
        <v>897</v>
      </c>
      <c r="E3181" s="200">
        <v>81979</v>
      </c>
      <c r="F3181">
        <v>6</v>
      </c>
      <c r="G3181" t="s">
        <v>892</v>
      </c>
      <c r="H3181">
        <f>YEAR(Table5[[#This Row],[Date]])</f>
        <v>2124</v>
      </c>
    </row>
    <row r="3182" spans="1:8" x14ac:dyDescent="0.2">
      <c r="A3182">
        <v>4322</v>
      </c>
      <c r="B3182" t="s">
        <v>888</v>
      </c>
      <c r="C3182">
        <v>2403</v>
      </c>
      <c r="D3182" t="s">
        <v>899</v>
      </c>
      <c r="E3182" s="200">
        <v>81991</v>
      </c>
      <c r="F3182">
        <v>6</v>
      </c>
      <c r="G3182" t="s">
        <v>892</v>
      </c>
      <c r="H3182">
        <f>YEAR(Table5[[#This Row],[Date]])</f>
        <v>2124</v>
      </c>
    </row>
    <row r="3183" spans="1:8" x14ac:dyDescent="0.2">
      <c r="A3183">
        <v>4323</v>
      </c>
      <c r="B3183" t="s">
        <v>891</v>
      </c>
      <c r="C3183">
        <v>2408</v>
      </c>
      <c r="D3183" t="s">
        <v>893</v>
      </c>
      <c r="E3183" s="200">
        <v>82003</v>
      </c>
      <c r="F3183">
        <v>6</v>
      </c>
      <c r="G3183" t="s">
        <v>890</v>
      </c>
      <c r="H3183">
        <f>YEAR(Table5[[#This Row],[Date]])</f>
        <v>2124</v>
      </c>
    </row>
    <row r="3184" spans="1:8" x14ac:dyDescent="0.2">
      <c r="A3184">
        <v>4324</v>
      </c>
      <c r="B3184" t="s">
        <v>891</v>
      </c>
      <c r="C3184">
        <v>2417</v>
      </c>
      <c r="D3184" t="s">
        <v>889</v>
      </c>
      <c r="E3184" s="200">
        <v>82015</v>
      </c>
      <c r="F3184">
        <v>6</v>
      </c>
      <c r="G3184" t="s">
        <v>890</v>
      </c>
      <c r="H3184">
        <f>YEAR(Table5[[#This Row],[Date]])</f>
        <v>2124</v>
      </c>
    </row>
    <row r="3185" spans="1:8" x14ac:dyDescent="0.2">
      <c r="A3185">
        <v>4325</v>
      </c>
      <c r="B3185" t="s">
        <v>891</v>
      </c>
      <c r="C3185">
        <v>2408</v>
      </c>
      <c r="D3185" t="s">
        <v>893</v>
      </c>
      <c r="E3185" s="200">
        <v>82027</v>
      </c>
      <c r="F3185">
        <v>6</v>
      </c>
      <c r="G3185" t="s">
        <v>890</v>
      </c>
      <c r="H3185">
        <f>YEAR(Table5[[#This Row],[Date]])</f>
        <v>2124</v>
      </c>
    </row>
    <row r="3186" spans="1:8" x14ac:dyDescent="0.2">
      <c r="A3186">
        <v>4326</v>
      </c>
      <c r="B3186" t="s">
        <v>891</v>
      </c>
      <c r="C3186">
        <v>2404</v>
      </c>
      <c r="D3186" t="s">
        <v>899</v>
      </c>
      <c r="E3186" s="200">
        <v>82039</v>
      </c>
      <c r="F3186">
        <v>6</v>
      </c>
      <c r="G3186" t="s">
        <v>890</v>
      </c>
      <c r="H3186">
        <f>YEAR(Table5[[#This Row],[Date]])</f>
        <v>2124</v>
      </c>
    </row>
    <row r="3187" spans="1:8" x14ac:dyDescent="0.2">
      <c r="A3187">
        <v>4327</v>
      </c>
      <c r="B3187" t="s">
        <v>888</v>
      </c>
      <c r="C3187">
        <v>2423</v>
      </c>
      <c r="D3187" t="s">
        <v>901</v>
      </c>
      <c r="E3187" s="200">
        <v>82051</v>
      </c>
      <c r="F3187">
        <v>6</v>
      </c>
      <c r="G3187" t="s">
        <v>890</v>
      </c>
      <c r="H3187">
        <f>YEAR(Table5[[#This Row],[Date]])</f>
        <v>2124</v>
      </c>
    </row>
    <row r="3188" spans="1:8" x14ac:dyDescent="0.2">
      <c r="A3188">
        <v>4328</v>
      </c>
      <c r="B3188" t="s">
        <v>894</v>
      </c>
      <c r="C3188">
        <v>2418</v>
      </c>
      <c r="D3188" t="s">
        <v>899</v>
      </c>
      <c r="E3188" s="200">
        <v>82063</v>
      </c>
      <c r="F3188">
        <v>6</v>
      </c>
      <c r="G3188" t="s">
        <v>892</v>
      </c>
      <c r="H3188">
        <f>YEAR(Table5[[#This Row],[Date]])</f>
        <v>2124</v>
      </c>
    </row>
    <row r="3189" spans="1:8" x14ac:dyDescent="0.2">
      <c r="A3189">
        <v>4329</v>
      </c>
      <c r="B3189" t="s">
        <v>891</v>
      </c>
      <c r="C3189">
        <v>2416</v>
      </c>
      <c r="D3189" t="s">
        <v>900</v>
      </c>
      <c r="E3189" s="200">
        <v>82075</v>
      </c>
      <c r="F3189">
        <v>6</v>
      </c>
      <c r="G3189" t="s">
        <v>890</v>
      </c>
      <c r="H3189">
        <f>YEAR(Table5[[#This Row],[Date]])</f>
        <v>2124</v>
      </c>
    </row>
    <row r="3190" spans="1:8" x14ac:dyDescent="0.2">
      <c r="A3190">
        <v>4330</v>
      </c>
      <c r="B3190" t="s">
        <v>891</v>
      </c>
      <c r="C3190">
        <v>2407</v>
      </c>
      <c r="D3190" t="s">
        <v>900</v>
      </c>
      <c r="E3190" s="200">
        <v>82087</v>
      </c>
      <c r="F3190">
        <v>6</v>
      </c>
      <c r="G3190" t="s">
        <v>892</v>
      </c>
      <c r="H3190">
        <f>YEAR(Table5[[#This Row],[Date]])</f>
        <v>2124</v>
      </c>
    </row>
    <row r="3191" spans="1:8" x14ac:dyDescent="0.2">
      <c r="A3191">
        <v>4331</v>
      </c>
      <c r="B3191" t="s">
        <v>888</v>
      </c>
      <c r="C3191">
        <v>2409</v>
      </c>
      <c r="D3191" t="s">
        <v>900</v>
      </c>
      <c r="E3191" s="200">
        <v>82099</v>
      </c>
      <c r="F3191">
        <v>6</v>
      </c>
      <c r="G3191" t="s">
        <v>890</v>
      </c>
      <c r="H3191">
        <f>YEAR(Table5[[#This Row],[Date]])</f>
        <v>2124</v>
      </c>
    </row>
    <row r="3192" spans="1:8" x14ac:dyDescent="0.2">
      <c r="A3192">
        <v>4332</v>
      </c>
      <c r="B3192" t="s">
        <v>891</v>
      </c>
      <c r="C3192">
        <v>2414</v>
      </c>
      <c r="D3192" t="s">
        <v>901</v>
      </c>
      <c r="E3192" s="200">
        <v>82111</v>
      </c>
      <c r="F3192">
        <v>6</v>
      </c>
      <c r="G3192" t="s">
        <v>892</v>
      </c>
      <c r="H3192">
        <f>YEAR(Table5[[#This Row],[Date]])</f>
        <v>2124</v>
      </c>
    </row>
    <row r="3193" spans="1:8" x14ac:dyDescent="0.2">
      <c r="A3193">
        <v>4333</v>
      </c>
      <c r="B3193" t="s">
        <v>891</v>
      </c>
      <c r="C3193">
        <v>2417</v>
      </c>
      <c r="D3193" t="s">
        <v>901</v>
      </c>
      <c r="E3193" s="200">
        <v>82123</v>
      </c>
      <c r="F3193">
        <v>6</v>
      </c>
      <c r="G3193" t="s">
        <v>890</v>
      </c>
      <c r="H3193">
        <f>YEAR(Table5[[#This Row],[Date]])</f>
        <v>2124</v>
      </c>
    </row>
    <row r="3194" spans="1:8" x14ac:dyDescent="0.2">
      <c r="A3194">
        <v>4335</v>
      </c>
      <c r="B3194" t="s">
        <v>894</v>
      </c>
      <c r="C3194">
        <v>2412</v>
      </c>
      <c r="D3194" t="s">
        <v>900</v>
      </c>
      <c r="E3194" s="200">
        <v>82135</v>
      </c>
      <c r="F3194">
        <v>6</v>
      </c>
      <c r="G3194" t="s">
        <v>890</v>
      </c>
      <c r="H3194">
        <f>YEAR(Table5[[#This Row],[Date]])</f>
        <v>2124</v>
      </c>
    </row>
    <row r="3195" spans="1:8" x14ac:dyDescent="0.2">
      <c r="A3195">
        <v>4336</v>
      </c>
      <c r="B3195" t="s">
        <v>891</v>
      </c>
      <c r="C3195">
        <v>2422</v>
      </c>
      <c r="D3195" t="s">
        <v>900</v>
      </c>
      <c r="E3195" s="200">
        <v>82147</v>
      </c>
      <c r="F3195">
        <v>6</v>
      </c>
      <c r="G3195" t="s">
        <v>890</v>
      </c>
      <c r="H3195">
        <f>YEAR(Table5[[#This Row],[Date]])</f>
        <v>2124</v>
      </c>
    </row>
    <row r="3196" spans="1:8" x14ac:dyDescent="0.2">
      <c r="A3196">
        <v>4337</v>
      </c>
      <c r="B3196" t="s">
        <v>891</v>
      </c>
      <c r="C3196">
        <v>2418</v>
      </c>
      <c r="D3196" t="s">
        <v>897</v>
      </c>
      <c r="E3196" s="200">
        <v>82159</v>
      </c>
      <c r="F3196">
        <v>6</v>
      </c>
      <c r="G3196" t="s">
        <v>892</v>
      </c>
      <c r="H3196">
        <f>YEAR(Table5[[#This Row],[Date]])</f>
        <v>2124</v>
      </c>
    </row>
    <row r="3197" spans="1:8" x14ac:dyDescent="0.2">
      <c r="A3197">
        <v>4338</v>
      </c>
      <c r="B3197" t="s">
        <v>898</v>
      </c>
      <c r="C3197">
        <v>2412</v>
      </c>
      <c r="D3197" t="s">
        <v>901</v>
      </c>
      <c r="E3197" s="200">
        <v>82171</v>
      </c>
      <c r="F3197">
        <v>2</v>
      </c>
      <c r="G3197" t="s">
        <v>890</v>
      </c>
      <c r="H3197">
        <f>YEAR(Table5[[#This Row],[Date]])</f>
        <v>2124</v>
      </c>
    </row>
    <row r="3198" spans="1:8" x14ac:dyDescent="0.2">
      <c r="A3198">
        <v>4339</v>
      </c>
      <c r="B3198" t="s">
        <v>891</v>
      </c>
      <c r="C3198">
        <v>2417</v>
      </c>
      <c r="D3198" t="s">
        <v>899</v>
      </c>
      <c r="E3198" s="200">
        <v>82183</v>
      </c>
      <c r="F3198">
        <v>6</v>
      </c>
      <c r="G3198" t="s">
        <v>892</v>
      </c>
      <c r="H3198">
        <f>YEAR(Table5[[#This Row],[Date]])</f>
        <v>2125</v>
      </c>
    </row>
    <row r="3199" spans="1:8" x14ac:dyDescent="0.2">
      <c r="A3199">
        <v>4340</v>
      </c>
      <c r="B3199" t="s">
        <v>891</v>
      </c>
      <c r="C3199">
        <v>2417</v>
      </c>
      <c r="D3199" t="s">
        <v>899</v>
      </c>
      <c r="E3199" s="200">
        <v>82195</v>
      </c>
      <c r="F3199">
        <v>6</v>
      </c>
      <c r="G3199" t="s">
        <v>890</v>
      </c>
      <c r="H3199">
        <f>YEAR(Table5[[#This Row],[Date]])</f>
        <v>2125</v>
      </c>
    </row>
    <row r="3200" spans="1:8" x14ac:dyDescent="0.2">
      <c r="A3200">
        <v>4341</v>
      </c>
      <c r="B3200" t="s">
        <v>891</v>
      </c>
      <c r="C3200">
        <v>2404</v>
      </c>
      <c r="D3200" t="s">
        <v>900</v>
      </c>
      <c r="E3200" s="200">
        <v>82207</v>
      </c>
      <c r="F3200">
        <v>6</v>
      </c>
      <c r="G3200" t="s">
        <v>892</v>
      </c>
      <c r="H3200">
        <f>YEAR(Table5[[#This Row],[Date]])</f>
        <v>2125</v>
      </c>
    </row>
    <row r="3201" spans="1:8" x14ac:dyDescent="0.2">
      <c r="A3201">
        <v>4342</v>
      </c>
      <c r="B3201" t="s">
        <v>888</v>
      </c>
      <c r="C3201">
        <v>2416</v>
      </c>
      <c r="D3201" t="s">
        <v>900</v>
      </c>
      <c r="E3201" s="200">
        <v>82219</v>
      </c>
      <c r="F3201">
        <v>6</v>
      </c>
      <c r="G3201" t="s">
        <v>892</v>
      </c>
      <c r="H3201">
        <f>YEAR(Table5[[#This Row],[Date]])</f>
        <v>2125</v>
      </c>
    </row>
    <row r="3202" spans="1:8" x14ac:dyDescent="0.2">
      <c r="A3202">
        <v>4343</v>
      </c>
      <c r="B3202" t="s">
        <v>891</v>
      </c>
      <c r="C3202">
        <v>2424</v>
      </c>
      <c r="D3202" t="s">
        <v>899</v>
      </c>
      <c r="E3202" s="200">
        <v>82231</v>
      </c>
      <c r="F3202">
        <v>6</v>
      </c>
      <c r="G3202" t="s">
        <v>890</v>
      </c>
      <c r="H3202">
        <f>YEAR(Table5[[#This Row],[Date]])</f>
        <v>2125</v>
      </c>
    </row>
    <row r="3203" spans="1:8" x14ac:dyDescent="0.2">
      <c r="A3203">
        <v>4344</v>
      </c>
      <c r="B3203" t="s">
        <v>891</v>
      </c>
      <c r="C3203">
        <v>2411</v>
      </c>
      <c r="D3203" t="s">
        <v>899</v>
      </c>
      <c r="E3203" s="200">
        <v>82243</v>
      </c>
      <c r="F3203">
        <v>6</v>
      </c>
      <c r="G3203" t="s">
        <v>892</v>
      </c>
      <c r="H3203">
        <f>YEAR(Table5[[#This Row],[Date]])</f>
        <v>2125</v>
      </c>
    </row>
    <row r="3204" spans="1:8" x14ac:dyDescent="0.2">
      <c r="A3204">
        <v>4345</v>
      </c>
      <c r="B3204" t="s">
        <v>891</v>
      </c>
      <c r="C3204">
        <v>2403</v>
      </c>
      <c r="D3204" t="s">
        <v>893</v>
      </c>
      <c r="E3204" s="200">
        <v>82255</v>
      </c>
      <c r="F3204">
        <v>6</v>
      </c>
      <c r="G3204" t="s">
        <v>892</v>
      </c>
      <c r="H3204">
        <f>YEAR(Table5[[#This Row],[Date]])</f>
        <v>2125</v>
      </c>
    </row>
    <row r="3205" spans="1:8" x14ac:dyDescent="0.2">
      <c r="A3205">
        <v>4346</v>
      </c>
      <c r="B3205" t="s">
        <v>888</v>
      </c>
      <c r="C3205">
        <v>2413</v>
      </c>
      <c r="D3205" t="s">
        <v>889</v>
      </c>
      <c r="E3205" s="200">
        <v>82267</v>
      </c>
      <c r="F3205">
        <v>6</v>
      </c>
      <c r="G3205" t="s">
        <v>890</v>
      </c>
      <c r="H3205">
        <f>YEAR(Table5[[#This Row],[Date]])</f>
        <v>2125</v>
      </c>
    </row>
    <row r="3206" spans="1:8" x14ac:dyDescent="0.2">
      <c r="A3206">
        <v>4347</v>
      </c>
      <c r="B3206" t="s">
        <v>891</v>
      </c>
      <c r="C3206">
        <v>2403</v>
      </c>
      <c r="D3206" t="s">
        <v>893</v>
      </c>
      <c r="E3206" s="200">
        <v>82279</v>
      </c>
      <c r="F3206">
        <v>6</v>
      </c>
      <c r="G3206" t="s">
        <v>892</v>
      </c>
      <c r="H3206">
        <f>YEAR(Table5[[#This Row],[Date]])</f>
        <v>2125</v>
      </c>
    </row>
    <row r="3207" spans="1:8" x14ac:dyDescent="0.2">
      <c r="A3207">
        <v>4348</v>
      </c>
      <c r="B3207" t="s">
        <v>888</v>
      </c>
      <c r="C3207">
        <v>2418</v>
      </c>
      <c r="D3207" t="s">
        <v>899</v>
      </c>
      <c r="E3207" s="200">
        <v>82291</v>
      </c>
      <c r="F3207">
        <v>6</v>
      </c>
      <c r="G3207" t="s">
        <v>890</v>
      </c>
      <c r="H3207">
        <f>YEAR(Table5[[#This Row],[Date]])</f>
        <v>2125</v>
      </c>
    </row>
    <row r="3208" spans="1:8" x14ac:dyDescent="0.2">
      <c r="A3208">
        <v>4349</v>
      </c>
      <c r="B3208" t="s">
        <v>891</v>
      </c>
      <c r="C3208">
        <v>2423</v>
      </c>
      <c r="D3208" t="s">
        <v>900</v>
      </c>
      <c r="E3208" s="200">
        <v>82303</v>
      </c>
      <c r="F3208">
        <v>6</v>
      </c>
      <c r="G3208" t="s">
        <v>896</v>
      </c>
      <c r="H3208">
        <f>YEAR(Table5[[#This Row],[Date]])</f>
        <v>2125</v>
      </c>
    </row>
    <row r="3209" spans="1:8" x14ac:dyDescent="0.2">
      <c r="A3209">
        <v>4350</v>
      </c>
      <c r="B3209" t="s">
        <v>888</v>
      </c>
      <c r="C3209">
        <v>2417</v>
      </c>
      <c r="D3209" t="s">
        <v>899</v>
      </c>
      <c r="E3209" s="200">
        <v>82315</v>
      </c>
      <c r="F3209">
        <v>6</v>
      </c>
      <c r="G3209" t="s">
        <v>892</v>
      </c>
      <c r="H3209">
        <f>YEAR(Table5[[#This Row],[Date]])</f>
        <v>2125</v>
      </c>
    </row>
    <row r="3210" spans="1:8" x14ac:dyDescent="0.2">
      <c r="A3210">
        <v>4351</v>
      </c>
      <c r="B3210" t="s">
        <v>888</v>
      </c>
      <c r="C3210">
        <v>2409</v>
      </c>
      <c r="D3210" t="s">
        <v>900</v>
      </c>
      <c r="E3210" s="200">
        <v>82327</v>
      </c>
      <c r="F3210">
        <v>6</v>
      </c>
      <c r="G3210" t="s">
        <v>890</v>
      </c>
      <c r="H3210">
        <f>YEAR(Table5[[#This Row],[Date]])</f>
        <v>2125</v>
      </c>
    </row>
    <row r="3211" spans="1:8" x14ac:dyDescent="0.2">
      <c r="A3211">
        <v>4352</v>
      </c>
      <c r="B3211" t="s">
        <v>888</v>
      </c>
      <c r="C3211">
        <v>2416</v>
      </c>
      <c r="D3211" t="s">
        <v>899</v>
      </c>
      <c r="E3211" s="200">
        <v>82339</v>
      </c>
      <c r="F3211">
        <v>6</v>
      </c>
      <c r="G3211" t="s">
        <v>890</v>
      </c>
      <c r="H3211">
        <f>YEAR(Table5[[#This Row],[Date]])</f>
        <v>2125</v>
      </c>
    </row>
    <row r="3212" spans="1:8" x14ac:dyDescent="0.2">
      <c r="A3212">
        <v>4353</v>
      </c>
      <c r="B3212" t="s">
        <v>891</v>
      </c>
      <c r="C3212">
        <v>2408</v>
      </c>
      <c r="D3212" t="s">
        <v>900</v>
      </c>
      <c r="E3212" s="200">
        <v>82351</v>
      </c>
      <c r="F3212">
        <v>2</v>
      </c>
      <c r="G3212" t="s">
        <v>892</v>
      </c>
      <c r="H3212">
        <f>YEAR(Table5[[#This Row],[Date]])</f>
        <v>2125</v>
      </c>
    </row>
    <row r="3213" spans="1:8" x14ac:dyDescent="0.2">
      <c r="A3213">
        <v>4354</v>
      </c>
      <c r="B3213" t="s">
        <v>891</v>
      </c>
      <c r="C3213">
        <v>2417</v>
      </c>
      <c r="D3213" t="s">
        <v>899</v>
      </c>
      <c r="E3213" s="200">
        <v>82363</v>
      </c>
      <c r="F3213">
        <v>6</v>
      </c>
      <c r="G3213" t="s">
        <v>890</v>
      </c>
      <c r="H3213">
        <f>YEAR(Table5[[#This Row],[Date]])</f>
        <v>2125</v>
      </c>
    </row>
    <row r="3214" spans="1:8" x14ac:dyDescent="0.2">
      <c r="A3214">
        <v>4355</v>
      </c>
      <c r="B3214" t="s">
        <v>891</v>
      </c>
      <c r="C3214">
        <v>2402</v>
      </c>
      <c r="D3214" t="s">
        <v>899</v>
      </c>
      <c r="E3214" s="200">
        <v>82375</v>
      </c>
      <c r="F3214">
        <v>6</v>
      </c>
      <c r="G3214" t="s">
        <v>892</v>
      </c>
      <c r="H3214">
        <f>YEAR(Table5[[#This Row],[Date]])</f>
        <v>2125</v>
      </c>
    </row>
    <row r="3215" spans="1:8" x14ac:dyDescent="0.2">
      <c r="A3215">
        <v>4356</v>
      </c>
      <c r="B3215" t="s">
        <v>894</v>
      </c>
      <c r="C3215">
        <v>2418</v>
      </c>
      <c r="D3215" t="s">
        <v>900</v>
      </c>
      <c r="E3215" s="200">
        <v>82387</v>
      </c>
      <c r="F3215">
        <v>6</v>
      </c>
      <c r="G3215" t="s">
        <v>890</v>
      </c>
      <c r="H3215">
        <f>YEAR(Table5[[#This Row],[Date]])</f>
        <v>2125</v>
      </c>
    </row>
    <row r="3216" spans="1:8" x14ac:dyDescent="0.2">
      <c r="A3216">
        <v>4357</v>
      </c>
      <c r="B3216" t="s">
        <v>891</v>
      </c>
      <c r="C3216">
        <v>2405</v>
      </c>
      <c r="D3216" t="s">
        <v>900</v>
      </c>
      <c r="E3216" s="200">
        <v>82399</v>
      </c>
      <c r="F3216">
        <v>6</v>
      </c>
      <c r="G3216" t="s">
        <v>890</v>
      </c>
      <c r="H3216">
        <f>YEAR(Table5[[#This Row],[Date]])</f>
        <v>2125</v>
      </c>
    </row>
    <row r="3217" spans="1:8" x14ac:dyDescent="0.2">
      <c r="A3217">
        <v>4358</v>
      </c>
      <c r="B3217" t="s">
        <v>891</v>
      </c>
      <c r="C3217">
        <v>2404</v>
      </c>
      <c r="D3217" t="s">
        <v>899</v>
      </c>
      <c r="E3217" s="200">
        <v>82411</v>
      </c>
      <c r="F3217">
        <v>6</v>
      </c>
      <c r="G3217" t="s">
        <v>892</v>
      </c>
      <c r="H3217">
        <f>YEAR(Table5[[#This Row],[Date]])</f>
        <v>2125</v>
      </c>
    </row>
    <row r="3218" spans="1:8" x14ac:dyDescent="0.2">
      <c r="A3218">
        <v>4359</v>
      </c>
      <c r="B3218" t="s">
        <v>888</v>
      </c>
      <c r="C3218">
        <v>2423</v>
      </c>
      <c r="D3218" t="s">
        <v>900</v>
      </c>
      <c r="E3218" s="200">
        <v>82423</v>
      </c>
      <c r="F3218">
        <v>6</v>
      </c>
      <c r="G3218" t="s">
        <v>892</v>
      </c>
      <c r="H3218">
        <f>YEAR(Table5[[#This Row],[Date]])</f>
        <v>2125</v>
      </c>
    </row>
    <row r="3219" spans="1:8" x14ac:dyDescent="0.2">
      <c r="A3219">
        <v>4360</v>
      </c>
      <c r="B3219" t="s">
        <v>891</v>
      </c>
      <c r="C3219">
        <v>2402</v>
      </c>
      <c r="D3219" t="s">
        <v>897</v>
      </c>
      <c r="E3219" s="200">
        <v>82435</v>
      </c>
      <c r="F3219">
        <v>6</v>
      </c>
      <c r="G3219" t="s">
        <v>892</v>
      </c>
      <c r="H3219">
        <f>YEAR(Table5[[#This Row],[Date]])</f>
        <v>2125</v>
      </c>
    </row>
    <row r="3220" spans="1:8" x14ac:dyDescent="0.2">
      <c r="A3220">
        <v>4361</v>
      </c>
      <c r="B3220" t="s">
        <v>891</v>
      </c>
      <c r="C3220">
        <v>2415</v>
      </c>
      <c r="D3220" t="s">
        <v>900</v>
      </c>
      <c r="E3220" s="200">
        <v>82447</v>
      </c>
      <c r="F3220">
        <v>6</v>
      </c>
      <c r="G3220" t="s">
        <v>890</v>
      </c>
      <c r="H3220">
        <f>YEAR(Table5[[#This Row],[Date]])</f>
        <v>2125</v>
      </c>
    </row>
    <row r="3221" spans="1:8" x14ac:dyDescent="0.2">
      <c r="A3221">
        <v>4362</v>
      </c>
      <c r="B3221" t="s">
        <v>894</v>
      </c>
      <c r="C3221">
        <v>2408</v>
      </c>
      <c r="D3221" t="s">
        <v>901</v>
      </c>
      <c r="E3221" s="200">
        <v>82459</v>
      </c>
      <c r="F3221">
        <v>6</v>
      </c>
      <c r="G3221" t="s">
        <v>890</v>
      </c>
      <c r="H3221">
        <f>YEAR(Table5[[#This Row],[Date]])</f>
        <v>2125</v>
      </c>
    </row>
    <row r="3222" spans="1:8" x14ac:dyDescent="0.2">
      <c r="A3222">
        <v>4363</v>
      </c>
      <c r="B3222" t="s">
        <v>888</v>
      </c>
      <c r="C3222">
        <v>2423</v>
      </c>
      <c r="D3222" t="s">
        <v>899</v>
      </c>
      <c r="E3222" s="200">
        <v>82471</v>
      </c>
      <c r="F3222">
        <v>6</v>
      </c>
      <c r="G3222" t="s">
        <v>892</v>
      </c>
      <c r="H3222">
        <f>YEAR(Table5[[#This Row],[Date]])</f>
        <v>2125</v>
      </c>
    </row>
    <row r="3223" spans="1:8" x14ac:dyDescent="0.2">
      <c r="A3223">
        <v>4364</v>
      </c>
      <c r="B3223" t="s">
        <v>894</v>
      </c>
      <c r="C3223">
        <v>2407</v>
      </c>
      <c r="D3223" t="s">
        <v>897</v>
      </c>
      <c r="E3223" s="200">
        <v>82483</v>
      </c>
      <c r="F3223">
        <v>6</v>
      </c>
      <c r="G3223" t="s">
        <v>890</v>
      </c>
      <c r="H3223">
        <f>YEAR(Table5[[#This Row],[Date]])</f>
        <v>2125</v>
      </c>
    </row>
    <row r="3224" spans="1:8" x14ac:dyDescent="0.2">
      <c r="A3224">
        <v>4365</v>
      </c>
      <c r="B3224" t="s">
        <v>891</v>
      </c>
      <c r="C3224">
        <v>2416</v>
      </c>
      <c r="D3224" t="s">
        <v>899</v>
      </c>
      <c r="E3224" s="200">
        <v>82495</v>
      </c>
      <c r="F3224">
        <v>6</v>
      </c>
      <c r="G3224" t="s">
        <v>890</v>
      </c>
      <c r="H3224">
        <f>YEAR(Table5[[#This Row],[Date]])</f>
        <v>2125</v>
      </c>
    </row>
    <row r="3225" spans="1:8" x14ac:dyDescent="0.2">
      <c r="A3225">
        <v>4366</v>
      </c>
      <c r="B3225" t="s">
        <v>891</v>
      </c>
      <c r="C3225">
        <v>2416</v>
      </c>
      <c r="D3225" t="s">
        <v>899</v>
      </c>
      <c r="E3225" s="200">
        <v>82507</v>
      </c>
      <c r="F3225">
        <v>6</v>
      </c>
      <c r="G3225" t="s">
        <v>890</v>
      </c>
      <c r="H3225">
        <f>YEAR(Table5[[#This Row],[Date]])</f>
        <v>2125</v>
      </c>
    </row>
    <row r="3226" spans="1:8" x14ac:dyDescent="0.2">
      <c r="A3226">
        <v>4367</v>
      </c>
      <c r="B3226" t="s">
        <v>894</v>
      </c>
      <c r="C3226">
        <v>2405</v>
      </c>
      <c r="D3226" t="s">
        <v>899</v>
      </c>
      <c r="E3226" s="200">
        <v>82519</v>
      </c>
      <c r="F3226">
        <v>6</v>
      </c>
      <c r="G3226" t="s">
        <v>890</v>
      </c>
      <c r="H3226">
        <f>YEAR(Table5[[#This Row],[Date]])</f>
        <v>2125</v>
      </c>
    </row>
    <row r="3227" spans="1:8" x14ac:dyDescent="0.2">
      <c r="A3227">
        <v>4368</v>
      </c>
      <c r="B3227" t="s">
        <v>888</v>
      </c>
      <c r="C3227">
        <v>2420</v>
      </c>
      <c r="D3227" t="s">
        <v>899</v>
      </c>
      <c r="E3227" s="200">
        <v>82531</v>
      </c>
      <c r="F3227">
        <v>6</v>
      </c>
      <c r="G3227" t="s">
        <v>890</v>
      </c>
      <c r="H3227">
        <f>YEAR(Table5[[#This Row],[Date]])</f>
        <v>2125</v>
      </c>
    </row>
    <row r="3228" spans="1:8" x14ac:dyDescent="0.2">
      <c r="A3228">
        <v>4369</v>
      </c>
      <c r="B3228" t="s">
        <v>891</v>
      </c>
      <c r="C3228">
        <v>2424</v>
      </c>
      <c r="D3228" t="s">
        <v>899</v>
      </c>
      <c r="E3228" s="200">
        <v>82543</v>
      </c>
      <c r="F3228">
        <v>6</v>
      </c>
      <c r="G3228" t="s">
        <v>892</v>
      </c>
      <c r="H3228">
        <f>YEAR(Table5[[#This Row],[Date]])</f>
        <v>2125</v>
      </c>
    </row>
    <row r="3229" spans="1:8" x14ac:dyDescent="0.2">
      <c r="A3229">
        <v>4370</v>
      </c>
      <c r="B3229" t="s">
        <v>894</v>
      </c>
      <c r="C3229">
        <v>2412</v>
      </c>
      <c r="D3229" t="s">
        <v>899</v>
      </c>
      <c r="E3229" s="200">
        <v>82555</v>
      </c>
      <c r="F3229">
        <v>6</v>
      </c>
      <c r="G3229" t="s">
        <v>892</v>
      </c>
      <c r="H3229">
        <f>YEAR(Table5[[#This Row],[Date]])</f>
        <v>2126</v>
      </c>
    </row>
    <row r="3230" spans="1:8" x14ac:dyDescent="0.2">
      <c r="A3230">
        <v>4371</v>
      </c>
      <c r="B3230" t="s">
        <v>888</v>
      </c>
      <c r="C3230">
        <v>2419</v>
      </c>
      <c r="D3230" t="s">
        <v>900</v>
      </c>
      <c r="E3230" s="200">
        <v>82567</v>
      </c>
      <c r="F3230">
        <v>6</v>
      </c>
      <c r="G3230" t="s">
        <v>892</v>
      </c>
      <c r="H3230">
        <f>YEAR(Table5[[#This Row],[Date]])</f>
        <v>2126</v>
      </c>
    </row>
    <row r="3231" spans="1:8" x14ac:dyDescent="0.2">
      <c r="A3231">
        <v>4372</v>
      </c>
      <c r="B3231" t="s">
        <v>888</v>
      </c>
      <c r="C3231">
        <v>2402</v>
      </c>
      <c r="D3231" t="s">
        <v>900</v>
      </c>
      <c r="E3231" s="200">
        <v>82579</v>
      </c>
      <c r="F3231">
        <v>6</v>
      </c>
      <c r="G3231" t="s">
        <v>892</v>
      </c>
      <c r="H3231">
        <f>YEAR(Table5[[#This Row],[Date]])</f>
        <v>2126</v>
      </c>
    </row>
    <row r="3232" spans="1:8" x14ac:dyDescent="0.2">
      <c r="A3232">
        <v>4373</v>
      </c>
      <c r="B3232" t="s">
        <v>891</v>
      </c>
      <c r="C3232">
        <v>2411</v>
      </c>
      <c r="D3232" t="s">
        <v>897</v>
      </c>
      <c r="E3232" s="200">
        <v>82591</v>
      </c>
      <c r="F3232">
        <v>6</v>
      </c>
      <c r="G3232" t="s">
        <v>890</v>
      </c>
      <c r="H3232">
        <f>YEAR(Table5[[#This Row],[Date]])</f>
        <v>2126</v>
      </c>
    </row>
    <row r="3233" spans="1:8" x14ac:dyDescent="0.2">
      <c r="A3233">
        <v>4374</v>
      </c>
      <c r="B3233" t="s">
        <v>891</v>
      </c>
      <c r="C3233">
        <v>2405</v>
      </c>
      <c r="D3233" t="s">
        <v>899</v>
      </c>
      <c r="E3233" s="200">
        <v>82603</v>
      </c>
      <c r="F3233">
        <v>6</v>
      </c>
      <c r="G3233" t="s">
        <v>892</v>
      </c>
      <c r="H3233">
        <f>YEAR(Table5[[#This Row],[Date]])</f>
        <v>2126</v>
      </c>
    </row>
    <row r="3234" spans="1:8" x14ac:dyDescent="0.2">
      <c r="A3234">
        <v>4375</v>
      </c>
      <c r="B3234" t="s">
        <v>891</v>
      </c>
      <c r="C3234">
        <v>2416</v>
      </c>
      <c r="D3234" t="s">
        <v>901</v>
      </c>
      <c r="E3234" s="200">
        <v>82615</v>
      </c>
      <c r="F3234">
        <v>6</v>
      </c>
      <c r="G3234" t="s">
        <v>892</v>
      </c>
      <c r="H3234">
        <f>YEAR(Table5[[#This Row],[Date]])</f>
        <v>2126</v>
      </c>
    </row>
    <row r="3235" spans="1:8" x14ac:dyDescent="0.2">
      <c r="A3235">
        <v>4376</v>
      </c>
      <c r="B3235" t="s">
        <v>894</v>
      </c>
      <c r="C3235">
        <v>2401</v>
      </c>
      <c r="D3235" t="s">
        <v>897</v>
      </c>
      <c r="E3235" s="200">
        <v>82627</v>
      </c>
      <c r="F3235">
        <v>6</v>
      </c>
      <c r="G3235" t="s">
        <v>892</v>
      </c>
      <c r="H3235">
        <f>YEAR(Table5[[#This Row],[Date]])</f>
        <v>2126</v>
      </c>
    </row>
    <row r="3236" spans="1:8" x14ac:dyDescent="0.2">
      <c r="A3236">
        <v>4377</v>
      </c>
      <c r="B3236" t="s">
        <v>891</v>
      </c>
      <c r="C3236">
        <v>2423</v>
      </c>
      <c r="D3236" t="s">
        <v>900</v>
      </c>
      <c r="E3236" s="200">
        <v>82639</v>
      </c>
      <c r="F3236">
        <v>6</v>
      </c>
      <c r="G3236" t="s">
        <v>896</v>
      </c>
      <c r="H3236">
        <f>YEAR(Table5[[#This Row],[Date]])</f>
        <v>2126</v>
      </c>
    </row>
    <row r="3237" spans="1:8" x14ac:dyDescent="0.2">
      <c r="A3237">
        <v>4378</v>
      </c>
      <c r="B3237" t="s">
        <v>894</v>
      </c>
      <c r="C3237">
        <v>2405</v>
      </c>
      <c r="D3237" t="s">
        <v>897</v>
      </c>
      <c r="E3237" s="200">
        <v>82651</v>
      </c>
      <c r="F3237">
        <v>6</v>
      </c>
      <c r="G3237" t="s">
        <v>892</v>
      </c>
      <c r="H3237">
        <f>YEAR(Table5[[#This Row],[Date]])</f>
        <v>2126</v>
      </c>
    </row>
    <row r="3238" spans="1:8" x14ac:dyDescent="0.2">
      <c r="A3238">
        <v>4379</v>
      </c>
      <c r="B3238" t="s">
        <v>891</v>
      </c>
      <c r="C3238">
        <v>2401</v>
      </c>
      <c r="D3238" t="s">
        <v>899</v>
      </c>
      <c r="E3238" s="200">
        <v>82663</v>
      </c>
      <c r="F3238">
        <v>6</v>
      </c>
      <c r="G3238" t="s">
        <v>890</v>
      </c>
      <c r="H3238">
        <f>YEAR(Table5[[#This Row],[Date]])</f>
        <v>2126</v>
      </c>
    </row>
    <row r="3239" spans="1:8" x14ac:dyDescent="0.2">
      <c r="A3239">
        <v>4381</v>
      </c>
      <c r="B3239" t="s">
        <v>894</v>
      </c>
      <c r="C3239">
        <v>2424</v>
      </c>
      <c r="D3239" t="s">
        <v>899</v>
      </c>
      <c r="E3239" s="200">
        <v>82675</v>
      </c>
      <c r="F3239">
        <v>6</v>
      </c>
      <c r="G3239" t="s">
        <v>892</v>
      </c>
      <c r="H3239">
        <f>YEAR(Table5[[#This Row],[Date]])</f>
        <v>2126</v>
      </c>
    </row>
    <row r="3240" spans="1:8" x14ac:dyDescent="0.2">
      <c r="A3240">
        <v>4382</v>
      </c>
      <c r="B3240" t="s">
        <v>891</v>
      </c>
      <c r="C3240">
        <v>2418</v>
      </c>
      <c r="D3240" t="s">
        <v>897</v>
      </c>
      <c r="E3240" s="200">
        <v>82687</v>
      </c>
      <c r="F3240">
        <v>6</v>
      </c>
      <c r="G3240" t="s">
        <v>892</v>
      </c>
      <c r="H3240">
        <f>YEAR(Table5[[#This Row],[Date]])</f>
        <v>2126</v>
      </c>
    </row>
    <row r="3241" spans="1:8" x14ac:dyDescent="0.2">
      <c r="A3241">
        <v>4383</v>
      </c>
      <c r="B3241" t="s">
        <v>891</v>
      </c>
      <c r="C3241">
        <v>2407</v>
      </c>
      <c r="D3241" t="s">
        <v>897</v>
      </c>
      <c r="E3241" s="200">
        <v>82699</v>
      </c>
      <c r="F3241">
        <v>6</v>
      </c>
      <c r="G3241" t="s">
        <v>892</v>
      </c>
      <c r="H3241">
        <f>YEAR(Table5[[#This Row],[Date]])</f>
        <v>2126</v>
      </c>
    </row>
    <row r="3242" spans="1:8" x14ac:dyDescent="0.2">
      <c r="A3242">
        <v>4384</v>
      </c>
      <c r="B3242" t="s">
        <v>888</v>
      </c>
      <c r="C3242">
        <v>2404</v>
      </c>
      <c r="D3242" t="s">
        <v>889</v>
      </c>
      <c r="E3242" s="200">
        <v>82711</v>
      </c>
      <c r="F3242">
        <v>6</v>
      </c>
      <c r="G3242" t="s">
        <v>890</v>
      </c>
      <c r="H3242">
        <f>YEAR(Table5[[#This Row],[Date]])</f>
        <v>2126</v>
      </c>
    </row>
    <row r="3243" spans="1:8" x14ac:dyDescent="0.2">
      <c r="A3243">
        <v>4385</v>
      </c>
      <c r="B3243" t="s">
        <v>891</v>
      </c>
      <c r="C3243">
        <v>2420</v>
      </c>
      <c r="D3243" t="s">
        <v>893</v>
      </c>
      <c r="E3243" s="200">
        <v>82723</v>
      </c>
      <c r="F3243">
        <v>6</v>
      </c>
      <c r="G3243" t="s">
        <v>892</v>
      </c>
      <c r="H3243">
        <f>YEAR(Table5[[#This Row],[Date]])</f>
        <v>2126</v>
      </c>
    </row>
    <row r="3244" spans="1:8" x14ac:dyDescent="0.2">
      <c r="A3244">
        <v>4386</v>
      </c>
      <c r="B3244" t="s">
        <v>891</v>
      </c>
      <c r="C3244">
        <v>2411</v>
      </c>
      <c r="D3244" t="s">
        <v>897</v>
      </c>
      <c r="E3244" s="200">
        <v>82735</v>
      </c>
      <c r="F3244">
        <v>6</v>
      </c>
      <c r="G3244" t="s">
        <v>892</v>
      </c>
      <c r="H3244">
        <f>YEAR(Table5[[#This Row],[Date]])</f>
        <v>2126</v>
      </c>
    </row>
    <row r="3245" spans="1:8" x14ac:dyDescent="0.2">
      <c r="A3245">
        <v>4387</v>
      </c>
      <c r="B3245" t="s">
        <v>888</v>
      </c>
      <c r="C3245">
        <v>2407</v>
      </c>
      <c r="D3245" t="s">
        <v>889</v>
      </c>
      <c r="E3245" s="200">
        <v>82747</v>
      </c>
      <c r="F3245">
        <v>6</v>
      </c>
      <c r="G3245" t="s">
        <v>890</v>
      </c>
      <c r="H3245">
        <f>YEAR(Table5[[#This Row],[Date]])</f>
        <v>2126</v>
      </c>
    </row>
    <row r="3246" spans="1:8" x14ac:dyDescent="0.2">
      <c r="A3246">
        <v>4388</v>
      </c>
      <c r="B3246" t="s">
        <v>894</v>
      </c>
      <c r="C3246">
        <v>2402</v>
      </c>
      <c r="D3246" t="s">
        <v>897</v>
      </c>
      <c r="E3246" s="200">
        <v>82759</v>
      </c>
      <c r="F3246">
        <v>6</v>
      </c>
      <c r="G3246" t="s">
        <v>892</v>
      </c>
      <c r="H3246">
        <f>YEAR(Table5[[#This Row],[Date]])</f>
        <v>2126</v>
      </c>
    </row>
    <row r="3247" spans="1:8" x14ac:dyDescent="0.2">
      <c r="A3247">
        <v>4389</v>
      </c>
      <c r="B3247" t="s">
        <v>891</v>
      </c>
      <c r="C3247">
        <v>2415</v>
      </c>
      <c r="D3247" t="s">
        <v>901</v>
      </c>
      <c r="E3247" s="200">
        <v>82771</v>
      </c>
      <c r="F3247">
        <v>6</v>
      </c>
      <c r="G3247" t="s">
        <v>890</v>
      </c>
      <c r="H3247">
        <f>YEAR(Table5[[#This Row],[Date]])</f>
        <v>2126</v>
      </c>
    </row>
    <row r="3248" spans="1:8" x14ac:dyDescent="0.2">
      <c r="A3248">
        <v>4390</v>
      </c>
      <c r="B3248" t="s">
        <v>894</v>
      </c>
      <c r="C3248">
        <v>2405</v>
      </c>
      <c r="D3248" t="s">
        <v>899</v>
      </c>
      <c r="E3248" s="200">
        <v>82783</v>
      </c>
      <c r="F3248">
        <v>6</v>
      </c>
      <c r="G3248" t="s">
        <v>892</v>
      </c>
      <c r="H3248">
        <f>YEAR(Table5[[#This Row],[Date]])</f>
        <v>2126</v>
      </c>
    </row>
    <row r="3249" spans="1:8" x14ac:dyDescent="0.2">
      <c r="A3249">
        <v>4391</v>
      </c>
      <c r="B3249" t="s">
        <v>891</v>
      </c>
      <c r="C3249">
        <v>2412</v>
      </c>
      <c r="D3249" t="s">
        <v>899</v>
      </c>
      <c r="E3249" s="200">
        <v>82795</v>
      </c>
      <c r="F3249">
        <v>6</v>
      </c>
      <c r="G3249" t="s">
        <v>890</v>
      </c>
      <c r="H3249">
        <f>YEAR(Table5[[#This Row],[Date]])</f>
        <v>2126</v>
      </c>
    </row>
    <row r="3250" spans="1:8" x14ac:dyDescent="0.2">
      <c r="A3250">
        <v>4392</v>
      </c>
      <c r="B3250" t="s">
        <v>888</v>
      </c>
      <c r="C3250">
        <v>2402</v>
      </c>
      <c r="D3250" t="s">
        <v>900</v>
      </c>
      <c r="E3250" s="200">
        <v>82807</v>
      </c>
      <c r="F3250">
        <v>6</v>
      </c>
      <c r="G3250" t="s">
        <v>890</v>
      </c>
      <c r="H3250">
        <f>YEAR(Table5[[#This Row],[Date]])</f>
        <v>2126</v>
      </c>
    </row>
    <row r="3251" spans="1:8" x14ac:dyDescent="0.2">
      <c r="A3251">
        <v>4393</v>
      </c>
      <c r="B3251" t="s">
        <v>891</v>
      </c>
      <c r="C3251">
        <v>2412</v>
      </c>
      <c r="D3251" t="s">
        <v>900</v>
      </c>
      <c r="E3251" s="200">
        <v>82819</v>
      </c>
      <c r="F3251">
        <v>6</v>
      </c>
      <c r="G3251" t="s">
        <v>890</v>
      </c>
      <c r="H3251">
        <f>YEAR(Table5[[#This Row],[Date]])</f>
        <v>2126</v>
      </c>
    </row>
    <row r="3252" spans="1:8" x14ac:dyDescent="0.2">
      <c r="A3252">
        <v>4394</v>
      </c>
      <c r="B3252" t="s">
        <v>891</v>
      </c>
      <c r="C3252">
        <v>2418</v>
      </c>
      <c r="D3252" t="s">
        <v>899</v>
      </c>
      <c r="E3252" s="200">
        <v>82831</v>
      </c>
      <c r="F3252">
        <v>6</v>
      </c>
      <c r="G3252" t="s">
        <v>892</v>
      </c>
      <c r="H3252">
        <f>YEAR(Table5[[#This Row],[Date]])</f>
        <v>2126</v>
      </c>
    </row>
    <row r="3253" spans="1:8" x14ac:dyDescent="0.2">
      <c r="A3253">
        <v>4395</v>
      </c>
      <c r="B3253" t="s">
        <v>888</v>
      </c>
      <c r="C3253">
        <v>2408</v>
      </c>
      <c r="D3253" t="s">
        <v>893</v>
      </c>
      <c r="E3253" s="200">
        <v>82843</v>
      </c>
      <c r="F3253">
        <v>6</v>
      </c>
      <c r="G3253" t="s">
        <v>892</v>
      </c>
      <c r="H3253">
        <f>YEAR(Table5[[#This Row],[Date]])</f>
        <v>2126</v>
      </c>
    </row>
    <row r="3254" spans="1:8" x14ac:dyDescent="0.2">
      <c r="A3254">
        <v>4396</v>
      </c>
      <c r="B3254" t="s">
        <v>888</v>
      </c>
      <c r="C3254">
        <v>2408</v>
      </c>
      <c r="D3254" t="s">
        <v>889</v>
      </c>
      <c r="E3254" s="200">
        <v>82855</v>
      </c>
      <c r="F3254">
        <v>6</v>
      </c>
      <c r="G3254" t="s">
        <v>890</v>
      </c>
      <c r="H3254">
        <f>YEAR(Table5[[#This Row],[Date]])</f>
        <v>2126</v>
      </c>
    </row>
    <row r="3255" spans="1:8" x14ac:dyDescent="0.2">
      <c r="A3255">
        <v>4397</v>
      </c>
      <c r="B3255" t="s">
        <v>891</v>
      </c>
      <c r="C3255">
        <v>2404</v>
      </c>
      <c r="D3255" t="s">
        <v>899</v>
      </c>
      <c r="E3255" s="200">
        <v>82867</v>
      </c>
      <c r="F3255">
        <v>6</v>
      </c>
      <c r="G3255" t="s">
        <v>892</v>
      </c>
      <c r="H3255">
        <f>YEAR(Table5[[#This Row],[Date]])</f>
        <v>2126</v>
      </c>
    </row>
    <row r="3256" spans="1:8" x14ac:dyDescent="0.2">
      <c r="A3256">
        <v>4398</v>
      </c>
      <c r="B3256" t="s">
        <v>891</v>
      </c>
      <c r="C3256">
        <v>2422</v>
      </c>
      <c r="D3256" t="s">
        <v>889</v>
      </c>
      <c r="E3256" s="200">
        <v>82879</v>
      </c>
      <c r="F3256">
        <v>6</v>
      </c>
      <c r="G3256" t="s">
        <v>892</v>
      </c>
      <c r="H3256">
        <f>YEAR(Table5[[#This Row],[Date]])</f>
        <v>2126</v>
      </c>
    </row>
    <row r="3257" spans="1:8" x14ac:dyDescent="0.2">
      <c r="A3257">
        <v>4399</v>
      </c>
      <c r="B3257" t="s">
        <v>891</v>
      </c>
      <c r="C3257">
        <v>2422</v>
      </c>
      <c r="D3257" t="s">
        <v>889</v>
      </c>
      <c r="E3257" s="200">
        <v>82891</v>
      </c>
      <c r="F3257">
        <v>6</v>
      </c>
      <c r="G3257" t="s">
        <v>892</v>
      </c>
      <c r="H3257">
        <f>YEAR(Table5[[#This Row],[Date]])</f>
        <v>2126</v>
      </c>
    </row>
    <row r="3258" spans="1:8" x14ac:dyDescent="0.2">
      <c r="A3258">
        <v>4400</v>
      </c>
      <c r="B3258" t="s">
        <v>888</v>
      </c>
      <c r="C3258">
        <v>2419</v>
      </c>
      <c r="D3258" t="s">
        <v>899</v>
      </c>
      <c r="E3258" s="200">
        <v>82903</v>
      </c>
      <c r="F3258">
        <v>6</v>
      </c>
      <c r="G3258" t="s">
        <v>890</v>
      </c>
      <c r="H3258">
        <f>YEAR(Table5[[#This Row],[Date]])</f>
        <v>2126</v>
      </c>
    </row>
    <row r="3259" spans="1:8" x14ac:dyDescent="0.2">
      <c r="A3259">
        <v>4401</v>
      </c>
      <c r="B3259" t="s">
        <v>891</v>
      </c>
      <c r="C3259">
        <v>2407</v>
      </c>
      <c r="D3259" t="s">
        <v>901</v>
      </c>
      <c r="E3259" s="200">
        <v>82915</v>
      </c>
      <c r="F3259">
        <v>6</v>
      </c>
      <c r="G3259" t="s">
        <v>892</v>
      </c>
      <c r="H3259">
        <f>YEAR(Table5[[#This Row],[Date]])</f>
        <v>2127</v>
      </c>
    </row>
    <row r="3260" spans="1:8" x14ac:dyDescent="0.2">
      <c r="A3260">
        <v>4402</v>
      </c>
      <c r="B3260" t="s">
        <v>888</v>
      </c>
      <c r="C3260">
        <v>2403</v>
      </c>
      <c r="D3260" t="s">
        <v>899</v>
      </c>
      <c r="E3260" s="200">
        <v>82927</v>
      </c>
      <c r="F3260">
        <v>6</v>
      </c>
      <c r="G3260" t="s">
        <v>890</v>
      </c>
      <c r="H3260">
        <f>YEAR(Table5[[#This Row],[Date]])</f>
        <v>2127</v>
      </c>
    </row>
    <row r="3261" spans="1:8" x14ac:dyDescent="0.2">
      <c r="A3261">
        <v>4404</v>
      </c>
      <c r="B3261" t="s">
        <v>891</v>
      </c>
      <c r="C3261">
        <v>2420</v>
      </c>
      <c r="D3261" t="s">
        <v>897</v>
      </c>
      <c r="E3261" s="200">
        <v>82939</v>
      </c>
      <c r="F3261">
        <v>2</v>
      </c>
      <c r="G3261" t="s">
        <v>890</v>
      </c>
      <c r="H3261">
        <f>YEAR(Table5[[#This Row],[Date]])</f>
        <v>2127</v>
      </c>
    </row>
    <row r="3262" spans="1:8" x14ac:dyDescent="0.2">
      <c r="A3262">
        <v>4405</v>
      </c>
      <c r="B3262" t="s">
        <v>891</v>
      </c>
      <c r="C3262">
        <v>2417</v>
      </c>
      <c r="D3262" t="s">
        <v>889</v>
      </c>
      <c r="E3262" s="200">
        <v>82951</v>
      </c>
      <c r="F3262">
        <v>6</v>
      </c>
      <c r="G3262" t="s">
        <v>890</v>
      </c>
      <c r="H3262">
        <f>YEAR(Table5[[#This Row],[Date]])</f>
        <v>2127</v>
      </c>
    </row>
    <row r="3263" spans="1:8" x14ac:dyDescent="0.2">
      <c r="A3263">
        <v>4406</v>
      </c>
      <c r="B3263" t="s">
        <v>891</v>
      </c>
      <c r="C3263">
        <v>2403</v>
      </c>
      <c r="D3263" t="s">
        <v>897</v>
      </c>
      <c r="E3263" s="200">
        <v>82963</v>
      </c>
      <c r="F3263">
        <v>6</v>
      </c>
      <c r="G3263" t="s">
        <v>892</v>
      </c>
      <c r="H3263">
        <f>YEAR(Table5[[#This Row],[Date]])</f>
        <v>2127</v>
      </c>
    </row>
    <row r="3264" spans="1:8" x14ac:dyDescent="0.2">
      <c r="A3264">
        <v>4407</v>
      </c>
      <c r="B3264" t="s">
        <v>894</v>
      </c>
      <c r="C3264">
        <v>2419</v>
      </c>
      <c r="D3264" t="s">
        <v>901</v>
      </c>
      <c r="E3264" s="200">
        <v>82975</v>
      </c>
      <c r="F3264">
        <v>6</v>
      </c>
      <c r="G3264" t="s">
        <v>890</v>
      </c>
      <c r="H3264">
        <f>YEAR(Table5[[#This Row],[Date]])</f>
        <v>2127</v>
      </c>
    </row>
    <row r="3265" spans="1:8" x14ac:dyDescent="0.2">
      <c r="A3265">
        <v>4408</v>
      </c>
      <c r="B3265" t="s">
        <v>891</v>
      </c>
      <c r="C3265">
        <v>2412</v>
      </c>
      <c r="D3265" t="s">
        <v>901</v>
      </c>
      <c r="E3265" s="200">
        <v>82987</v>
      </c>
      <c r="F3265">
        <v>6</v>
      </c>
      <c r="G3265" t="s">
        <v>892</v>
      </c>
      <c r="H3265">
        <f>YEAR(Table5[[#This Row],[Date]])</f>
        <v>2127</v>
      </c>
    </row>
    <row r="3266" spans="1:8" x14ac:dyDescent="0.2">
      <c r="A3266">
        <v>4409</v>
      </c>
      <c r="B3266" t="s">
        <v>894</v>
      </c>
      <c r="C3266">
        <v>2409</v>
      </c>
      <c r="D3266" t="s">
        <v>889</v>
      </c>
      <c r="E3266" s="200">
        <v>82999</v>
      </c>
      <c r="F3266">
        <v>6</v>
      </c>
      <c r="G3266" t="s">
        <v>890</v>
      </c>
      <c r="H3266">
        <f>YEAR(Table5[[#This Row],[Date]])</f>
        <v>2127</v>
      </c>
    </row>
    <row r="3267" spans="1:8" x14ac:dyDescent="0.2">
      <c r="A3267">
        <v>4410</v>
      </c>
      <c r="B3267" t="s">
        <v>891</v>
      </c>
      <c r="C3267">
        <v>2403</v>
      </c>
      <c r="D3267" t="s">
        <v>900</v>
      </c>
      <c r="E3267" s="200">
        <v>83011</v>
      </c>
      <c r="F3267">
        <v>6</v>
      </c>
      <c r="G3267" t="s">
        <v>892</v>
      </c>
      <c r="H3267">
        <f>YEAR(Table5[[#This Row],[Date]])</f>
        <v>2127</v>
      </c>
    </row>
    <row r="3268" spans="1:8" x14ac:dyDescent="0.2">
      <c r="A3268">
        <v>4411</v>
      </c>
      <c r="B3268" t="s">
        <v>891</v>
      </c>
      <c r="C3268">
        <v>2408</v>
      </c>
      <c r="D3268" t="s">
        <v>899</v>
      </c>
      <c r="E3268" s="200">
        <v>83023</v>
      </c>
      <c r="F3268">
        <v>6</v>
      </c>
      <c r="G3268" t="s">
        <v>890</v>
      </c>
      <c r="H3268">
        <f>YEAR(Table5[[#This Row],[Date]])</f>
        <v>2127</v>
      </c>
    </row>
    <row r="3269" spans="1:8" x14ac:dyDescent="0.2">
      <c r="A3269">
        <v>4412</v>
      </c>
      <c r="B3269" t="s">
        <v>891</v>
      </c>
      <c r="C3269">
        <v>2423</v>
      </c>
      <c r="D3269" t="s">
        <v>889</v>
      </c>
      <c r="E3269" s="200">
        <v>83035</v>
      </c>
      <c r="F3269">
        <v>40</v>
      </c>
      <c r="G3269" t="s">
        <v>892</v>
      </c>
      <c r="H3269">
        <f>YEAR(Table5[[#This Row],[Date]])</f>
        <v>2127</v>
      </c>
    </row>
    <row r="3270" spans="1:8" x14ac:dyDescent="0.2">
      <c r="A3270">
        <v>4413</v>
      </c>
      <c r="B3270" t="s">
        <v>891</v>
      </c>
      <c r="C3270">
        <v>2421</v>
      </c>
      <c r="D3270" t="s">
        <v>899</v>
      </c>
      <c r="E3270" s="200">
        <v>83047</v>
      </c>
      <c r="F3270">
        <v>6</v>
      </c>
      <c r="G3270" t="s">
        <v>892</v>
      </c>
      <c r="H3270">
        <f>YEAR(Table5[[#This Row],[Date]])</f>
        <v>2127</v>
      </c>
    </row>
    <row r="3271" spans="1:8" x14ac:dyDescent="0.2">
      <c r="A3271">
        <v>4414</v>
      </c>
      <c r="B3271" t="s">
        <v>891</v>
      </c>
      <c r="C3271">
        <v>2407</v>
      </c>
      <c r="D3271" t="s">
        <v>900</v>
      </c>
      <c r="E3271" s="200">
        <v>83059</v>
      </c>
      <c r="F3271">
        <v>6</v>
      </c>
      <c r="G3271" t="s">
        <v>892</v>
      </c>
      <c r="H3271">
        <f>YEAR(Table5[[#This Row],[Date]])</f>
        <v>2127</v>
      </c>
    </row>
    <row r="3272" spans="1:8" x14ac:dyDescent="0.2">
      <c r="A3272">
        <v>4415</v>
      </c>
      <c r="B3272" t="s">
        <v>891</v>
      </c>
      <c r="C3272">
        <v>2401</v>
      </c>
      <c r="D3272" t="s">
        <v>893</v>
      </c>
      <c r="E3272" s="200">
        <v>83071</v>
      </c>
      <c r="F3272">
        <v>6</v>
      </c>
      <c r="G3272" t="s">
        <v>890</v>
      </c>
      <c r="H3272">
        <f>YEAR(Table5[[#This Row],[Date]])</f>
        <v>2127</v>
      </c>
    </row>
    <row r="3273" spans="1:8" x14ac:dyDescent="0.2">
      <c r="A3273">
        <v>4416</v>
      </c>
      <c r="B3273" t="s">
        <v>891</v>
      </c>
      <c r="C3273">
        <v>2415</v>
      </c>
      <c r="D3273" t="s">
        <v>900</v>
      </c>
      <c r="E3273" s="200">
        <v>83083</v>
      </c>
      <c r="F3273">
        <v>6</v>
      </c>
      <c r="G3273" t="s">
        <v>892</v>
      </c>
      <c r="H3273">
        <f>YEAR(Table5[[#This Row],[Date]])</f>
        <v>2127</v>
      </c>
    </row>
    <row r="3274" spans="1:8" x14ac:dyDescent="0.2">
      <c r="A3274">
        <v>4417</v>
      </c>
      <c r="B3274" t="s">
        <v>888</v>
      </c>
      <c r="C3274">
        <v>2405</v>
      </c>
      <c r="D3274" t="s">
        <v>897</v>
      </c>
      <c r="E3274" s="200">
        <v>83095</v>
      </c>
      <c r="F3274">
        <v>6</v>
      </c>
      <c r="G3274" t="s">
        <v>890</v>
      </c>
      <c r="H3274">
        <f>YEAR(Table5[[#This Row],[Date]])</f>
        <v>2127</v>
      </c>
    </row>
    <row r="3275" spans="1:8" x14ac:dyDescent="0.2">
      <c r="A3275">
        <v>4418</v>
      </c>
      <c r="B3275" t="s">
        <v>891</v>
      </c>
      <c r="C3275">
        <v>2416</v>
      </c>
      <c r="D3275" t="s">
        <v>900</v>
      </c>
      <c r="E3275" s="200">
        <v>83107</v>
      </c>
      <c r="F3275">
        <v>6</v>
      </c>
      <c r="G3275" t="s">
        <v>892</v>
      </c>
      <c r="H3275">
        <f>YEAR(Table5[[#This Row],[Date]])</f>
        <v>2127</v>
      </c>
    </row>
    <row r="3276" spans="1:8" x14ac:dyDescent="0.2">
      <c r="A3276">
        <v>4419</v>
      </c>
      <c r="B3276" t="s">
        <v>894</v>
      </c>
      <c r="C3276">
        <v>2423</v>
      </c>
      <c r="D3276" t="s">
        <v>901</v>
      </c>
      <c r="E3276" s="200">
        <v>83119</v>
      </c>
      <c r="F3276">
        <v>6</v>
      </c>
      <c r="G3276" t="s">
        <v>890</v>
      </c>
      <c r="H3276">
        <f>YEAR(Table5[[#This Row],[Date]])</f>
        <v>2127</v>
      </c>
    </row>
    <row r="3277" spans="1:8" x14ac:dyDescent="0.2">
      <c r="A3277">
        <v>4420</v>
      </c>
      <c r="B3277" t="s">
        <v>891</v>
      </c>
      <c r="C3277">
        <v>2401</v>
      </c>
      <c r="D3277" t="s">
        <v>893</v>
      </c>
      <c r="E3277" s="200">
        <v>83131</v>
      </c>
      <c r="F3277">
        <v>6</v>
      </c>
      <c r="G3277" t="s">
        <v>892</v>
      </c>
      <c r="H3277">
        <f>YEAR(Table5[[#This Row],[Date]])</f>
        <v>2127</v>
      </c>
    </row>
    <row r="3278" spans="1:8" x14ac:dyDescent="0.2">
      <c r="A3278">
        <v>4421</v>
      </c>
      <c r="B3278" t="s">
        <v>891</v>
      </c>
      <c r="C3278">
        <v>2422</v>
      </c>
      <c r="D3278" t="s">
        <v>897</v>
      </c>
      <c r="E3278" s="200">
        <v>83143</v>
      </c>
      <c r="F3278">
        <v>6</v>
      </c>
      <c r="G3278" t="s">
        <v>892</v>
      </c>
      <c r="H3278">
        <f>YEAR(Table5[[#This Row],[Date]])</f>
        <v>2127</v>
      </c>
    </row>
    <row r="3279" spans="1:8" x14ac:dyDescent="0.2">
      <c r="A3279">
        <v>4422</v>
      </c>
      <c r="B3279" t="s">
        <v>888</v>
      </c>
      <c r="C3279">
        <v>2405</v>
      </c>
      <c r="D3279" t="s">
        <v>899</v>
      </c>
      <c r="E3279" s="200">
        <v>83155</v>
      </c>
      <c r="F3279">
        <v>6</v>
      </c>
      <c r="G3279" t="s">
        <v>892</v>
      </c>
      <c r="H3279">
        <f>YEAR(Table5[[#This Row],[Date]])</f>
        <v>2127</v>
      </c>
    </row>
    <row r="3280" spans="1:8" x14ac:dyDescent="0.2">
      <c r="A3280">
        <v>4423</v>
      </c>
      <c r="B3280" t="s">
        <v>888</v>
      </c>
      <c r="C3280">
        <v>2415</v>
      </c>
      <c r="D3280" t="s">
        <v>889</v>
      </c>
      <c r="E3280" s="200">
        <v>83167</v>
      </c>
      <c r="F3280">
        <v>6</v>
      </c>
      <c r="G3280" t="s">
        <v>892</v>
      </c>
      <c r="H3280">
        <f>YEAR(Table5[[#This Row],[Date]])</f>
        <v>2127</v>
      </c>
    </row>
    <row r="3281" spans="1:8" x14ac:dyDescent="0.2">
      <c r="A3281">
        <v>4424</v>
      </c>
      <c r="B3281" t="s">
        <v>898</v>
      </c>
      <c r="C3281">
        <v>2402</v>
      </c>
      <c r="D3281" t="s">
        <v>901</v>
      </c>
      <c r="E3281" s="200">
        <v>83179</v>
      </c>
      <c r="F3281">
        <v>6</v>
      </c>
      <c r="G3281" t="s">
        <v>892</v>
      </c>
      <c r="H3281">
        <f>YEAR(Table5[[#This Row],[Date]])</f>
        <v>2127</v>
      </c>
    </row>
    <row r="3282" spans="1:8" x14ac:dyDescent="0.2">
      <c r="A3282">
        <v>4425</v>
      </c>
      <c r="B3282" t="s">
        <v>888</v>
      </c>
      <c r="C3282">
        <v>2402</v>
      </c>
      <c r="D3282" t="s">
        <v>899</v>
      </c>
      <c r="E3282" s="200">
        <v>83191</v>
      </c>
      <c r="F3282">
        <v>6</v>
      </c>
      <c r="G3282" t="s">
        <v>890</v>
      </c>
      <c r="H3282">
        <f>YEAR(Table5[[#This Row],[Date]])</f>
        <v>2127</v>
      </c>
    </row>
    <row r="3283" spans="1:8" x14ac:dyDescent="0.2">
      <c r="A3283">
        <v>4426</v>
      </c>
      <c r="B3283" t="s">
        <v>888</v>
      </c>
      <c r="C3283">
        <v>2420</v>
      </c>
      <c r="D3283" t="s">
        <v>897</v>
      </c>
      <c r="E3283" s="200">
        <v>83203</v>
      </c>
      <c r="F3283">
        <v>6</v>
      </c>
      <c r="G3283" t="s">
        <v>892</v>
      </c>
      <c r="H3283">
        <f>YEAR(Table5[[#This Row],[Date]])</f>
        <v>2127</v>
      </c>
    </row>
    <row r="3284" spans="1:8" x14ac:dyDescent="0.2">
      <c r="A3284">
        <v>4427</v>
      </c>
      <c r="B3284" t="s">
        <v>894</v>
      </c>
      <c r="C3284">
        <v>2415</v>
      </c>
      <c r="D3284" t="s">
        <v>897</v>
      </c>
      <c r="E3284" s="200">
        <v>83215</v>
      </c>
      <c r="F3284">
        <v>6</v>
      </c>
      <c r="G3284" t="s">
        <v>890</v>
      </c>
      <c r="H3284">
        <f>YEAR(Table5[[#This Row],[Date]])</f>
        <v>2127</v>
      </c>
    </row>
    <row r="3285" spans="1:8" x14ac:dyDescent="0.2">
      <c r="A3285">
        <v>4428</v>
      </c>
      <c r="B3285" t="s">
        <v>891</v>
      </c>
      <c r="C3285">
        <v>2422</v>
      </c>
      <c r="D3285" t="s">
        <v>901</v>
      </c>
      <c r="E3285" s="200">
        <v>83227</v>
      </c>
      <c r="F3285">
        <v>6</v>
      </c>
      <c r="G3285" t="s">
        <v>892</v>
      </c>
      <c r="H3285">
        <f>YEAR(Table5[[#This Row],[Date]])</f>
        <v>2127</v>
      </c>
    </row>
    <row r="3286" spans="1:8" x14ac:dyDescent="0.2">
      <c r="A3286">
        <v>4429</v>
      </c>
      <c r="B3286" t="s">
        <v>891</v>
      </c>
      <c r="C3286">
        <v>2419</v>
      </c>
      <c r="D3286" t="s">
        <v>901</v>
      </c>
      <c r="E3286" s="200">
        <v>83239</v>
      </c>
      <c r="F3286">
        <v>6</v>
      </c>
      <c r="G3286" t="s">
        <v>892</v>
      </c>
      <c r="H3286">
        <f>YEAR(Table5[[#This Row],[Date]])</f>
        <v>2127</v>
      </c>
    </row>
    <row r="3287" spans="1:8" x14ac:dyDescent="0.2">
      <c r="A3287">
        <v>4430</v>
      </c>
      <c r="B3287" t="s">
        <v>894</v>
      </c>
      <c r="C3287">
        <v>2403</v>
      </c>
      <c r="D3287" t="s">
        <v>901</v>
      </c>
      <c r="E3287" s="200">
        <v>83251</v>
      </c>
      <c r="F3287">
        <v>6</v>
      </c>
      <c r="G3287" t="s">
        <v>890</v>
      </c>
      <c r="H3287">
        <f>YEAR(Table5[[#This Row],[Date]])</f>
        <v>2127</v>
      </c>
    </row>
    <row r="3288" spans="1:8" x14ac:dyDescent="0.2">
      <c r="A3288">
        <v>4431</v>
      </c>
      <c r="B3288" t="s">
        <v>888</v>
      </c>
      <c r="C3288">
        <v>2418</v>
      </c>
      <c r="D3288" t="s">
        <v>900</v>
      </c>
      <c r="E3288" s="200">
        <v>83263</v>
      </c>
      <c r="F3288">
        <v>6</v>
      </c>
      <c r="G3288" t="s">
        <v>890</v>
      </c>
      <c r="H3288">
        <f>YEAR(Table5[[#This Row],[Date]])</f>
        <v>2127</v>
      </c>
    </row>
    <row r="3289" spans="1:8" x14ac:dyDescent="0.2">
      <c r="A3289">
        <v>4432</v>
      </c>
      <c r="B3289" t="s">
        <v>894</v>
      </c>
      <c r="C3289">
        <v>2401</v>
      </c>
      <c r="D3289" t="s">
        <v>897</v>
      </c>
      <c r="E3289" s="200">
        <v>83275</v>
      </c>
      <c r="F3289">
        <v>6</v>
      </c>
      <c r="G3289" t="s">
        <v>890</v>
      </c>
      <c r="H3289">
        <f>YEAR(Table5[[#This Row],[Date]])</f>
        <v>2127</v>
      </c>
    </row>
    <row r="3290" spans="1:8" x14ac:dyDescent="0.2">
      <c r="A3290">
        <v>4433</v>
      </c>
      <c r="B3290" t="s">
        <v>888</v>
      </c>
      <c r="C3290">
        <v>2406</v>
      </c>
      <c r="D3290" t="s">
        <v>899</v>
      </c>
      <c r="E3290" s="200">
        <v>83287</v>
      </c>
      <c r="F3290">
        <v>6</v>
      </c>
      <c r="G3290" t="s">
        <v>890</v>
      </c>
      <c r="H3290">
        <f>YEAR(Table5[[#This Row],[Date]])</f>
        <v>2128</v>
      </c>
    </row>
    <row r="3291" spans="1:8" x14ac:dyDescent="0.2">
      <c r="A3291">
        <v>4434</v>
      </c>
      <c r="B3291" t="s">
        <v>888</v>
      </c>
      <c r="C3291">
        <v>2419</v>
      </c>
      <c r="D3291" t="s">
        <v>900</v>
      </c>
      <c r="E3291" s="200">
        <v>83299</v>
      </c>
      <c r="F3291">
        <v>6</v>
      </c>
      <c r="G3291" t="s">
        <v>890</v>
      </c>
      <c r="H3291">
        <f>YEAR(Table5[[#This Row],[Date]])</f>
        <v>2128</v>
      </c>
    </row>
    <row r="3292" spans="1:8" x14ac:dyDescent="0.2">
      <c r="A3292">
        <v>4435</v>
      </c>
      <c r="B3292" t="s">
        <v>895</v>
      </c>
      <c r="C3292">
        <v>2416</v>
      </c>
      <c r="D3292" t="s">
        <v>899</v>
      </c>
      <c r="E3292" s="200">
        <v>83311</v>
      </c>
      <c r="F3292">
        <v>6</v>
      </c>
      <c r="G3292" t="s">
        <v>892</v>
      </c>
      <c r="H3292">
        <f>YEAR(Table5[[#This Row],[Date]])</f>
        <v>2128</v>
      </c>
    </row>
    <row r="3293" spans="1:8" x14ac:dyDescent="0.2">
      <c r="A3293">
        <v>4436</v>
      </c>
      <c r="B3293" t="s">
        <v>894</v>
      </c>
      <c r="C3293">
        <v>2402</v>
      </c>
      <c r="D3293" t="s">
        <v>900</v>
      </c>
      <c r="E3293" s="200">
        <v>83323</v>
      </c>
      <c r="F3293">
        <v>6</v>
      </c>
      <c r="G3293" t="s">
        <v>892</v>
      </c>
      <c r="H3293">
        <f>YEAR(Table5[[#This Row],[Date]])</f>
        <v>2128</v>
      </c>
    </row>
    <row r="3294" spans="1:8" x14ac:dyDescent="0.2">
      <c r="A3294">
        <v>4437</v>
      </c>
      <c r="B3294" t="s">
        <v>891</v>
      </c>
      <c r="C3294">
        <v>2415</v>
      </c>
      <c r="D3294" t="s">
        <v>900</v>
      </c>
      <c r="E3294" s="200">
        <v>83335</v>
      </c>
      <c r="F3294">
        <v>6</v>
      </c>
      <c r="G3294" t="s">
        <v>890</v>
      </c>
      <c r="H3294">
        <f>YEAR(Table5[[#This Row],[Date]])</f>
        <v>2128</v>
      </c>
    </row>
    <row r="3295" spans="1:8" x14ac:dyDescent="0.2">
      <c r="A3295">
        <v>4438</v>
      </c>
      <c r="B3295" t="s">
        <v>891</v>
      </c>
      <c r="C3295">
        <v>2418</v>
      </c>
      <c r="D3295" t="s">
        <v>901</v>
      </c>
      <c r="E3295" s="200">
        <v>83347</v>
      </c>
      <c r="F3295">
        <v>6</v>
      </c>
      <c r="G3295" t="s">
        <v>890</v>
      </c>
      <c r="H3295">
        <f>YEAR(Table5[[#This Row],[Date]])</f>
        <v>2128</v>
      </c>
    </row>
    <row r="3296" spans="1:8" x14ac:dyDescent="0.2">
      <c r="A3296">
        <v>4439</v>
      </c>
      <c r="B3296" t="s">
        <v>894</v>
      </c>
      <c r="C3296">
        <v>2404</v>
      </c>
      <c r="D3296" t="s">
        <v>899</v>
      </c>
      <c r="E3296" s="200">
        <v>83359</v>
      </c>
      <c r="F3296">
        <v>6</v>
      </c>
      <c r="G3296" t="s">
        <v>892</v>
      </c>
      <c r="H3296">
        <f>YEAR(Table5[[#This Row],[Date]])</f>
        <v>2128</v>
      </c>
    </row>
    <row r="3297" spans="1:8" x14ac:dyDescent="0.2">
      <c r="A3297">
        <v>4440</v>
      </c>
      <c r="B3297" t="s">
        <v>891</v>
      </c>
      <c r="C3297">
        <v>2409</v>
      </c>
      <c r="D3297" t="s">
        <v>901</v>
      </c>
      <c r="E3297" s="200">
        <v>83371</v>
      </c>
      <c r="F3297">
        <v>6</v>
      </c>
      <c r="G3297" t="s">
        <v>892</v>
      </c>
      <c r="H3297">
        <f>YEAR(Table5[[#This Row],[Date]])</f>
        <v>2128</v>
      </c>
    </row>
    <row r="3298" spans="1:8" x14ac:dyDescent="0.2">
      <c r="A3298">
        <v>4441</v>
      </c>
      <c r="B3298" t="s">
        <v>894</v>
      </c>
      <c r="C3298">
        <v>2409</v>
      </c>
      <c r="D3298" t="s">
        <v>900</v>
      </c>
      <c r="E3298" s="200">
        <v>83383</v>
      </c>
      <c r="F3298">
        <v>6</v>
      </c>
      <c r="G3298" t="s">
        <v>892</v>
      </c>
      <c r="H3298">
        <f>YEAR(Table5[[#This Row],[Date]])</f>
        <v>2128</v>
      </c>
    </row>
    <row r="3299" spans="1:8" x14ac:dyDescent="0.2">
      <c r="A3299">
        <v>4442</v>
      </c>
      <c r="B3299" t="s">
        <v>894</v>
      </c>
      <c r="C3299">
        <v>2412</v>
      </c>
      <c r="D3299" t="s">
        <v>899</v>
      </c>
      <c r="E3299" s="200">
        <v>83395</v>
      </c>
      <c r="F3299">
        <v>6</v>
      </c>
      <c r="G3299" t="s">
        <v>892</v>
      </c>
      <c r="H3299">
        <f>YEAR(Table5[[#This Row],[Date]])</f>
        <v>2128</v>
      </c>
    </row>
    <row r="3300" spans="1:8" x14ac:dyDescent="0.2">
      <c r="A3300">
        <v>4443</v>
      </c>
      <c r="B3300" t="s">
        <v>891</v>
      </c>
      <c r="C3300">
        <v>2402</v>
      </c>
      <c r="D3300" t="s">
        <v>900</v>
      </c>
      <c r="E3300" s="200">
        <v>83407</v>
      </c>
      <c r="F3300">
        <v>6</v>
      </c>
      <c r="G3300" t="s">
        <v>892</v>
      </c>
      <c r="H3300">
        <f>YEAR(Table5[[#This Row],[Date]])</f>
        <v>2128</v>
      </c>
    </row>
    <row r="3301" spans="1:8" x14ac:dyDescent="0.2">
      <c r="A3301">
        <v>4444</v>
      </c>
      <c r="B3301" t="s">
        <v>894</v>
      </c>
      <c r="C3301">
        <v>2408</v>
      </c>
      <c r="D3301" t="s">
        <v>900</v>
      </c>
      <c r="E3301" s="200">
        <v>83419</v>
      </c>
      <c r="F3301">
        <v>6</v>
      </c>
      <c r="G3301" t="s">
        <v>892</v>
      </c>
      <c r="H3301">
        <f>YEAR(Table5[[#This Row],[Date]])</f>
        <v>2128</v>
      </c>
    </row>
    <row r="3302" spans="1:8" x14ac:dyDescent="0.2">
      <c r="A3302">
        <v>4445</v>
      </c>
      <c r="B3302" t="s">
        <v>891</v>
      </c>
      <c r="C3302">
        <v>2403</v>
      </c>
      <c r="D3302" t="s">
        <v>901</v>
      </c>
      <c r="E3302" s="200">
        <v>83431</v>
      </c>
      <c r="F3302">
        <v>3</v>
      </c>
      <c r="G3302" t="s">
        <v>890</v>
      </c>
      <c r="H3302">
        <f>YEAR(Table5[[#This Row],[Date]])</f>
        <v>2128</v>
      </c>
    </row>
    <row r="3303" spans="1:8" x14ac:dyDescent="0.2">
      <c r="A3303">
        <v>4446</v>
      </c>
      <c r="B3303" t="s">
        <v>888</v>
      </c>
      <c r="C3303">
        <v>2414</v>
      </c>
      <c r="D3303" t="s">
        <v>901</v>
      </c>
      <c r="E3303" s="200">
        <v>83443</v>
      </c>
      <c r="F3303">
        <v>6</v>
      </c>
      <c r="G3303" t="s">
        <v>892</v>
      </c>
      <c r="H3303">
        <f>YEAR(Table5[[#This Row],[Date]])</f>
        <v>2128</v>
      </c>
    </row>
    <row r="3304" spans="1:8" x14ac:dyDescent="0.2">
      <c r="A3304">
        <v>4447</v>
      </c>
      <c r="B3304" t="s">
        <v>891</v>
      </c>
      <c r="C3304">
        <v>2414</v>
      </c>
      <c r="D3304" t="s">
        <v>893</v>
      </c>
      <c r="E3304" s="200">
        <v>83455</v>
      </c>
      <c r="F3304">
        <v>6</v>
      </c>
      <c r="G3304" t="s">
        <v>896</v>
      </c>
      <c r="H3304">
        <f>YEAR(Table5[[#This Row],[Date]])</f>
        <v>2128</v>
      </c>
    </row>
    <row r="3305" spans="1:8" x14ac:dyDescent="0.2">
      <c r="A3305">
        <v>4448</v>
      </c>
      <c r="B3305" t="s">
        <v>894</v>
      </c>
      <c r="C3305">
        <v>2419</v>
      </c>
      <c r="D3305" t="s">
        <v>900</v>
      </c>
      <c r="E3305" s="200">
        <v>83467</v>
      </c>
      <c r="F3305">
        <v>6</v>
      </c>
      <c r="G3305" t="s">
        <v>892</v>
      </c>
      <c r="H3305">
        <f>YEAR(Table5[[#This Row],[Date]])</f>
        <v>2128</v>
      </c>
    </row>
    <row r="3306" spans="1:8" x14ac:dyDescent="0.2">
      <c r="A3306">
        <v>4449</v>
      </c>
      <c r="B3306" t="s">
        <v>891</v>
      </c>
      <c r="C3306">
        <v>2419</v>
      </c>
      <c r="D3306" t="s">
        <v>900</v>
      </c>
      <c r="E3306" s="200">
        <v>83479</v>
      </c>
      <c r="F3306">
        <v>6</v>
      </c>
      <c r="G3306" t="s">
        <v>890</v>
      </c>
      <c r="H3306">
        <f>YEAR(Table5[[#This Row],[Date]])</f>
        <v>2128</v>
      </c>
    </row>
    <row r="3307" spans="1:8" x14ac:dyDescent="0.2">
      <c r="A3307">
        <v>4450</v>
      </c>
      <c r="B3307" t="s">
        <v>891</v>
      </c>
      <c r="C3307">
        <v>2419</v>
      </c>
      <c r="D3307" t="s">
        <v>900</v>
      </c>
      <c r="E3307" s="200">
        <v>83491</v>
      </c>
      <c r="F3307">
        <v>6</v>
      </c>
      <c r="G3307" t="s">
        <v>890</v>
      </c>
      <c r="H3307">
        <f>YEAR(Table5[[#This Row],[Date]])</f>
        <v>2128</v>
      </c>
    </row>
    <row r="3308" spans="1:8" x14ac:dyDescent="0.2">
      <c r="A3308">
        <v>4451</v>
      </c>
      <c r="B3308" t="s">
        <v>891</v>
      </c>
      <c r="C3308">
        <v>2420</v>
      </c>
      <c r="D3308" t="s">
        <v>899</v>
      </c>
      <c r="E3308" s="200">
        <v>83503</v>
      </c>
      <c r="F3308">
        <v>6</v>
      </c>
      <c r="G3308" t="s">
        <v>892</v>
      </c>
      <c r="H3308">
        <f>YEAR(Table5[[#This Row],[Date]])</f>
        <v>2128</v>
      </c>
    </row>
    <row r="3309" spans="1:8" x14ac:dyDescent="0.2">
      <c r="A3309">
        <v>4452</v>
      </c>
      <c r="B3309" t="s">
        <v>894</v>
      </c>
      <c r="C3309">
        <v>2401</v>
      </c>
      <c r="D3309" t="s">
        <v>893</v>
      </c>
      <c r="E3309" s="200">
        <v>83515</v>
      </c>
      <c r="F3309">
        <v>6</v>
      </c>
      <c r="G3309" t="s">
        <v>890</v>
      </c>
      <c r="H3309">
        <f>YEAR(Table5[[#This Row],[Date]])</f>
        <v>2128</v>
      </c>
    </row>
    <row r="3310" spans="1:8" x14ac:dyDescent="0.2">
      <c r="A3310">
        <v>4453</v>
      </c>
      <c r="B3310" t="s">
        <v>894</v>
      </c>
      <c r="C3310">
        <v>2404</v>
      </c>
      <c r="D3310" t="s">
        <v>900</v>
      </c>
      <c r="E3310" s="200">
        <v>83527</v>
      </c>
      <c r="F3310">
        <v>6</v>
      </c>
      <c r="G3310" t="s">
        <v>890</v>
      </c>
      <c r="H3310">
        <f>YEAR(Table5[[#This Row],[Date]])</f>
        <v>2128</v>
      </c>
    </row>
    <row r="3311" spans="1:8" x14ac:dyDescent="0.2">
      <c r="A3311">
        <v>4454</v>
      </c>
      <c r="B3311" t="s">
        <v>894</v>
      </c>
      <c r="C3311">
        <v>2404</v>
      </c>
      <c r="D3311" t="s">
        <v>900</v>
      </c>
      <c r="E3311" s="200">
        <v>83539</v>
      </c>
      <c r="F3311">
        <v>3</v>
      </c>
      <c r="G3311" t="s">
        <v>890</v>
      </c>
      <c r="H3311">
        <f>YEAR(Table5[[#This Row],[Date]])</f>
        <v>2128</v>
      </c>
    </row>
    <row r="3312" spans="1:8" x14ac:dyDescent="0.2">
      <c r="A3312">
        <v>4455</v>
      </c>
      <c r="B3312" t="s">
        <v>894</v>
      </c>
      <c r="C3312">
        <v>2408</v>
      </c>
      <c r="D3312" t="s">
        <v>900</v>
      </c>
      <c r="E3312" s="200">
        <v>83551</v>
      </c>
      <c r="F3312">
        <v>6</v>
      </c>
      <c r="G3312" t="s">
        <v>892</v>
      </c>
      <c r="H3312">
        <f>YEAR(Table5[[#This Row],[Date]])</f>
        <v>2128</v>
      </c>
    </row>
    <row r="3313" spans="1:8" x14ac:dyDescent="0.2">
      <c r="A3313">
        <v>4457</v>
      </c>
      <c r="B3313" t="s">
        <v>888</v>
      </c>
      <c r="C3313">
        <v>2416</v>
      </c>
      <c r="D3313" t="s">
        <v>897</v>
      </c>
      <c r="E3313" s="200">
        <v>83563</v>
      </c>
      <c r="F3313">
        <v>6</v>
      </c>
      <c r="G3313" t="s">
        <v>890</v>
      </c>
      <c r="H3313">
        <f>YEAR(Table5[[#This Row],[Date]])</f>
        <v>2128</v>
      </c>
    </row>
    <row r="3314" spans="1:8" x14ac:dyDescent="0.2">
      <c r="A3314">
        <v>4458</v>
      </c>
      <c r="B3314" t="s">
        <v>891</v>
      </c>
      <c r="C3314">
        <v>2411</v>
      </c>
      <c r="D3314" t="s">
        <v>900</v>
      </c>
      <c r="E3314" s="200">
        <v>83575</v>
      </c>
      <c r="F3314">
        <v>6</v>
      </c>
      <c r="G3314" t="s">
        <v>892</v>
      </c>
      <c r="H3314">
        <f>YEAR(Table5[[#This Row],[Date]])</f>
        <v>2128</v>
      </c>
    </row>
    <row r="3315" spans="1:8" x14ac:dyDescent="0.2">
      <c r="A3315">
        <v>4459</v>
      </c>
      <c r="B3315" t="s">
        <v>888</v>
      </c>
      <c r="C3315">
        <v>2408</v>
      </c>
      <c r="D3315" t="s">
        <v>899</v>
      </c>
      <c r="E3315" s="200">
        <v>83587</v>
      </c>
      <c r="F3315">
        <v>6</v>
      </c>
      <c r="G3315" t="s">
        <v>890</v>
      </c>
      <c r="H3315">
        <f>YEAR(Table5[[#This Row],[Date]])</f>
        <v>2128</v>
      </c>
    </row>
    <row r="3316" spans="1:8" x14ac:dyDescent="0.2">
      <c r="A3316">
        <v>4460</v>
      </c>
      <c r="B3316" t="s">
        <v>891</v>
      </c>
      <c r="C3316">
        <v>2409</v>
      </c>
      <c r="D3316" t="s">
        <v>901</v>
      </c>
      <c r="E3316" s="200">
        <v>83599</v>
      </c>
      <c r="F3316">
        <v>6</v>
      </c>
      <c r="G3316" t="s">
        <v>892</v>
      </c>
      <c r="H3316">
        <f>YEAR(Table5[[#This Row],[Date]])</f>
        <v>2128</v>
      </c>
    </row>
    <row r="3317" spans="1:8" x14ac:dyDescent="0.2">
      <c r="A3317">
        <v>4461</v>
      </c>
      <c r="B3317" t="s">
        <v>891</v>
      </c>
      <c r="C3317">
        <v>2423</v>
      </c>
      <c r="D3317" t="s">
        <v>899</v>
      </c>
      <c r="E3317" s="200">
        <v>83611</v>
      </c>
      <c r="F3317">
        <v>6</v>
      </c>
      <c r="G3317" t="s">
        <v>890</v>
      </c>
      <c r="H3317">
        <f>YEAR(Table5[[#This Row],[Date]])</f>
        <v>2128</v>
      </c>
    </row>
    <row r="3318" spans="1:8" x14ac:dyDescent="0.2">
      <c r="A3318">
        <v>4462</v>
      </c>
      <c r="B3318" t="s">
        <v>891</v>
      </c>
      <c r="C3318">
        <v>2421</v>
      </c>
      <c r="D3318" t="s">
        <v>900</v>
      </c>
      <c r="E3318" s="200">
        <v>83623</v>
      </c>
      <c r="F3318">
        <v>6</v>
      </c>
      <c r="G3318" t="s">
        <v>892</v>
      </c>
      <c r="H3318">
        <f>YEAR(Table5[[#This Row],[Date]])</f>
        <v>2128</v>
      </c>
    </row>
    <row r="3319" spans="1:8" x14ac:dyDescent="0.2">
      <c r="A3319">
        <v>4463</v>
      </c>
      <c r="B3319" t="s">
        <v>891</v>
      </c>
      <c r="C3319">
        <v>2403</v>
      </c>
      <c r="D3319" t="s">
        <v>901</v>
      </c>
      <c r="E3319" s="200">
        <v>83635</v>
      </c>
      <c r="F3319">
        <v>6</v>
      </c>
      <c r="G3319" t="s">
        <v>892</v>
      </c>
      <c r="H3319">
        <f>YEAR(Table5[[#This Row],[Date]])</f>
        <v>2128</v>
      </c>
    </row>
    <row r="3320" spans="1:8" x14ac:dyDescent="0.2">
      <c r="A3320">
        <v>4464</v>
      </c>
      <c r="B3320" t="s">
        <v>891</v>
      </c>
      <c r="C3320">
        <v>2411</v>
      </c>
      <c r="D3320" t="s">
        <v>889</v>
      </c>
      <c r="E3320" s="200">
        <v>83647</v>
      </c>
      <c r="F3320">
        <v>2</v>
      </c>
      <c r="G3320" t="s">
        <v>890</v>
      </c>
      <c r="H3320">
        <f>YEAR(Table5[[#This Row],[Date]])</f>
        <v>2129</v>
      </c>
    </row>
    <row r="3321" spans="1:8" x14ac:dyDescent="0.2">
      <c r="A3321">
        <v>4465</v>
      </c>
      <c r="B3321" t="s">
        <v>888</v>
      </c>
      <c r="C3321">
        <v>2418</v>
      </c>
      <c r="D3321" t="s">
        <v>899</v>
      </c>
      <c r="E3321" s="200">
        <v>83659</v>
      </c>
      <c r="F3321">
        <v>6</v>
      </c>
      <c r="G3321" t="s">
        <v>892</v>
      </c>
      <c r="H3321">
        <f>YEAR(Table5[[#This Row],[Date]])</f>
        <v>2129</v>
      </c>
    </row>
    <row r="3322" spans="1:8" x14ac:dyDescent="0.2">
      <c r="A3322">
        <v>4466</v>
      </c>
      <c r="B3322" t="s">
        <v>888</v>
      </c>
      <c r="C3322">
        <v>2418</v>
      </c>
      <c r="D3322" t="s">
        <v>900</v>
      </c>
      <c r="E3322" s="200">
        <v>83671</v>
      </c>
      <c r="F3322">
        <v>6</v>
      </c>
      <c r="G3322" t="s">
        <v>892</v>
      </c>
      <c r="H3322">
        <f>YEAR(Table5[[#This Row],[Date]])</f>
        <v>2129</v>
      </c>
    </row>
    <row r="3323" spans="1:8" x14ac:dyDescent="0.2">
      <c r="A3323">
        <v>4467</v>
      </c>
      <c r="B3323" t="s">
        <v>895</v>
      </c>
      <c r="C3323">
        <v>2422</v>
      </c>
      <c r="D3323" t="s">
        <v>893</v>
      </c>
      <c r="E3323" s="200">
        <v>83683</v>
      </c>
      <c r="F3323">
        <v>6</v>
      </c>
      <c r="G3323" t="s">
        <v>890</v>
      </c>
      <c r="H3323">
        <f>YEAR(Table5[[#This Row],[Date]])</f>
        <v>2129</v>
      </c>
    </row>
    <row r="3324" spans="1:8" x14ac:dyDescent="0.2">
      <c r="A3324">
        <v>4468</v>
      </c>
      <c r="B3324" t="s">
        <v>895</v>
      </c>
      <c r="C3324">
        <v>2422</v>
      </c>
      <c r="D3324" t="s">
        <v>901</v>
      </c>
      <c r="E3324" s="200">
        <v>83695</v>
      </c>
      <c r="F3324">
        <v>6</v>
      </c>
      <c r="G3324" t="s">
        <v>890</v>
      </c>
      <c r="H3324">
        <f>YEAR(Table5[[#This Row],[Date]])</f>
        <v>2129</v>
      </c>
    </row>
    <row r="3325" spans="1:8" x14ac:dyDescent="0.2">
      <c r="A3325">
        <v>4469</v>
      </c>
      <c r="B3325" t="s">
        <v>895</v>
      </c>
      <c r="C3325">
        <v>2422</v>
      </c>
      <c r="D3325" t="s">
        <v>897</v>
      </c>
      <c r="E3325" s="200">
        <v>83707</v>
      </c>
      <c r="F3325">
        <v>6</v>
      </c>
      <c r="G3325" t="s">
        <v>890</v>
      </c>
      <c r="H3325">
        <f>YEAR(Table5[[#This Row],[Date]])</f>
        <v>2129</v>
      </c>
    </row>
    <row r="3326" spans="1:8" x14ac:dyDescent="0.2">
      <c r="A3326">
        <v>4470</v>
      </c>
      <c r="B3326" t="s">
        <v>891</v>
      </c>
      <c r="C3326">
        <v>2401</v>
      </c>
      <c r="D3326" t="s">
        <v>899</v>
      </c>
      <c r="E3326" s="200">
        <v>83719</v>
      </c>
      <c r="F3326">
        <v>6</v>
      </c>
      <c r="G3326" t="s">
        <v>892</v>
      </c>
      <c r="H3326">
        <f>YEAR(Table5[[#This Row],[Date]])</f>
        <v>2129</v>
      </c>
    </row>
    <row r="3327" spans="1:8" x14ac:dyDescent="0.2">
      <c r="A3327">
        <v>4471</v>
      </c>
      <c r="B3327" t="s">
        <v>891</v>
      </c>
      <c r="C3327">
        <v>2416</v>
      </c>
      <c r="D3327" t="s">
        <v>899</v>
      </c>
      <c r="E3327" s="200">
        <v>83731</v>
      </c>
      <c r="F3327">
        <v>6</v>
      </c>
      <c r="G3327" t="s">
        <v>892</v>
      </c>
      <c r="H3327">
        <f>YEAR(Table5[[#This Row],[Date]])</f>
        <v>2129</v>
      </c>
    </row>
    <row r="3328" spans="1:8" x14ac:dyDescent="0.2">
      <c r="A3328">
        <v>4472</v>
      </c>
      <c r="B3328" t="s">
        <v>894</v>
      </c>
      <c r="C3328">
        <v>2420</v>
      </c>
      <c r="D3328" t="s">
        <v>900</v>
      </c>
      <c r="E3328" s="200">
        <v>83743</v>
      </c>
      <c r="F3328">
        <v>6</v>
      </c>
      <c r="G3328" t="s">
        <v>890</v>
      </c>
      <c r="H3328">
        <f>YEAR(Table5[[#This Row],[Date]])</f>
        <v>2129</v>
      </c>
    </row>
    <row r="3329" spans="1:8" x14ac:dyDescent="0.2">
      <c r="A3329">
        <v>4473</v>
      </c>
      <c r="B3329" t="s">
        <v>894</v>
      </c>
      <c r="C3329">
        <v>2405</v>
      </c>
      <c r="D3329" t="s">
        <v>899</v>
      </c>
      <c r="E3329" s="200">
        <v>83755</v>
      </c>
      <c r="F3329">
        <v>6</v>
      </c>
      <c r="G3329" t="s">
        <v>892</v>
      </c>
      <c r="H3329">
        <f>YEAR(Table5[[#This Row],[Date]])</f>
        <v>2129</v>
      </c>
    </row>
    <row r="3330" spans="1:8" x14ac:dyDescent="0.2">
      <c r="A3330">
        <v>4474</v>
      </c>
      <c r="B3330" t="s">
        <v>891</v>
      </c>
      <c r="C3330">
        <v>2423</v>
      </c>
      <c r="D3330" t="s">
        <v>899</v>
      </c>
      <c r="E3330" s="200">
        <v>83767</v>
      </c>
      <c r="F3330">
        <v>6</v>
      </c>
      <c r="G3330" t="s">
        <v>890</v>
      </c>
      <c r="H3330">
        <f>YEAR(Table5[[#This Row],[Date]])</f>
        <v>2129</v>
      </c>
    </row>
    <row r="3331" spans="1:8" x14ac:dyDescent="0.2">
      <c r="A3331">
        <v>4475</v>
      </c>
      <c r="B3331" t="s">
        <v>891</v>
      </c>
      <c r="C3331">
        <v>2419</v>
      </c>
      <c r="D3331" t="s">
        <v>899</v>
      </c>
      <c r="E3331" s="200">
        <v>83779</v>
      </c>
      <c r="F3331">
        <v>6</v>
      </c>
      <c r="G3331" t="s">
        <v>892</v>
      </c>
      <c r="H3331">
        <f>YEAR(Table5[[#This Row],[Date]])</f>
        <v>2129</v>
      </c>
    </row>
    <row r="3332" spans="1:8" x14ac:dyDescent="0.2">
      <c r="A3332">
        <v>4476</v>
      </c>
      <c r="B3332" t="s">
        <v>891</v>
      </c>
      <c r="C3332">
        <v>2419</v>
      </c>
      <c r="D3332" t="s">
        <v>897</v>
      </c>
      <c r="E3332" s="200">
        <v>83791</v>
      </c>
      <c r="F3332">
        <v>6</v>
      </c>
      <c r="G3332" t="s">
        <v>892</v>
      </c>
      <c r="H3332">
        <f>YEAR(Table5[[#This Row],[Date]])</f>
        <v>2129</v>
      </c>
    </row>
    <row r="3333" spans="1:8" x14ac:dyDescent="0.2">
      <c r="A3333">
        <v>4477</v>
      </c>
      <c r="B3333" t="s">
        <v>888</v>
      </c>
      <c r="C3333">
        <v>2423</v>
      </c>
      <c r="D3333" t="s">
        <v>900</v>
      </c>
      <c r="E3333" s="200">
        <v>83803</v>
      </c>
      <c r="F3333">
        <v>6</v>
      </c>
      <c r="G3333" t="s">
        <v>892</v>
      </c>
      <c r="H3333">
        <f>YEAR(Table5[[#This Row],[Date]])</f>
        <v>2129</v>
      </c>
    </row>
    <row r="3334" spans="1:8" x14ac:dyDescent="0.2">
      <c r="A3334">
        <v>4478</v>
      </c>
      <c r="B3334" t="s">
        <v>888</v>
      </c>
      <c r="C3334">
        <v>2411</v>
      </c>
      <c r="D3334" t="s">
        <v>900</v>
      </c>
      <c r="E3334" s="200">
        <v>83815</v>
      </c>
      <c r="F3334">
        <v>6</v>
      </c>
      <c r="G3334" t="s">
        <v>890</v>
      </c>
      <c r="H3334">
        <f>YEAR(Table5[[#This Row],[Date]])</f>
        <v>2129</v>
      </c>
    </row>
    <row r="3335" spans="1:8" x14ac:dyDescent="0.2">
      <c r="A3335">
        <v>4479</v>
      </c>
      <c r="B3335" t="s">
        <v>894</v>
      </c>
      <c r="C3335">
        <v>2405</v>
      </c>
      <c r="D3335" t="s">
        <v>900</v>
      </c>
      <c r="E3335" s="200">
        <v>83827</v>
      </c>
      <c r="F3335">
        <v>6</v>
      </c>
      <c r="G3335" t="s">
        <v>892</v>
      </c>
      <c r="H3335">
        <f>YEAR(Table5[[#This Row],[Date]])</f>
        <v>2129</v>
      </c>
    </row>
    <row r="3336" spans="1:8" x14ac:dyDescent="0.2">
      <c r="A3336">
        <v>4480</v>
      </c>
      <c r="B3336" t="s">
        <v>891</v>
      </c>
      <c r="C3336">
        <v>2413</v>
      </c>
      <c r="D3336" t="s">
        <v>897</v>
      </c>
      <c r="E3336" s="200">
        <v>83839</v>
      </c>
      <c r="F3336">
        <v>6</v>
      </c>
      <c r="G3336" t="s">
        <v>892</v>
      </c>
      <c r="H3336">
        <f>YEAR(Table5[[#This Row],[Date]])</f>
        <v>2129</v>
      </c>
    </row>
    <row r="3337" spans="1:8" x14ac:dyDescent="0.2">
      <c r="A3337">
        <v>4481</v>
      </c>
      <c r="B3337" t="s">
        <v>891</v>
      </c>
      <c r="C3337">
        <v>2423</v>
      </c>
      <c r="D3337" t="s">
        <v>901</v>
      </c>
      <c r="E3337" s="200">
        <v>83851</v>
      </c>
      <c r="F3337">
        <v>6</v>
      </c>
      <c r="G3337" t="s">
        <v>890</v>
      </c>
      <c r="H3337">
        <f>YEAR(Table5[[#This Row],[Date]])</f>
        <v>2129</v>
      </c>
    </row>
    <row r="3338" spans="1:8" x14ac:dyDescent="0.2">
      <c r="A3338">
        <v>4482</v>
      </c>
      <c r="B3338" t="s">
        <v>891</v>
      </c>
      <c r="C3338">
        <v>2414</v>
      </c>
      <c r="D3338" t="s">
        <v>899</v>
      </c>
      <c r="E3338" s="200">
        <v>83863</v>
      </c>
      <c r="F3338">
        <v>6</v>
      </c>
      <c r="G3338" t="s">
        <v>892</v>
      </c>
      <c r="H3338">
        <f>YEAR(Table5[[#This Row],[Date]])</f>
        <v>2129</v>
      </c>
    </row>
    <row r="3339" spans="1:8" x14ac:dyDescent="0.2">
      <c r="A3339">
        <v>4483</v>
      </c>
      <c r="B3339" t="s">
        <v>898</v>
      </c>
      <c r="C3339">
        <v>2402</v>
      </c>
      <c r="D3339" t="s">
        <v>900</v>
      </c>
      <c r="E3339" s="200">
        <v>83875</v>
      </c>
      <c r="F3339">
        <v>6</v>
      </c>
      <c r="G3339" t="s">
        <v>890</v>
      </c>
      <c r="H3339">
        <f>YEAR(Table5[[#This Row],[Date]])</f>
        <v>2129</v>
      </c>
    </row>
    <row r="3340" spans="1:8" x14ac:dyDescent="0.2">
      <c r="A3340">
        <v>4484</v>
      </c>
      <c r="B3340" t="s">
        <v>888</v>
      </c>
      <c r="C3340">
        <v>2409</v>
      </c>
      <c r="D3340" t="s">
        <v>897</v>
      </c>
      <c r="E3340" s="200">
        <v>83887</v>
      </c>
      <c r="F3340">
        <v>6</v>
      </c>
      <c r="G3340" t="s">
        <v>892</v>
      </c>
      <c r="H3340">
        <f>YEAR(Table5[[#This Row],[Date]])</f>
        <v>2129</v>
      </c>
    </row>
    <row r="3341" spans="1:8" x14ac:dyDescent="0.2">
      <c r="A3341">
        <v>4485</v>
      </c>
      <c r="B3341" t="s">
        <v>894</v>
      </c>
      <c r="C3341">
        <v>2422</v>
      </c>
      <c r="D3341" t="s">
        <v>900</v>
      </c>
      <c r="E3341" s="200">
        <v>83899</v>
      </c>
      <c r="F3341">
        <v>6</v>
      </c>
      <c r="G3341" t="s">
        <v>890</v>
      </c>
      <c r="H3341">
        <f>YEAR(Table5[[#This Row],[Date]])</f>
        <v>2129</v>
      </c>
    </row>
    <row r="3342" spans="1:8" x14ac:dyDescent="0.2">
      <c r="A3342">
        <v>4486</v>
      </c>
      <c r="B3342" t="s">
        <v>888</v>
      </c>
      <c r="C3342">
        <v>2405</v>
      </c>
      <c r="D3342" t="s">
        <v>899</v>
      </c>
      <c r="E3342" s="200">
        <v>83911</v>
      </c>
      <c r="F3342">
        <v>6</v>
      </c>
      <c r="G3342" t="s">
        <v>892</v>
      </c>
      <c r="H3342">
        <f>YEAR(Table5[[#This Row],[Date]])</f>
        <v>2129</v>
      </c>
    </row>
    <row r="3343" spans="1:8" x14ac:dyDescent="0.2">
      <c r="A3343">
        <v>4487</v>
      </c>
      <c r="B3343" t="s">
        <v>888</v>
      </c>
      <c r="C3343">
        <v>2418</v>
      </c>
      <c r="D3343" t="s">
        <v>900</v>
      </c>
      <c r="E3343" s="200">
        <v>83923</v>
      </c>
      <c r="F3343">
        <v>6</v>
      </c>
      <c r="G3343" t="s">
        <v>892</v>
      </c>
      <c r="H3343">
        <f>YEAR(Table5[[#This Row],[Date]])</f>
        <v>2129</v>
      </c>
    </row>
    <row r="3344" spans="1:8" x14ac:dyDescent="0.2">
      <c r="A3344">
        <v>4488</v>
      </c>
      <c r="B3344" t="s">
        <v>894</v>
      </c>
      <c r="C3344">
        <v>2419</v>
      </c>
      <c r="D3344" t="s">
        <v>900</v>
      </c>
      <c r="E3344" s="200">
        <v>83935</v>
      </c>
      <c r="F3344">
        <v>6</v>
      </c>
      <c r="G3344" t="s">
        <v>892</v>
      </c>
      <c r="H3344">
        <f>YEAR(Table5[[#This Row],[Date]])</f>
        <v>2129</v>
      </c>
    </row>
    <row r="3345" spans="1:8" x14ac:dyDescent="0.2">
      <c r="A3345">
        <v>4489</v>
      </c>
      <c r="B3345" t="s">
        <v>888</v>
      </c>
      <c r="C3345">
        <v>2413</v>
      </c>
      <c r="D3345" t="s">
        <v>900</v>
      </c>
      <c r="E3345" s="200">
        <v>83947</v>
      </c>
      <c r="F3345">
        <v>6</v>
      </c>
      <c r="G3345" t="s">
        <v>890</v>
      </c>
      <c r="H3345">
        <f>YEAR(Table5[[#This Row],[Date]])</f>
        <v>2129</v>
      </c>
    </row>
    <row r="3346" spans="1:8" x14ac:dyDescent="0.2">
      <c r="A3346">
        <v>4490</v>
      </c>
      <c r="B3346" t="s">
        <v>891</v>
      </c>
      <c r="C3346">
        <v>2417</v>
      </c>
      <c r="D3346" t="s">
        <v>899</v>
      </c>
      <c r="E3346" s="200">
        <v>83959</v>
      </c>
      <c r="F3346">
        <v>6</v>
      </c>
      <c r="G3346" t="s">
        <v>890</v>
      </c>
      <c r="H3346">
        <f>YEAR(Table5[[#This Row],[Date]])</f>
        <v>2129</v>
      </c>
    </row>
    <row r="3347" spans="1:8" x14ac:dyDescent="0.2">
      <c r="A3347">
        <v>4491</v>
      </c>
      <c r="B3347" t="s">
        <v>888</v>
      </c>
      <c r="C3347">
        <v>2419</v>
      </c>
      <c r="D3347" t="s">
        <v>899</v>
      </c>
      <c r="E3347" s="200">
        <v>83971</v>
      </c>
      <c r="F3347">
        <v>6</v>
      </c>
      <c r="G3347" t="s">
        <v>892</v>
      </c>
      <c r="H3347">
        <f>YEAR(Table5[[#This Row],[Date]])</f>
        <v>2129</v>
      </c>
    </row>
    <row r="3348" spans="1:8" x14ac:dyDescent="0.2">
      <c r="A3348">
        <v>4492</v>
      </c>
      <c r="B3348" t="s">
        <v>891</v>
      </c>
      <c r="C3348">
        <v>2415</v>
      </c>
      <c r="D3348" t="s">
        <v>897</v>
      </c>
      <c r="E3348" s="200">
        <v>83983</v>
      </c>
      <c r="F3348">
        <v>6</v>
      </c>
      <c r="G3348" t="s">
        <v>890</v>
      </c>
      <c r="H3348">
        <f>YEAR(Table5[[#This Row],[Date]])</f>
        <v>2129</v>
      </c>
    </row>
    <row r="3349" spans="1:8" x14ac:dyDescent="0.2">
      <c r="A3349">
        <v>4493</v>
      </c>
      <c r="B3349" t="s">
        <v>894</v>
      </c>
      <c r="C3349">
        <v>2415</v>
      </c>
      <c r="D3349" t="s">
        <v>899</v>
      </c>
      <c r="E3349" s="200">
        <v>83995</v>
      </c>
      <c r="F3349">
        <v>6</v>
      </c>
      <c r="G3349" t="s">
        <v>890</v>
      </c>
      <c r="H3349">
        <f>YEAR(Table5[[#This Row],[Date]])</f>
        <v>2129</v>
      </c>
    </row>
    <row r="3350" spans="1:8" x14ac:dyDescent="0.2">
      <c r="A3350">
        <v>4494</v>
      </c>
      <c r="B3350" t="s">
        <v>888</v>
      </c>
      <c r="C3350">
        <v>2417</v>
      </c>
      <c r="D3350" t="s">
        <v>899</v>
      </c>
      <c r="E3350" s="200">
        <v>84007</v>
      </c>
      <c r="F3350">
        <v>6</v>
      </c>
      <c r="G3350" t="s">
        <v>892</v>
      </c>
      <c r="H3350">
        <f>YEAR(Table5[[#This Row],[Date]])</f>
        <v>2129</v>
      </c>
    </row>
    <row r="3351" spans="1:8" x14ac:dyDescent="0.2">
      <c r="A3351">
        <v>4496</v>
      </c>
      <c r="B3351" t="s">
        <v>894</v>
      </c>
      <c r="C3351">
        <v>2402</v>
      </c>
      <c r="D3351" t="s">
        <v>899</v>
      </c>
      <c r="E3351" s="200">
        <v>84019</v>
      </c>
      <c r="F3351">
        <v>6</v>
      </c>
      <c r="G3351" t="s">
        <v>892</v>
      </c>
      <c r="H3351">
        <f>YEAR(Table5[[#This Row],[Date]])</f>
        <v>2130</v>
      </c>
    </row>
    <row r="3352" spans="1:8" x14ac:dyDescent="0.2">
      <c r="A3352">
        <v>4497</v>
      </c>
      <c r="B3352" t="s">
        <v>888</v>
      </c>
      <c r="C3352">
        <v>2417</v>
      </c>
      <c r="D3352" t="s">
        <v>901</v>
      </c>
      <c r="E3352" s="200">
        <v>84031</v>
      </c>
      <c r="F3352">
        <v>6</v>
      </c>
      <c r="G3352" t="s">
        <v>890</v>
      </c>
      <c r="H3352">
        <f>YEAR(Table5[[#This Row],[Date]])</f>
        <v>2130</v>
      </c>
    </row>
    <row r="3353" spans="1:8" x14ac:dyDescent="0.2">
      <c r="A3353">
        <v>4498</v>
      </c>
      <c r="B3353" t="s">
        <v>891</v>
      </c>
      <c r="C3353">
        <v>2420</v>
      </c>
      <c r="D3353" t="s">
        <v>897</v>
      </c>
      <c r="E3353" s="200">
        <v>84043</v>
      </c>
      <c r="F3353">
        <v>6</v>
      </c>
      <c r="G3353" t="s">
        <v>890</v>
      </c>
      <c r="H3353">
        <f>YEAR(Table5[[#This Row],[Date]])</f>
        <v>2130</v>
      </c>
    </row>
    <row r="3354" spans="1:8" x14ac:dyDescent="0.2">
      <c r="A3354">
        <v>4499</v>
      </c>
      <c r="B3354" t="s">
        <v>891</v>
      </c>
      <c r="C3354">
        <v>2422</v>
      </c>
      <c r="D3354" t="s">
        <v>889</v>
      </c>
      <c r="E3354" s="200">
        <v>84055</v>
      </c>
      <c r="F3354">
        <v>6</v>
      </c>
      <c r="G3354" t="s">
        <v>892</v>
      </c>
      <c r="H3354">
        <f>YEAR(Table5[[#This Row],[Date]])</f>
        <v>2130</v>
      </c>
    </row>
    <row r="3355" spans="1:8" x14ac:dyDescent="0.2">
      <c r="A3355">
        <v>4500</v>
      </c>
      <c r="B3355" t="s">
        <v>891</v>
      </c>
      <c r="C3355">
        <v>2423</v>
      </c>
      <c r="D3355" t="s">
        <v>900</v>
      </c>
      <c r="E3355" s="200">
        <v>84067</v>
      </c>
      <c r="F3355">
        <v>6</v>
      </c>
      <c r="G3355" t="s">
        <v>890</v>
      </c>
      <c r="H3355">
        <f>YEAR(Table5[[#This Row],[Date]])</f>
        <v>2130</v>
      </c>
    </row>
    <row r="3356" spans="1:8" x14ac:dyDescent="0.2">
      <c r="A3356">
        <v>4501</v>
      </c>
      <c r="B3356" t="s">
        <v>891</v>
      </c>
      <c r="C3356">
        <v>2403</v>
      </c>
      <c r="D3356" t="s">
        <v>899</v>
      </c>
      <c r="E3356" s="200">
        <v>84079</v>
      </c>
      <c r="F3356">
        <v>6</v>
      </c>
      <c r="G3356" t="s">
        <v>892</v>
      </c>
      <c r="H3356">
        <f>YEAR(Table5[[#This Row],[Date]])</f>
        <v>2130</v>
      </c>
    </row>
    <row r="3357" spans="1:8" x14ac:dyDescent="0.2">
      <c r="A3357">
        <v>4502</v>
      </c>
      <c r="B3357" t="s">
        <v>891</v>
      </c>
      <c r="C3357">
        <v>2404</v>
      </c>
      <c r="D3357" t="s">
        <v>897</v>
      </c>
      <c r="E3357" s="200">
        <v>84091</v>
      </c>
      <c r="F3357">
        <v>6</v>
      </c>
      <c r="G3357" t="s">
        <v>890</v>
      </c>
      <c r="H3357">
        <f>YEAR(Table5[[#This Row],[Date]])</f>
        <v>2130</v>
      </c>
    </row>
    <row r="3358" spans="1:8" x14ac:dyDescent="0.2">
      <c r="A3358">
        <v>4503</v>
      </c>
      <c r="B3358" t="s">
        <v>895</v>
      </c>
      <c r="C3358">
        <v>2414</v>
      </c>
      <c r="D3358" t="s">
        <v>900</v>
      </c>
      <c r="E3358" s="200">
        <v>84103</v>
      </c>
      <c r="F3358">
        <v>9</v>
      </c>
      <c r="G3358" t="s">
        <v>892</v>
      </c>
      <c r="H3358">
        <f>YEAR(Table5[[#This Row],[Date]])</f>
        <v>2130</v>
      </c>
    </row>
    <row r="3359" spans="1:8" x14ac:dyDescent="0.2">
      <c r="A3359">
        <v>4504</v>
      </c>
      <c r="B3359" t="s">
        <v>888</v>
      </c>
      <c r="C3359">
        <v>2417</v>
      </c>
      <c r="D3359" t="s">
        <v>900</v>
      </c>
      <c r="E3359" s="200">
        <v>84115</v>
      </c>
      <c r="F3359">
        <v>13</v>
      </c>
      <c r="G3359" t="s">
        <v>890</v>
      </c>
      <c r="H3359">
        <f>YEAR(Table5[[#This Row],[Date]])</f>
        <v>2130</v>
      </c>
    </row>
    <row r="3360" spans="1:8" x14ac:dyDescent="0.2">
      <c r="A3360">
        <v>4505</v>
      </c>
      <c r="B3360" t="s">
        <v>891</v>
      </c>
      <c r="C3360">
        <v>2413</v>
      </c>
      <c r="D3360" t="s">
        <v>901</v>
      </c>
      <c r="E3360" s="200">
        <v>84127</v>
      </c>
      <c r="F3360">
        <v>6</v>
      </c>
      <c r="G3360" t="s">
        <v>892</v>
      </c>
      <c r="H3360">
        <f>YEAR(Table5[[#This Row],[Date]])</f>
        <v>2130</v>
      </c>
    </row>
    <row r="3361" spans="1:8" x14ac:dyDescent="0.2">
      <c r="A3361">
        <v>4506</v>
      </c>
      <c r="B3361" t="s">
        <v>891</v>
      </c>
      <c r="C3361">
        <v>2402</v>
      </c>
      <c r="D3361" t="s">
        <v>893</v>
      </c>
      <c r="E3361" s="200">
        <v>84139</v>
      </c>
      <c r="F3361">
        <v>6</v>
      </c>
      <c r="G3361" t="s">
        <v>892</v>
      </c>
      <c r="H3361">
        <f>YEAR(Table5[[#This Row],[Date]])</f>
        <v>2130</v>
      </c>
    </row>
    <row r="3362" spans="1:8" x14ac:dyDescent="0.2">
      <c r="A3362">
        <v>4507</v>
      </c>
      <c r="B3362" t="s">
        <v>891</v>
      </c>
      <c r="C3362">
        <v>2408</v>
      </c>
      <c r="D3362" t="s">
        <v>893</v>
      </c>
      <c r="E3362" s="200">
        <v>84151</v>
      </c>
      <c r="F3362">
        <v>6</v>
      </c>
      <c r="G3362" t="s">
        <v>890</v>
      </c>
      <c r="H3362">
        <f>YEAR(Table5[[#This Row],[Date]])</f>
        <v>2130</v>
      </c>
    </row>
    <row r="3363" spans="1:8" x14ac:dyDescent="0.2">
      <c r="A3363">
        <v>4508</v>
      </c>
      <c r="B3363" t="s">
        <v>891</v>
      </c>
      <c r="C3363">
        <v>2414</v>
      </c>
      <c r="D3363" t="s">
        <v>899</v>
      </c>
      <c r="E3363" s="200">
        <v>84163</v>
      </c>
      <c r="F3363">
        <v>6</v>
      </c>
      <c r="G3363" t="s">
        <v>890</v>
      </c>
      <c r="H3363">
        <f>YEAR(Table5[[#This Row],[Date]])</f>
        <v>2130</v>
      </c>
    </row>
    <row r="3364" spans="1:8" x14ac:dyDescent="0.2">
      <c r="A3364">
        <v>4509</v>
      </c>
      <c r="B3364" t="s">
        <v>894</v>
      </c>
      <c r="C3364">
        <v>2412</v>
      </c>
      <c r="D3364" t="s">
        <v>899</v>
      </c>
      <c r="E3364" s="200">
        <v>84175</v>
      </c>
      <c r="F3364">
        <v>6</v>
      </c>
      <c r="G3364" t="s">
        <v>892</v>
      </c>
      <c r="H3364">
        <f>YEAR(Table5[[#This Row],[Date]])</f>
        <v>2130</v>
      </c>
    </row>
    <row r="3365" spans="1:8" x14ac:dyDescent="0.2">
      <c r="A3365">
        <v>4510</v>
      </c>
      <c r="B3365" t="s">
        <v>888</v>
      </c>
      <c r="C3365">
        <v>2421</v>
      </c>
      <c r="D3365" t="s">
        <v>900</v>
      </c>
      <c r="E3365" s="200">
        <v>84187</v>
      </c>
      <c r="F3365">
        <v>6</v>
      </c>
      <c r="G3365" t="s">
        <v>892</v>
      </c>
      <c r="H3365">
        <f>YEAR(Table5[[#This Row],[Date]])</f>
        <v>2130</v>
      </c>
    </row>
    <row r="3366" spans="1:8" x14ac:dyDescent="0.2">
      <c r="A3366">
        <v>4511</v>
      </c>
      <c r="B3366" t="s">
        <v>891</v>
      </c>
      <c r="C3366">
        <v>2420</v>
      </c>
      <c r="D3366" t="s">
        <v>897</v>
      </c>
      <c r="E3366" s="200">
        <v>84199</v>
      </c>
      <c r="F3366">
        <v>6</v>
      </c>
      <c r="G3366" t="s">
        <v>896</v>
      </c>
      <c r="H3366">
        <f>YEAR(Table5[[#This Row],[Date]])</f>
        <v>2130</v>
      </c>
    </row>
    <row r="3367" spans="1:8" x14ac:dyDescent="0.2">
      <c r="A3367">
        <v>4512</v>
      </c>
      <c r="B3367" t="s">
        <v>891</v>
      </c>
      <c r="C3367">
        <v>2405</v>
      </c>
      <c r="D3367" t="s">
        <v>901</v>
      </c>
      <c r="E3367" s="200">
        <v>84211</v>
      </c>
      <c r="F3367">
        <v>6</v>
      </c>
      <c r="G3367" t="s">
        <v>890</v>
      </c>
      <c r="H3367">
        <f>YEAR(Table5[[#This Row],[Date]])</f>
        <v>2130</v>
      </c>
    </row>
    <row r="3368" spans="1:8" x14ac:dyDescent="0.2">
      <c r="A3368">
        <v>4513</v>
      </c>
      <c r="B3368" t="s">
        <v>891</v>
      </c>
      <c r="C3368">
        <v>2403</v>
      </c>
      <c r="D3368" t="s">
        <v>900</v>
      </c>
      <c r="E3368" s="200">
        <v>84223</v>
      </c>
      <c r="F3368">
        <v>6</v>
      </c>
      <c r="G3368" t="s">
        <v>892</v>
      </c>
      <c r="H3368">
        <f>YEAR(Table5[[#This Row],[Date]])</f>
        <v>2130</v>
      </c>
    </row>
    <row r="3369" spans="1:8" x14ac:dyDescent="0.2">
      <c r="A3369">
        <v>4514</v>
      </c>
      <c r="B3369" t="s">
        <v>891</v>
      </c>
      <c r="C3369">
        <v>2424</v>
      </c>
      <c r="D3369" t="s">
        <v>900</v>
      </c>
      <c r="E3369" s="200">
        <v>84235</v>
      </c>
      <c r="F3369">
        <v>6</v>
      </c>
      <c r="G3369" t="s">
        <v>892</v>
      </c>
      <c r="H3369">
        <f>YEAR(Table5[[#This Row],[Date]])</f>
        <v>2130</v>
      </c>
    </row>
    <row r="3370" spans="1:8" x14ac:dyDescent="0.2">
      <c r="A3370">
        <v>4515</v>
      </c>
      <c r="B3370" t="s">
        <v>894</v>
      </c>
      <c r="C3370">
        <v>2413</v>
      </c>
      <c r="D3370" t="s">
        <v>901</v>
      </c>
      <c r="E3370" s="200">
        <v>84247</v>
      </c>
      <c r="F3370">
        <v>6</v>
      </c>
      <c r="G3370" t="s">
        <v>892</v>
      </c>
      <c r="H3370">
        <f>YEAR(Table5[[#This Row],[Date]])</f>
        <v>2130</v>
      </c>
    </row>
    <row r="3371" spans="1:8" x14ac:dyDescent="0.2">
      <c r="A3371">
        <v>4516</v>
      </c>
      <c r="B3371" t="s">
        <v>891</v>
      </c>
      <c r="C3371">
        <v>2403</v>
      </c>
      <c r="D3371" t="s">
        <v>900</v>
      </c>
      <c r="E3371" s="200">
        <v>84259</v>
      </c>
      <c r="F3371">
        <v>6</v>
      </c>
      <c r="G3371" t="s">
        <v>892</v>
      </c>
      <c r="H3371">
        <f>YEAR(Table5[[#This Row],[Date]])</f>
        <v>2130</v>
      </c>
    </row>
    <row r="3372" spans="1:8" x14ac:dyDescent="0.2">
      <c r="A3372">
        <v>4517</v>
      </c>
      <c r="B3372" t="s">
        <v>891</v>
      </c>
      <c r="C3372">
        <v>2422</v>
      </c>
      <c r="D3372" t="s">
        <v>893</v>
      </c>
      <c r="E3372" s="200">
        <v>84271</v>
      </c>
      <c r="F3372">
        <v>6</v>
      </c>
      <c r="G3372" t="s">
        <v>892</v>
      </c>
      <c r="H3372">
        <f>YEAR(Table5[[#This Row],[Date]])</f>
        <v>2130</v>
      </c>
    </row>
    <row r="3373" spans="1:8" x14ac:dyDescent="0.2">
      <c r="A3373">
        <v>4518</v>
      </c>
      <c r="B3373" t="s">
        <v>894</v>
      </c>
      <c r="C3373">
        <v>2422</v>
      </c>
      <c r="D3373" t="s">
        <v>900</v>
      </c>
      <c r="E3373" s="200">
        <v>84283</v>
      </c>
      <c r="F3373">
        <v>6</v>
      </c>
      <c r="G3373" t="s">
        <v>890</v>
      </c>
      <c r="H3373">
        <f>YEAR(Table5[[#This Row],[Date]])</f>
        <v>2130</v>
      </c>
    </row>
    <row r="3374" spans="1:8" x14ac:dyDescent="0.2">
      <c r="A3374">
        <v>4519</v>
      </c>
      <c r="B3374" t="s">
        <v>891</v>
      </c>
      <c r="C3374">
        <v>2401</v>
      </c>
      <c r="D3374" t="s">
        <v>899</v>
      </c>
      <c r="E3374" s="200">
        <v>84295</v>
      </c>
      <c r="F3374">
        <v>6</v>
      </c>
      <c r="G3374" t="s">
        <v>890</v>
      </c>
      <c r="H3374">
        <f>YEAR(Table5[[#This Row],[Date]])</f>
        <v>2130</v>
      </c>
    </row>
    <row r="3375" spans="1:8" x14ac:dyDescent="0.2">
      <c r="A3375">
        <v>4520</v>
      </c>
      <c r="B3375" t="s">
        <v>891</v>
      </c>
      <c r="C3375">
        <v>2415</v>
      </c>
      <c r="D3375" t="s">
        <v>899</v>
      </c>
      <c r="E3375" s="200">
        <v>84307</v>
      </c>
      <c r="F3375">
        <v>6</v>
      </c>
      <c r="G3375" t="s">
        <v>892</v>
      </c>
      <c r="H3375">
        <f>YEAR(Table5[[#This Row],[Date]])</f>
        <v>2130</v>
      </c>
    </row>
    <row r="3376" spans="1:8" x14ac:dyDescent="0.2">
      <c r="A3376">
        <v>4521</v>
      </c>
      <c r="B3376" t="s">
        <v>891</v>
      </c>
      <c r="C3376">
        <v>2402</v>
      </c>
      <c r="D3376" t="s">
        <v>899</v>
      </c>
      <c r="E3376" s="200">
        <v>84319</v>
      </c>
      <c r="F3376">
        <v>6</v>
      </c>
      <c r="G3376" t="s">
        <v>892</v>
      </c>
      <c r="H3376">
        <f>YEAR(Table5[[#This Row],[Date]])</f>
        <v>2130</v>
      </c>
    </row>
    <row r="3377" spans="1:8" x14ac:dyDescent="0.2">
      <c r="A3377">
        <v>4523</v>
      </c>
      <c r="B3377" t="s">
        <v>891</v>
      </c>
      <c r="C3377">
        <v>2401</v>
      </c>
      <c r="D3377" t="s">
        <v>893</v>
      </c>
      <c r="E3377" s="200">
        <v>84331</v>
      </c>
      <c r="F3377">
        <v>6</v>
      </c>
      <c r="G3377" t="s">
        <v>890</v>
      </c>
      <c r="H3377">
        <f>YEAR(Table5[[#This Row],[Date]])</f>
        <v>2130</v>
      </c>
    </row>
    <row r="3378" spans="1:8" x14ac:dyDescent="0.2">
      <c r="A3378">
        <v>4524</v>
      </c>
      <c r="B3378" t="s">
        <v>891</v>
      </c>
      <c r="C3378">
        <v>2422</v>
      </c>
      <c r="D3378" t="s">
        <v>893</v>
      </c>
      <c r="E3378" s="200">
        <v>84343</v>
      </c>
      <c r="F3378">
        <v>6</v>
      </c>
      <c r="G3378" t="s">
        <v>892</v>
      </c>
      <c r="H3378">
        <f>YEAR(Table5[[#This Row],[Date]])</f>
        <v>2130</v>
      </c>
    </row>
    <row r="3379" spans="1:8" x14ac:dyDescent="0.2">
      <c r="A3379">
        <v>4525</v>
      </c>
      <c r="B3379" t="s">
        <v>895</v>
      </c>
      <c r="C3379">
        <v>2402</v>
      </c>
      <c r="D3379" t="s">
        <v>893</v>
      </c>
      <c r="E3379" s="200">
        <v>84355</v>
      </c>
      <c r="F3379">
        <v>6</v>
      </c>
      <c r="G3379" t="s">
        <v>890</v>
      </c>
      <c r="H3379">
        <f>YEAR(Table5[[#This Row],[Date]])</f>
        <v>2130</v>
      </c>
    </row>
    <row r="3380" spans="1:8" x14ac:dyDescent="0.2">
      <c r="A3380">
        <v>4526</v>
      </c>
      <c r="B3380" t="s">
        <v>895</v>
      </c>
      <c r="C3380">
        <v>2402</v>
      </c>
      <c r="D3380" t="s">
        <v>897</v>
      </c>
      <c r="E3380" s="200">
        <v>84367</v>
      </c>
      <c r="F3380">
        <v>6</v>
      </c>
      <c r="G3380" t="s">
        <v>890</v>
      </c>
      <c r="H3380">
        <f>YEAR(Table5[[#This Row],[Date]])</f>
        <v>2130</v>
      </c>
    </row>
    <row r="3381" spans="1:8" x14ac:dyDescent="0.2">
      <c r="A3381">
        <v>4527</v>
      </c>
      <c r="B3381" t="s">
        <v>891</v>
      </c>
      <c r="C3381">
        <v>2406</v>
      </c>
      <c r="D3381" t="s">
        <v>897</v>
      </c>
      <c r="E3381" s="200">
        <v>84379</v>
      </c>
      <c r="F3381">
        <v>5</v>
      </c>
      <c r="G3381" t="s">
        <v>892</v>
      </c>
      <c r="H3381">
        <f>YEAR(Table5[[#This Row],[Date]])</f>
        <v>2131</v>
      </c>
    </row>
    <row r="3382" spans="1:8" x14ac:dyDescent="0.2">
      <c r="A3382">
        <v>4528</v>
      </c>
      <c r="B3382" t="s">
        <v>891</v>
      </c>
      <c r="C3382">
        <v>2409</v>
      </c>
      <c r="D3382" t="s">
        <v>897</v>
      </c>
      <c r="E3382" s="200">
        <v>84391</v>
      </c>
      <c r="F3382">
        <v>5</v>
      </c>
      <c r="G3382" t="s">
        <v>892</v>
      </c>
      <c r="H3382">
        <f>YEAR(Table5[[#This Row],[Date]])</f>
        <v>2131</v>
      </c>
    </row>
    <row r="3383" spans="1:8" x14ac:dyDescent="0.2">
      <c r="A3383">
        <v>4529</v>
      </c>
      <c r="B3383" t="s">
        <v>891</v>
      </c>
      <c r="C3383">
        <v>2405</v>
      </c>
      <c r="D3383" t="s">
        <v>900</v>
      </c>
      <c r="E3383" s="200">
        <v>84403</v>
      </c>
      <c r="F3383">
        <v>5</v>
      </c>
      <c r="G3383" t="s">
        <v>890</v>
      </c>
      <c r="H3383">
        <f>YEAR(Table5[[#This Row],[Date]])</f>
        <v>2131</v>
      </c>
    </row>
    <row r="3384" spans="1:8" x14ac:dyDescent="0.2">
      <c r="A3384">
        <v>4530</v>
      </c>
      <c r="B3384" t="s">
        <v>891</v>
      </c>
      <c r="C3384">
        <v>2412</v>
      </c>
      <c r="D3384" t="s">
        <v>900</v>
      </c>
      <c r="E3384" s="200">
        <v>84415</v>
      </c>
      <c r="F3384">
        <v>5</v>
      </c>
      <c r="G3384" t="s">
        <v>890</v>
      </c>
      <c r="H3384">
        <f>YEAR(Table5[[#This Row],[Date]])</f>
        <v>2131</v>
      </c>
    </row>
    <row r="3385" spans="1:8" x14ac:dyDescent="0.2">
      <c r="A3385">
        <v>4531</v>
      </c>
      <c r="B3385" t="s">
        <v>888</v>
      </c>
      <c r="C3385">
        <v>2421</v>
      </c>
      <c r="D3385" t="s">
        <v>900</v>
      </c>
      <c r="E3385" s="200">
        <v>84427</v>
      </c>
      <c r="F3385">
        <v>5</v>
      </c>
      <c r="G3385" t="s">
        <v>892</v>
      </c>
      <c r="H3385">
        <f>YEAR(Table5[[#This Row],[Date]])</f>
        <v>2131</v>
      </c>
    </row>
    <row r="3386" spans="1:8" x14ac:dyDescent="0.2">
      <c r="A3386">
        <v>4532</v>
      </c>
      <c r="B3386" t="s">
        <v>891</v>
      </c>
      <c r="C3386">
        <v>2404</v>
      </c>
      <c r="D3386" t="s">
        <v>900</v>
      </c>
      <c r="E3386" s="200">
        <v>84439</v>
      </c>
      <c r="F3386">
        <v>5</v>
      </c>
      <c r="G3386" t="s">
        <v>890</v>
      </c>
      <c r="H3386">
        <f>YEAR(Table5[[#This Row],[Date]])</f>
        <v>2131</v>
      </c>
    </row>
    <row r="3387" spans="1:8" x14ac:dyDescent="0.2">
      <c r="A3387">
        <v>4533</v>
      </c>
      <c r="B3387" t="s">
        <v>891</v>
      </c>
      <c r="C3387">
        <v>2416</v>
      </c>
      <c r="D3387" t="s">
        <v>899</v>
      </c>
      <c r="E3387" s="200">
        <v>84451</v>
      </c>
      <c r="F3387">
        <v>5</v>
      </c>
      <c r="G3387" t="s">
        <v>892</v>
      </c>
      <c r="H3387">
        <f>YEAR(Table5[[#This Row],[Date]])</f>
        <v>2131</v>
      </c>
    </row>
    <row r="3388" spans="1:8" x14ac:dyDescent="0.2">
      <c r="A3388">
        <v>4534</v>
      </c>
      <c r="B3388" t="s">
        <v>894</v>
      </c>
      <c r="C3388">
        <v>2422</v>
      </c>
      <c r="D3388" t="s">
        <v>899</v>
      </c>
      <c r="E3388" s="200">
        <v>84463</v>
      </c>
      <c r="F3388">
        <v>5</v>
      </c>
      <c r="G3388" t="s">
        <v>892</v>
      </c>
      <c r="H3388">
        <f>YEAR(Table5[[#This Row],[Date]])</f>
        <v>2131</v>
      </c>
    </row>
    <row r="3389" spans="1:8" x14ac:dyDescent="0.2">
      <c r="A3389">
        <v>4535</v>
      </c>
      <c r="B3389" t="s">
        <v>894</v>
      </c>
      <c r="C3389">
        <v>2424</v>
      </c>
      <c r="D3389" t="s">
        <v>900</v>
      </c>
      <c r="E3389" s="200">
        <v>84475</v>
      </c>
      <c r="F3389">
        <v>5</v>
      </c>
      <c r="G3389" t="s">
        <v>892</v>
      </c>
      <c r="H3389">
        <f>YEAR(Table5[[#This Row],[Date]])</f>
        <v>2131</v>
      </c>
    </row>
    <row r="3390" spans="1:8" x14ac:dyDescent="0.2">
      <c r="A3390">
        <v>4536</v>
      </c>
      <c r="B3390" t="s">
        <v>888</v>
      </c>
      <c r="C3390">
        <v>2408</v>
      </c>
      <c r="D3390" t="s">
        <v>897</v>
      </c>
      <c r="E3390" s="200">
        <v>84487</v>
      </c>
      <c r="F3390">
        <v>5</v>
      </c>
      <c r="G3390" t="s">
        <v>892</v>
      </c>
      <c r="H3390">
        <f>YEAR(Table5[[#This Row],[Date]])</f>
        <v>2131</v>
      </c>
    </row>
    <row r="3391" spans="1:8" x14ac:dyDescent="0.2">
      <c r="A3391">
        <v>4537</v>
      </c>
      <c r="B3391" t="s">
        <v>891</v>
      </c>
      <c r="C3391">
        <v>2418</v>
      </c>
      <c r="D3391" t="s">
        <v>901</v>
      </c>
      <c r="E3391" s="200">
        <v>84499</v>
      </c>
      <c r="F3391">
        <v>5</v>
      </c>
      <c r="G3391" t="s">
        <v>892</v>
      </c>
      <c r="H3391">
        <f>YEAR(Table5[[#This Row],[Date]])</f>
        <v>2131</v>
      </c>
    </row>
    <row r="3392" spans="1:8" x14ac:dyDescent="0.2">
      <c r="A3392">
        <v>4538</v>
      </c>
      <c r="B3392" t="s">
        <v>888</v>
      </c>
      <c r="C3392">
        <v>2419</v>
      </c>
      <c r="D3392" t="s">
        <v>897</v>
      </c>
      <c r="E3392" s="200">
        <v>84511</v>
      </c>
      <c r="F3392">
        <v>5</v>
      </c>
      <c r="G3392" t="s">
        <v>892</v>
      </c>
      <c r="H3392">
        <f>YEAR(Table5[[#This Row],[Date]])</f>
        <v>2131</v>
      </c>
    </row>
    <row r="3393" spans="1:8" x14ac:dyDescent="0.2">
      <c r="A3393">
        <v>4539</v>
      </c>
      <c r="B3393" t="s">
        <v>891</v>
      </c>
      <c r="C3393">
        <v>2409</v>
      </c>
      <c r="D3393" t="s">
        <v>900</v>
      </c>
      <c r="E3393" s="200">
        <v>84523</v>
      </c>
      <c r="F3393">
        <v>5</v>
      </c>
      <c r="G3393" t="s">
        <v>890</v>
      </c>
      <c r="H3393">
        <f>YEAR(Table5[[#This Row],[Date]])</f>
        <v>2131</v>
      </c>
    </row>
    <row r="3394" spans="1:8" x14ac:dyDescent="0.2">
      <c r="A3394">
        <v>4540</v>
      </c>
      <c r="B3394" t="s">
        <v>891</v>
      </c>
      <c r="C3394">
        <v>2413</v>
      </c>
      <c r="D3394" t="s">
        <v>900</v>
      </c>
      <c r="E3394" s="200">
        <v>84535</v>
      </c>
      <c r="F3394">
        <v>5</v>
      </c>
      <c r="G3394" t="s">
        <v>892</v>
      </c>
      <c r="H3394">
        <f>YEAR(Table5[[#This Row],[Date]])</f>
        <v>2131</v>
      </c>
    </row>
    <row r="3395" spans="1:8" x14ac:dyDescent="0.2">
      <c r="A3395">
        <v>4541</v>
      </c>
      <c r="B3395" t="s">
        <v>891</v>
      </c>
      <c r="C3395">
        <v>2422</v>
      </c>
      <c r="D3395" t="s">
        <v>899</v>
      </c>
      <c r="E3395" s="200">
        <v>84547</v>
      </c>
      <c r="F3395">
        <v>5</v>
      </c>
      <c r="G3395" t="s">
        <v>892</v>
      </c>
      <c r="H3395">
        <f>YEAR(Table5[[#This Row],[Date]])</f>
        <v>2131</v>
      </c>
    </row>
    <row r="3396" spans="1:8" x14ac:dyDescent="0.2">
      <c r="A3396">
        <v>4542</v>
      </c>
      <c r="B3396" t="s">
        <v>895</v>
      </c>
      <c r="C3396">
        <v>2406</v>
      </c>
      <c r="D3396" t="s">
        <v>900</v>
      </c>
      <c r="E3396" s="200">
        <v>84559</v>
      </c>
      <c r="F3396">
        <v>5</v>
      </c>
      <c r="G3396" t="s">
        <v>890</v>
      </c>
      <c r="H3396">
        <f>YEAR(Table5[[#This Row],[Date]])</f>
        <v>2131</v>
      </c>
    </row>
    <row r="3397" spans="1:8" x14ac:dyDescent="0.2">
      <c r="A3397">
        <v>4543</v>
      </c>
      <c r="B3397" t="s">
        <v>891</v>
      </c>
      <c r="C3397">
        <v>2409</v>
      </c>
      <c r="D3397" t="s">
        <v>900</v>
      </c>
      <c r="E3397" s="200">
        <v>84571</v>
      </c>
      <c r="F3397">
        <v>5</v>
      </c>
      <c r="G3397" t="s">
        <v>892</v>
      </c>
      <c r="H3397">
        <f>YEAR(Table5[[#This Row],[Date]])</f>
        <v>2131</v>
      </c>
    </row>
    <row r="3398" spans="1:8" x14ac:dyDescent="0.2">
      <c r="A3398">
        <v>4544</v>
      </c>
      <c r="B3398" t="s">
        <v>891</v>
      </c>
      <c r="C3398">
        <v>2401</v>
      </c>
      <c r="D3398" t="s">
        <v>897</v>
      </c>
      <c r="E3398" s="200">
        <v>84583</v>
      </c>
      <c r="F3398">
        <v>5</v>
      </c>
      <c r="G3398" t="s">
        <v>892</v>
      </c>
      <c r="H3398">
        <f>YEAR(Table5[[#This Row],[Date]])</f>
        <v>2131</v>
      </c>
    </row>
    <row r="3399" spans="1:8" x14ac:dyDescent="0.2">
      <c r="A3399">
        <v>4545</v>
      </c>
      <c r="B3399" t="s">
        <v>891</v>
      </c>
      <c r="C3399">
        <v>2411</v>
      </c>
      <c r="D3399" t="s">
        <v>899</v>
      </c>
      <c r="E3399" s="200">
        <v>84595</v>
      </c>
      <c r="F3399">
        <v>5</v>
      </c>
      <c r="G3399" t="s">
        <v>892</v>
      </c>
      <c r="H3399">
        <f>YEAR(Table5[[#This Row],[Date]])</f>
        <v>2131</v>
      </c>
    </row>
    <row r="3400" spans="1:8" x14ac:dyDescent="0.2">
      <c r="A3400">
        <v>4546</v>
      </c>
      <c r="B3400" t="s">
        <v>891</v>
      </c>
      <c r="C3400">
        <v>2407</v>
      </c>
      <c r="D3400" t="s">
        <v>900</v>
      </c>
      <c r="E3400" s="200">
        <v>84607</v>
      </c>
      <c r="F3400">
        <v>5</v>
      </c>
      <c r="G3400" t="s">
        <v>890</v>
      </c>
      <c r="H3400">
        <f>YEAR(Table5[[#This Row],[Date]])</f>
        <v>2131</v>
      </c>
    </row>
    <row r="3401" spans="1:8" x14ac:dyDescent="0.2">
      <c r="A3401">
        <v>4547</v>
      </c>
      <c r="B3401" t="s">
        <v>888</v>
      </c>
      <c r="C3401">
        <v>2409</v>
      </c>
      <c r="D3401" t="s">
        <v>900</v>
      </c>
      <c r="E3401" s="200">
        <v>84619</v>
      </c>
      <c r="F3401">
        <v>5</v>
      </c>
      <c r="G3401" t="s">
        <v>890</v>
      </c>
      <c r="H3401">
        <f>YEAR(Table5[[#This Row],[Date]])</f>
        <v>2131</v>
      </c>
    </row>
    <row r="3402" spans="1:8" x14ac:dyDescent="0.2">
      <c r="A3402">
        <v>4548</v>
      </c>
      <c r="B3402" t="s">
        <v>888</v>
      </c>
      <c r="C3402">
        <v>2402</v>
      </c>
      <c r="D3402" t="s">
        <v>897</v>
      </c>
      <c r="E3402" s="200">
        <v>84631</v>
      </c>
      <c r="F3402">
        <v>5</v>
      </c>
      <c r="G3402" t="s">
        <v>890</v>
      </c>
      <c r="H3402">
        <f>YEAR(Table5[[#This Row],[Date]])</f>
        <v>2131</v>
      </c>
    </row>
    <row r="3403" spans="1:8" x14ac:dyDescent="0.2">
      <c r="A3403">
        <v>4549</v>
      </c>
      <c r="B3403" t="s">
        <v>894</v>
      </c>
      <c r="C3403">
        <v>2424</v>
      </c>
      <c r="D3403" t="s">
        <v>893</v>
      </c>
      <c r="E3403" s="200">
        <v>84643</v>
      </c>
      <c r="F3403">
        <v>5</v>
      </c>
      <c r="G3403" t="s">
        <v>890</v>
      </c>
      <c r="H3403">
        <f>YEAR(Table5[[#This Row],[Date]])</f>
        <v>2131</v>
      </c>
    </row>
    <row r="3404" spans="1:8" x14ac:dyDescent="0.2">
      <c r="A3404">
        <v>4550</v>
      </c>
      <c r="B3404" t="s">
        <v>894</v>
      </c>
      <c r="C3404">
        <v>2416</v>
      </c>
      <c r="D3404" t="s">
        <v>899</v>
      </c>
      <c r="E3404" s="200">
        <v>84655</v>
      </c>
      <c r="F3404">
        <v>2</v>
      </c>
      <c r="G3404" t="s">
        <v>892</v>
      </c>
      <c r="H3404">
        <f>YEAR(Table5[[#This Row],[Date]])</f>
        <v>2131</v>
      </c>
    </row>
    <row r="3405" spans="1:8" x14ac:dyDescent="0.2">
      <c r="A3405">
        <v>4551</v>
      </c>
      <c r="B3405" t="s">
        <v>894</v>
      </c>
      <c r="C3405">
        <v>2416</v>
      </c>
      <c r="D3405" t="s">
        <v>897</v>
      </c>
      <c r="E3405" s="200">
        <v>84667</v>
      </c>
      <c r="F3405">
        <v>5</v>
      </c>
      <c r="G3405" t="s">
        <v>892</v>
      </c>
      <c r="H3405">
        <f>YEAR(Table5[[#This Row],[Date]])</f>
        <v>2131</v>
      </c>
    </row>
    <row r="3406" spans="1:8" x14ac:dyDescent="0.2">
      <c r="A3406">
        <v>4552</v>
      </c>
      <c r="B3406" t="s">
        <v>891</v>
      </c>
      <c r="C3406">
        <v>2418</v>
      </c>
      <c r="D3406" t="s">
        <v>899</v>
      </c>
      <c r="E3406" s="200">
        <v>84679</v>
      </c>
      <c r="F3406">
        <v>5</v>
      </c>
      <c r="G3406" t="s">
        <v>890</v>
      </c>
      <c r="H3406">
        <f>YEAR(Table5[[#This Row],[Date]])</f>
        <v>2131</v>
      </c>
    </row>
    <row r="3407" spans="1:8" x14ac:dyDescent="0.2">
      <c r="A3407">
        <v>4553</v>
      </c>
      <c r="B3407" t="s">
        <v>894</v>
      </c>
      <c r="C3407">
        <v>2418</v>
      </c>
      <c r="D3407" t="s">
        <v>900</v>
      </c>
      <c r="E3407" s="200">
        <v>84691</v>
      </c>
      <c r="F3407">
        <v>5</v>
      </c>
      <c r="G3407" t="s">
        <v>890</v>
      </c>
      <c r="H3407">
        <f>YEAR(Table5[[#This Row],[Date]])</f>
        <v>2131</v>
      </c>
    </row>
    <row r="3408" spans="1:8" x14ac:dyDescent="0.2">
      <c r="A3408">
        <v>4554</v>
      </c>
      <c r="B3408" t="s">
        <v>894</v>
      </c>
      <c r="C3408">
        <v>2405</v>
      </c>
      <c r="D3408" t="s">
        <v>899</v>
      </c>
      <c r="E3408" s="200">
        <v>84703</v>
      </c>
      <c r="F3408">
        <v>5</v>
      </c>
      <c r="G3408" t="s">
        <v>892</v>
      </c>
      <c r="H3408">
        <f>YEAR(Table5[[#This Row],[Date]])</f>
        <v>2131</v>
      </c>
    </row>
    <row r="3409" spans="1:8" x14ac:dyDescent="0.2">
      <c r="A3409">
        <v>4555</v>
      </c>
      <c r="B3409" t="s">
        <v>888</v>
      </c>
      <c r="C3409">
        <v>2420</v>
      </c>
      <c r="D3409" t="s">
        <v>900</v>
      </c>
      <c r="E3409" s="200">
        <v>84715</v>
      </c>
      <c r="F3409">
        <v>5</v>
      </c>
      <c r="G3409" t="s">
        <v>892</v>
      </c>
      <c r="H3409">
        <f>YEAR(Table5[[#This Row],[Date]])</f>
        <v>2131</v>
      </c>
    </row>
    <row r="3410" spans="1:8" x14ac:dyDescent="0.2">
      <c r="A3410">
        <v>4556</v>
      </c>
      <c r="B3410" t="s">
        <v>891</v>
      </c>
      <c r="C3410">
        <v>2412</v>
      </c>
      <c r="D3410" t="s">
        <v>901</v>
      </c>
      <c r="E3410" s="200">
        <v>84727</v>
      </c>
      <c r="F3410">
        <v>5</v>
      </c>
      <c r="G3410" t="s">
        <v>892</v>
      </c>
      <c r="H3410">
        <f>YEAR(Table5[[#This Row],[Date]])</f>
        <v>2131</v>
      </c>
    </row>
    <row r="3411" spans="1:8" x14ac:dyDescent="0.2">
      <c r="A3411">
        <v>4557</v>
      </c>
      <c r="B3411" t="s">
        <v>894</v>
      </c>
      <c r="C3411">
        <v>2418</v>
      </c>
      <c r="D3411" t="s">
        <v>897</v>
      </c>
      <c r="E3411" s="200">
        <v>84739</v>
      </c>
      <c r="F3411">
        <v>5</v>
      </c>
      <c r="G3411" t="s">
        <v>890</v>
      </c>
      <c r="H3411">
        <f>YEAR(Table5[[#This Row],[Date]])</f>
        <v>2132</v>
      </c>
    </row>
    <row r="3412" spans="1:8" x14ac:dyDescent="0.2">
      <c r="A3412">
        <v>4558</v>
      </c>
      <c r="B3412" t="s">
        <v>891</v>
      </c>
      <c r="C3412">
        <v>2417</v>
      </c>
      <c r="D3412" t="s">
        <v>897</v>
      </c>
      <c r="E3412" s="200">
        <v>84751</v>
      </c>
      <c r="F3412">
        <v>5</v>
      </c>
      <c r="G3412" t="s">
        <v>892</v>
      </c>
      <c r="H3412">
        <f>YEAR(Table5[[#This Row],[Date]])</f>
        <v>2132</v>
      </c>
    </row>
    <row r="3413" spans="1:8" x14ac:dyDescent="0.2">
      <c r="A3413">
        <v>4559</v>
      </c>
      <c r="B3413" t="s">
        <v>888</v>
      </c>
      <c r="C3413">
        <v>2409</v>
      </c>
      <c r="D3413" t="s">
        <v>899</v>
      </c>
      <c r="E3413" s="200">
        <v>84763</v>
      </c>
      <c r="F3413">
        <v>5</v>
      </c>
      <c r="G3413" t="s">
        <v>892</v>
      </c>
      <c r="H3413">
        <f>YEAR(Table5[[#This Row],[Date]])</f>
        <v>2132</v>
      </c>
    </row>
    <row r="3414" spans="1:8" x14ac:dyDescent="0.2">
      <c r="A3414">
        <v>4560</v>
      </c>
      <c r="B3414" t="s">
        <v>891</v>
      </c>
      <c r="C3414">
        <v>2404</v>
      </c>
      <c r="D3414" t="s">
        <v>900</v>
      </c>
      <c r="E3414" s="200">
        <v>84775</v>
      </c>
      <c r="F3414">
        <v>5</v>
      </c>
      <c r="G3414" t="s">
        <v>892</v>
      </c>
      <c r="H3414">
        <f>YEAR(Table5[[#This Row],[Date]])</f>
        <v>2132</v>
      </c>
    </row>
    <row r="3415" spans="1:8" x14ac:dyDescent="0.2">
      <c r="A3415">
        <v>4561</v>
      </c>
      <c r="B3415" t="s">
        <v>895</v>
      </c>
      <c r="C3415">
        <v>2407</v>
      </c>
      <c r="D3415" t="s">
        <v>900</v>
      </c>
      <c r="E3415" s="200">
        <v>84787</v>
      </c>
      <c r="F3415">
        <v>5</v>
      </c>
      <c r="G3415" t="s">
        <v>892</v>
      </c>
      <c r="H3415">
        <f>YEAR(Table5[[#This Row],[Date]])</f>
        <v>2132</v>
      </c>
    </row>
    <row r="3416" spans="1:8" x14ac:dyDescent="0.2">
      <c r="A3416">
        <v>4562</v>
      </c>
      <c r="B3416" t="s">
        <v>894</v>
      </c>
      <c r="C3416">
        <v>2419</v>
      </c>
      <c r="D3416" t="s">
        <v>889</v>
      </c>
      <c r="E3416" s="200">
        <v>84799</v>
      </c>
      <c r="F3416">
        <v>5</v>
      </c>
      <c r="G3416" t="s">
        <v>890</v>
      </c>
      <c r="H3416">
        <f>YEAR(Table5[[#This Row],[Date]])</f>
        <v>2132</v>
      </c>
    </row>
    <row r="3417" spans="1:8" x14ac:dyDescent="0.2">
      <c r="A3417">
        <v>4563</v>
      </c>
      <c r="B3417" t="s">
        <v>888</v>
      </c>
      <c r="C3417">
        <v>2402</v>
      </c>
      <c r="D3417" t="s">
        <v>889</v>
      </c>
      <c r="E3417" s="200">
        <v>84811</v>
      </c>
      <c r="F3417">
        <v>5</v>
      </c>
      <c r="G3417" t="s">
        <v>890</v>
      </c>
      <c r="H3417">
        <f>YEAR(Table5[[#This Row],[Date]])</f>
        <v>2132</v>
      </c>
    </row>
    <row r="3418" spans="1:8" x14ac:dyDescent="0.2">
      <c r="A3418">
        <v>4564</v>
      </c>
      <c r="B3418" t="s">
        <v>888</v>
      </c>
      <c r="C3418">
        <v>2417</v>
      </c>
      <c r="D3418" t="s">
        <v>900</v>
      </c>
      <c r="E3418" s="200">
        <v>84823</v>
      </c>
      <c r="F3418">
        <v>5</v>
      </c>
      <c r="G3418" t="s">
        <v>892</v>
      </c>
      <c r="H3418">
        <f>YEAR(Table5[[#This Row],[Date]])</f>
        <v>2132</v>
      </c>
    </row>
    <row r="3419" spans="1:8" x14ac:dyDescent="0.2">
      <c r="A3419">
        <v>4565</v>
      </c>
      <c r="B3419" t="s">
        <v>895</v>
      </c>
      <c r="C3419">
        <v>2415</v>
      </c>
      <c r="D3419" t="s">
        <v>893</v>
      </c>
      <c r="E3419" s="200">
        <v>84835</v>
      </c>
      <c r="F3419">
        <v>5</v>
      </c>
      <c r="G3419" t="s">
        <v>890</v>
      </c>
      <c r="H3419">
        <f>YEAR(Table5[[#This Row],[Date]])</f>
        <v>2132</v>
      </c>
    </row>
    <row r="3420" spans="1:8" x14ac:dyDescent="0.2">
      <c r="A3420">
        <v>4566</v>
      </c>
      <c r="B3420" t="s">
        <v>894</v>
      </c>
      <c r="C3420">
        <v>2418</v>
      </c>
      <c r="D3420" t="s">
        <v>899</v>
      </c>
      <c r="E3420" s="200">
        <v>84847</v>
      </c>
      <c r="F3420">
        <v>5</v>
      </c>
      <c r="G3420" t="s">
        <v>892</v>
      </c>
      <c r="H3420">
        <f>YEAR(Table5[[#This Row],[Date]])</f>
        <v>2132</v>
      </c>
    </row>
    <row r="3421" spans="1:8" x14ac:dyDescent="0.2">
      <c r="A3421">
        <v>4567</v>
      </c>
      <c r="B3421" t="s">
        <v>891</v>
      </c>
      <c r="C3421">
        <v>2419</v>
      </c>
      <c r="D3421" t="s">
        <v>899</v>
      </c>
      <c r="E3421" s="200">
        <v>84859</v>
      </c>
      <c r="F3421">
        <v>5</v>
      </c>
      <c r="G3421" t="s">
        <v>892</v>
      </c>
      <c r="H3421">
        <f>YEAR(Table5[[#This Row],[Date]])</f>
        <v>2132</v>
      </c>
    </row>
    <row r="3422" spans="1:8" x14ac:dyDescent="0.2">
      <c r="A3422">
        <v>4568</v>
      </c>
      <c r="B3422" t="s">
        <v>891</v>
      </c>
      <c r="C3422">
        <v>2402</v>
      </c>
      <c r="D3422" t="s">
        <v>899</v>
      </c>
      <c r="E3422" s="200">
        <v>84871</v>
      </c>
      <c r="F3422">
        <v>5</v>
      </c>
      <c r="G3422" t="s">
        <v>892</v>
      </c>
      <c r="H3422">
        <f>YEAR(Table5[[#This Row],[Date]])</f>
        <v>2132</v>
      </c>
    </row>
    <row r="3423" spans="1:8" x14ac:dyDescent="0.2">
      <c r="A3423">
        <v>4570</v>
      </c>
      <c r="B3423" t="s">
        <v>891</v>
      </c>
      <c r="C3423">
        <v>2412</v>
      </c>
      <c r="D3423" t="s">
        <v>889</v>
      </c>
      <c r="E3423" s="200">
        <v>84883</v>
      </c>
      <c r="F3423">
        <v>5</v>
      </c>
      <c r="G3423" t="s">
        <v>892</v>
      </c>
      <c r="H3423">
        <f>YEAR(Table5[[#This Row],[Date]])</f>
        <v>2132</v>
      </c>
    </row>
    <row r="3424" spans="1:8" x14ac:dyDescent="0.2">
      <c r="A3424">
        <v>4571</v>
      </c>
      <c r="B3424" t="s">
        <v>894</v>
      </c>
      <c r="C3424">
        <v>2418</v>
      </c>
      <c r="D3424" t="s">
        <v>897</v>
      </c>
      <c r="E3424" s="200">
        <v>84895</v>
      </c>
      <c r="F3424">
        <v>5</v>
      </c>
      <c r="G3424" t="s">
        <v>890</v>
      </c>
      <c r="H3424">
        <f>YEAR(Table5[[#This Row],[Date]])</f>
        <v>2132</v>
      </c>
    </row>
    <row r="3425" spans="1:8" x14ac:dyDescent="0.2">
      <c r="A3425">
        <v>4572</v>
      </c>
      <c r="B3425" t="s">
        <v>894</v>
      </c>
      <c r="C3425">
        <v>2418</v>
      </c>
      <c r="D3425" t="s">
        <v>899</v>
      </c>
      <c r="E3425" s="200">
        <v>84907</v>
      </c>
      <c r="F3425">
        <v>5</v>
      </c>
      <c r="G3425" t="s">
        <v>890</v>
      </c>
      <c r="H3425">
        <f>YEAR(Table5[[#This Row],[Date]])</f>
        <v>2132</v>
      </c>
    </row>
    <row r="3426" spans="1:8" x14ac:dyDescent="0.2">
      <c r="A3426">
        <v>4573</v>
      </c>
      <c r="B3426" t="s">
        <v>891</v>
      </c>
      <c r="C3426">
        <v>2418</v>
      </c>
      <c r="D3426" t="s">
        <v>900</v>
      </c>
      <c r="E3426" s="200">
        <v>84919</v>
      </c>
      <c r="F3426">
        <v>5</v>
      </c>
      <c r="G3426" t="s">
        <v>890</v>
      </c>
      <c r="H3426">
        <f>YEAR(Table5[[#This Row],[Date]])</f>
        <v>2132</v>
      </c>
    </row>
    <row r="3427" spans="1:8" x14ac:dyDescent="0.2">
      <c r="A3427">
        <v>4574</v>
      </c>
      <c r="B3427" t="s">
        <v>891</v>
      </c>
      <c r="C3427">
        <v>2407</v>
      </c>
      <c r="D3427" t="s">
        <v>900</v>
      </c>
      <c r="E3427" s="200">
        <v>84931</v>
      </c>
      <c r="F3427">
        <v>5</v>
      </c>
      <c r="G3427" t="s">
        <v>892</v>
      </c>
      <c r="H3427">
        <f>YEAR(Table5[[#This Row],[Date]])</f>
        <v>2132</v>
      </c>
    </row>
    <row r="3428" spans="1:8" x14ac:dyDescent="0.2">
      <c r="A3428">
        <v>4575</v>
      </c>
      <c r="B3428" t="s">
        <v>888</v>
      </c>
      <c r="C3428">
        <v>2422</v>
      </c>
      <c r="D3428" t="s">
        <v>899</v>
      </c>
      <c r="E3428" s="200">
        <v>84943</v>
      </c>
      <c r="F3428">
        <v>5</v>
      </c>
      <c r="G3428" t="s">
        <v>890</v>
      </c>
      <c r="H3428">
        <f>YEAR(Table5[[#This Row],[Date]])</f>
        <v>2132</v>
      </c>
    </row>
    <row r="3429" spans="1:8" x14ac:dyDescent="0.2">
      <c r="A3429">
        <v>4576</v>
      </c>
      <c r="B3429" t="s">
        <v>894</v>
      </c>
      <c r="C3429">
        <v>2414</v>
      </c>
      <c r="D3429" t="s">
        <v>899</v>
      </c>
      <c r="E3429" s="200">
        <v>84955</v>
      </c>
      <c r="F3429">
        <v>5</v>
      </c>
      <c r="G3429" t="s">
        <v>892</v>
      </c>
      <c r="H3429">
        <f>YEAR(Table5[[#This Row],[Date]])</f>
        <v>2132</v>
      </c>
    </row>
    <row r="3430" spans="1:8" x14ac:dyDescent="0.2">
      <c r="A3430">
        <v>4577</v>
      </c>
      <c r="B3430" t="s">
        <v>894</v>
      </c>
      <c r="C3430">
        <v>2413</v>
      </c>
      <c r="D3430" t="s">
        <v>900</v>
      </c>
      <c r="E3430" s="200">
        <v>84967</v>
      </c>
      <c r="F3430">
        <v>5</v>
      </c>
      <c r="G3430" t="s">
        <v>892</v>
      </c>
      <c r="H3430">
        <f>YEAR(Table5[[#This Row],[Date]])</f>
        <v>2132</v>
      </c>
    </row>
    <row r="3431" spans="1:8" x14ac:dyDescent="0.2">
      <c r="A3431">
        <v>4578</v>
      </c>
      <c r="B3431" t="s">
        <v>894</v>
      </c>
      <c r="C3431">
        <v>2418</v>
      </c>
      <c r="D3431" t="s">
        <v>899</v>
      </c>
      <c r="E3431" s="200">
        <v>84979</v>
      </c>
      <c r="F3431">
        <v>5</v>
      </c>
      <c r="G3431" t="s">
        <v>892</v>
      </c>
      <c r="H3431">
        <f>YEAR(Table5[[#This Row],[Date]])</f>
        <v>2132</v>
      </c>
    </row>
    <row r="3432" spans="1:8" x14ac:dyDescent="0.2">
      <c r="A3432">
        <v>4579</v>
      </c>
      <c r="B3432" t="s">
        <v>894</v>
      </c>
      <c r="C3432">
        <v>2408</v>
      </c>
      <c r="D3432" t="s">
        <v>899</v>
      </c>
      <c r="E3432" s="200">
        <v>84991</v>
      </c>
      <c r="F3432">
        <v>5</v>
      </c>
      <c r="G3432" t="s">
        <v>890</v>
      </c>
      <c r="H3432">
        <f>YEAR(Table5[[#This Row],[Date]])</f>
        <v>2132</v>
      </c>
    </row>
    <row r="3433" spans="1:8" x14ac:dyDescent="0.2">
      <c r="A3433">
        <v>4580</v>
      </c>
      <c r="B3433" t="s">
        <v>891</v>
      </c>
      <c r="C3433">
        <v>2420</v>
      </c>
      <c r="D3433" t="s">
        <v>901</v>
      </c>
      <c r="E3433" s="200">
        <v>85003</v>
      </c>
      <c r="F3433">
        <v>5</v>
      </c>
      <c r="G3433" t="s">
        <v>890</v>
      </c>
      <c r="H3433">
        <f>YEAR(Table5[[#This Row],[Date]])</f>
        <v>2132</v>
      </c>
    </row>
    <row r="3434" spans="1:8" x14ac:dyDescent="0.2">
      <c r="A3434">
        <v>4581</v>
      </c>
      <c r="B3434" t="s">
        <v>891</v>
      </c>
      <c r="C3434">
        <v>2404</v>
      </c>
      <c r="D3434" t="s">
        <v>897</v>
      </c>
      <c r="E3434" s="200">
        <v>85015</v>
      </c>
      <c r="F3434">
        <v>5</v>
      </c>
      <c r="G3434" t="s">
        <v>890</v>
      </c>
      <c r="H3434">
        <f>YEAR(Table5[[#This Row],[Date]])</f>
        <v>2132</v>
      </c>
    </row>
    <row r="3435" spans="1:8" x14ac:dyDescent="0.2">
      <c r="A3435">
        <v>4582</v>
      </c>
      <c r="B3435" t="s">
        <v>891</v>
      </c>
      <c r="C3435">
        <v>2416</v>
      </c>
      <c r="D3435" t="s">
        <v>899</v>
      </c>
      <c r="E3435" s="200">
        <v>85027</v>
      </c>
      <c r="F3435">
        <v>5</v>
      </c>
      <c r="G3435" t="s">
        <v>892</v>
      </c>
      <c r="H3435">
        <f>YEAR(Table5[[#This Row],[Date]])</f>
        <v>2132</v>
      </c>
    </row>
    <row r="3436" spans="1:8" x14ac:dyDescent="0.2">
      <c r="A3436">
        <v>4583</v>
      </c>
      <c r="B3436" t="s">
        <v>894</v>
      </c>
      <c r="C3436">
        <v>2422</v>
      </c>
      <c r="D3436" t="s">
        <v>900</v>
      </c>
      <c r="E3436" s="200">
        <v>85039</v>
      </c>
      <c r="F3436">
        <v>5</v>
      </c>
      <c r="G3436" t="s">
        <v>890</v>
      </c>
      <c r="H3436">
        <f>YEAR(Table5[[#This Row],[Date]])</f>
        <v>2132</v>
      </c>
    </row>
    <row r="3437" spans="1:8" x14ac:dyDescent="0.2">
      <c r="A3437">
        <v>4584</v>
      </c>
      <c r="B3437" t="s">
        <v>894</v>
      </c>
      <c r="C3437">
        <v>2420</v>
      </c>
      <c r="D3437" t="s">
        <v>899</v>
      </c>
      <c r="E3437" s="200">
        <v>85051</v>
      </c>
      <c r="F3437">
        <v>5</v>
      </c>
      <c r="G3437" t="s">
        <v>892</v>
      </c>
      <c r="H3437">
        <f>YEAR(Table5[[#This Row],[Date]])</f>
        <v>2132</v>
      </c>
    </row>
    <row r="3438" spans="1:8" x14ac:dyDescent="0.2">
      <c r="A3438">
        <v>4585</v>
      </c>
      <c r="B3438" t="s">
        <v>891</v>
      </c>
      <c r="C3438">
        <v>2405</v>
      </c>
      <c r="D3438" t="s">
        <v>899</v>
      </c>
      <c r="E3438" s="200">
        <v>85063</v>
      </c>
      <c r="F3438">
        <v>5</v>
      </c>
      <c r="G3438" t="s">
        <v>890</v>
      </c>
      <c r="H3438">
        <f>YEAR(Table5[[#This Row],[Date]])</f>
        <v>2132</v>
      </c>
    </row>
    <row r="3439" spans="1:8" x14ac:dyDescent="0.2">
      <c r="A3439">
        <v>4586</v>
      </c>
      <c r="B3439" t="s">
        <v>891</v>
      </c>
      <c r="C3439">
        <v>2415</v>
      </c>
      <c r="D3439" t="s">
        <v>900</v>
      </c>
      <c r="E3439" s="200">
        <v>85075</v>
      </c>
      <c r="F3439">
        <v>5</v>
      </c>
      <c r="G3439" t="s">
        <v>892</v>
      </c>
      <c r="H3439">
        <f>YEAR(Table5[[#This Row],[Date]])</f>
        <v>2132</v>
      </c>
    </row>
    <row r="3440" spans="1:8" x14ac:dyDescent="0.2">
      <c r="A3440">
        <v>4587</v>
      </c>
      <c r="B3440" t="s">
        <v>891</v>
      </c>
      <c r="C3440">
        <v>2401</v>
      </c>
      <c r="D3440" t="s">
        <v>899</v>
      </c>
      <c r="E3440" s="200">
        <v>85087</v>
      </c>
      <c r="F3440">
        <v>5</v>
      </c>
      <c r="G3440" t="s">
        <v>890</v>
      </c>
      <c r="H3440">
        <f>YEAR(Table5[[#This Row],[Date]])</f>
        <v>2132</v>
      </c>
    </row>
    <row r="3441" spans="1:8" x14ac:dyDescent="0.2">
      <c r="A3441">
        <v>4588</v>
      </c>
      <c r="B3441" t="s">
        <v>894</v>
      </c>
      <c r="C3441">
        <v>2411</v>
      </c>
      <c r="D3441" t="s">
        <v>900</v>
      </c>
      <c r="E3441" s="200">
        <v>85099</v>
      </c>
      <c r="F3441">
        <v>5</v>
      </c>
      <c r="G3441" t="s">
        <v>892</v>
      </c>
      <c r="H3441">
        <f>YEAR(Table5[[#This Row],[Date]])</f>
        <v>2132</v>
      </c>
    </row>
    <row r="3442" spans="1:8" x14ac:dyDescent="0.2">
      <c r="A3442">
        <v>4589</v>
      </c>
      <c r="B3442" t="s">
        <v>894</v>
      </c>
      <c r="C3442">
        <v>2420</v>
      </c>
      <c r="D3442" t="s">
        <v>899</v>
      </c>
      <c r="E3442" s="200">
        <v>85111</v>
      </c>
      <c r="F3442">
        <v>5</v>
      </c>
      <c r="G3442" t="s">
        <v>892</v>
      </c>
      <c r="H3442">
        <f>YEAR(Table5[[#This Row],[Date]])</f>
        <v>2133</v>
      </c>
    </row>
    <row r="3443" spans="1:8" x14ac:dyDescent="0.2">
      <c r="A3443">
        <v>4590</v>
      </c>
      <c r="B3443" t="s">
        <v>888</v>
      </c>
      <c r="C3443">
        <v>2419</v>
      </c>
      <c r="D3443" t="s">
        <v>900</v>
      </c>
      <c r="E3443" s="200">
        <v>85123</v>
      </c>
      <c r="F3443">
        <v>5</v>
      </c>
      <c r="G3443" t="s">
        <v>892</v>
      </c>
      <c r="H3443">
        <f>YEAR(Table5[[#This Row],[Date]])</f>
        <v>2133</v>
      </c>
    </row>
    <row r="3444" spans="1:8" x14ac:dyDescent="0.2">
      <c r="A3444">
        <v>4591</v>
      </c>
      <c r="B3444" t="s">
        <v>891</v>
      </c>
      <c r="C3444">
        <v>2419</v>
      </c>
      <c r="D3444" t="s">
        <v>900</v>
      </c>
      <c r="E3444" s="200">
        <v>85135</v>
      </c>
      <c r="F3444">
        <v>5</v>
      </c>
      <c r="G3444" t="s">
        <v>892</v>
      </c>
      <c r="H3444">
        <f>YEAR(Table5[[#This Row],[Date]])</f>
        <v>2133</v>
      </c>
    </row>
    <row r="3445" spans="1:8" x14ac:dyDescent="0.2">
      <c r="A3445">
        <v>4592</v>
      </c>
      <c r="B3445" t="s">
        <v>891</v>
      </c>
      <c r="C3445">
        <v>2415</v>
      </c>
      <c r="D3445" t="s">
        <v>897</v>
      </c>
      <c r="E3445" s="200">
        <v>85147</v>
      </c>
      <c r="F3445">
        <v>5</v>
      </c>
      <c r="G3445" t="s">
        <v>892</v>
      </c>
      <c r="H3445">
        <f>YEAR(Table5[[#This Row],[Date]])</f>
        <v>2133</v>
      </c>
    </row>
    <row r="3446" spans="1:8" x14ac:dyDescent="0.2">
      <c r="A3446">
        <v>4593</v>
      </c>
      <c r="B3446" t="s">
        <v>888</v>
      </c>
      <c r="C3446">
        <v>2419</v>
      </c>
      <c r="D3446" t="s">
        <v>900</v>
      </c>
      <c r="E3446" s="200">
        <v>85159</v>
      </c>
      <c r="F3446">
        <v>5</v>
      </c>
      <c r="G3446" t="s">
        <v>892</v>
      </c>
      <c r="H3446">
        <f>YEAR(Table5[[#This Row],[Date]])</f>
        <v>2133</v>
      </c>
    </row>
    <row r="3447" spans="1:8" x14ac:dyDescent="0.2">
      <c r="A3447">
        <v>4594</v>
      </c>
      <c r="B3447" t="s">
        <v>888</v>
      </c>
      <c r="C3447">
        <v>2409</v>
      </c>
      <c r="D3447" t="s">
        <v>899</v>
      </c>
      <c r="E3447" s="200">
        <v>85171</v>
      </c>
      <c r="F3447">
        <v>5</v>
      </c>
      <c r="G3447" t="s">
        <v>892</v>
      </c>
      <c r="H3447">
        <f>YEAR(Table5[[#This Row],[Date]])</f>
        <v>2133</v>
      </c>
    </row>
    <row r="3448" spans="1:8" x14ac:dyDescent="0.2">
      <c r="A3448">
        <v>4595</v>
      </c>
      <c r="B3448" t="s">
        <v>894</v>
      </c>
      <c r="C3448">
        <v>2405</v>
      </c>
      <c r="D3448" t="s">
        <v>900</v>
      </c>
      <c r="E3448" s="200">
        <v>85183</v>
      </c>
      <c r="F3448">
        <v>5</v>
      </c>
      <c r="G3448" t="s">
        <v>892</v>
      </c>
      <c r="H3448">
        <f>YEAR(Table5[[#This Row],[Date]])</f>
        <v>2133</v>
      </c>
    </row>
    <row r="3449" spans="1:8" x14ac:dyDescent="0.2">
      <c r="A3449">
        <v>4596</v>
      </c>
      <c r="B3449" t="s">
        <v>888</v>
      </c>
      <c r="C3449">
        <v>2417</v>
      </c>
      <c r="D3449" t="s">
        <v>899</v>
      </c>
      <c r="E3449" s="200">
        <v>85195</v>
      </c>
      <c r="F3449">
        <v>5</v>
      </c>
      <c r="G3449" t="s">
        <v>892</v>
      </c>
      <c r="H3449">
        <f>YEAR(Table5[[#This Row],[Date]])</f>
        <v>2133</v>
      </c>
    </row>
    <row r="3450" spans="1:8" x14ac:dyDescent="0.2">
      <c r="A3450">
        <v>4597</v>
      </c>
      <c r="B3450" t="s">
        <v>891</v>
      </c>
      <c r="C3450">
        <v>2413</v>
      </c>
      <c r="D3450" t="s">
        <v>899</v>
      </c>
      <c r="E3450" s="200">
        <v>85207</v>
      </c>
      <c r="F3450">
        <v>5</v>
      </c>
      <c r="G3450" t="s">
        <v>892</v>
      </c>
      <c r="H3450">
        <f>YEAR(Table5[[#This Row],[Date]])</f>
        <v>2133</v>
      </c>
    </row>
    <row r="3451" spans="1:8" x14ac:dyDescent="0.2">
      <c r="A3451">
        <v>4598</v>
      </c>
      <c r="B3451" t="s">
        <v>895</v>
      </c>
      <c r="C3451">
        <v>2403</v>
      </c>
      <c r="D3451" t="s">
        <v>897</v>
      </c>
      <c r="E3451" s="200">
        <v>85219</v>
      </c>
      <c r="F3451">
        <v>5</v>
      </c>
      <c r="G3451" t="s">
        <v>890</v>
      </c>
      <c r="H3451">
        <f>YEAR(Table5[[#This Row],[Date]])</f>
        <v>2133</v>
      </c>
    </row>
    <row r="3452" spans="1:8" x14ac:dyDescent="0.2">
      <c r="A3452">
        <v>4599</v>
      </c>
      <c r="B3452" t="s">
        <v>891</v>
      </c>
      <c r="C3452">
        <v>2414</v>
      </c>
      <c r="D3452" t="s">
        <v>897</v>
      </c>
      <c r="E3452" s="200">
        <v>85231</v>
      </c>
      <c r="F3452">
        <v>5</v>
      </c>
      <c r="G3452" t="s">
        <v>892</v>
      </c>
      <c r="H3452">
        <f>YEAR(Table5[[#This Row],[Date]])</f>
        <v>2133</v>
      </c>
    </row>
    <row r="3453" spans="1:8" x14ac:dyDescent="0.2">
      <c r="A3453">
        <v>4600</v>
      </c>
      <c r="B3453" t="s">
        <v>891</v>
      </c>
      <c r="C3453">
        <v>2409</v>
      </c>
      <c r="D3453" t="s">
        <v>900</v>
      </c>
      <c r="E3453" s="200">
        <v>85243</v>
      </c>
      <c r="F3453">
        <v>5</v>
      </c>
      <c r="G3453" t="s">
        <v>892</v>
      </c>
      <c r="H3453">
        <f>YEAR(Table5[[#This Row],[Date]])</f>
        <v>2133</v>
      </c>
    </row>
    <row r="3454" spans="1:8" x14ac:dyDescent="0.2">
      <c r="A3454">
        <v>4601</v>
      </c>
      <c r="B3454" t="s">
        <v>891</v>
      </c>
      <c r="C3454">
        <v>2417</v>
      </c>
      <c r="D3454" t="s">
        <v>889</v>
      </c>
      <c r="E3454" s="200">
        <v>85255</v>
      </c>
      <c r="F3454">
        <v>5</v>
      </c>
      <c r="G3454" t="s">
        <v>890</v>
      </c>
      <c r="H3454">
        <f>YEAR(Table5[[#This Row],[Date]])</f>
        <v>2133</v>
      </c>
    </row>
    <row r="3455" spans="1:8" x14ac:dyDescent="0.2">
      <c r="A3455">
        <v>4602</v>
      </c>
      <c r="B3455" t="s">
        <v>888</v>
      </c>
      <c r="C3455">
        <v>2406</v>
      </c>
      <c r="D3455" t="s">
        <v>899</v>
      </c>
      <c r="E3455" s="200">
        <v>85267</v>
      </c>
      <c r="F3455">
        <v>24</v>
      </c>
      <c r="G3455" t="s">
        <v>892</v>
      </c>
      <c r="H3455">
        <f>YEAR(Table5[[#This Row],[Date]])</f>
        <v>2133</v>
      </c>
    </row>
    <row r="3456" spans="1:8" x14ac:dyDescent="0.2">
      <c r="A3456">
        <v>4603</v>
      </c>
      <c r="B3456" t="s">
        <v>888</v>
      </c>
      <c r="C3456">
        <v>2421</v>
      </c>
      <c r="D3456" t="s">
        <v>901</v>
      </c>
      <c r="E3456" s="200">
        <v>85279</v>
      </c>
      <c r="F3456">
        <v>5</v>
      </c>
      <c r="G3456" t="s">
        <v>892</v>
      </c>
      <c r="H3456">
        <f>YEAR(Table5[[#This Row],[Date]])</f>
        <v>2133</v>
      </c>
    </row>
    <row r="3457" spans="1:8" x14ac:dyDescent="0.2">
      <c r="A3457">
        <v>4604</v>
      </c>
      <c r="B3457" t="s">
        <v>891</v>
      </c>
      <c r="C3457">
        <v>2413</v>
      </c>
      <c r="D3457" t="s">
        <v>900</v>
      </c>
      <c r="E3457" s="200">
        <v>85291</v>
      </c>
      <c r="F3457">
        <v>5</v>
      </c>
      <c r="G3457" t="s">
        <v>892</v>
      </c>
      <c r="H3457">
        <f>YEAR(Table5[[#This Row],[Date]])</f>
        <v>2133</v>
      </c>
    </row>
    <row r="3458" spans="1:8" x14ac:dyDescent="0.2">
      <c r="A3458">
        <v>4605</v>
      </c>
      <c r="B3458" t="s">
        <v>891</v>
      </c>
      <c r="C3458">
        <v>2408</v>
      </c>
      <c r="D3458" t="s">
        <v>897</v>
      </c>
      <c r="E3458" s="200">
        <v>85303</v>
      </c>
      <c r="F3458">
        <v>5</v>
      </c>
      <c r="G3458" t="s">
        <v>890</v>
      </c>
      <c r="H3458">
        <f>YEAR(Table5[[#This Row],[Date]])</f>
        <v>2133</v>
      </c>
    </row>
    <row r="3459" spans="1:8" x14ac:dyDescent="0.2">
      <c r="A3459">
        <v>4606</v>
      </c>
      <c r="B3459" t="s">
        <v>891</v>
      </c>
      <c r="C3459">
        <v>2408</v>
      </c>
      <c r="D3459" t="s">
        <v>899</v>
      </c>
      <c r="E3459" s="200">
        <v>85315</v>
      </c>
      <c r="F3459">
        <v>5</v>
      </c>
      <c r="G3459" t="s">
        <v>890</v>
      </c>
      <c r="H3459">
        <f>YEAR(Table5[[#This Row],[Date]])</f>
        <v>2133</v>
      </c>
    </row>
    <row r="3460" spans="1:8" x14ac:dyDescent="0.2">
      <c r="A3460">
        <v>4607</v>
      </c>
      <c r="B3460" t="s">
        <v>894</v>
      </c>
      <c r="C3460">
        <v>2415</v>
      </c>
      <c r="D3460" t="s">
        <v>899</v>
      </c>
      <c r="E3460" s="200">
        <v>85327</v>
      </c>
      <c r="F3460">
        <v>5</v>
      </c>
      <c r="G3460" t="s">
        <v>892</v>
      </c>
      <c r="H3460">
        <f>YEAR(Table5[[#This Row],[Date]])</f>
        <v>2133</v>
      </c>
    </row>
    <row r="3461" spans="1:8" x14ac:dyDescent="0.2">
      <c r="A3461">
        <v>4608</v>
      </c>
      <c r="B3461" t="s">
        <v>894</v>
      </c>
      <c r="C3461">
        <v>2420</v>
      </c>
      <c r="D3461" t="s">
        <v>899</v>
      </c>
      <c r="E3461" s="200">
        <v>85339</v>
      </c>
      <c r="F3461">
        <v>5</v>
      </c>
      <c r="G3461" t="s">
        <v>892</v>
      </c>
      <c r="H3461">
        <f>YEAR(Table5[[#This Row],[Date]])</f>
        <v>2133</v>
      </c>
    </row>
    <row r="3462" spans="1:8" x14ac:dyDescent="0.2">
      <c r="A3462">
        <v>4609</v>
      </c>
      <c r="B3462" t="s">
        <v>891</v>
      </c>
      <c r="C3462">
        <v>2407</v>
      </c>
      <c r="D3462" t="s">
        <v>899</v>
      </c>
      <c r="E3462" s="200">
        <v>85351</v>
      </c>
      <c r="F3462">
        <v>5</v>
      </c>
      <c r="G3462" t="s">
        <v>892</v>
      </c>
      <c r="H3462">
        <f>YEAR(Table5[[#This Row],[Date]])</f>
        <v>2133</v>
      </c>
    </row>
    <row r="3463" spans="1:8" x14ac:dyDescent="0.2">
      <c r="A3463">
        <v>4610</v>
      </c>
      <c r="B3463" t="s">
        <v>898</v>
      </c>
      <c r="C3463">
        <v>2404</v>
      </c>
      <c r="D3463" t="s">
        <v>899</v>
      </c>
      <c r="E3463" s="200">
        <v>85363</v>
      </c>
      <c r="F3463">
        <v>5</v>
      </c>
      <c r="G3463" t="s">
        <v>892</v>
      </c>
      <c r="H3463">
        <f>YEAR(Table5[[#This Row],[Date]])</f>
        <v>2133</v>
      </c>
    </row>
    <row r="3464" spans="1:8" x14ac:dyDescent="0.2">
      <c r="A3464">
        <v>4611</v>
      </c>
      <c r="B3464" t="s">
        <v>888</v>
      </c>
      <c r="C3464">
        <v>2418</v>
      </c>
      <c r="D3464" t="s">
        <v>900</v>
      </c>
      <c r="E3464" s="200">
        <v>85375</v>
      </c>
      <c r="F3464">
        <v>5</v>
      </c>
      <c r="G3464" t="s">
        <v>890</v>
      </c>
      <c r="H3464">
        <f>YEAR(Table5[[#This Row],[Date]])</f>
        <v>2133</v>
      </c>
    </row>
    <row r="3465" spans="1:8" x14ac:dyDescent="0.2">
      <c r="A3465">
        <v>4612</v>
      </c>
      <c r="B3465" t="s">
        <v>894</v>
      </c>
      <c r="C3465">
        <v>2424</v>
      </c>
      <c r="D3465" t="s">
        <v>893</v>
      </c>
      <c r="E3465" s="200">
        <v>85387</v>
      </c>
      <c r="F3465">
        <v>5</v>
      </c>
      <c r="G3465" t="s">
        <v>890</v>
      </c>
      <c r="H3465">
        <f>YEAR(Table5[[#This Row],[Date]])</f>
        <v>2133</v>
      </c>
    </row>
    <row r="3466" spans="1:8" x14ac:dyDescent="0.2">
      <c r="A3466">
        <v>4613</v>
      </c>
      <c r="B3466" t="s">
        <v>891</v>
      </c>
      <c r="C3466">
        <v>2419</v>
      </c>
      <c r="D3466" t="s">
        <v>889</v>
      </c>
      <c r="E3466" s="200">
        <v>85399</v>
      </c>
      <c r="F3466">
        <v>5</v>
      </c>
      <c r="G3466" t="s">
        <v>890</v>
      </c>
      <c r="H3466">
        <f>YEAR(Table5[[#This Row],[Date]])</f>
        <v>2133</v>
      </c>
    </row>
    <row r="3467" spans="1:8" x14ac:dyDescent="0.2">
      <c r="A3467">
        <v>4614</v>
      </c>
      <c r="B3467" t="s">
        <v>894</v>
      </c>
      <c r="C3467">
        <v>2414</v>
      </c>
      <c r="D3467" t="s">
        <v>897</v>
      </c>
      <c r="E3467" s="200">
        <v>85411</v>
      </c>
      <c r="F3467">
        <v>5</v>
      </c>
      <c r="G3467" t="s">
        <v>892</v>
      </c>
      <c r="H3467">
        <f>YEAR(Table5[[#This Row],[Date]])</f>
        <v>2133</v>
      </c>
    </row>
    <row r="3468" spans="1:8" x14ac:dyDescent="0.2">
      <c r="A3468">
        <v>4615</v>
      </c>
      <c r="B3468" t="s">
        <v>894</v>
      </c>
      <c r="C3468">
        <v>2419</v>
      </c>
      <c r="D3468" t="s">
        <v>901</v>
      </c>
      <c r="E3468" s="200">
        <v>85423</v>
      </c>
      <c r="F3468">
        <v>5</v>
      </c>
      <c r="G3468" t="s">
        <v>890</v>
      </c>
      <c r="H3468">
        <f>YEAR(Table5[[#This Row],[Date]])</f>
        <v>2133</v>
      </c>
    </row>
    <row r="3469" spans="1:8" x14ac:dyDescent="0.2">
      <c r="A3469">
        <v>4616</v>
      </c>
      <c r="B3469" t="s">
        <v>891</v>
      </c>
      <c r="C3469">
        <v>2420</v>
      </c>
      <c r="D3469" t="s">
        <v>900</v>
      </c>
      <c r="E3469" s="200">
        <v>85435</v>
      </c>
      <c r="F3469">
        <v>5</v>
      </c>
      <c r="G3469" t="s">
        <v>892</v>
      </c>
      <c r="H3469">
        <f>YEAR(Table5[[#This Row],[Date]])</f>
        <v>2133</v>
      </c>
    </row>
    <row r="3470" spans="1:8" x14ac:dyDescent="0.2">
      <c r="A3470">
        <v>4617</v>
      </c>
      <c r="B3470" t="s">
        <v>891</v>
      </c>
      <c r="C3470">
        <v>2414</v>
      </c>
      <c r="D3470" t="s">
        <v>899</v>
      </c>
      <c r="E3470" s="200">
        <v>85447</v>
      </c>
      <c r="F3470">
        <v>5</v>
      </c>
      <c r="G3470" t="s">
        <v>892</v>
      </c>
      <c r="H3470">
        <f>YEAR(Table5[[#This Row],[Date]])</f>
        <v>2133</v>
      </c>
    </row>
    <row r="3471" spans="1:8" x14ac:dyDescent="0.2">
      <c r="A3471">
        <v>4618</v>
      </c>
      <c r="B3471" t="s">
        <v>888</v>
      </c>
      <c r="C3471">
        <v>2418</v>
      </c>
      <c r="D3471" t="s">
        <v>900</v>
      </c>
      <c r="E3471" s="200">
        <v>85459</v>
      </c>
      <c r="F3471">
        <v>5</v>
      </c>
      <c r="G3471" t="s">
        <v>890</v>
      </c>
      <c r="H3471">
        <f>YEAR(Table5[[#This Row],[Date]])</f>
        <v>2133</v>
      </c>
    </row>
    <row r="3472" spans="1:8" x14ac:dyDescent="0.2">
      <c r="A3472">
        <v>4619</v>
      </c>
      <c r="B3472" t="s">
        <v>888</v>
      </c>
      <c r="C3472">
        <v>2401</v>
      </c>
      <c r="D3472" t="s">
        <v>893</v>
      </c>
      <c r="E3472" s="200">
        <v>85471</v>
      </c>
      <c r="F3472">
        <v>5</v>
      </c>
      <c r="G3472" t="s">
        <v>890</v>
      </c>
      <c r="H3472">
        <f>YEAR(Table5[[#This Row],[Date]])</f>
        <v>2134</v>
      </c>
    </row>
    <row r="3473" spans="1:8" x14ac:dyDescent="0.2">
      <c r="A3473">
        <v>4620</v>
      </c>
      <c r="B3473" t="s">
        <v>888</v>
      </c>
      <c r="C3473">
        <v>2405</v>
      </c>
      <c r="D3473" t="s">
        <v>897</v>
      </c>
      <c r="E3473" s="200">
        <v>85483</v>
      </c>
      <c r="F3473">
        <v>5</v>
      </c>
      <c r="G3473" t="s">
        <v>890</v>
      </c>
      <c r="H3473">
        <f>YEAR(Table5[[#This Row],[Date]])</f>
        <v>2134</v>
      </c>
    </row>
    <row r="3474" spans="1:8" x14ac:dyDescent="0.2">
      <c r="A3474">
        <v>4621</v>
      </c>
      <c r="B3474" t="s">
        <v>894</v>
      </c>
      <c r="C3474">
        <v>2407</v>
      </c>
      <c r="D3474" t="s">
        <v>900</v>
      </c>
      <c r="E3474" s="200">
        <v>85495</v>
      </c>
      <c r="F3474">
        <v>5</v>
      </c>
      <c r="G3474" t="s">
        <v>892</v>
      </c>
      <c r="H3474">
        <f>YEAR(Table5[[#This Row],[Date]])</f>
        <v>2134</v>
      </c>
    </row>
    <row r="3475" spans="1:8" x14ac:dyDescent="0.2">
      <c r="A3475">
        <v>4622</v>
      </c>
      <c r="B3475" t="s">
        <v>888</v>
      </c>
      <c r="C3475">
        <v>2420</v>
      </c>
      <c r="D3475" t="s">
        <v>901</v>
      </c>
      <c r="E3475" s="200">
        <v>85507</v>
      </c>
      <c r="F3475">
        <v>5</v>
      </c>
      <c r="G3475" t="s">
        <v>892</v>
      </c>
      <c r="H3475">
        <f>YEAR(Table5[[#This Row],[Date]])</f>
        <v>2134</v>
      </c>
    </row>
    <row r="3476" spans="1:8" x14ac:dyDescent="0.2">
      <c r="A3476">
        <v>4623</v>
      </c>
      <c r="B3476" t="s">
        <v>891</v>
      </c>
      <c r="C3476">
        <v>2408</v>
      </c>
      <c r="D3476" t="s">
        <v>897</v>
      </c>
      <c r="E3476" s="200">
        <v>85519</v>
      </c>
      <c r="F3476">
        <v>5</v>
      </c>
      <c r="G3476" t="s">
        <v>890</v>
      </c>
      <c r="H3476">
        <f>YEAR(Table5[[#This Row],[Date]])</f>
        <v>2134</v>
      </c>
    </row>
    <row r="3477" spans="1:8" x14ac:dyDescent="0.2">
      <c r="A3477">
        <v>4624</v>
      </c>
      <c r="B3477" t="s">
        <v>888</v>
      </c>
      <c r="C3477">
        <v>2402</v>
      </c>
      <c r="D3477" t="s">
        <v>900</v>
      </c>
      <c r="E3477" s="200">
        <v>85531</v>
      </c>
      <c r="F3477">
        <v>5</v>
      </c>
      <c r="G3477" t="s">
        <v>890</v>
      </c>
      <c r="H3477">
        <f>YEAR(Table5[[#This Row],[Date]])</f>
        <v>2134</v>
      </c>
    </row>
    <row r="3478" spans="1:8" x14ac:dyDescent="0.2">
      <c r="A3478">
        <v>4625</v>
      </c>
      <c r="B3478" t="s">
        <v>894</v>
      </c>
      <c r="C3478">
        <v>2401</v>
      </c>
      <c r="D3478" t="s">
        <v>889</v>
      </c>
      <c r="E3478" s="200">
        <v>85543</v>
      </c>
      <c r="F3478">
        <v>5</v>
      </c>
      <c r="G3478" t="s">
        <v>890</v>
      </c>
      <c r="H3478">
        <f>YEAR(Table5[[#This Row],[Date]])</f>
        <v>2134</v>
      </c>
    </row>
    <row r="3479" spans="1:8" x14ac:dyDescent="0.2">
      <c r="A3479">
        <v>4626</v>
      </c>
      <c r="B3479" t="s">
        <v>888</v>
      </c>
      <c r="C3479">
        <v>2405</v>
      </c>
      <c r="D3479" t="s">
        <v>899</v>
      </c>
      <c r="E3479" s="200">
        <v>85555</v>
      </c>
      <c r="F3479">
        <v>5</v>
      </c>
      <c r="G3479" t="s">
        <v>892</v>
      </c>
      <c r="H3479">
        <f>YEAR(Table5[[#This Row],[Date]])</f>
        <v>2134</v>
      </c>
    </row>
    <row r="3480" spans="1:8" x14ac:dyDescent="0.2">
      <c r="A3480">
        <v>4627</v>
      </c>
      <c r="B3480" t="s">
        <v>888</v>
      </c>
      <c r="C3480">
        <v>2421</v>
      </c>
      <c r="D3480" t="s">
        <v>889</v>
      </c>
      <c r="E3480" s="200">
        <v>85567</v>
      </c>
      <c r="F3480">
        <v>5</v>
      </c>
      <c r="G3480" t="s">
        <v>890</v>
      </c>
      <c r="H3480">
        <f>YEAR(Table5[[#This Row],[Date]])</f>
        <v>2134</v>
      </c>
    </row>
    <row r="3481" spans="1:8" x14ac:dyDescent="0.2">
      <c r="A3481">
        <v>4628</v>
      </c>
      <c r="B3481" t="s">
        <v>888</v>
      </c>
      <c r="C3481">
        <v>2421</v>
      </c>
      <c r="D3481" t="s">
        <v>889</v>
      </c>
      <c r="E3481" s="200">
        <v>85579</v>
      </c>
      <c r="F3481">
        <v>5</v>
      </c>
      <c r="G3481" t="s">
        <v>890</v>
      </c>
      <c r="H3481">
        <f>YEAR(Table5[[#This Row],[Date]])</f>
        <v>2134</v>
      </c>
    </row>
    <row r="3482" spans="1:8" x14ac:dyDescent="0.2">
      <c r="A3482">
        <v>4629</v>
      </c>
      <c r="B3482" t="s">
        <v>891</v>
      </c>
      <c r="C3482">
        <v>2415</v>
      </c>
      <c r="D3482" t="s">
        <v>901</v>
      </c>
      <c r="E3482" s="200">
        <v>85591</v>
      </c>
      <c r="F3482">
        <v>5</v>
      </c>
      <c r="G3482" t="s">
        <v>890</v>
      </c>
      <c r="H3482">
        <f>YEAR(Table5[[#This Row],[Date]])</f>
        <v>2134</v>
      </c>
    </row>
    <row r="3483" spans="1:8" x14ac:dyDescent="0.2">
      <c r="A3483">
        <v>4630</v>
      </c>
      <c r="B3483" t="s">
        <v>894</v>
      </c>
      <c r="C3483">
        <v>2418</v>
      </c>
      <c r="D3483" t="s">
        <v>899</v>
      </c>
      <c r="E3483" s="200">
        <v>85603</v>
      </c>
      <c r="F3483">
        <v>5</v>
      </c>
      <c r="G3483" t="s">
        <v>892</v>
      </c>
      <c r="H3483">
        <f>YEAR(Table5[[#This Row],[Date]])</f>
        <v>2134</v>
      </c>
    </row>
    <row r="3484" spans="1:8" x14ac:dyDescent="0.2">
      <c r="A3484">
        <v>4631</v>
      </c>
      <c r="B3484" t="s">
        <v>891</v>
      </c>
      <c r="C3484">
        <v>2419</v>
      </c>
      <c r="D3484" t="s">
        <v>899</v>
      </c>
      <c r="E3484" s="200">
        <v>85615</v>
      </c>
      <c r="F3484">
        <v>5</v>
      </c>
      <c r="G3484" t="s">
        <v>890</v>
      </c>
      <c r="H3484">
        <f>YEAR(Table5[[#This Row],[Date]])</f>
        <v>2134</v>
      </c>
    </row>
    <row r="3485" spans="1:8" x14ac:dyDescent="0.2">
      <c r="A3485">
        <v>4632</v>
      </c>
      <c r="B3485" t="s">
        <v>891</v>
      </c>
      <c r="C3485">
        <v>2419</v>
      </c>
      <c r="D3485" t="s">
        <v>901</v>
      </c>
      <c r="E3485" s="200">
        <v>85627</v>
      </c>
      <c r="F3485">
        <v>5</v>
      </c>
      <c r="G3485" t="s">
        <v>892</v>
      </c>
      <c r="H3485">
        <f>YEAR(Table5[[#This Row],[Date]])</f>
        <v>2134</v>
      </c>
    </row>
    <row r="3486" spans="1:8" x14ac:dyDescent="0.2">
      <c r="A3486">
        <v>4633</v>
      </c>
      <c r="B3486" t="s">
        <v>891</v>
      </c>
      <c r="C3486">
        <v>2419</v>
      </c>
      <c r="D3486" t="s">
        <v>889</v>
      </c>
      <c r="E3486" s="200">
        <v>85639</v>
      </c>
      <c r="F3486">
        <v>5</v>
      </c>
      <c r="G3486" t="s">
        <v>890</v>
      </c>
      <c r="H3486">
        <f>YEAR(Table5[[#This Row],[Date]])</f>
        <v>2134</v>
      </c>
    </row>
    <row r="3487" spans="1:8" x14ac:dyDescent="0.2">
      <c r="A3487">
        <v>4634</v>
      </c>
      <c r="B3487" t="s">
        <v>888</v>
      </c>
      <c r="C3487">
        <v>2415</v>
      </c>
      <c r="D3487" t="s">
        <v>900</v>
      </c>
      <c r="E3487" s="200">
        <v>85651</v>
      </c>
      <c r="F3487">
        <v>5</v>
      </c>
      <c r="G3487" t="s">
        <v>890</v>
      </c>
      <c r="H3487">
        <f>YEAR(Table5[[#This Row],[Date]])</f>
        <v>2134</v>
      </c>
    </row>
    <row r="3488" spans="1:8" x14ac:dyDescent="0.2">
      <c r="A3488">
        <v>4635</v>
      </c>
      <c r="B3488" t="s">
        <v>888</v>
      </c>
      <c r="C3488">
        <v>2421</v>
      </c>
      <c r="D3488" t="s">
        <v>897</v>
      </c>
      <c r="E3488" s="200">
        <v>85663</v>
      </c>
      <c r="F3488">
        <v>5</v>
      </c>
      <c r="G3488" t="s">
        <v>892</v>
      </c>
      <c r="H3488">
        <f>YEAR(Table5[[#This Row],[Date]])</f>
        <v>2134</v>
      </c>
    </row>
    <row r="3489" spans="1:8" x14ac:dyDescent="0.2">
      <c r="A3489">
        <v>4637</v>
      </c>
      <c r="B3489" t="s">
        <v>891</v>
      </c>
      <c r="C3489">
        <v>2403</v>
      </c>
      <c r="D3489" t="s">
        <v>900</v>
      </c>
      <c r="E3489" s="200">
        <v>85675</v>
      </c>
      <c r="F3489">
        <v>5</v>
      </c>
      <c r="G3489" t="s">
        <v>892</v>
      </c>
      <c r="H3489">
        <f>YEAR(Table5[[#This Row],[Date]])</f>
        <v>2134</v>
      </c>
    </row>
    <row r="3490" spans="1:8" x14ac:dyDescent="0.2">
      <c r="A3490">
        <v>4638</v>
      </c>
      <c r="B3490" t="s">
        <v>891</v>
      </c>
      <c r="C3490">
        <v>2405</v>
      </c>
      <c r="D3490" t="s">
        <v>901</v>
      </c>
      <c r="E3490" s="200">
        <v>85687</v>
      </c>
      <c r="F3490">
        <v>5</v>
      </c>
      <c r="G3490" t="s">
        <v>890</v>
      </c>
      <c r="H3490">
        <f>YEAR(Table5[[#This Row],[Date]])</f>
        <v>2134</v>
      </c>
    </row>
    <row r="3491" spans="1:8" x14ac:dyDescent="0.2">
      <c r="A3491">
        <v>4639</v>
      </c>
      <c r="B3491" t="s">
        <v>891</v>
      </c>
      <c r="C3491">
        <v>2407</v>
      </c>
      <c r="D3491" t="s">
        <v>889</v>
      </c>
      <c r="E3491" s="200">
        <v>85699</v>
      </c>
      <c r="F3491">
        <v>5</v>
      </c>
      <c r="G3491" t="s">
        <v>890</v>
      </c>
      <c r="H3491">
        <f>YEAR(Table5[[#This Row],[Date]])</f>
        <v>2134</v>
      </c>
    </row>
    <row r="3492" spans="1:8" x14ac:dyDescent="0.2">
      <c r="A3492">
        <v>4640</v>
      </c>
      <c r="B3492" t="s">
        <v>888</v>
      </c>
      <c r="C3492">
        <v>2405</v>
      </c>
      <c r="D3492" t="s">
        <v>897</v>
      </c>
      <c r="E3492" s="200">
        <v>85711</v>
      </c>
      <c r="F3492">
        <v>5</v>
      </c>
      <c r="G3492" t="s">
        <v>890</v>
      </c>
      <c r="H3492">
        <f>YEAR(Table5[[#This Row],[Date]])</f>
        <v>2134</v>
      </c>
    </row>
    <row r="3493" spans="1:8" x14ac:dyDescent="0.2">
      <c r="A3493">
        <v>4641</v>
      </c>
      <c r="B3493" t="s">
        <v>888</v>
      </c>
      <c r="C3493">
        <v>2421</v>
      </c>
      <c r="D3493" t="s">
        <v>899</v>
      </c>
      <c r="E3493" s="200">
        <v>85723</v>
      </c>
      <c r="F3493">
        <v>5</v>
      </c>
      <c r="G3493" t="s">
        <v>890</v>
      </c>
      <c r="H3493">
        <f>YEAR(Table5[[#This Row],[Date]])</f>
        <v>2134</v>
      </c>
    </row>
    <row r="3494" spans="1:8" x14ac:dyDescent="0.2">
      <c r="A3494">
        <v>4642</v>
      </c>
      <c r="B3494" t="s">
        <v>888</v>
      </c>
      <c r="C3494">
        <v>2405</v>
      </c>
      <c r="D3494" t="s">
        <v>900</v>
      </c>
      <c r="E3494" s="200">
        <v>85735</v>
      </c>
      <c r="F3494">
        <v>5</v>
      </c>
      <c r="G3494" t="s">
        <v>890</v>
      </c>
      <c r="H3494">
        <f>YEAR(Table5[[#This Row],[Date]])</f>
        <v>2134</v>
      </c>
    </row>
    <row r="3495" spans="1:8" x14ac:dyDescent="0.2">
      <c r="A3495">
        <v>4643</v>
      </c>
      <c r="B3495" t="s">
        <v>891</v>
      </c>
      <c r="C3495">
        <v>2405</v>
      </c>
      <c r="D3495" t="s">
        <v>897</v>
      </c>
      <c r="E3495" s="200">
        <v>85747</v>
      </c>
      <c r="F3495">
        <v>5</v>
      </c>
      <c r="G3495" t="s">
        <v>892</v>
      </c>
      <c r="H3495">
        <f>YEAR(Table5[[#This Row],[Date]])</f>
        <v>2134</v>
      </c>
    </row>
    <row r="3496" spans="1:8" x14ac:dyDescent="0.2">
      <c r="A3496">
        <v>4644</v>
      </c>
      <c r="B3496" t="s">
        <v>888</v>
      </c>
      <c r="C3496">
        <v>2416</v>
      </c>
      <c r="D3496" t="s">
        <v>899</v>
      </c>
      <c r="E3496" s="200">
        <v>85759</v>
      </c>
      <c r="F3496">
        <v>6</v>
      </c>
      <c r="G3496" t="s">
        <v>892</v>
      </c>
      <c r="H3496">
        <f>YEAR(Table5[[#This Row],[Date]])</f>
        <v>2134</v>
      </c>
    </row>
    <row r="3497" spans="1:8" x14ac:dyDescent="0.2">
      <c r="A3497">
        <v>4645</v>
      </c>
      <c r="B3497" t="s">
        <v>891</v>
      </c>
      <c r="C3497">
        <v>2416</v>
      </c>
      <c r="D3497" t="s">
        <v>901</v>
      </c>
      <c r="E3497" s="200">
        <v>85771</v>
      </c>
      <c r="F3497">
        <v>5</v>
      </c>
      <c r="G3497" t="s">
        <v>890</v>
      </c>
      <c r="H3497">
        <f>YEAR(Table5[[#This Row],[Date]])</f>
        <v>2134</v>
      </c>
    </row>
    <row r="3498" spans="1:8" x14ac:dyDescent="0.2">
      <c r="A3498">
        <v>4646</v>
      </c>
      <c r="B3498" t="s">
        <v>891</v>
      </c>
      <c r="C3498">
        <v>2408</v>
      </c>
      <c r="D3498" t="s">
        <v>893</v>
      </c>
      <c r="E3498" s="200">
        <v>85783</v>
      </c>
      <c r="F3498">
        <v>5</v>
      </c>
      <c r="G3498" t="s">
        <v>890</v>
      </c>
      <c r="H3498">
        <f>YEAR(Table5[[#This Row],[Date]])</f>
        <v>2134</v>
      </c>
    </row>
    <row r="3499" spans="1:8" x14ac:dyDescent="0.2">
      <c r="A3499">
        <v>4647</v>
      </c>
      <c r="B3499" t="s">
        <v>891</v>
      </c>
      <c r="C3499">
        <v>2419</v>
      </c>
      <c r="D3499" t="s">
        <v>901</v>
      </c>
      <c r="E3499" s="200">
        <v>85795</v>
      </c>
      <c r="F3499">
        <v>5</v>
      </c>
      <c r="G3499" t="s">
        <v>892</v>
      </c>
      <c r="H3499">
        <f>YEAR(Table5[[#This Row],[Date]])</f>
        <v>2134</v>
      </c>
    </row>
    <row r="3500" spans="1:8" x14ac:dyDescent="0.2">
      <c r="A3500">
        <v>4648</v>
      </c>
      <c r="B3500" t="s">
        <v>891</v>
      </c>
      <c r="C3500">
        <v>2424</v>
      </c>
      <c r="D3500" t="s">
        <v>899</v>
      </c>
      <c r="E3500" s="200">
        <v>85807</v>
      </c>
      <c r="F3500">
        <v>5</v>
      </c>
      <c r="G3500" t="s">
        <v>892</v>
      </c>
      <c r="H3500">
        <f>YEAR(Table5[[#This Row],[Date]])</f>
        <v>2134</v>
      </c>
    </row>
    <row r="3501" spans="1:8" x14ac:dyDescent="0.2">
      <c r="A3501">
        <v>4649</v>
      </c>
      <c r="B3501" t="s">
        <v>891</v>
      </c>
      <c r="C3501">
        <v>2412</v>
      </c>
      <c r="D3501" t="s">
        <v>900</v>
      </c>
      <c r="E3501" s="200">
        <v>85819</v>
      </c>
      <c r="F3501">
        <v>5</v>
      </c>
      <c r="G3501" t="s">
        <v>892</v>
      </c>
      <c r="H3501">
        <f>YEAR(Table5[[#This Row],[Date]])</f>
        <v>2134</v>
      </c>
    </row>
    <row r="3502" spans="1:8" x14ac:dyDescent="0.2">
      <c r="A3502">
        <v>4650</v>
      </c>
      <c r="B3502" t="s">
        <v>894</v>
      </c>
      <c r="C3502">
        <v>2408</v>
      </c>
      <c r="D3502" t="s">
        <v>901</v>
      </c>
      <c r="E3502" s="200">
        <v>85831</v>
      </c>
      <c r="F3502">
        <v>5</v>
      </c>
      <c r="G3502" t="s">
        <v>890</v>
      </c>
      <c r="H3502">
        <f>YEAR(Table5[[#This Row],[Date]])</f>
        <v>2134</v>
      </c>
    </row>
    <row r="3503" spans="1:8" x14ac:dyDescent="0.2">
      <c r="A3503">
        <v>4651</v>
      </c>
      <c r="B3503" t="s">
        <v>888</v>
      </c>
      <c r="C3503">
        <v>2416</v>
      </c>
      <c r="D3503" t="s">
        <v>900</v>
      </c>
      <c r="E3503" s="200">
        <v>85843</v>
      </c>
      <c r="F3503">
        <v>5</v>
      </c>
      <c r="G3503" t="s">
        <v>892</v>
      </c>
      <c r="H3503">
        <f>YEAR(Table5[[#This Row],[Date]])</f>
        <v>2135</v>
      </c>
    </row>
    <row r="3504" spans="1:8" x14ac:dyDescent="0.2">
      <c r="A3504">
        <v>4652</v>
      </c>
      <c r="B3504" t="s">
        <v>891</v>
      </c>
      <c r="C3504">
        <v>2412</v>
      </c>
      <c r="D3504" t="s">
        <v>900</v>
      </c>
      <c r="E3504" s="200">
        <v>85855</v>
      </c>
      <c r="F3504">
        <v>5</v>
      </c>
      <c r="G3504" t="s">
        <v>892</v>
      </c>
      <c r="H3504">
        <f>YEAR(Table5[[#This Row],[Date]])</f>
        <v>2135</v>
      </c>
    </row>
    <row r="3505" spans="1:8" x14ac:dyDescent="0.2">
      <c r="A3505">
        <v>4653</v>
      </c>
      <c r="B3505" t="s">
        <v>891</v>
      </c>
      <c r="C3505">
        <v>2418</v>
      </c>
      <c r="D3505" t="s">
        <v>901</v>
      </c>
      <c r="E3505" s="200">
        <v>85867</v>
      </c>
      <c r="F3505">
        <v>5</v>
      </c>
      <c r="G3505" t="s">
        <v>890</v>
      </c>
      <c r="H3505">
        <f>YEAR(Table5[[#This Row],[Date]])</f>
        <v>2135</v>
      </c>
    </row>
    <row r="3506" spans="1:8" x14ac:dyDescent="0.2">
      <c r="A3506">
        <v>4654</v>
      </c>
      <c r="B3506" t="s">
        <v>895</v>
      </c>
      <c r="C3506">
        <v>2413</v>
      </c>
      <c r="D3506" t="s">
        <v>897</v>
      </c>
      <c r="E3506" s="200">
        <v>85879</v>
      </c>
      <c r="F3506">
        <v>5</v>
      </c>
      <c r="G3506" t="s">
        <v>890</v>
      </c>
      <c r="H3506">
        <f>YEAR(Table5[[#This Row],[Date]])</f>
        <v>2135</v>
      </c>
    </row>
    <row r="3507" spans="1:8" x14ac:dyDescent="0.2">
      <c r="A3507">
        <v>4656</v>
      </c>
      <c r="B3507" t="s">
        <v>894</v>
      </c>
      <c r="C3507">
        <v>2413</v>
      </c>
      <c r="D3507" t="s">
        <v>899</v>
      </c>
      <c r="E3507" s="200">
        <v>85891</v>
      </c>
      <c r="F3507">
        <v>5</v>
      </c>
      <c r="G3507" t="s">
        <v>890</v>
      </c>
      <c r="H3507">
        <f>YEAR(Table5[[#This Row],[Date]])</f>
        <v>2135</v>
      </c>
    </row>
    <row r="3508" spans="1:8" x14ac:dyDescent="0.2">
      <c r="A3508">
        <v>4657</v>
      </c>
      <c r="B3508" t="s">
        <v>891</v>
      </c>
      <c r="C3508">
        <v>2419</v>
      </c>
      <c r="D3508" t="s">
        <v>899</v>
      </c>
      <c r="E3508" s="200">
        <v>85903</v>
      </c>
      <c r="F3508">
        <v>5</v>
      </c>
      <c r="G3508" t="s">
        <v>890</v>
      </c>
      <c r="H3508">
        <f>YEAR(Table5[[#This Row],[Date]])</f>
        <v>2135</v>
      </c>
    </row>
    <row r="3509" spans="1:8" x14ac:dyDescent="0.2">
      <c r="A3509">
        <v>4658</v>
      </c>
      <c r="B3509" t="s">
        <v>891</v>
      </c>
      <c r="C3509">
        <v>2413</v>
      </c>
      <c r="D3509" t="s">
        <v>901</v>
      </c>
      <c r="E3509" s="200">
        <v>85915</v>
      </c>
      <c r="F3509">
        <v>5</v>
      </c>
      <c r="G3509" t="s">
        <v>890</v>
      </c>
      <c r="H3509">
        <f>YEAR(Table5[[#This Row],[Date]])</f>
        <v>2135</v>
      </c>
    </row>
    <row r="3510" spans="1:8" x14ac:dyDescent="0.2">
      <c r="A3510">
        <v>4659</v>
      </c>
      <c r="B3510" t="s">
        <v>891</v>
      </c>
      <c r="C3510">
        <v>2405</v>
      </c>
      <c r="D3510" t="s">
        <v>900</v>
      </c>
      <c r="E3510" s="200">
        <v>85927</v>
      </c>
      <c r="F3510">
        <v>5</v>
      </c>
      <c r="G3510" t="s">
        <v>892</v>
      </c>
      <c r="H3510">
        <f>YEAR(Table5[[#This Row],[Date]])</f>
        <v>2135</v>
      </c>
    </row>
    <row r="3511" spans="1:8" x14ac:dyDescent="0.2">
      <c r="A3511">
        <v>4660</v>
      </c>
      <c r="B3511" t="s">
        <v>891</v>
      </c>
      <c r="C3511">
        <v>2414</v>
      </c>
      <c r="D3511" t="s">
        <v>900</v>
      </c>
      <c r="E3511" s="200">
        <v>85939</v>
      </c>
      <c r="F3511">
        <v>5</v>
      </c>
      <c r="G3511" t="s">
        <v>892</v>
      </c>
      <c r="H3511">
        <f>YEAR(Table5[[#This Row],[Date]])</f>
        <v>2135</v>
      </c>
    </row>
    <row r="3512" spans="1:8" x14ac:dyDescent="0.2">
      <c r="A3512">
        <v>4661</v>
      </c>
      <c r="B3512" t="s">
        <v>894</v>
      </c>
      <c r="C3512">
        <v>2401</v>
      </c>
      <c r="D3512" t="s">
        <v>897</v>
      </c>
      <c r="E3512" s="200">
        <v>85951</v>
      </c>
      <c r="F3512">
        <v>5</v>
      </c>
      <c r="G3512" t="s">
        <v>892</v>
      </c>
      <c r="H3512">
        <f>YEAR(Table5[[#This Row],[Date]])</f>
        <v>2135</v>
      </c>
    </row>
    <row r="3513" spans="1:8" x14ac:dyDescent="0.2">
      <c r="A3513">
        <v>4662</v>
      </c>
      <c r="B3513" t="s">
        <v>888</v>
      </c>
      <c r="C3513">
        <v>2402</v>
      </c>
      <c r="D3513" t="s">
        <v>899</v>
      </c>
      <c r="E3513" s="200">
        <v>85963</v>
      </c>
      <c r="F3513">
        <v>5</v>
      </c>
      <c r="G3513" t="s">
        <v>892</v>
      </c>
      <c r="H3513">
        <f>YEAR(Table5[[#This Row],[Date]])</f>
        <v>2135</v>
      </c>
    </row>
    <row r="3514" spans="1:8" x14ac:dyDescent="0.2">
      <c r="A3514">
        <v>4663</v>
      </c>
      <c r="B3514" t="s">
        <v>894</v>
      </c>
      <c r="C3514">
        <v>2415</v>
      </c>
      <c r="D3514" t="s">
        <v>899</v>
      </c>
      <c r="E3514" s="200">
        <v>85975</v>
      </c>
      <c r="F3514">
        <v>5</v>
      </c>
      <c r="G3514" t="s">
        <v>890</v>
      </c>
      <c r="H3514">
        <f>YEAR(Table5[[#This Row],[Date]])</f>
        <v>2135</v>
      </c>
    </row>
    <row r="3515" spans="1:8" x14ac:dyDescent="0.2">
      <c r="A3515">
        <v>4664</v>
      </c>
      <c r="B3515" t="s">
        <v>891</v>
      </c>
      <c r="C3515">
        <v>2418</v>
      </c>
      <c r="D3515" t="s">
        <v>899</v>
      </c>
      <c r="E3515" s="200">
        <v>85987</v>
      </c>
      <c r="F3515">
        <v>5</v>
      </c>
      <c r="G3515" t="s">
        <v>892</v>
      </c>
      <c r="H3515">
        <f>YEAR(Table5[[#This Row],[Date]])</f>
        <v>2135</v>
      </c>
    </row>
    <row r="3516" spans="1:8" x14ac:dyDescent="0.2">
      <c r="A3516">
        <v>4665</v>
      </c>
      <c r="B3516" t="s">
        <v>891</v>
      </c>
      <c r="C3516">
        <v>2417</v>
      </c>
      <c r="D3516" t="s">
        <v>901</v>
      </c>
      <c r="E3516" s="200">
        <v>85999</v>
      </c>
      <c r="F3516">
        <v>5</v>
      </c>
      <c r="G3516" t="s">
        <v>892</v>
      </c>
      <c r="H3516">
        <f>YEAR(Table5[[#This Row],[Date]])</f>
        <v>2135</v>
      </c>
    </row>
    <row r="3517" spans="1:8" x14ac:dyDescent="0.2">
      <c r="A3517">
        <v>4666</v>
      </c>
      <c r="B3517" t="s">
        <v>891</v>
      </c>
      <c r="C3517">
        <v>2423</v>
      </c>
      <c r="D3517" t="s">
        <v>900</v>
      </c>
      <c r="E3517" s="200">
        <v>86011</v>
      </c>
      <c r="F3517">
        <v>5</v>
      </c>
      <c r="G3517" t="s">
        <v>892</v>
      </c>
      <c r="H3517">
        <f>YEAR(Table5[[#This Row],[Date]])</f>
        <v>2135</v>
      </c>
    </row>
    <row r="3518" spans="1:8" x14ac:dyDescent="0.2">
      <c r="A3518">
        <v>4667</v>
      </c>
      <c r="B3518" t="s">
        <v>888</v>
      </c>
      <c r="C3518">
        <v>2418</v>
      </c>
      <c r="D3518" t="s">
        <v>899</v>
      </c>
      <c r="E3518" s="200">
        <v>86023</v>
      </c>
      <c r="F3518">
        <v>5</v>
      </c>
      <c r="G3518" t="s">
        <v>892</v>
      </c>
      <c r="H3518">
        <f>YEAR(Table5[[#This Row],[Date]])</f>
        <v>2135</v>
      </c>
    </row>
    <row r="3519" spans="1:8" x14ac:dyDescent="0.2">
      <c r="A3519">
        <v>4668</v>
      </c>
      <c r="B3519" t="s">
        <v>894</v>
      </c>
      <c r="C3519">
        <v>2423</v>
      </c>
      <c r="D3519" t="s">
        <v>901</v>
      </c>
      <c r="E3519" s="200">
        <v>86035</v>
      </c>
      <c r="F3519">
        <v>5</v>
      </c>
      <c r="G3519" t="s">
        <v>890</v>
      </c>
      <c r="H3519">
        <f>YEAR(Table5[[#This Row],[Date]])</f>
        <v>2135</v>
      </c>
    </row>
    <row r="3520" spans="1:8" x14ac:dyDescent="0.2">
      <c r="A3520">
        <v>4669</v>
      </c>
      <c r="B3520" t="s">
        <v>894</v>
      </c>
      <c r="C3520">
        <v>2418</v>
      </c>
      <c r="D3520" t="s">
        <v>900</v>
      </c>
      <c r="E3520" s="200">
        <v>86047</v>
      </c>
      <c r="F3520">
        <v>5</v>
      </c>
      <c r="G3520" t="s">
        <v>892</v>
      </c>
      <c r="H3520">
        <f>YEAR(Table5[[#This Row],[Date]])</f>
        <v>2135</v>
      </c>
    </row>
    <row r="3521" spans="1:8" x14ac:dyDescent="0.2">
      <c r="A3521">
        <v>4670</v>
      </c>
      <c r="B3521" t="s">
        <v>894</v>
      </c>
      <c r="C3521">
        <v>2408</v>
      </c>
      <c r="D3521" t="s">
        <v>899</v>
      </c>
      <c r="E3521" s="200">
        <v>86059</v>
      </c>
      <c r="F3521">
        <v>5</v>
      </c>
      <c r="G3521" t="s">
        <v>892</v>
      </c>
      <c r="H3521">
        <f>YEAR(Table5[[#This Row],[Date]])</f>
        <v>2135</v>
      </c>
    </row>
    <row r="3522" spans="1:8" x14ac:dyDescent="0.2">
      <c r="A3522">
        <v>4671</v>
      </c>
      <c r="B3522" t="s">
        <v>891</v>
      </c>
      <c r="C3522">
        <v>2413</v>
      </c>
      <c r="D3522" t="s">
        <v>900</v>
      </c>
      <c r="E3522" s="200">
        <v>86071</v>
      </c>
      <c r="F3522">
        <v>5</v>
      </c>
      <c r="G3522" t="s">
        <v>892</v>
      </c>
      <c r="H3522">
        <f>YEAR(Table5[[#This Row],[Date]])</f>
        <v>2135</v>
      </c>
    </row>
    <row r="3523" spans="1:8" x14ac:dyDescent="0.2">
      <c r="A3523">
        <v>4672</v>
      </c>
      <c r="B3523" t="s">
        <v>894</v>
      </c>
      <c r="C3523">
        <v>2421</v>
      </c>
      <c r="D3523" t="s">
        <v>899</v>
      </c>
      <c r="E3523" s="200">
        <v>86083</v>
      </c>
      <c r="F3523">
        <v>5</v>
      </c>
      <c r="G3523" t="s">
        <v>892</v>
      </c>
      <c r="H3523">
        <f>YEAR(Table5[[#This Row],[Date]])</f>
        <v>2135</v>
      </c>
    </row>
    <row r="3524" spans="1:8" x14ac:dyDescent="0.2">
      <c r="A3524">
        <v>4673</v>
      </c>
      <c r="B3524" t="s">
        <v>891</v>
      </c>
      <c r="C3524">
        <v>2412</v>
      </c>
      <c r="D3524" t="s">
        <v>900</v>
      </c>
      <c r="E3524" s="200">
        <v>86095</v>
      </c>
      <c r="F3524">
        <v>5</v>
      </c>
      <c r="G3524" t="s">
        <v>890</v>
      </c>
      <c r="H3524">
        <f>YEAR(Table5[[#This Row],[Date]])</f>
        <v>2135</v>
      </c>
    </row>
    <row r="3525" spans="1:8" x14ac:dyDescent="0.2">
      <c r="A3525">
        <v>4674</v>
      </c>
      <c r="B3525" t="s">
        <v>888</v>
      </c>
      <c r="C3525">
        <v>2416</v>
      </c>
      <c r="D3525" t="s">
        <v>897</v>
      </c>
      <c r="E3525" s="200">
        <v>86107</v>
      </c>
      <c r="F3525">
        <v>5</v>
      </c>
      <c r="G3525" t="s">
        <v>892</v>
      </c>
      <c r="H3525">
        <f>YEAR(Table5[[#This Row],[Date]])</f>
        <v>2135</v>
      </c>
    </row>
    <row r="3526" spans="1:8" x14ac:dyDescent="0.2">
      <c r="A3526">
        <v>4675</v>
      </c>
      <c r="B3526" t="s">
        <v>891</v>
      </c>
      <c r="C3526">
        <v>2415</v>
      </c>
      <c r="D3526" t="s">
        <v>899</v>
      </c>
      <c r="E3526" s="200">
        <v>86119</v>
      </c>
      <c r="F3526">
        <v>5</v>
      </c>
      <c r="G3526" t="s">
        <v>890</v>
      </c>
      <c r="H3526">
        <f>YEAR(Table5[[#This Row],[Date]])</f>
        <v>2135</v>
      </c>
    </row>
    <row r="3527" spans="1:8" x14ac:dyDescent="0.2">
      <c r="A3527">
        <v>4676</v>
      </c>
      <c r="B3527" t="s">
        <v>894</v>
      </c>
      <c r="C3527">
        <v>2405</v>
      </c>
      <c r="D3527" t="s">
        <v>899</v>
      </c>
      <c r="E3527" s="200">
        <v>86131</v>
      </c>
      <c r="F3527">
        <v>5</v>
      </c>
      <c r="G3527" t="s">
        <v>890</v>
      </c>
      <c r="H3527">
        <f>YEAR(Table5[[#This Row],[Date]])</f>
        <v>2135</v>
      </c>
    </row>
    <row r="3528" spans="1:8" x14ac:dyDescent="0.2">
      <c r="A3528">
        <v>4677</v>
      </c>
      <c r="B3528" t="s">
        <v>891</v>
      </c>
      <c r="C3528">
        <v>2413</v>
      </c>
      <c r="D3528" t="s">
        <v>900</v>
      </c>
      <c r="E3528" s="200">
        <v>86143</v>
      </c>
      <c r="F3528">
        <v>5</v>
      </c>
      <c r="G3528" t="s">
        <v>892</v>
      </c>
      <c r="H3528">
        <f>YEAR(Table5[[#This Row],[Date]])</f>
        <v>2135</v>
      </c>
    </row>
    <row r="3529" spans="1:8" x14ac:dyDescent="0.2">
      <c r="A3529">
        <v>4678</v>
      </c>
      <c r="B3529" t="s">
        <v>891</v>
      </c>
      <c r="C3529">
        <v>2402</v>
      </c>
      <c r="D3529" t="s">
        <v>900</v>
      </c>
      <c r="E3529" s="200">
        <v>86155</v>
      </c>
      <c r="F3529">
        <v>5</v>
      </c>
      <c r="G3529" t="s">
        <v>890</v>
      </c>
      <c r="H3529">
        <f>YEAR(Table5[[#This Row],[Date]])</f>
        <v>2135</v>
      </c>
    </row>
    <row r="3530" spans="1:8" x14ac:dyDescent="0.2">
      <c r="A3530">
        <v>4679</v>
      </c>
      <c r="B3530" t="s">
        <v>891</v>
      </c>
      <c r="C3530">
        <v>2419</v>
      </c>
      <c r="D3530" t="s">
        <v>899</v>
      </c>
      <c r="E3530" s="200">
        <v>86167</v>
      </c>
      <c r="F3530">
        <v>5</v>
      </c>
      <c r="G3530" t="s">
        <v>892</v>
      </c>
      <c r="H3530">
        <f>YEAR(Table5[[#This Row],[Date]])</f>
        <v>2135</v>
      </c>
    </row>
    <row r="3531" spans="1:8" x14ac:dyDescent="0.2">
      <c r="A3531">
        <v>4680</v>
      </c>
      <c r="B3531" t="s">
        <v>891</v>
      </c>
      <c r="C3531">
        <v>2412</v>
      </c>
      <c r="D3531" t="s">
        <v>889</v>
      </c>
      <c r="E3531" s="200">
        <v>86179</v>
      </c>
      <c r="F3531">
        <v>5</v>
      </c>
      <c r="G3531" t="s">
        <v>890</v>
      </c>
      <c r="H3531">
        <f>YEAR(Table5[[#This Row],[Date]])</f>
        <v>2135</v>
      </c>
    </row>
    <row r="3532" spans="1:8" x14ac:dyDescent="0.2">
      <c r="A3532">
        <v>4681</v>
      </c>
      <c r="B3532" t="s">
        <v>894</v>
      </c>
      <c r="C3532">
        <v>2411</v>
      </c>
      <c r="D3532" t="s">
        <v>900</v>
      </c>
      <c r="E3532" s="200">
        <v>86191</v>
      </c>
      <c r="F3532">
        <v>5</v>
      </c>
      <c r="G3532" t="s">
        <v>892</v>
      </c>
      <c r="H3532">
        <f>YEAR(Table5[[#This Row],[Date]])</f>
        <v>2135</v>
      </c>
    </row>
    <row r="3533" spans="1:8" x14ac:dyDescent="0.2">
      <c r="A3533">
        <v>4682</v>
      </c>
      <c r="B3533" t="s">
        <v>891</v>
      </c>
      <c r="C3533">
        <v>2417</v>
      </c>
      <c r="D3533" t="s">
        <v>901</v>
      </c>
      <c r="E3533" s="200">
        <v>86203</v>
      </c>
      <c r="F3533">
        <v>5</v>
      </c>
      <c r="G3533" t="s">
        <v>892</v>
      </c>
      <c r="H3533">
        <f>YEAR(Table5[[#This Row],[Date]])</f>
        <v>2136</v>
      </c>
    </row>
    <row r="3534" spans="1:8" x14ac:dyDescent="0.2">
      <c r="A3534">
        <v>4683</v>
      </c>
      <c r="B3534" t="s">
        <v>894</v>
      </c>
      <c r="C3534">
        <v>2419</v>
      </c>
      <c r="D3534" t="s">
        <v>899</v>
      </c>
      <c r="E3534" s="200">
        <v>86215</v>
      </c>
      <c r="F3534">
        <v>5</v>
      </c>
      <c r="G3534" t="s">
        <v>892</v>
      </c>
      <c r="H3534">
        <f>YEAR(Table5[[#This Row],[Date]])</f>
        <v>2136</v>
      </c>
    </row>
    <row r="3535" spans="1:8" x14ac:dyDescent="0.2">
      <c r="A3535">
        <v>4684</v>
      </c>
      <c r="B3535" t="s">
        <v>891</v>
      </c>
      <c r="C3535">
        <v>2415</v>
      </c>
      <c r="D3535" t="s">
        <v>900</v>
      </c>
      <c r="E3535" s="200">
        <v>86227</v>
      </c>
      <c r="F3535">
        <v>5</v>
      </c>
      <c r="G3535" t="s">
        <v>892</v>
      </c>
      <c r="H3535">
        <f>YEAR(Table5[[#This Row],[Date]])</f>
        <v>2136</v>
      </c>
    </row>
    <row r="3536" spans="1:8" x14ac:dyDescent="0.2">
      <c r="A3536">
        <v>4685</v>
      </c>
      <c r="B3536" t="s">
        <v>888</v>
      </c>
      <c r="C3536">
        <v>2417</v>
      </c>
      <c r="D3536" t="s">
        <v>893</v>
      </c>
      <c r="E3536" s="200">
        <v>86239</v>
      </c>
      <c r="F3536">
        <v>5</v>
      </c>
      <c r="G3536" t="s">
        <v>892</v>
      </c>
      <c r="H3536">
        <f>YEAR(Table5[[#This Row],[Date]])</f>
        <v>2136</v>
      </c>
    </row>
    <row r="3537" spans="1:8" x14ac:dyDescent="0.2">
      <c r="A3537">
        <v>4686</v>
      </c>
      <c r="B3537" t="s">
        <v>891</v>
      </c>
      <c r="C3537">
        <v>2417</v>
      </c>
      <c r="D3537" t="s">
        <v>899</v>
      </c>
      <c r="E3537" s="200">
        <v>86251</v>
      </c>
      <c r="F3537">
        <v>5</v>
      </c>
      <c r="G3537" t="s">
        <v>892</v>
      </c>
      <c r="H3537">
        <f>YEAR(Table5[[#This Row],[Date]])</f>
        <v>2136</v>
      </c>
    </row>
    <row r="3538" spans="1:8" x14ac:dyDescent="0.2">
      <c r="A3538">
        <v>4687</v>
      </c>
      <c r="B3538" t="s">
        <v>891</v>
      </c>
      <c r="C3538">
        <v>2405</v>
      </c>
      <c r="D3538" t="s">
        <v>899</v>
      </c>
      <c r="E3538" s="200">
        <v>86263</v>
      </c>
      <c r="F3538">
        <v>5</v>
      </c>
      <c r="G3538" t="s">
        <v>890</v>
      </c>
      <c r="H3538">
        <f>YEAR(Table5[[#This Row],[Date]])</f>
        <v>2136</v>
      </c>
    </row>
    <row r="3539" spans="1:8" x14ac:dyDescent="0.2">
      <c r="A3539">
        <v>4688</v>
      </c>
      <c r="B3539" t="s">
        <v>891</v>
      </c>
      <c r="C3539">
        <v>2411</v>
      </c>
      <c r="D3539" t="s">
        <v>900</v>
      </c>
      <c r="E3539" s="200">
        <v>86275</v>
      </c>
      <c r="F3539">
        <v>5</v>
      </c>
      <c r="G3539" t="s">
        <v>892</v>
      </c>
      <c r="H3539">
        <f>YEAR(Table5[[#This Row],[Date]])</f>
        <v>2136</v>
      </c>
    </row>
    <row r="3540" spans="1:8" x14ac:dyDescent="0.2">
      <c r="A3540">
        <v>4689</v>
      </c>
      <c r="B3540" t="s">
        <v>891</v>
      </c>
      <c r="C3540">
        <v>2401</v>
      </c>
      <c r="D3540" t="s">
        <v>900</v>
      </c>
      <c r="E3540" s="200">
        <v>86287</v>
      </c>
      <c r="F3540">
        <v>5</v>
      </c>
      <c r="G3540" t="s">
        <v>892</v>
      </c>
      <c r="H3540">
        <f>YEAR(Table5[[#This Row],[Date]])</f>
        <v>2136</v>
      </c>
    </row>
    <row r="3541" spans="1:8" x14ac:dyDescent="0.2">
      <c r="A3541">
        <v>4690</v>
      </c>
      <c r="B3541" t="s">
        <v>888</v>
      </c>
      <c r="C3541">
        <v>2406</v>
      </c>
      <c r="D3541" t="s">
        <v>899</v>
      </c>
      <c r="E3541" s="200">
        <v>86299</v>
      </c>
      <c r="F3541">
        <v>5</v>
      </c>
      <c r="G3541" t="s">
        <v>890</v>
      </c>
      <c r="H3541">
        <f>YEAR(Table5[[#This Row],[Date]])</f>
        <v>2136</v>
      </c>
    </row>
    <row r="3542" spans="1:8" x14ac:dyDescent="0.2">
      <c r="A3542">
        <v>4692</v>
      </c>
      <c r="B3542" t="s">
        <v>888</v>
      </c>
      <c r="C3542">
        <v>2406</v>
      </c>
      <c r="D3542" t="s">
        <v>900</v>
      </c>
      <c r="E3542" s="200">
        <v>86311</v>
      </c>
      <c r="F3542">
        <v>5</v>
      </c>
      <c r="G3542" t="s">
        <v>890</v>
      </c>
      <c r="H3542">
        <f>YEAR(Table5[[#This Row],[Date]])</f>
        <v>2136</v>
      </c>
    </row>
    <row r="3543" spans="1:8" x14ac:dyDescent="0.2">
      <c r="A3543">
        <v>4693</v>
      </c>
      <c r="B3543" t="s">
        <v>894</v>
      </c>
      <c r="C3543">
        <v>2424</v>
      </c>
      <c r="D3543" t="s">
        <v>900</v>
      </c>
      <c r="E3543" s="200">
        <v>86323</v>
      </c>
      <c r="F3543">
        <v>5</v>
      </c>
      <c r="G3543" t="s">
        <v>890</v>
      </c>
      <c r="H3543">
        <f>YEAR(Table5[[#This Row],[Date]])</f>
        <v>2136</v>
      </c>
    </row>
    <row r="3544" spans="1:8" x14ac:dyDescent="0.2">
      <c r="A3544">
        <v>4694</v>
      </c>
      <c r="B3544" t="s">
        <v>894</v>
      </c>
      <c r="C3544">
        <v>2406</v>
      </c>
      <c r="D3544" t="s">
        <v>901</v>
      </c>
      <c r="E3544" s="200">
        <v>86335</v>
      </c>
      <c r="F3544">
        <v>5</v>
      </c>
      <c r="G3544" t="s">
        <v>892</v>
      </c>
      <c r="H3544">
        <f>YEAR(Table5[[#This Row],[Date]])</f>
        <v>2136</v>
      </c>
    </row>
    <row r="3545" spans="1:8" x14ac:dyDescent="0.2">
      <c r="A3545">
        <v>4695</v>
      </c>
      <c r="B3545" t="s">
        <v>891</v>
      </c>
      <c r="C3545">
        <v>2404</v>
      </c>
      <c r="D3545" t="s">
        <v>901</v>
      </c>
      <c r="E3545" s="200">
        <v>86347</v>
      </c>
      <c r="F3545">
        <v>5</v>
      </c>
      <c r="G3545" t="s">
        <v>892</v>
      </c>
      <c r="H3545">
        <f>YEAR(Table5[[#This Row],[Date]])</f>
        <v>2136</v>
      </c>
    </row>
    <row r="3546" spans="1:8" x14ac:dyDescent="0.2">
      <c r="A3546">
        <v>4696</v>
      </c>
      <c r="B3546" t="s">
        <v>891</v>
      </c>
      <c r="C3546">
        <v>2424</v>
      </c>
      <c r="D3546" t="s">
        <v>900</v>
      </c>
      <c r="E3546" s="200">
        <v>86359</v>
      </c>
      <c r="F3546">
        <v>5</v>
      </c>
      <c r="G3546" t="s">
        <v>892</v>
      </c>
      <c r="H3546">
        <f>YEAR(Table5[[#This Row],[Date]])</f>
        <v>2136</v>
      </c>
    </row>
    <row r="3547" spans="1:8" x14ac:dyDescent="0.2">
      <c r="A3547">
        <v>4697</v>
      </c>
      <c r="B3547" t="s">
        <v>891</v>
      </c>
      <c r="C3547">
        <v>2416</v>
      </c>
      <c r="D3547" t="s">
        <v>900</v>
      </c>
      <c r="E3547" s="200">
        <v>86371</v>
      </c>
      <c r="F3547">
        <v>5</v>
      </c>
      <c r="G3547" t="s">
        <v>890</v>
      </c>
      <c r="H3547">
        <f>YEAR(Table5[[#This Row],[Date]])</f>
        <v>2136</v>
      </c>
    </row>
    <row r="3548" spans="1:8" x14ac:dyDescent="0.2">
      <c r="A3548">
        <v>4698</v>
      </c>
      <c r="B3548" t="s">
        <v>894</v>
      </c>
      <c r="C3548">
        <v>2407</v>
      </c>
      <c r="D3548" t="s">
        <v>899</v>
      </c>
      <c r="E3548" s="200">
        <v>86383</v>
      </c>
      <c r="F3548">
        <v>5</v>
      </c>
      <c r="G3548" t="s">
        <v>890</v>
      </c>
      <c r="H3548">
        <f>YEAR(Table5[[#This Row],[Date]])</f>
        <v>2136</v>
      </c>
    </row>
    <row r="3549" spans="1:8" x14ac:dyDescent="0.2">
      <c r="A3549">
        <v>4699</v>
      </c>
      <c r="B3549" t="s">
        <v>891</v>
      </c>
      <c r="C3549">
        <v>2403</v>
      </c>
      <c r="D3549" t="s">
        <v>901</v>
      </c>
      <c r="E3549" s="200">
        <v>86395</v>
      </c>
      <c r="F3549">
        <v>5</v>
      </c>
      <c r="G3549" t="s">
        <v>890</v>
      </c>
      <c r="H3549">
        <f>YEAR(Table5[[#This Row],[Date]])</f>
        <v>2136</v>
      </c>
    </row>
    <row r="3550" spans="1:8" x14ac:dyDescent="0.2">
      <c r="A3550">
        <v>4700</v>
      </c>
      <c r="B3550" t="s">
        <v>891</v>
      </c>
      <c r="C3550">
        <v>2411</v>
      </c>
      <c r="D3550" t="s">
        <v>900</v>
      </c>
      <c r="E3550" s="200">
        <v>86407</v>
      </c>
      <c r="F3550">
        <v>5</v>
      </c>
      <c r="G3550" t="s">
        <v>892</v>
      </c>
      <c r="H3550">
        <f>YEAR(Table5[[#This Row],[Date]])</f>
        <v>2136</v>
      </c>
    </row>
    <row r="3551" spans="1:8" x14ac:dyDescent="0.2">
      <c r="A3551">
        <v>4701</v>
      </c>
      <c r="B3551" t="s">
        <v>888</v>
      </c>
      <c r="C3551">
        <v>2407</v>
      </c>
      <c r="D3551" t="s">
        <v>899</v>
      </c>
      <c r="E3551" s="200">
        <v>86419</v>
      </c>
      <c r="F3551">
        <v>5</v>
      </c>
      <c r="G3551" t="s">
        <v>890</v>
      </c>
      <c r="H3551">
        <f>YEAR(Table5[[#This Row],[Date]])</f>
        <v>2136</v>
      </c>
    </row>
    <row r="3552" spans="1:8" x14ac:dyDescent="0.2">
      <c r="A3552">
        <v>4702</v>
      </c>
      <c r="B3552" t="s">
        <v>891</v>
      </c>
      <c r="C3552">
        <v>2418</v>
      </c>
      <c r="D3552" t="s">
        <v>897</v>
      </c>
      <c r="E3552" s="200">
        <v>86431</v>
      </c>
      <c r="F3552">
        <v>5</v>
      </c>
      <c r="G3552" t="s">
        <v>892</v>
      </c>
      <c r="H3552">
        <f>YEAR(Table5[[#This Row],[Date]])</f>
        <v>2136</v>
      </c>
    </row>
    <row r="3553" spans="1:8" x14ac:dyDescent="0.2">
      <c r="A3553">
        <v>4704</v>
      </c>
      <c r="B3553" t="s">
        <v>888</v>
      </c>
      <c r="C3553">
        <v>2409</v>
      </c>
      <c r="D3553" t="s">
        <v>897</v>
      </c>
      <c r="E3553" s="200">
        <v>86443</v>
      </c>
      <c r="F3553">
        <v>5</v>
      </c>
      <c r="G3553" t="s">
        <v>890</v>
      </c>
      <c r="H3553">
        <f>YEAR(Table5[[#This Row],[Date]])</f>
        <v>2136</v>
      </c>
    </row>
    <row r="3554" spans="1:8" x14ac:dyDescent="0.2">
      <c r="A3554">
        <v>4705</v>
      </c>
      <c r="B3554" t="s">
        <v>891</v>
      </c>
      <c r="C3554">
        <v>2424</v>
      </c>
      <c r="D3554" t="s">
        <v>900</v>
      </c>
      <c r="E3554" s="200">
        <v>86455</v>
      </c>
      <c r="F3554">
        <v>1</v>
      </c>
      <c r="G3554" t="s">
        <v>890</v>
      </c>
      <c r="H3554">
        <f>YEAR(Table5[[#This Row],[Date]])</f>
        <v>2136</v>
      </c>
    </row>
    <row r="3555" spans="1:8" x14ac:dyDescent="0.2">
      <c r="A3555">
        <v>4706</v>
      </c>
      <c r="B3555" t="s">
        <v>891</v>
      </c>
      <c r="C3555">
        <v>2417</v>
      </c>
      <c r="D3555" t="s">
        <v>901</v>
      </c>
      <c r="E3555" s="200">
        <v>86467</v>
      </c>
      <c r="F3555">
        <v>5</v>
      </c>
      <c r="G3555" t="s">
        <v>890</v>
      </c>
      <c r="H3555">
        <f>YEAR(Table5[[#This Row],[Date]])</f>
        <v>2136</v>
      </c>
    </row>
    <row r="3556" spans="1:8" x14ac:dyDescent="0.2">
      <c r="A3556">
        <v>4707</v>
      </c>
      <c r="B3556" t="s">
        <v>894</v>
      </c>
      <c r="C3556">
        <v>2417</v>
      </c>
      <c r="D3556" t="s">
        <v>901</v>
      </c>
      <c r="E3556" s="200">
        <v>86479</v>
      </c>
      <c r="F3556">
        <v>5</v>
      </c>
      <c r="G3556" t="s">
        <v>890</v>
      </c>
      <c r="H3556">
        <f>YEAR(Table5[[#This Row],[Date]])</f>
        <v>2136</v>
      </c>
    </row>
    <row r="3557" spans="1:8" x14ac:dyDescent="0.2">
      <c r="A3557">
        <v>4708</v>
      </c>
      <c r="B3557" t="s">
        <v>888</v>
      </c>
      <c r="C3557">
        <v>2415</v>
      </c>
      <c r="D3557" t="s">
        <v>900</v>
      </c>
      <c r="E3557" s="200">
        <v>86491</v>
      </c>
      <c r="F3557">
        <v>5</v>
      </c>
      <c r="G3557" t="s">
        <v>892</v>
      </c>
      <c r="H3557">
        <f>YEAR(Table5[[#This Row],[Date]])</f>
        <v>2136</v>
      </c>
    </row>
    <row r="3558" spans="1:8" x14ac:dyDescent="0.2">
      <c r="A3558">
        <v>4709</v>
      </c>
      <c r="B3558" t="s">
        <v>894</v>
      </c>
      <c r="C3558">
        <v>2409</v>
      </c>
      <c r="D3558" t="s">
        <v>897</v>
      </c>
      <c r="E3558" s="200">
        <v>86503</v>
      </c>
      <c r="F3558">
        <v>5</v>
      </c>
      <c r="G3558" t="s">
        <v>890</v>
      </c>
      <c r="H3558">
        <f>YEAR(Table5[[#This Row],[Date]])</f>
        <v>2136</v>
      </c>
    </row>
    <row r="3559" spans="1:8" x14ac:dyDescent="0.2">
      <c r="A3559">
        <v>4710</v>
      </c>
      <c r="B3559" t="s">
        <v>888</v>
      </c>
      <c r="C3559">
        <v>2418</v>
      </c>
      <c r="D3559" t="s">
        <v>899</v>
      </c>
      <c r="E3559" s="200">
        <v>86515</v>
      </c>
      <c r="F3559">
        <v>5</v>
      </c>
      <c r="G3559" t="s">
        <v>892</v>
      </c>
      <c r="H3559">
        <f>YEAR(Table5[[#This Row],[Date]])</f>
        <v>2136</v>
      </c>
    </row>
    <row r="3560" spans="1:8" x14ac:dyDescent="0.2">
      <c r="A3560">
        <v>4711</v>
      </c>
      <c r="B3560" t="s">
        <v>894</v>
      </c>
      <c r="C3560">
        <v>2420</v>
      </c>
      <c r="D3560" t="s">
        <v>901</v>
      </c>
      <c r="E3560" s="200">
        <v>86527</v>
      </c>
      <c r="F3560">
        <v>5</v>
      </c>
      <c r="G3560" t="s">
        <v>892</v>
      </c>
      <c r="H3560">
        <f>YEAR(Table5[[#This Row],[Date]])</f>
        <v>2136</v>
      </c>
    </row>
    <row r="3561" spans="1:8" x14ac:dyDescent="0.2">
      <c r="A3561">
        <v>4712</v>
      </c>
      <c r="B3561" t="s">
        <v>891</v>
      </c>
      <c r="C3561">
        <v>2407</v>
      </c>
      <c r="D3561" t="s">
        <v>901</v>
      </c>
      <c r="E3561" s="200">
        <v>86539</v>
      </c>
      <c r="F3561">
        <v>5</v>
      </c>
      <c r="G3561" t="s">
        <v>890</v>
      </c>
      <c r="H3561">
        <f>YEAR(Table5[[#This Row],[Date]])</f>
        <v>2136</v>
      </c>
    </row>
    <row r="3562" spans="1:8" x14ac:dyDescent="0.2">
      <c r="A3562">
        <v>4713</v>
      </c>
      <c r="B3562" t="s">
        <v>891</v>
      </c>
      <c r="C3562">
        <v>2413</v>
      </c>
      <c r="D3562" t="s">
        <v>900</v>
      </c>
      <c r="E3562" s="200">
        <v>86551</v>
      </c>
      <c r="F3562">
        <v>5</v>
      </c>
      <c r="G3562" t="s">
        <v>892</v>
      </c>
      <c r="H3562">
        <f>YEAR(Table5[[#This Row],[Date]])</f>
        <v>2136</v>
      </c>
    </row>
    <row r="3563" spans="1:8" x14ac:dyDescent="0.2">
      <c r="A3563">
        <v>4714</v>
      </c>
      <c r="B3563" t="s">
        <v>891</v>
      </c>
      <c r="C3563">
        <v>2404</v>
      </c>
      <c r="D3563" t="s">
        <v>901</v>
      </c>
      <c r="E3563" s="200">
        <v>86563</v>
      </c>
      <c r="F3563">
        <v>5</v>
      </c>
      <c r="G3563" t="s">
        <v>892</v>
      </c>
      <c r="H3563">
        <f>YEAR(Table5[[#This Row],[Date]])</f>
        <v>2136</v>
      </c>
    </row>
    <row r="3564" spans="1:8" x14ac:dyDescent="0.2">
      <c r="A3564">
        <v>4715</v>
      </c>
      <c r="B3564" t="s">
        <v>891</v>
      </c>
      <c r="C3564">
        <v>2417</v>
      </c>
      <c r="D3564" t="s">
        <v>901</v>
      </c>
      <c r="E3564" s="200">
        <v>86575</v>
      </c>
      <c r="F3564">
        <v>5</v>
      </c>
      <c r="G3564" t="s">
        <v>890</v>
      </c>
      <c r="H3564">
        <f>YEAR(Table5[[#This Row],[Date]])</f>
        <v>2137</v>
      </c>
    </row>
    <row r="3565" spans="1:8" x14ac:dyDescent="0.2">
      <c r="A3565">
        <v>4716</v>
      </c>
      <c r="B3565" t="s">
        <v>894</v>
      </c>
      <c r="C3565">
        <v>2402</v>
      </c>
      <c r="D3565" t="s">
        <v>901</v>
      </c>
      <c r="E3565" s="200">
        <v>86587</v>
      </c>
      <c r="F3565">
        <v>5</v>
      </c>
      <c r="G3565" t="s">
        <v>890</v>
      </c>
      <c r="H3565">
        <f>YEAR(Table5[[#This Row],[Date]])</f>
        <v>2137</v>
      </c>
    </row>
    <row r="3566" spans="1:8" x14ac:dyDescent="0.2">
      <c r="A3566">
        <v>4718</v>
      </c>
      <c r="B3566" t="s">
        <v>888</v>
      </c>
      <c r="C3566">
        <v>2417</v>
      </c>
      <c r="D3566" t="s">
        <v>900</v>
      </c>
      <c r="E3566" s="200">
        <v>86599</v>
      </c>
      <c r="F3566">
        <v>5</v>
      </c>
      <c r="G3566" t="s">
        <v>890</v>
      </c>
      <c r="H3566">
        <f>YEAR(Table5[[#This Row],[Date]])</f>
        <v>2137</v>
      </c>
    </row>
    <row r="3567" spans="1:8" x14ac:dyDescent="0.2">
      <c r="A3567">
        <v>4719</v>
      </c>
      <c r="B3567" t="s">
        <v>888</v>
      </c>
      <c r="C3567">
        <v>2417</v>
      </c>
      <c r="D3567" t="s">
        <v>900</v>
      </c>
      <c r="E3567" s="200">
        <v>86611</v>
      </c>
      <c r="F3567">
        <v>5</v>
      </c>
      <c r="G3567" t="s">
        <v>890</v>
      </c>
      <c r="H3567">
        <f>YEAR(Table5[[#This Row],[Date]])</f>
        <v>2137</v>
      </c>
    </row>
    <row r="3568" spans="1:8" x14ac:dyDescent="0.2">
      <c r="A3568">
        <v>4720</v>
      </c>
      <c r="B3568" t="s">
        <v>891</v>
      </c>
      <c r="C3568">
        <v>2412</v>
      </c>
      <c r="D3568" t="s">
        <v>893</v>
      </c>
      <c r="E3568" s="200">
        <v>86623</v>
      </c>
      <c r="F3568">
        <v>5</v>
      </c>
      <c r="G3568" t="s">
        <v>890</v>
      </c>
      <c r="H3568">
        <f>YEAR(Table5[[#This Row],[Date]])</f>
        <v>2137</v>
      </c>
    </row>
    <row r="3569" spans="1:8" x14ac:dyDescent="0.2">
      <c r="A3569">
        <v>4721</v>
      </c>
      <c r="B3569" t="s">
        <v>894</v>
      </c>
      <c r="C3569">
        <v>2404</v>
      </c>
      <c r="D3569" t="s">
        <v>893</v>
      </c>
      <c r="E3569" s="200">
        <v>86635</v>
      </c>
      <c r="F3569">
        <v>4</v>
      </c>
      <c r="G3569" t="s">
        <v>890</v>
      </c>
      <c r="H3569">
        <f>YEAR(Table5[[#This Row],[Date]])</f>
        <v>2137</v>
      </c>
    </row>
    <row r="3570" spans="1:8" x14ac:dyDescent="0.2">
      <c r="A3570">
        <v>4722</v>
      </c>
      <c r="B3570" t="s">
        <v>888</v>
      </c>
      <c r="C3570">
        <v>2404</v>
      </c>
      <c r="D3570" t="s">
        <v>900</v>
      </c>
      <c r="E3570" s="200">
        <v>86647</v>
      </c>
      <c r="F3570">
        <v>4</v>
      </c>
      <c r="G3570" t="s">
        <v>892</v>
      </c>
      <c r="H3570">
        <f>YEAR(Table5[[#This Row],[Date]])</f>
        <v>2137</v>
      </c>
    </row>
    <row r="3571" spans="1:8" x14ac:dyDescent="0.2">
      <c r="A3571">
        <v>4723</v>
      </c>
      <c r="B3571" t="s">
        <v>891</v>
      </c>
      <c r="C3571">
        <v>2416</v>
      </c>
      <c r="D3571" t="s">
        <v>897</v>
      </c>
      <c r="E3571" s="200">
        <v>86659</v>
      </c>
      <c r="F3571">
        <v>4</v>
      </c>
      <c r="G3571" t="s">
        <v>892</v>
      </c>
      <c r="H3571">
        <f>YEAR(Table5[[#This Row],[Date]])</f>
        <v>2137</v>
      </c>
    </row>
    <row r="3572" spans="1:8" x14ac:dyDescent="0.2">
      <c r="A3572">
        <v>4724</v>
      </c>
      <c r="B3572" t="s">
        <v>898</v>
      </c>
      <c r="C3572">
        <v>2415</v>
      </c>
      <c r="D3572" t="s">
        <v>900</v>
      </c>
      <c r="E3572" s="200">
        <v>86671</v>
      </c>
      <c r="F3572">
        <v>4</v>
      </c>
      <c r="G3572" t="s">
        <v>892</v>
      </c>
      <c r="H3572">
        <f>YEAR(Table5[[#This Row],[Date]])</f>
        <v>2137</v>
      </c>
    </row>
    <row r="3573" spans="1:8" x14ac:dyDescent="0.2">
      <c r="A3573">
        <v>4725</v>
      </c>
      <c r="B3573" t="s">
        <v>891</v>
      </c>
      <c r="C3573">
        <v>2417</v>
      </c>
      <c r="D3573" t="s">
        <v>893</v>
      </c>
      <c r="E3573" s="200">
        <v>86683</v>
      </c>
      <c r="F3573">
        <v>4</v>
      </c>
      <c r="G3573" t="s">
        <v>890</v>
      </c>
      <c r="H3573">
        <f>YEAR(Table5[[#This Row],[Date]])</f>
        <v>2137</v>
      </c>
    </row>
    <row r="3574" spans="1:8" x14ac:dyDescent="0.2">
      <c r="A3574">
        <v>4726</v>
      </c>
      <c r="B3574" t="s">
        <v>888</v>
      </c>
      <c r="C3574">
        <v>2418</v>
      </c>
      <c r="D3574" t="s">
        <v>899</v>
      </c>
      <c r="E3574" s="200">
        <v>86695</v>
      </c>
      <c r="F3574">
        <v>4</v>
      </c>
      <c r="G3574" t="s">
        <v>892</v>
      </c>
      <c r="H3574">
        <f>YEAR(Table5[[#This Row],[Date]])</f>
        <v>2137</v>
      </c>
    </row>
    <row r="3575" spans="1:8" x14ac:dyDescent="0.2">
      <c r="A3575">
        <v>4727</v>
      </c>
      <c r="B3575" t="s">
        <v>891</v>
      </c>
      <c r="C3575">
        <v>2423</v>
      </c>
      <c r="D3575" t="s">
        <v>897</v>
      </c>
      <c r="E3575" s="200">
        <v>86707</v>
      </c>
      <c r="F3575">
        <v>4</v>
      </c>
      <c r="G3575" t="s">
        <v>890</v>
      </c>
      <c r="H3575">
        <f>YEAR(Table5[[#This Row],[Date]])</f>
        <v>2137</v>
      </c>
    </row>
    <row r="3576" spans="1:8" x14ac:dyDescent="0.2">
      <c r="A3576">
        <v>4728</v>
      </c>
      <c r="B3576" t="s">
        <v>891</v>
      </c>
      <c r="C3576">
        <v>2421</v>
      </c>
      <c r="D3576" t="s">
        <v>899</v>
      </c>
      <c r="E3576" s="200">
        <v>86719</v>
      </c>
      <c r="F3576">
        <v>4</v>
      </c>
      <c r="G3576" t="s">
        <v>890</v>
      </c>
      <c r="H3576">
        <f>YEAR(Table5[[#This Row],[Date]])</f>
        <v>2137</v>
      </c>
    </row>
    <row r="3577" spans="1:8" x14ac:dyDescent="0.2">
      <c r="A3577">
        <v>4729</v>
      </c>
      <c r="B3577" t="s">
        <v>891</v>
      </c>
      <c r="C3577">
        <v>2413</v>
      </c>
      <c r="D3577" t="s">
        <v>900</v>
      </c>
      <c r="E3577" s="200">
        <v>86731</v>
      </c>
      <c r="F3577">
        <v>4</v>
      </c>
      <c r="G3577" t="s">
        <v>892</v>
      </c>
      <c r="H3577">
        <f>YEAR(Table5[[#This Row],[Date]])</f>
        <v>2137</v>
      </c>
    </row>
    <row r="3578" spans="1:8" x14ac:dyDescent="0.2">
      <c r="A3578">
        <v>4730</v>
      </c>
      <c r="B3578" t="s">
        <v>891</v>
      </c>
      <c r="C3578">
        <v>2417</v>
      </c>
      <c r="D3578" t="s">
        <v>889</v>
      </c>
      <c r="E3578" s="200">
        <v>86743</v>
      </c>
      <c r="F3578">
        <v>4</v>
      </c>
      <c r="G3578" t="s">
        <v>890</v>
      </c>
      <c r="H3578">
        <f>YEAR(Table5[[#This Row],[Date]])</f>
        <v>2137</v>
      </c>
    </row>
    <row r="3579" spans="1:8" x14ac:dyDescent="0.2">
      <c r="A3579">
        <v>4731</v>
      </c>
      <c r="B3579" t="s">
        <v>891</v>
      </c>
      <c r="C3579">
        <v>2404</v>
      </c>
      <c r="D3579" t="s">
        <v>897</v>
      </c>
      <c r="E3579" s="200">
        <v>86755</v>
      </c>
      <c r="F3579">
        <v>4</v>
      </c>
      <c r="G3579" t="s">
        <v>890</v>
      </c>
      <c r="H3579">
        <f>YEAR(Table5[[#This Row],[Date]])</f>
        <v>2137</v>
      </c>
    </row>
    <row r="3580" spans="1:8" x14ac:dyDescent="0.2">
      <c r="A3580">
        <v>4732</v>
      </c>
      <c r="B3580" t="s">
        <v>895</v>
      </c>
      <c r="C3580">
        <v>2423</v>
      </c>
      <c r="D3580" t="s">
        <v>899</v>
      </c>
      <c r="E3580" s="200">
        <v>86767</v>
      </c>
      <c r="F3580">
        <v>4</v>
      </c>
      <c r="G3580" t="s">
        <v>890</v>
      </c>
      <c r="H3580">
        <f>YEAR(Table5[[#This Row],[Date]])</f>
        <v>2137</v>
      </c>
    </row>
    <row r="3581" spans="1:8" x14ac:dyDescent="0.2">
      <c r="A3581">
        <v>4733</v>
      </c>
      <c r="B3581" t="s">
        <v>891</v>
      </c>
      <c r="C3581">
        <v>2424</v>
      </c>
      <c r="D3581" t="s">
        <v>897</v>
      </c>
      <c r="E3581" s="200">
        <v>86779</v>
      </c>
      <c r="F3581">
        <v>4</v>
      </c>
      <c r="G3581" t="s">
        <v>896</v>
      </c>
      <c r="H3581">
        <f>YEAR(Table5[[#This Row],[Date]])</f>
        <v>2137</v>
      </c>
    </row>
    <row r="3582" spans="1:8" x14ac:dyDescent="0.2">
      <c r="A3582">
        <v>4734</v>
      </c>
      <c r="B3582" t="s">
        <v>891</v>
      </c>
      <c r="C3582">
        <v>2418</v>
      </c>
      <c r="D3582" t="s">
        <v>899</v>
      </c>
      <c r="E3582" s="200">
        <v>86791</v>
      </c>
      <c r="F3582">
        <v>4</v>
      </c>
      <c r="G3582" t="s">
        <v>890</v>
      </c>
      <c r="H3582">
        <f>YEAR(Table5[[#This Row],[Date]])</f>
        <v>2137</v>
      </c>
    </row>
    <row r="3583" spans="1:8" x14ac:dyDescent="0.2">
      <c r="A3583">
        <v>4735</v>
      </c>
      <c r="B3583" t="s">
        <v>891</v>
      </c>
      <c r="C3583">
        <v>2414</v>
      </c>
      <c r="D3583" t="s">
        <v>893</v>
      </c>
      <c r="E3583" s="200">
        <v>86803</v>
      </c>
      <c r="F3583">
        <v>4</v>
      </c>
      <c r="G3583" t="s">
        <v>892</v>
      </c>
      <c r="H3583">
        <f>YEAR(Table5[[#This Row],[Date]])</f>
        <v>2137</v>
      </c>
    </row>
    <row r="3584" spans="1:8" x14ac:dyDescent="0.2">
      <c r="A3584">
        <v>4736</v>
      </c>
      <c r="B3584" t="s">
        <v>891</v>
      </c>
      <c r="C3584">
        <v>2405</v>
      </c>
      <c r="D3584" t="s">
        <v>900</v>
      </c>
      <c r="E3584" s="200">
        <v>86815</v>
      </c>
      <c r="F3584">
        <v>4</v>
      </c>
      <c r="G3584" t="s">
        <v>892</v>
      </c>
      <c r="H3584">
        <f>YEAR(Table5[[#This Row],[Date]])</f>
        <v>2137</v>
      </c>
    </row>
    <row r="3585" spans="1:8" x14ac:dyDescent="0.2">
      <c r="A3585">
        <v>4737</v>
      </c>
      <c r="B3585" t="s">
        <v>888</v>
      </c>
      <c r="C3585">
        <v>2405</v>
      </c>
      <c r="D3585" t="s">
        <v>900</v>
      </c>
      <c r="E3585" s="200">
        <v>86827</v>
      </c>
      <c r="F3585">
        <v>4</v>
      </c>
      <c r="G3585" t="s">
        <v>892</v>
      </c>
      <c r="H3585">
        <f>YEAR(Table5[[#This Row],[Date]])</f>
        <v>2137</v>
      </c>
    </row>
    <row r="3586" spans="1:8" x14ac:dyDescent="0.2">
      <c r="A3586">
        <v>4738</v>
      </c>
      <c r="B3586" t="s">
        <v>888</v>
      </c>
      <c r="C3586">
        <v>2405</v>
      </c>
      <c r="D3586" t="s">
        <v>900</v>
      </c>
      <c r="E3586" s="200">
        <v>86839</v>
      </c>
      <c r="F3586">
        <v>4</v>
      </c>
      <c r="G3586" t="s">
        <v>892</v>
      </c>
      <c r="H3586">
        <f>YEAR(Table5[[#This Row],[Date]])</f>
        <v>2137</v>
      </c>
    </row>
    <row r="3587" spans="1:8" x14ac:dyDescent="0.2">
      <c r="A3587">
        <v>4739</v>
      </c>
      <c r="B3587" t="s">
        <v>891</v>
      </c>
      <c r="C3587">
        <v>2423</v>
      </c>
      <c r="D3587" t="s">
        <v>899</v>
      </c>
      <c r="E3587" s="200">
        <v>86851</v>
      </c>
      <c r="F3587">
        <v>4</v>
      </c>
      <c r="G3587" t="s">
        <v>890</v>
      </c>
      <c r="H3587">
        <f>YEAR(Table5[[#This Row],[Date]])</f>
        <v>2137</v>
      </c>
    </row>
    <row r="3588" spans="1:8" x14ac:dyDescent="0.2">
      <c r="A3588">
        <v>4740</v>
      </c>
      <c r="B3588" t="s">
        <v>888</v>
      </c>
      <c r="C3588">
        <v>2419</v>
      </c>
      <c r="D3588" t="s">
        <v>901</v>
      </c>
      <c r="E3588" s="200">
        <v>86863</v>
      </c>
      <c r="F3588">
        <v>4</v>
      </c>
      <c r="G3588" t="s">
        <v>890</v>
      </c>
      <c r="H3588">
        <f>YEAR(Table5[[#This Row],[Date]])</f>
        <v>2137</v>
      </c>
    </row>
    <row r="3589" spans="1:8" x14ac:dyDescent="0.2">
      <c r="A3589">
        <v>4741</v>
      </c>
      <c r="B3589" t="s">
        <v>891</v>
      </c>
      <c r="C3589">
        <v>2402</v>
      </c>
      <c r="D3589" t="s">
        <v>900</v>
      </c>
      <c r="E3589" s="200">
        <v>86875</v>
      </c>
      <c r="F3589">
        <v>4</v>
      </c>
      <c r="G3589" t="s">
        <v>890</v>
      </c>
      <c r="H3589">
        <f>YEAR(Table5[[#This Row],[Date]])</f>
        <v>2137</v>
      </c>
    </row>
    <row r="3590" spans="1:8" x14ac:dyDescent="0.2">
      <c r="A3590">
        <v>4742</v>
      </c>
      <c r="B3590" t="s">
        <v>888</v>
      </c>
      <c r="C3590">
        <v>2407</v>
      </c>
      <c r="D3590" t="s">
        <v>900</v>
      </c>
      <c r="E3590" s="200">
        <v>86887</v>
      </c>
      <c r="F3590">
        <v>4</v>
      </c>
      <c r="G3590" t="s">
        <v>892</v>
      </c>
      <c r="H3590">
        <f>YEAR(Table5[[#This Row],[Date]])</f>
        <v>2137</v>
      </c>
    </row>
    <row r="3591" spans="1:8" x14ac:dyDescent="0.2">
      <c r="A3591">
        <v>4743</v>
      </c>
      <c r="B3591" t="s">
        <v>891</v>
      </c>
      <c r="C3591">
        <v>2407</v>
      </c>
      <c r="D3591" t="s">
        <v>897</v>
      </c>
      <c r="E3591" s="200">
        <v>86899</v>
      </c>
      <c r="F3591">
        <v>4</v>
      </c>
      <c r="G3591" t="s">
        <v>892</v>
      </c>
      <c r="H3591">
        <f>YEAR(Table5[[#This Row],[Date]])</f>
        <v>2137</v>
      </c>
    </row>
    <row r="3592" spans="1:8" x14ac:dyDescent="0.2">
      <c r="A3592">
        <v>4744</v>
      </c>
      <c r="B3592" t="s">
        <v>894</v>
      </c>
      <c r="C3592">
        <v>2423</v>
      </c>
      <c r="D3592" t="s">
        <v>900</v>
      </c>
      <c r="E3592" s="200">
        <v>86911</v>
      </c>
      <c r="F3592">
        <v>4</v>
      </c>
      <c r="G3592" t="s">
        <v>892</v>
      </c>
      <c r="H3592">
        <f>YEAR(Table5[[#This Row],[Date]])</f>
        <v>2137</v>
      </c>
    </row>
    <row r="3593" spans="1:8" x14ac:dyDescent="0.2">
      <c r="A3593">
        <v>4745</v>
      </c>
      <c r="B3593" t="s">
        <v>894</v>
      </c>
      <c r="C3593">
        <v>2414</v>
      </c>
      <c r="D3593" t="s">
        <v>899</v>
      </c>
      <c r="E3593" s="200">
        <v>86923</v>
      </c>
      <c r="F3593">
        <v>4</v>
      </c>
      <c r="G3593" t="s">
        <v>892</v>
      </c>
      <c r="H3593">
        <f>YEAR(Table5[[#This Row],[Date]])</f>
        <v>2137</v>
      </c>
    </row>
    <row r="3594" spans="1:8" x14ac:dyDescent="0.2">
      <c r="A3594">
        <v>4746</v>
      </c>
      <c r="B3594" t="s">
        <v>891</v>
      </c>
      <c r="C3594">
        <v>2422</v>
      </c>
      <c r="D3594" t="s">
        <v>900</v>
      </c>
      <c r="E3594" s="200">
        <v>86935</v>
      </c>
      <c r="F3594">
        <v>4</v>
      </c>
      <c r="G3594" t="s">
        <v>890</v>
      </c>
      <c r="H3594">
        <f>YEAR(Table5[[#This Row],[Date]])</f>
        <v>2138</v>
      </c>
    </row>
    <row r="3595" spans="1:8" x14ac:dyDescent="0.2">
      <c r="A3595">
        <v>4747</v>
      </c>
      <c r="B3595" t="s">
        <v>891</v>
      </c>
      <c r="C3595">
        <v>2408</v>
      </c>
      <c r="D3595" t="s">
        <v>900</v>
      </c>
      <c r="E3595" s="200">
        <v>86947</v>
      </c>
      <c r="F3595">
        <v>4</v>
      </c>
      <c r="G3595" t="s">
        <v>890</v>
      </c>
      <c r="H3595">
        <f>YEAR(Table5[[#This Row],[Date]])</f>
        <v>2138</v>
      </c>
    </row>
    <row r="3596" spans="1:8" x14ac:dyDescent="0.2">
      <c r="A3596">
        <v>4748</v>
      </c>
      <c r="B3596" t="s">
        <v>891</v>
      </c>
      <c r="C3596">
        <v>2416</v>
      </c>
      <c r="D3596" t="s">
        <v>897</v>
      </c>
      <c r="E3596" s="200">
        <v>86959</v>
      </c>
      <c r="F3596">
        <v>4</v>
      </c>
      <c r="G3596" t="s">
        <v>892</v>
      </c>
      <c r="H3596">
        <f>YEAR(Table5[[#This Row],[Date]])</f>
        <v>2138</v>
      </c>
    </row>
    <row r="3597" spans="1:8" x14ac:dyDescent="0.2">
      <c r="A3597">
        <v>4749</v>
      </c>
      <c r="B3597" t="s">
        <v>891</v>
      </c>
      <c r="C3597">
        <v>2420</v>
      </c>
      <c r="D3597" t="s">
        <v>893</v>
      </c>
      <c r="E3597" s="200">
        <v>86971</v>
      </c>
      <c r="F3597">
        <v>4</v>
      </c>
      <c r="G3597" t="s">
        <v>890</v>
      </c>
      <c r="H3597">
        <f>YEAR(Table5[[#This Row],[Date]])</f>
        <v>2138</v>
      </c>
    </row>
    <row r="3598" spans="1:8" x14ac:dyDescent="0.2">
      <c r="A3598">
        <v>4752</v>
      </c>
      <c r="B3598" t="s">
        <v>888</v>
      </c>
      <c r="C3598">
        <v>2411</v>
      </c>
      <c r="D3598" t="s">
        <v>889</v>
      </c>
      <c r="E3598" s="200">
        <v>86983</v>
      </c>
      <c r="F3598">
        <v>4</v>
      </c>
      <c r="G3598" t="s">
        <v>890</v>
      </c>
      <c r="H3598">
        <f>YEAR(Table5[[#This Row],[Date]])</f>
        <v>2138</v>
      </c>
    </row>
    <row r="3599" spans="1:8" x14ac:dyDescent="0.2">
      <c r="A3599">
        <v>4753</v>
      </c>
      <c r="B3599" t="s">
        <v>888</v>
      </c>
      <c r="C3599">
        <v>2408</v>
      </c>
      <c r="D3599" t="s">
        <v>889</v>
      </c>
      <c r="E3599" s="200">
        <v>86995</v>
      </c>
      <c r="F3599">
        <v>4</v>
      </c>
      <c r="G3599" t="s">
        <v>890</v>
      </c>
      <c r="H3599">
        <f>YEAR(Table5[[#This Row],[Date]])</f>
        <v>2138</v>
      </c>
    </row>
    <row r="3600" spans="1:8" x14ac:dyDescent="0.2">
      <c r="A3600">
        <v>4754</v>
      </c>
      <c r="B3600" t="s">
        <v>888</v>
      </c>
      <c r="C3600">
        <v>2408</v>
      </c>
      <c r="D3600" t="s">
        <v>889</v>
      </c>
      <c r="E3600" s="200">
        <v>87007</v>
      </c>
      <c r="F3600">
        <v>4</v>
      </c>
      <c r="G3600" t="s">
        <v>890</v>
      </c>
      <c r="H3600">
        <f>YEAR(Table5[[#This Row],[Date]])</f>
        <v>2138</v>
      </c>
    </row>
    <row r="3601" spans="1:8" x14ac:dyDescent="0.2">
      <c r="A3601">
        <v>4755</v>
      </c>
      <c r="B3601" t="s">
        <v>888</v>
      </c>
      <c r="C3601">
        <v>2409</v>
      </c>
      <c r="D3601" t="s">
        <v>893</v>
      </c>
      <c r="E3601" s="200">
        <v>87019</v>
      </c>
      <c r="F3601">
        <v>4</v>
      </c>
      <c r="G3601" t="s">
        <v>892</v>
      </c>
      <c r="H3601">
        <f>YEAR(Table5[[#This Row],[Date]])</f>
        <v>2138</v>
      </c>
    </row>
    <row r="3602" spans="1:8" x14ac:dyDescent="0.2">
      <c r="A3602">
        <v>4756</v>
      </c>
      <c r="B3602" t="s">
        <v>888</v>
      </c>
      <c r="C3602">
        <v>2412</v>
      </c>
      <c r="D3602" t="s">
        <v>899</v>
      </c>
      <c r="E3602" s="200">
        <v>87031</v>
      </c>
      <c r="F3602">
        <v>4</v>
      </c>
      <c r="G3602" t="s">
        <v>892</v>
      </c>
      <c r="H3602">
        <f>YEAR(Table5[[#This Row],[Date]])</f>
        <v>2138</v>
      </c>
    </row>
    <row r="3603" spans="1:8" x14ac:dyDescent="0.2">
      <c r="A3603">
        <v>4757</v>
      </c>
      <c r="B3603" t="s">
        <v>888</v>
      </c>
      <c r="C3603">
        <v>2412</v>
      </c>
      <c r="D3603" t="s">
        <v>897</v>
      </c>
      <c r="E3603" s="200">
        <v>87043</v>
      </c>
      <c r="F3603">
        <v>4</v>
      </c>
      <c r="G3603" t="s">
        <v>892</v>
      </c>
      <c r="H3603">
        <f>YEAR(Table5[[#This Row],[Date]])</f>
        <v>2138</v>
      </c>
    </row>
    <row r="3604" spans="1:8" x14ac:dyDescent="0.2">
      <c r="A3604">
        <v>4758</v>
      </c>
      <c r="B3604" t="s">
        <v>888</v>
      </c>
      <c r="C3604">
        <v>2423</v>
      </c>
      <c r="D3604" t="s">
        <v>899</v>
      </c>
      <c r="E3604" s="200">
        <v>87055</v>
      </c>
      <c r="F3604">
        <v>4</v>
      </c>
      <c r="G3604" t="s">
        <v>890</v>
      </c>
      <c r="H3604">
        <f>YEAR(Table5[[#This Row],[Date]])</f>
        <v>2138</v>
      </c>
    </row>
    <row r="3605" spans="1:8" x14ac:dyDescent="0.2">
      <c r="A3605">
        <v>4759</v>
      </c>
      <c r="B3605" t="s">
        <v>891</v>
      </c>
      <c r="C3605">
        <v>2416</v>
      </c>
      <c r="D3605" t="s">
        <v>899</v>
      </c>
      <c r="E3605" s="200">
        <v>87067</v>
      </c>
      <c r="F3605">
        <v>4</v>
      </c>
      <c r="G3605" t="s">
        <v>890</v>
      </c>
      <c r="H3605">
        <f>YEAR(Table5[[#This Row],[Date]])</f>
        <v>2138</v>
      </c>
    </row>
    <row r="3606" spans="1:8" x14ac:dyDescent="0.2">
      <c r="A3606">
        <v>4760</v>
      </c>
      <c r="B3606" t="s">
        <v>888</v>
      </c>
      <c r="C3606">
        <v>2402</v>
      </c>
      <c r="D3606" t="s">
        <v>899</v>
      </c>
      <c r="E3606" s="200">
        <v>87079</v>
      </c>
      <c r="F3606">
        <v>4</v>
      </c>
      <c r="G3606" t="s">
        <v>892</v>
      </c>
      <c r="H3606">
        <f>YEAR(Table5[[#This Row],[Date]])</f>
        <v>2138</v>
      </c>
    </row>
    <row r="3607" spans="1:8" x14ac:dyDescent="0.2">
      <c r="A3607">
        <v>4761</v>
      </c>
      <c r="B3607" t="s">
        <v>888</v>
      </c>
      <c r="C3607">
        <v>2414</v>
      </c>
      <c r="D3607" t="s">
        <v>897</v>
      </c>
      <c r="E3607" s="200">
        <v>87091</v>
      </c>
      <c r="F3607">
        <v>4</v>
      </c>
      <c r="G3607" t="s">
        <v>890</v>
      </c>
      <c r="H3607">
        <f>YEAR(Table5[[#This Row],[Date]])</f>
        <v>2138</v>
      </c>
    </row>
    <row r="3608" spans="1:8" x14ac:dyDescent="0.2">
      <c r="A3608">
        <v>4763</v>
      </c>
      <c r="B3608" t="s">
        <v>891</v>
      </c>
      <c r="C3608">
        <v>2406</v>
      </c>
      <c r="D3608" t="s">
        <v>899</v>
      </c>
      <c r="E3608" s="200">
        <v>87103</v>
      </c>
      <c r="F3608">
        <v>4</v>
      </c>
      <c r="G3608" t="s">
        <v>892</v>
      </c>
      <c r="H3608">
        <f>YEAR(Table5[[#This Row],[Date]])</f>
        <v>2138</v>
      </c>
    </row>
    <row r="3609" spans="1:8" x14ac:dyDescent="0.2">
      <c r="A3609">
        <v>4764</v>
      </c>
      <c r="B3609" t="s">
        <v>888</v>
      </c>
      <c r="C3609">
        <v>2418</v>
      </c>
      <c r="D3609" t="s">
        <v>899</v>
      </c>
      <c r="E3609" s="200">
        <v>87115</v>
      </c>
      <c r="F3609">
        <v>4</v>
      </c>
      <c r="G3609" t="s">
        <v>890</v>
      </c>
      <c r="H3609">
        <f>YEAR(Table5[[#This Row],[Date]])</f>
        <v>2138</v>
      </c>
    </row>
    <row r="3610" spans="1:8" x14ac:dyDescent="0.2">
      <c r="A3610">
        <v>4765</v>
      </c>
      <c r="B3610" t="s">
        <v>888</v>
      </c>
      <c r="C3610">
        <v>2406</v>
      </c>
      <c r="D3610" t="s">
        <v>899</v>
      </c>
      <c r="E3610" s="200">
        <v>87127</v>
      </c>
      <c r="F3610">
        <v>4</v>
      </c>
      <c r="G3610" t="s">
        <v>892</v>
      </c>
      <c r="H3610">
        <f>YEAR(Table5[[#This Row],[Date]])</f>
        <v>2138</v>
      </c>
    </row>
    <row r="3611" spans="1:8" x14ac:dyDescent="0.2">
      <c r="A3611">
        <v>4766</v>
      </c>
      <c r="B3611" t="s">
        <v>891</v>
      </c>
      <c r="C3611">
        <v>2411</v>
      </c>
      <c r="D3611" t="s">
        <v>900</v>
      </c>
      <c r="E3611" s="200">
        <v>87139</v>
      </c>
      <c r="F3611">
        <v>4</v>
      </c>
      <c r="G3611" t="s">
        <v>892</v>
      </c>
      <c r="H3611">
        <f>YEAR(Table5[[#This Row],[Date]])</f>
        <v>2138</v>
      </c>
    </row>
    <row r="3612" spans="1:8" x14ac:dyDescent="0.2">
      <c r="A3612">
        <v>4767</v>
      </c>
      <c r="B3612" t="s">
        <v>891</v>
      </c>
      <c r="C3612">
        <v>2409</v>
      </c>
      <c r="D3612" t="s">
        <v>899</v>
      </c>
      <c r="E3612" s="200">
        <v>87151</v>
      </c>
      <c r="F3612">
        <v>4</v>
      </c>
      <c r="G3612" t="s">
        <v>892</v>
      </c>
      <c r="H3612">
        <f>YEAR(Table5[[#This Row],[Date]])</f>
        <v>2138</v>
      </c>
    </row>
    <row r="3613" spans="1:8" x14ac:dyDescent="0.2">
      <c r="A3613">
        <v>4768</v>
      </c>
      <c r="B3613" t="s">
        <v>888</v>
      </c>
      <c r="C3613">
        <v>2424</v>
      </c>
      <c r="D3613" t="s">
        <v>889</v>
      </c>
      <c r="E3613" s="200">
        <v>87163</v>
      </c>
      <c r="F3613">
        <v>4</v>
      </c>
      <c r="G3613" t="s">
        <v>890</v>
      </c>
      <c r="H3613">
        <f>YEAR(Table5[[#This Row],[Date]])</f>
        <v>2138</v>
      </c>
    </row>
    <row r="3614" spans="1:8" x14ac:dyDescent="0.2">
      <c r="A3614">
        <v>4769</v>
      </c>
      <c r="B3614" t="s">
        <v>891</v>
      </c>
      <c r="C3614">
        <v>2406</v>
      </c>
      <c r="D3614" t="s">
        <v>899</v>
      </c>
      <c r="E3614" s="200">
        <v>87175</v>
      </c>
      <c r="F3614">
        <v>4</v>
      </c>
      <c r="G3614" t="s">
        <v>892</v>
      </c>
      <c r="H3614">
        <f>YEAR(Table5[[#This Row],[Date]])</f>
        <v>2138</v>
      </c>
    </row>
    <row r="3615" spans="1:8" x14ac:dyDescent="0.2">
      <c r="A3615">
        <v>4770</v>
      </c>
      <c r="B3615" t="s">
        <v>888</v>
      </c>
      <c r="C3615">
        <v>2403</v>
      </c>
      <c r="D3615" t="s">
        <v>897</v>
      </c>
      <c r="E3615" s="200">
        <v>87187</v>
      </c>
      <c r="F3615">
        <v>4</v>
      </c>
      <c r="G3615" t="s">
        <v>890</v>
      </c>
      <c r="H3615">
        <f>YEAR(Table5[[#This Row],[Date]])</f>
        <v>2138</v>
      </c>
    </row>
    <row r="3616" spans="1:8" x14ac:dyDescent="0.2">
      <c r="A3616">
        <v>4771</v>
      </c>
      <c r="B3616" t="s">
        <v>888</v>
      </c>
      <c r="C3616">
        <v>2423</v>
      </c>
      <c r="D3616" t="s">
        <v>901</v>
      </c>
      <c r="E3616" s="200">
        <v>87199</v>
      </c>
      <c r="F3616">
        <v>4</v>
      </c>
      <c r="G3616" t="s">
        <v>890</v>
      </c>
      <c r="H3616">
        <f>YEAR(Table5[[#This Row],[Date]])</f>
        <v>2138</v>
      </c>
    </row>
    <row r="3617" spans="1:8" x14ac:dyDescent="0.2">
      <c r="A3617">
        <v>4772</v>
      </c>
      <c r="B3617" t="s">
        <v>894</v>
      </c>
      <c r="C3617">
        <v>2419</v>
      </c>
      <c r="D3617" t="s">
        <v>899</v>
      </c>
      <c r="E3617" s="200">
        <v>87211</v>
      </c>
      <c r="F3617">
        <v>4</v>
      </c>
      <c r="G3617" t="s">
        <v>892</v>
      </c>
      <c r="H3617">
        <f>YEAR(Table5[[#This Row],[Date]])</f>
        <v>2138</v>
      </c>
    </row>
    <row r="3618" spans="1:8" x14ac:dyDescent="0.2">
      <c r="A3618">
        <v>4774</v>
      </c>
      <c r="B3618" t="s">
        <v>891</v>
      </c>
      <c r="C3618">
        <v>2419</v>
      </c>
      <c r="D3618" t="s">
        <v>900</v>
      </c>
      <c r="E3618" s="200">
        <v>87223</v>
      </c>
      <c r="F3618">
        <v>4</v>
      </c>
      <c r="G3618" t="s">
        <v>892</v>
      </c>
      <c r="H3618">
        <f>YEAR(Table5[[#This Row],[Date]])</f>
        <v>2138</v>
      </c>
    </row>
    <row r="3619" spans="1:8" x14ac:dyDescent="0.2">
      <c r="A3619">
        <v>4775</v>
      </c>
      <c r="B3619" t="s">
        <v>891</v>
      </c>
      <c r="C3619">
        <v>2412</v>
      </c>
      <c r="D3619" t="s">
        <v>897</v>
      </c>
      <c r="E3619" s="200">
        <v>87235</v>
      </c>
      <c r="F3619">
        <v>4</v>
      </c>
      <c r="G3619" t="s">
        <v>892</v>
      </c>
      <c r="H3619">
        <f>YEAR(Table5[[#This Row],[Date]])</f>
        <v>2138</v>
      </c>
    </row>
    <row r="3620" spans="1:8" x14ac:dyDescent="0.2">
      <c r="A3620">
        <v>4776</v>
      </c>
      <c r="B3620" t="s">
        <v>894</v>
      </c>
      <c r="C3620">
        <v>2416</v>
      </c>
      <c r="D3620" t="s">
        <v>901</v>
      </c>
      <c r="E3620" s="200">
        <v>87247</v>
      </c>
      <c r="F3620">
        <v>4</v>
      </c>
      <c r="G3620" t="s">
        <v>892</v>
      </c>
      <c r="H3620">
        <f>YEAR(Table5[[#This Row],[Date]])</f>
        <v>2138</v>
      </c>
    </row>
    <row r="3621" spans="1:8" x14ac:dyDescent="0.2">
      <c r="A3621">
        <v>4777</v>
      </c>
      <c r="B3621" t="s">
        <v>891</v>
      </c>
      <c r="C3621">
        <v>2423</v>
      </c>
      <c r="D3621" t="s">
        <v>900</v>
      </c>
      <c r="E3621" s="200">
        <v>87259</v>
      </c>
      <c r="F3621">
        <v>4</v>
      </c>
      <c r="G3621" t="s">
        <v>892</v>
      </c>
      <c r="H3621">
        <f>YEAR(Table5[[#This Row],[Date]])</f>
        <v>2138</v>
      </c>
    </row>
    <row r="3622" spans="1:8" x14ac:dyDescent="0.2">
      <c r="A3622">
        <v>4778</v>
      </c>
      <c r="B3622" t="s">
        <v>891</v>
      </c>
      <c r="C3622">
        <v>2414</v>
      </c>
      <c r="D3622" t="s">
        <v>900</v>
      </c>
      <c r="E3622" s="200">
        <v>87271</v>
      </c>
      <c r="F3622">
        <v>4</v>
      </c>
      <c r="G3622" t="s">
        <v>892</v>
      </c>
      <c r="H3622">
        <f>YEAR(Table5[[#This Row],[Date]])</f>
        <v>2138</v>
      </c>
    </row>
    <row r="3623" spans="1:8" x14ac:dyDescent="0.2">
      <c r="A3623">
        <v>4779</v>
      </c>
      <c r="B3623" t="s">
        <v>891</v>
      </c>
      <c r="C3623">
        <v>2409</v>
      </c>
      <c r="D3623" t="s">
        <v>900</v>
      </c>
      <c r="E3623" s="200">
        <v>87283</v>
      </c>
      <c r="F3623">
        <v>4</v>
      </c>
      <c r="G3623" t="s">
        <v>890</v>
      </c>
      <c r="H3623">
        <f>YEAR(Table5[[#This Row],[Date]])</f>
        <v>2138</v>
      </c>
    </row>
    <row r="3624" spans="1:8" x14ac:dyDescent="0.2">
      <c r="A3624">
        <v>4782</v>
      </c>
      <c r="B3624" t="s">
        <v>891</v>
      </c>
      <c r="C3624">
        <v>2424</v>
      </c>
      <c r="D3624" t="s">
        <v>897</v>
      </c>
      <c r="E3624" s="200">
        <v>87295</v>
      </c>
      <c r="F3624">
        <v>4</v>
      </c>
      <c r="G3624" t="s">
        <v>892</v>
      </c>
      <c r="H3624">
        <f>YEAR(Table5[[#This Row],[Date]])</f>
        <v>2139</v>
      </c>
    </row>
    <row r="3625" spans="1:8" x14ac:dyDescent="0.2">
      <c r="A3625">
        <v>4783</v>
      </c>
      <c r="B3625" t="s">
        <v>888</v>
      </c>
      <c r="C3625">
        <v>2406</v>
      </c>
      <c r="D3625" t="s">
        <v>897</v>
      </c>
      <c r="E3625" s="200">
        <v>87307</v>
      </c>
      <c r="F3625">
        <v>4</v>
      </c>
      <c r="G3625" t="s">
        <v>892</v>
      </c>
      <c r="H3625">
        <f>YEAR(Table5[[#This Row],[Date]])</f>
        <v>2139</v>
      </c>
    </row>
    <row r="3626" spans="1:8" x14ac:dyDescent="0.2">
      <c r="A3626">
        <v>4784</v>
      </c>
      <c r="B3626" t="s">
        <v>894</v>
      </c>
      <c r="C3626">
        <v>2422</v>
      </c>
      <c r="D3626" t="s">
        <v>901</v>
      </c>
      <c r="E3626" s="200">
        <v>87319</v>
      </c>
      <c r="F3626">
        <v>4</v>
      </c>
      <c r="G3626" t="s">
        <v>890</v>
      </c>
      <c r="H3626">
        <f>YEAR(Table5[[#This Row],[Date]])</f>
        <v>2139</v>
      </c>
    </row>
    <row r="3627" spans="1:8" x14ac:dyDescent="0.2">
      <c r="A3627">
        <v>4785</v>
      </c>
      <c r="B3627" t="s">
        <v>888</v>
      </c>
      <c r="C3627">
        <v>2406</v>
      </c>
      <c r="D3627" t="s">
        <v>899</v>
      </c>
      <c r="E3627" s="200">
        <v>87331</v>
      </c>
      <c r="F3627">
        <v>4</v>
      </c>
      <c r="G3627" t="s">
        <v>892</v>
      </c>
      <c r="H3627">
        <f>YEAR(Table5[[#This Row],[Date]])</f>
        <v>2139</v>
      </c>
    </row>
    <row r="3628" spans="1:8" x14ac:dyDescent="0.2">
      <c r="A3628">
        <v>4786</v>
      </c>
      <c r="B3628" t="s">
        <v>888</v>
      </c>
      <c r="C3628">
        <v>2419</v>
      </c>
      <c r="D3628" t="s">
        <v>901</v>
      </c>
      <c r="E3628" s="200">
        <v>87343</v>
      </c>
      <c r="F3628">
        <v>4</v>
      </c>
      <c r="G3628" t="s">
        <v>890</v>
      </c>
      <c r="H3628">
        <f>YEAR(Table5[[#This Row],[Date]])</f>
        <v>2139</v>
      </c>
    </row>
    <row r="3629" spans="1:8" x14ac:dyDescent="0.2">
      <c r="A3629">
        <v>4787</v>
      </c>
      <c r="B3629" t="s">
        <v>888</v>
      </c>
      <c r="C3629">
        <v>2402</v>
      </c>
      <c r="D3629" t="s">
        <v>900</v>
      </c>
      <c r="E3629" s="200">
        <v>87355</v>
      </c>
      <c r="F3629">
        <v>4</v>
      </c>
      <c r="G3629" t="s">
        <v>890</v>
      </c>
      <c r="H3629">
        <f>YEAR(Table5[[#This Row],[Date]])</f>
        <v>2139</v>
      </c>
    </row>
    <row r="3630" spans="1:8" x14ac:dyDescent="0.2">
      <c r="A3630">
        <v>4788</v>
      </c>
      <c r="B3630" t="s">
        <v>891</v>
      </c>
      <c r="C3630">
        <v>2402</v>
      </c>
      <c r="D3630" t="s">
        <v>900</v>
      </c>
      <c r="E3630" s="200">
        <v>87367</v>
      </c>
      <c r="F3630">
        <v>4</v>
      </c>
      <c r="G3630" t="s">
        <v>890</v>
      </c>
      <c r="H3630">
        <f>YEAR(Table5[[#This Row],[Date]])</f>
        <v>2139</v>
      </c>
    </row>
    <row r="3631" spans="1:8" x14ac:dyDescent="0.2">
      <c r="A3631">
        <v>4789</v>
      </c>
      <c r="B3631" t="s">
        <v>891</v>
      </c>
      <c r="C3631">
        <v>2401</v>
      </c>
      <c r="D3631" t="s">
        <v>900</v>
      </c>
      <c r="E3631" s="200">
        <v>87379</v>
      </c>
      <c r="F3631">
        <v>4</v>
      </c>
      <c r="G3631" t="s">
        <v>892</v>
      </c>
      <c r="H3631">
        <f>YEAR(Table5[[#This Row],[Date]])</f>
        <v>2139</v>
      </c>
    </row>
    <row r="3632" spans="1:8" x14ac:dyDescent="0.2">
      <c r="A3632">
        <v>4790</v>
      </c>
      <c r="B3632" t="s">
        <v>888</v>
      </c>
      <c r="C3632">
        <v>2418</v>
      </c>
      <c r="D3632" t="s">
        <v>900</v>
      </c>
      <c r="E3632" s="200">
        <v>87391</v>
      </c>
      <c r="F3632">
        <v>4</v>
      </c>
      <c r="G3632" t="s">
        <v>892</v>
      </c>
      <c r="H3632">
        <f>YEAR(Table5[[#This Row],[Date]])</f>
        <v>2139</v>
      </c>
    </row>
    <row r="3633" spans="1:8" x14ac:dyDescent="0.2">
      <c r="A3633">
        <v>4791</v>
      </c>
      <c r="B3633" t="s">
        <v>891</v>
      </c>
      <c r="C3633">
        <v>2409</v>
      </c>
      <c r="D3633" t="s">
        <v>900</v>
      </c>
      <c r="E3633" s="200">
        <v>87403</v>
      </c>
      <c r="F3633">
        <v>4</v>
      </c>
      <c r="G3633" t="s">
        <v>890</v>
      </c>
      <c r="H3633">
        <f>YEAR(Table5[[#This Row],[Date]])</f>
        <v>2139</v>
      </c>
    </row>
    <row r="3634" spans="1:8" x14ac:dyDescent="0.2">
      <c r="A3634">
        <v>4792</v>
      </c>
      <c r="B3634" t="s">
        <v>894</v>
      </c>
      <c r="C3634">
        <v>2413</v>
      </c>
      <c r="D3634" t="s">
        <v>899</v>
      </c>
      <c r="E3634" s="200">
        <v>87415</v>
      </c>
      <c r="F3634">
        <v>4</v>
      </c>
      <c r="G3634" t="s">
        <v>890</v>
      </c>
      <c r="H3634">
        <f>YEAR(Table5[[#This Row],[Date]])</f>
        <v>2139</v>
      </c>
    </row>
    <row r="3635" spans="1:8" x14ac:dyDescent="0.2">
      <c r="A3635">
        <v>4793</v>
      </c>
      <c r="B3635" t="s">
        <v>891</v>
      </c>
      <c r="C3635">
        <v>2404</v>
      </c>
      <c r="D3635" t="s">
        <v>900</v>
      </c>
      <c r="E3635" s="200">
        <v>87427</v>
      </c>
      <c r="F3635">
        <v>4</v>
      </c>
      <c r="G3635" t="s">
        <v>892</v>
      </c>
      <c r="H3635">
        <f>YEAR(Table5[[#This Row],[Date]])</f>
        <v>2139</v>
      </c>
    </row>
    <row r="3636" spans="1:8" x14ac:dyDescent="0.2">
      <c r="A3636">
        <v>4794</v>
      </c>
      <c r="B3636" t="s">
        <v>891</v>
      </c>
      <c r="C3636">
        <v>2419</v>
      </c>
      <c r="D3636" t="s">
        <v>901</v>
      </c>
      <c r="E3636" s="200">
        <v>87439</v>
      </c>
      <c r="F3636">
        <v>4</v>
      </c>
      <c r="G3636" t="s">
        <v>890</v>
      </c>
      <c r="H3636">
        <f>YEAR(Table5[[#This Row],[Date]])</f>
        <v>2139</v>
      </c>
    </row>
    <row r="3637" spans="1:8" x14ac:dyDescent="0.2">
      <c r="A3637">
        <v>4795</v>
      </c>
      <c r="B3637" t="s">
        <v>888</v>
      </c>
      <c r="C3637">
        <v>2411</v>
      </c>
      <c r="D3637" t="s">
        <v>900</v>
      </c>
      <c r="E3637" s="200">
        <v>87451</v>
      </c>
      <c r="F3637">
        <v>4</v>
      </c>
      <c r="G3637" t="s">
        <v>892</v>
      </c>
      <c r="H3637">
        <f>YEAR(Table5[[#This Row],[Date]])</f>
        <v>2139</v>
      </c>
    </row>
    <row r="3638" spans="1:8" x14ac:dyDescent="0.2">
      <c r="A3638">
        <v>4796</v>
      </c>
      <c r="B3638" t="s">
        <v>891</v>
      </c>
      <c r="C3638">
        <v>2402</v>
      </c>
      <c r="D3638" t="s">
        <v>899</v>
      </c>
      <c r="E3638" s="200">
        <v>87463</v>
      </c>
      <c r="F3638">
        <v>4</v>
      </c>
      <c r="G3638" t="s">
        <v>892</v>
      </c>
      <c r="H3638">
        <f>YEAR(Table5[[#This Row],[Date]])</f>
        <v>2139</v>
      </c>
    </row>
    <row r="3639" spans="1:8" x14ac:dyDescent="0.2">
      <c r="A3639">
        <v>4797</v>
      </c>
      <c r="B3639" t="s">
        <v>891</v>
      </c>
      <c r="C3639">
        <v>2402</v>
      </c>
      <c r="D3639" t="s">
        <v>901</v>
      </c>
      <c r="E3639" s="200">
        <v>87475</v>
      </c>
      <c r="F3639">
        <v>4</v>
      </c>
      <c r="G3639" t="s">
        <v>892</v>
      </c>
      <c r="H3639">
        <f>YEAR(Table5[[#This Row],[Date]])</f>
        <v>2139</v>
      </c>
    </row>
    <row r="3640" spans="1:8" x14ac:dyDescent="0.2">
      <c r="A3640">
        <v>4798</v>
      </c>
      <c r="B3640" t="s">
        <v>894</v>
      </c>
      <c r="C3640">
        <v>2409</v>
      </c>
      <c r="D3640" t="s">
        <v>900</v>
      </c>
      <c r="E3640" s="200">
        <v>87487</v>
      </c>
      <c r="F3640">
        <v>4</v>
      </c>
      <c r="G3640" t="s">
        <v>890</v>
      </c>
      <c r="H3640">
        <f>YEAR(Table5[[#This Row],[Date]])</f>
        <v>2139</v>
      </c>
    </row>
    <row r="3641" spans="1:8" x14ac:dyDescent="0.2">
      <c r="A3641">
        <v>4799</v>
      </c>
      <c r="B3641" t="s">
        <v>894</v>
      </c>
      <c r="C3641">
        <v>2411</v>
      </c>
      <c r="D3641" t="s">
        <v>900</v>
      </c>
      <c r="E3641" s="200">
        <v>87499</v>
      </c>
      <c r="F3641">
        <v>4</v>
      </c>
      <c r="G3641" t="s">
        <v>890</v>
      </c>
      <c r="H3641">
        <f>YEAR(Table5[[#This Row],[Date]])</f>
        <v>2139</v>
      </c>
    </row>
    <row r="3642" spans="1:8" x14ac:dyDescent="0.2">
      <c r="A3642">
        <v>4800</v>
      </c>
      <c r="B3642" t="s">
        <v>894</v>
      </c>
      <c r="C3642">
        <v>2408</v>
      </c>
      <c r="D3642" t="s">
        <v>901</v>
      </c>
      <c r="E3642" s="200">
        <v>87511</v>
      </c>
      <c r="F3642">
        <v>4</v>
      </c>
      <c r="G3642" t="s">
        <v>890</v>
      </c>
      <c r="H3642">
        <f>YEAR(Table5[[#This Row],[Date]])</f>
        <v>2139</v>
      </c>
    </row>
    <row r="3643" spans="1:8" x14ac:dyDescent="0.2">
      <c r="A3643">
        <v>4801</v>
      </c>
      <c r="B3643" t="s">
        <v>891</v>
      </c>
      <c r="C3643">
        <v>2408</v>
      </c>
      <c r="D3643" t="s">
        <v>901</v>
      </c>
      <c r="E3643" s="200">
        <v>87523</v>
      </c>
      <c r="F3643">
        <v>4</v>
      </c>
      <c r="G3643" t="s">
        <v>892</v>
      </c>
      <c r="H3643">
        <f>YEAR(Table5[[#This Row],[Date]])</f>
        <v>2139</v>
      </c>
    </row>
    <row r="3644" spans="1:8" x14ac:dyDescent="0.2">
      <c r="A3644">
        <v>4802</v>
      </c>
      <c r="B3644" t="s">
        <v>888</v>
      </c>
      <c r="C3644">
        <v>2404</v>
      </c>
      <c r="D3644" t="s">
        <v>897</v>
      </c>
      <c r="E3644" s="200">
        <v>87535</v>
      </c>
      <c r="F3644">
        <v>4</v>
      </c>
      <c r="G3644" t="s">
        <v>892</v>
      </c>
      <c r="H3644">
        <f>YEAR(Table5[[#This Row],[Date]])</f>
        <v>2139</v>
      </c>
    </row>
    <row r="3645" spans="1:8" x14ac:dyDescent="0.2">
      <c r="A3645">
        <v>4803</v>
      </c>
      <c r="B3645" t="s">
        <v>888</v>
      </c>
      <c r="C3645">
        <v>2415</v>
      </c>
      <c r="D3645" t="s">
        <v>899</v>
      </c>
      <c r="E3645" s="200">
        <v>87547</v>
      </c>
      <c r="F3645">
        <v>4</v>
      </c>
      <c r="G3645" t="s">
        <v>892</v>
      </c>
      <c r="H3645">
        <f>YEAR(Table5[[#This Row],[Date]])</f>
        <v>2139</v>
      </c>
    </row>
    <row r="3646" spans="1:8" x14ac:dyDescent="0.2">
      <c r="A3646">
        <v>4804</v>
      </c>
      <c r="B3646" t="s">
        <v>894</v>
      </c>
      <c r="C3646">
        <v>2414</v>
      </c>
      <c r="D3646" t="s">
        <v>900</v>
      </c>
      <c r="E3646" s="200">
        <v>87559</v>
      </c>
      <c r="F3646">
        <v>4</v>
      </c>
      <c r="G3646" t="s">
        <v>892</v>
      </c>
      <c r="H3646">
        <f>YEAR(Table5[[#This Row],[Date]])</f>
        <v>2139</v>
      </c>
    </row>
    <row r="3647" spans="1:8" x14ac:dyDescent="0.2">
      <c r="A3647">
        <v>4805</v>
      </c>
      <c r="B3647" t="s">
        <v>888</v>
      </c>
      <c r="C3647">
        <v>2420</v>
      </c>
      <c r="D3647" t="s">
        <v>889</v>
      </c>
      <c r="E3647" s="200">
        <v>87571</v>
      </c>
      <c r="F3647">
        <v>4</v>
      </c>
      <c r="G3647" t="s">
        <v>890</v>
      </c>
      <c r="H3647">
        <f>YEAR(Table5[[#This Row],[Date]])</f>
        <v>2139</v>
      </c>
    </row>
    <row r="3648" spans="1:8" x14ac:dyDescent="0.2">
      <c r="A3648">
        <v>4806</v>
      </c>
      <c r="B3648" t="s">
        <v>888</v>
      </c>
      <c r="C3648">
        <v>2420</v>
      </c>
      <c r="D3648" t="s">
        <v>893</v>
      </c>
      <c r="E3648" s="200">
        <v>87583</v>
      </c>
      <c r="F3648">
        <v>4</v>
      </c>
      <c r="G3648" t="s">
        <v>892</v>
      </c>
      <c r="H3648">
        <f>YEAR(Table5[[#This Row],[Date]])</f>
        <v>2139</v>
      </c>
    </row>
    <row r="3649" spans="1:8" x14ac:dyDescent="0.2">
      <c r="A3649">
        <v>4807</v>
      </c>
      <c r="B3649" t="s">
        <v>891</v>
      </c>
      <c r="C3649">
        <v>2404</v>
      </c>
      <c r="D3649" t="s">
        <v>897</v>
      </c>
      <c r="E3649" s="200">
        <v>87595</v>
      </c>
      <c r="F3649">
        <v>4</v>
      </c>
      <c r="G3649" t="s">
        <v>890</v>
      </c>
      <c r="H3649">
        <f>YEAR(Table5[[#This Row],[Date]])</f>
        <v>2139</v>
      </c>
    </row>
    <row r="3650" spans="1:8" x14ac:dyDescent="0.2">
      <c r="A3650">
        <v>4808</v>
      </c>
      <c r="B3650" t="s">
        <v>891</v>
      </c>
      <c r="C3650">
        <v>2404</v>
      </c>
      <c r="D3650" t="s">
        <v>897</v>
      </c>
      <c r="E3650" s="200">
        <v>87607</v>
      </c>
      <c r="F3650">
        <v>4</v>
      </c>
      <c r="G3650" t="s">
        <v>896</v>
      </c>
      <c r="H3650">
        <f>YEAR(Table5[[#This Row],[Date]])</f>
        <v>2139</v>
      </c>
    </row>
    <row r="3651" spans="1:8" x14ac:dyDescent="0.2">
      <c r="A3651">
        <v>4809</v>
      </c>
      <c r="B3651" t="s">
        <v>891</v>
      </c>
      <c r="C3651">
        <v>2404</v>
      </c>
      <c r="D3651" t="s">
        <v>897</v>
      </c>
      <c r="E3651" s="200">
        <v>87619</v>
      </c>
      <c r="F3651">
        <v>4</v>
      </c>
      <c r="G3651" t="s">
        <v>890</v>
      </c>
      <c r="H3651">
        <f>YEAR(Table5[[#This Row],[Date]])</f>
        <v>2139</v>
      </c>
    </row>
    <row r="3652" spans="1:8" x14ac:dyDescent="0.2">
      <c r="A3652">
        <v>4810</v>
      </c>
      <c r="B3652" t="s">
        <v>891</v>
      </c>
      <c r="C3652">
        <v>2405</v>
      </c>
      <c r="D3652" t="s">
        <v>899</v>
      </c>
      <c r="E3652" s="200">
        <v>87631</v>
      </c>
      <c r="F3652">
        <v>4</v>
      </c>
      <c r="G3652" t="s">
        <v>890</v>
      </c>
      <c r="H3652">
        <f>YEAR(Table5[[#This Row],[Date]])</f>
        <v>2139</v>
      </c>
    </row>
    <row r="3653" spans="1:8" x14ac:dyDescent="0.2">
      <c r="A3653">
        <v>4811</v>
      </c>
      <c r="B3653" t="s">
        <v>894</v>
      </c>
      <c r="C3653">
        <v>2406</v>
      </c>
      <c r="D3653" t="s">
        <v>901</v>
      </c>
      <c r="E3653" s="200">
        <v>87643</v>
      </c>
      <c r="F3653">
        <v>4</v>
      </c>
      <c r="G3653" t="s">
        <v>890</v>
      </c>
      <c r="H3653">
        <f>YEAR(Table5[[#This Row],[Date]])</f>
        <v>2139</v>
      </c>
    </row>
    <row r="3654" spans="1:8" x14ac:dyDescent="0.2">
      <c r="A3654">
        <v>4812</v>
      </c>
      <c r="B3654" t="s">
        <v>891</v>
      </c>
      <c r="C3654">
        <v>2401</v>
      </c>
      <c r="D3654" t="s">
        <v>900</v>
      </c>
      <c r="E3654" s="200">
        <v>87655</v>
      </c>
      <c r="F3654">
        <v>4</v>
      </c>
      <c r="G3654" t="s">
        <v>890</v>
      </c>
      <c r="H3654">
        <f>YEAR(Table5[[#This Row],[Date]])</f>
        <v>2139</v>
      </c>
    </row>
    <row r="3655" spans="1:8" x14ac:dyDescent="0.2">
      <c r="A3655">
        <v>4813</v>
      </c>
      <c r="B3655" t="s">
        <v>891</v>
      </c>
      <c r="C3655">
        <v>2419</v>
      </c>
      <c r="D3655" t="s">
        <v>900</v>
      </c>
      <c r="E3655" s="200">
        <v>87667</v>
      </c>
      <c r="F3655">
        <v>4</v>
      </c>
      <c r="G3655" t="s">
        <v>892</v>
      </c>
      <c r="H3655">
        <f>YEAR(Table5[[#This Row],[Date]])</f>
        <v>2140</v>
      </c>
    </row>
    <row r="3656" spans="1:8" x14ac:dyDescent="0.2">
      <c r="A3656">
        <v>4814</v>
      </c>
      <c r="B3656" t="s">
        <v>891</v>
      </c>
      <c r="C3656">
        <v>2408</v>
      </c>
      <c r="D3656" t="s">
        <v>893</v>
      </c>
      <c r="E3656" s="200">
        <v>87679</v>
      </c>
      <c r="F3656">
        <v>4</v>
      </c>
      <c r="G3656" t="s">
        <v>890</v>
      </c>
      <c r="H3656">
        <f>YEAR(Table5[[#This Row],[Date]])</f>
        <v>2140</v>
      </c>
    </row>
    <row r="3657" spans="1:8" x14ac:dyDescent="0.2">
      <c r="A3657">
        <v>4815</v>
      </c>
      <c r="B3657" t="s">
        <v>894</v>
      </c>
      <c r="C3657">
        <v>2412</v>
      </c>
      <c r="D3657" t="s">
        <v>900</v>
      </c>
      <c r="E3657" s="200">
        <v>87691</v>
      </c>
      <c r="F3657">
        <v>4</v>
      </c>
      <c r="G3657" t="s">
        <v>892</v>
      </c>
      <c r="H3657">
        <f>YEAR(Table5[[#This Row],[Date]])</f>
        <v>2140</v>
      </c>
    </row>
    <row r="3658" spans="1:8" x14ac:dyDescent="0.2">
      <c r="A3658">
        <v>4816</v>
      </c>
      <c r="B3658" t="s">
        <v>888</v>
      </c>
      <c r="C3658">
        <v>2402</v>
      </c>
      <c r="D3658" t="s">
        <v>900</v>
      </c>
      <c r="E3658" s="200">
        <v>87703</v>
      </c>
      <c r="F3658">
        <v>4</v>
      </c>
      <c r="G3658" t="s">
        <v>890</v>
      </c>
      <c r="H3658">
        <f>YEAR(Table5[[#This Row],[Date]])</f>
        <v>2140</v>
      </c>
    </row>
    <row r="3659" spans="1:8" x14ac:dyDescent="0.2">
      <c r="A3659">
        <v>4817</v>
      </c>
      <c r="B3659" t="s">
        <v>888</v>
      </c>
      <c r="C3659">
        <v>2415</v>
      </c>
      <c r="D3659" t="s">
        <v>900</v>
      </c>
      <c r="E3659" s="200">
        <v>87715</v>
      </c>
      <c r="F3659">
        <v>4</v>
      </c>
      <c r="G3659" t="s">
        <v>890</v>
      </c>
      <c r="H3659">
        <f>YEAR(Table5[[#This Row],[Date]])</f>
        <v>2140</v>
      </c>
    </row>
    <row r="3660" spans="1:8" x14ac:dyDescent="0.2">
      <c r="A3660">
        <v>4818</v>
      </c>
      <c r="B3660" t="s">
        <v>894</v>
      </c>
      <c r="C3660">
        <v>2409</v>
      </c>
      <c r="D3660" t="s">
        <v>899</v>
      </c>
      <c r="E3660" s="200">
        <v>87727</v>
      </c>
      <c r="F3660">
        <v>4</v>
      </c>
      <c r="G3660" t="s">
        <v>890</v>
      </c>
      <c r="H3660">
        <f>YEAR(Table5[[#This Row],[Date]])</f>
        <v>2140</v>
      </c>
    </row>
    <row r="3661" spans="1:8" x14ac:dyDescent="0.2">
      <c r="A3661">
        <v>4819</v>
      </c>
      <c r="B3661" t="s">
        <v>888</v>
      </c>
      <c r="C3661">
        <v>2413</v>
      </c>
      <c r="D3661" t="s">
        <v>900</v>
      </c>
      <c r="E3661" s="200">
        <v>87739</v>
      </c>
      <c r="F3661">
        <v>4</v>
      </c>
      <c r="G3661" t="s">
        <v>892</v>
      </c>
      <c r="H3661">
        <f>YEAR(Table5[[#This Row],[Date]])</f>
        <v>2140</v>
      </c>
    </row>
    <row r="3662" spans="1:8" x14ac:dyDescent="0.2">
      <c r="A3662">
        <v>4820</v>
      </c>
      <c r="B3662" t="s">
        <v>888</v>
      </c>
      <c r="C3662">
        <v>2418</v>
      </c>
      <c r="D3662" t="s">
        <v>897</v>
      </c>
      <c r="E3662" s="200">
        <v>87751</v>
      </c>
      <c r="F3662">
        <v>4</v>
      </c>
      <c r="G3662" t="s">
        <v>890</v>
      </c>
      <c r="H3662">
        <f>YEAR(Table5[[#This Row],[Date]])</f>
        <v>2140</v>
      </c>
    </row>
    <row r="3663" spans="1:8" x14ac:dyDescent="0.2">
      <c r="A3663">
        <v>4821</v>
      </c>
      <c r="B3663" t="s">
        <v>888</v>
      </c>
      <c r="C3663">
        <v>2403</v>
      </c>
      <c r="D3663" t="s">
        <v>900</v>
      </c>
      <c r="E3663" s="200">
        <v>87763</v>
      </c>
      <c r="F3663">
        <v>4</v>
      </c>
      <c r="G3663" t="s">
        <v>892</v>
      </c>
      <c r="H3663">
        <f>YEAR(Table5[[#This Row],[Date]])</f>
        <v>2140</v>
      </c>
    </row>
    <row r="3664" spans="1:8" x14ac:dyDescent="0.2">
      <c r="A3664">
        <v>4822</v>
      </c>
      <c r="B3664" t="s">
        <v>888</v>
      </c>
      <c r="C3664">
        <v>2403</v>
      </c>
      <c r="D3664" t="s">
        <v>900</v>
      </c>
      <c r="E3664" s="200">
        <v>87775</v>
      </c>
      <c r="F3664">
        <v>4</v>
      </c>
      <c r="G3664" t="s">
        <v>892</v>
      </c>
      <c r="H3664">
        <f>YEAR(Table5[[#This Row],[Date]])</f>
        <v>2140</v>
      </c>
    </row>
    <row r="3665" spans="1:8" x14ac:dyDescent="0.2">
      <c r="A3665">
        <v>4823</v>
      </c>
      <c r="B3665" t="s">
        <v>894</v>
      </c>
      <c r="C3665">
        <v>2406</v>
      </c>
      <c r="D3665" t="s">
        <v>899</v>
      </c>
      <c r="E3665" s="200">
        <v>87787</v>
      </c>
      <c r="F3665">
        <v>4</v>
      </c>
      <c r="G3665" t="s">
        <v>890</v>
      </c>
      <c r="H3665">
        <f>YEAR(Table5[[#This Row],[Date]])</f>
        <v>2140</v>
      </c>
    </row>
    <row r="3666" spans="1:8" x14ac:dyDescent="0.2">
      <c r="A3666">
        <v>4824</v>
      </c>
      <c r="B3666" t="s">
        <v>888</v>
      </c>
      <c r="C3666">
        <v>2421</v>
      </c>
      <c r="D3666" t="s">
        <v>900</v>
      </c>
      <c r="E3666" s="200">
        <v>87799</v>
      </c>
      <c r="F3666">
        <v>4</v>
      </c>
      <c r="G3666" t="s">
        <v>890</v>
      </c>
      <c r="H3666">
        <f>YEAR(Table5[[#This Row],[Date]])</f>
        <v>2140</v>
      </c>
    </row>
    <row r="3667" spans="1:8" x14ac:dyDescent="0.2">
      <c r="A3667">
        <v>4825</v>
      </c>
      <c r="B3667" t="s">
        <v>888</v>
      </c>
      <c r="C3667">
        <v>2412</v>
      </c>
      <c r="D3667" t="s">
        <v>901</v>
      </c>
      <c r="E3667" s="200">
        <v>87811</v>
      </c>
      <c r="F3667">
        <v>4</v>
      </c>
      <c r="G3667" t="s">
        <v>890</v>
      </c>
      <c r="H3667">
        <f>YEAR(Table5[[#This Row],[Date]])</f>
        <v>2140</v>
      </c>
    </row>
    <row r="3668" spans="1:8" x14ac:dyDescent="0.2">
      <c r="A3668">
        <v>4826</v>
      </c>
      <c r="B3668" t="s">
        <v>888</v>
      </c>
      <c r="C3668">
        <v>2423</v>
      </c>
      <c r="D3668" t="s">
        <v>899</v>
      </c>
      <c r="E3668" s="200">
        <v>87823</v>
      </c>
      <c r="F3668">
        <v>4</v>
      </c>
      <c r="G3668" t="s">
        <v>892</v>
      </c>
      <c r="H3668">
        <f>YEAR(Table5[[#This Row],[Date]])</f>
        <v>2140</v>
      </c>
    </row>
    <row r="3669" spans="1:8" x14ac:dyDescent="0.2">
      <c r="A3669">
        <v>4827</v>
      </c>
      <c r="B3669" t="s">
        <v>891</v>
      </c>
      <c r="C3669">
        <v>2401</v>
      </c>
      <c r="D3669" t="s">
        <v>899</v>
      </c>
      <c r="E3669" s="200">
        <v>87835</v>
      </c>
      <c r="F3669">
        <v>4</v>
      </c>
      <c r="G3669" t="s">
        <v>890</v>
      </c>
      <c r="H3669">
        <f>YEAR(Table5[[#This Row],[Date]])</f>
        <v>2140</v>
      </c>
    </row>
    <row r="3670" spans="1:8" x14ac:dyDescent="0.2">
      <c r="A3670">
        <v>4828</v>
      </c>
      <c r="B3670" t="s">
        <v>888</v>
      </c>
      <c r="C3670">
        <v>2420</v>
      </c>
      <c r="D3670" t="s">
        <v>897</v>
      </c>
      <c r="E3670" s="200">
        <v>87847</v>
      </c>
      <c r="F3670">
        <v>4</v>
      </c>
      <c r="G3670" t="s">
        <v>892</v>
      </c>
      <c r="H3670">
        <f>YEAR(Table5[[#This Row],[Date]])</f>
        <v>2140</v>
      </c>
    </row>
    <row r="3671" spans="1:8" x14ac:dyDescent="0.2">
      <c r="A3671">
        <v>4829</v>
      </c>
      <c r="B3671" t="s">
        <v>888</v>
      </c>
      <c r="C3671">
        <v>2416</v>
      </c>
      <c r="D3671" t="s">
        <v>889</v>
      </c>
      <c r="E3671" s="200">
        <v>87859</v>
      </c>
      <c r="F3671">
        <v>4</v>
      </c>
      <c r="G3671" t="s">
        <v>890</v>
      </c>
      <c r="H3671">
        <f>YEAR(Table5[[#This Row],[Date]])</f>
        <v>2140</v>
      </c>
    </row>
    <row r="3672" spans="1:8" x14ac:dyDescent="0.2">
      <c r="A3672">
        <v>4830</v>
      </c>
      <c r="B3672" t="s">
        <v>891</v>
      </c>
      <c r="C3672">
        <v>2408</v>
      </c>
      <c r="D3672" t="s">
        <v>897</v>
      </c>
      <c r="E3672" s="200">
        <v>87871</v>
      </c>
      <c r="F3672">
        <v>4</v>
      </c>
      <c r="G3672" t="s">
        <v>892</v>
      </c>
      <c r="H3672">
        <f>YEAR(Table5[[#This Row],[Date]])</f>
        <v>2140</v>
      </c>
    </row>
    <row r="3673" spans="1:8" x14ac:dyDescent="0.2">
      <c r="A3673">
        <v>4831</v>
      </c>
      <c r="B3673" t="s">
        <v>888</v>
      </c>
      <c r="C3673">
        <v>2411</v>
      </c>
      <c r="D3673" t="s">
        <v>897</v>
      </c>
      <c r="E3673" s="200">
        <v>87883</v>
      </c>
      <c r="F3673">
        <v>4</v>
      </c>
      <c r="G3673" t="s">
        <v>892</v>
      </c>
      <c r="H3673">
        <f>YEAR(Table5[[#This Row],[Date]])</f>
        <v>2140</v>
      </c>
    </row>
    <row r="3674" spans="1:8" x14ac:dyDescent="0.2">
      <c r="A3674">
        <v>4832</v>
      </c>
      <c r="B3674" t="s">
        <v>888</v>
      </c>
      <c r="C3674">
        <v>2402</v>
      </c>
      <c r="D3674" t="s">
        <v>893</v>
      </c>
      <c r="E3674" s="200">
        <v>87895</v>
      </c>
      <c r="F3674">
        <v>4</v>
      </c>
      <c r="G3674" t="s">
        <v>890</v>
      </c>
      <c r="H3674">
        <f>YEAR(Table5[[#This Row],[Date]])</f>
        <v>2140</v>
      </c>
    </row>
    <row r="3675" spans="1:8" x14ac:dyDescent="0.2">
      <c r="A3675">
        <v>4833</v>
      </c>
      <c r="B3675" t="s">
        <v>891</v>
      </c>
      <c r="C3675">
        <v>2422</v>
      </c>
      <c r="D3675" t="s">
        <v>897</v>
      </c>
      <c r="E3675" s="200">
        <v>87907</v>
      </c>
      <c r="F3675">
        <v>4</v>
      </c>
      <c r="G3675" t="s">
        <v>892</v>
      </c>
      <c r="H3675">
        <f>YEAR(Table5[[#This Row],[Date]])</f>
        <v>2140</v>
      </c>
    </row>
    <row r="3676" spans="1:8" x14ac:dyDescent="0.2">
      <c r="A3676">
        <v>4834</v>
      </c>
      <c r="B3676" t="s">
        <v>891</v>
      </c>
      <c r="C3676">
        <v>2401</v>
      </c>
      <c r="D3676" t="s">
        <v>900</v>
      </c>
      <c r="E3676" s="200">
        <v>87919</v>
      </c>
      <c r="F3676">
        <v>4</v>
      </c>
      <c r="G3676" t="s">
        <v>890</v>
      </c>
      <c r="H3676">
        <f>YEAR(Table5[[#This Row],[Date]])</f>
        <v>2140</v>
      </c>
    </row>
    <row r="3677" spans="1:8" x14ac:dyDescent="0.2">
      <c r="A3677">
        <v>4835</v>
      </c>
      <c r="B3677" t="s">
        <v>891</v>
      </c>
      <c r="C3677">
        <v>2401</v>
      </c>
      <c r="D3677" t="s">
        <v>889</v>
      </c>
      <c r="E3677" s="200">
        <v>87931</v>
      </c>
      <c r="F3677">
        <v>4</v>
      </c>
      <c r="G3677" t="s">
        <v>892</v>
      </c>
      <c r="H3677">
        <f>YEAR(Table5[[#This Row],[Date]])</f>
        <v>2140</v>
      </c>
    </row>
    <row r="3678" spans="1:8" x14ac:dyDescent="0.2">
      <c r="A3678">
        <v>4836</v>
      </c>
      <c r="B3678" t="s">
        <v>891</v>
      </c>
      <c r="C3678">
        <v>2401</v>
      </c>
      <c r="D3678" t="s">
        <v>900</v>
      </c>
      <c r="E3678" s="200">
        <v>87943</v>
      </c>
      <c r="F3678">
        <v>4</v>
      </c>
      <c r="G3678" t="s">
        <v>890</v>
      </c>
      <c r="H3678">
        <f>YEAR(Table5[[#This Row],[Date]])</f>
        <v>2140</v>
      </c>
    </row>
    <row r="3679" spans="1:8" x14ac:dyDescent="0.2">
      <c r="A3679">
        <v>4837</v>
      </c>
      <c r="B3679" t="s">
        <v>891</v>
      </c>
      <c r="C3679">
        <v>2412</v>
      </c>
      <c r="D3679" t="s">
        <v>901</v>
      </c>
      <c r="E3679" s="200">
        <v>87955</v>
      </c>
      <c r="F3679">
        <v>4</v>
      </c>
      <c r="G3679" t="s">
        <v>890</v>
      </c>
      <c r="H3679">
        <f>YEAR(Table5[[#This Row],[Date]])</f>
        <v>2140</v>
      </c>
    </row>
    <row r="3680" spans="1:8" x14ac:dyDescent="0.2">
      <c r="A3680">
        <v>4838</v>
      </c>
      <c r="B3680" t="s">
        <v>894</v>
      </c>
      <c r="C3680">
        <v>2412</v>
      </c>
      <c r="D3680" t="s">
        <v>893</v>
      </c>
      <c r="E3680" s="200">
        <v>87967</v>
      </c>
      <c r="F3680">
        <v>4</v>
      </c>
      <c r="G3680" t="s">
        <v>892</v>
      </c>
      <c r="H3680">
        <f>YEAR(Table5[[#This Row],[Date]])</f>
        <v>2140</v>
      </c>
    </row>
    <row r="3681" spans="1:8" x14ac:dyDescent="0.2">
      <c r="A3681">
        <v>4839</v>
      </c>
      <c r="B3681" t="s">
        <v>894</v>
      </c>
      <c r="C3681">
        <v>2405</v>
      </c>
      <c r="D3681" t="s">
        <v>901</v>
      </c>
      <c r="E3681" s="200">
        <v>87979</v>
      </c>
      <c r="F3681">
        <v>4</v>
      </c>
      <c r="G3681" t="s">
        <v>892</v>
      </c>
      <c r="H3681">
        <f>YEAR(Table5[[#This Row],[Date]])</f>
        <v>2140</v>
      </c>
    </row>
    <row r="3682" spans="1:8" x14ac:dyDescent="0.2">
      <c r="A3682">
        <v>4840</v>
      </c>
      <c r="B3682" t="s">
        <v>888</v>
      </c>
      <c r="C3682">
        <v>2405</v>
      </c>
      <c r="D3682" t="s">
        <v>900</v>
      </c>
      <c r="E3682" s="200">
        <v>87991</v>
      </c>
      <c r="F3682">
        <v>4</v>
      </c>
      <c r="G3682" t="s">
        <v>890</v>
      </c>
      <c r="H3682">
        <f>YEAR(Table5[[#This Row],[Date]])</f>
        <v>2140</v>
      </c>
    </row>
    <row r="3683" spans="1:8" x14ac:dyDescent="0.2">
      <c r="A3683">
        <v>4841</v>
      </c>
      <c r="B3683" t="s">
        <v>888</v>
      </c>
      <c r="C3683">
        <v>2424</v>
      </c>
      <c r="D3683" t="s">
        <v>899</v>
      </c>
      <c r="E3683" s="200">
        <v>88003</v>
      </c>
      <c r="F3683">
        <v>4</v>
      </c>
      <c r="G3683" t="s">
        <v>892</v>
      </c>
      <c r="H3683">
        <f>YEAR(Table5[[#This Row],[Date]])</f>
        <v>2140</v>
      </c>
    </row>
    <row r="3684" spans="1:8" x14ac:dyDescent="0.2">
      <c r="A3684">
        <v>4842</v>
      </c>
      <c r="B3684" t="s">
        <v>894</v>
      </c>
      <c r="C3684">
        <v>2412</v>
      </c>
      <c r="D3684" t="s">
        <v>901</v>
      </c>
      <c r="E3684" s="200">
        <v>88015</v>
      </c>
      <c r="F3684">
        <v>4</v>
      </c>
      <c r="G3684" t="s">
        <v>890</v>
      </c>
      <c r="H3684">
        <f>YEAR(Table5[[#This Row],[Date]])</f>
        <v>2140</v>
      </c>
    </row>
    <row r="3685" spans="1:8" x14ac:dyDescent="0.2">
      <c r="A3685">
        <v>4843</v>
      </c>
      <c r="B3685" t="s">
        <v>888</v>
      </c>
      <c r="C3685">
        <v>2412</v>
      </c>
      <c r="D3685" t="s">
        <v>900</v>
      </c>
      <c r="E3685" s="200">
        <v>88027</v>
      </c>
      <c r="F3685">
        <v>4</v>
      </c>
      <c r="G3685" t="s">
        <v>890</v>
      </c>
      <c r="H3685">
        <f>YEAR(Table5[[#This Row],[Date]])</f>
        <v>2141</v>
      </c>
    </row>
    <row r="3686" spans="1:8" x14ac:dyDescent="0.2">
      <c r="A3686">
        <v>4844</v>
      </c>
      <c r="B3686" t="s">
        <v>891</v>
      </c>
      <c r="C3686">
        <v>2407</v>
      </c>
      <c r="D3686" t="s">
        <v>900</v>
      </c>
      <c r="E3686" s="200">
        <v>88039</v>
      </c>
      <c r="F3686">
        <v>4</v>
      </c>
      <c r="G3686" t="s">
        <v>890</v>
      </c>
      <c r="H3686">
        <f>YEAR(Table5[[#This Row],[Date]])</f>
        <v>2141</v>
      </c>
    </row>
    <row r="3687" spans="1:8" x14ac:dyDescent="0.2">
      <c r="A3687">
        <v>4845</v>
      </c>
      <c r="B3687" t="s">
        <v>891</v>
      </c>
      <c r="C3687">
        <v>2417</v>
      </c>
      <c r="D3687" t="s">
        <v>899</v>
      </c>
      <c r="E3687" s="200">
        <v>88051</v>
      </c>
      <c r="F3687">
        <v>4</v>
      </c>
      <c r="G3687" t="s">
        <v>892</v>
      </c>
      <c r="H3687">
        <f>YEAR(Table5[[#This Row],[Date]])</f>
        <v>2141</v>
      </c>
    </row>
    <row r="3688" spans="1:8" x14ac:dyDescent="0.2">
      <c r="A3688">
        <v>4846</v>
      </c>
      <c r="B3688" t="s">
        <v>888</v>
      </c>
      <c r="C3688">
        <v>2409</v>
      </c>
      <c r="D3688" t="s">
        <v>900</v>
      </c>
      <c r="E3688" s="200">
        <v>88063</v>
      </c>
      <c r="F3688">
        <v>4</v>
      </c>
      <c r="G3688" t="s">
        <v>892</v>
      </c>
      <c r="H3688">
        <f>YEAR(Table5[[#This Row],[Date]])</f>
        <v>2141</v>
      </c>
    </row>
    <row r="3689" spans="1:8" x14ac:dyDescent="0.2">
      <c r="A3689">
        <v>4847</v>
      </c>
      <c r="B3689" t="s">
        <v>891</v>
      </c>
      <c r="C3689">
        <v>2414</v>
      </c>
      <c r="D3689" t="s">
        <v>899</v>
      </c>
      <c r="E3689" s="200">
        <v>88075</v>
      </c>
      <c r="F3689">
        <v>3</v>
      </c>
      <c r="G3689" t="s">
        <v>892</v>
      </c>
      <c r="H3689">
        <f>YEAR(Table5[[#This Row],[Date]])</f>
        <v>2141</v>
      </c>
    </row>
    <row r="3690" spans="1:8" x14ac:dyDescent="0.2">
      <c r="A3690">
        <v>4848</v>
      </c>
      <c r="B3690" t="s">
        <v>891</v>
      </c>
      <c r="C3690">
        <v>2403</v>
      </c>
      <c r="D3690" t="s">
        <v>899</v>
      </c>
      <c r="E3690" s="200">
        <v>88087</v>
      </c>
      <c r="F3690">
        <v>3</v>
      </c>
      <c r="G3690" t="s">
        <v>890</v>
      </c>
      <c r="H3690">
        <f>YEAR(Table5[[#This Row],[Date]])</f>
        <v>2141</v>
      </c>
    </row>
    <row r="3691" spans="1:8" x14ac:dyDescent="0.2">
      <c r="A3691">
        <v>4849</v>
      </c>
      <c r="B3691" t="s">
        <v>891</v>
      </c>
      <c r="C3691">
        <v>2401</v>
      </c>
      <c r="D3691" t="s">
        <v>889</v>
      </c>
      <c r="E3691" s="200">
        <v>88099</v>
      </c>
      <c r="F3691">
        <v>3</v>
      </c>
      <c r="G3691" t="s">
        <v>890</v>
      </c>
      <c r="H3691">
        <f>YEAR(Table5[[#This Row],[Date]])</f>
        <v>2141</v>
      </c>
    </row>
    <row r="3692" spans="1:8" x14ac:dyDescent="0.2">
      <c r="A3692">
        <v>4850</v>
      </c>
      <c r="B3692" t="s">
        <v>891</v>
      </c>
      <c r="C3692">
        <v>2403</v>
      </c>
      <c r="D3692" t="s">
        <v>900</v>
      </c>
      <c r="E3692" s="200">
        <v>88111</v>
      </c>
      <c r="F3692">
        <v>3</v>
      </c>
      <c r="G3692" t="s">
        <v>890</v>
      </c>
      <c r="H3692">
        <f>YEAR(Table5[[#This Row],[Date]])</f>
        <v>2141</v>
      </c>
    </row>
    <row r="3693" spans="1:8" x14ac:dyDescent="0.2">
      <c r="A3693">
        <v>4851</v>
      </c>
      <c r="B3693" t="s">
        <v>891</v>
      </c>
      <c r="C3693">
        <v>2411</v>
      </c>
      <c r="D3693" t="s">
        <v>900</v>
      </c>
      <c r="E3693" s="200">
        <v>88123</v>
      </c>
      <c r="F3693">
        <v>3</v>
      </c>
      <c r="G3693" t="s">
        <v>892</v>
      </c>
      <c r="H3693">
        <f>YEAR(Table5[[#This Row],[Date]])</f>
        <v>2141</v>
      </c>
    </row>
    <row r="3694" spans="1:8" x14ac:dyDescent="0.2">
      <c r="A3694">
        <v>4852</v>
      </c>
      <c r="B3694" t="s">
        <v>891</v>
      </c>
      <c r="C3694">
        <v>2412</v>
      </c>
      <c r="D3694" t="s">
        <v>899</v>
      </c>
      <c r="E3694" s="200">
        <v>88135</v>
      </c>
      <c r="F3694">
        <v>3</v>
      </c>
      <c r="G3694" t="s">
        <v>890</v>
      </c>
      <c r="H3694">
        <f>YEAR(Table5[[#This Row],[Date]])</f>
        <v>2141</v>
      </c>
    </row>
    <row r="3695" spans="1:8" x14ac:dyDescent="0.2">
      <c r="A3695">
        <v>4853</v>
      </c>
      <c r="B3695" t="s">
        <v>894</v>
      </c>
      <c r="C3695">
        <v>2403</v>
      </c>
      <c r="D3695" t="s">
        <v>899</v>
      </c>
      <c r="E3695" s="200">
        <v>88147</v>
      </c>
      <c r="F3695">
        <v>3</v>
      </c>
      <c r="G3695" t="s">
        <v>890</v>
      </c>
      <c r="H3695">
        <f>YEAR(Table5[[#This Row],[Date]])</f>
        <v>2141</v>
      </c>
    </row>
    <row r="3696" spans="1:8" x14ac:dyDescent="0.2">
      <c r="A3696">
        <v>4854</v>
      </c>
      <c r="B3696" t="s">
        <v>891</v>
      </c>
      <c r="C3696">
        <v>2407</v>
      </c>
      <c r="D3696" t="s">
        <v>901</v>
      </c>
      <c r="E3696" s="200">
        <v>88159</v>
      </c>
      <c r="F3696">
        <v>3</v>
      </c>
      <c r="G3696" t="s">
        <v>892</v>
      </c>
      <c r="H3696">
        <f>YEAR(Table5[[#This Row],[Date]])</f>
        <v>2141</v>
      </c>
    </row>
    <row r="3697" spans="1:8" x14ac:dyDescent="0.2">
      <c r="A3697">
        <v>4855</v>
      </c>
      <c r="B3697" t="s">
        <v>891</v>
      </c>
      <c r="C3697">
        <v>2416</v>
      </c>
      <c r="D3697" t="s">
        <v>893</v>
      </c>
      <c r="E3697" s="200">
        <v>88171</v>
      </c>
      <c r="F3697">
        <v>3</v>
      </c>
      <c r="G3697" t="s">
        <v>890</v>
      </c>
      <c r="H3697">
        <f>YEAR(Table5[[#This Row],[Date]])</f>
        <v>2141</v>
      </c>
    </row>
    <row r="3698" spans="1:8" x14ac:dyDescent="0.2">
      <c r="A3698">
        <v>4856</v>
      </c>
      <c r="B3698" t="s">
        <v>888</v>
      </c>
      <c r="C3698">
        <v>2421</v>
      </c>
      <c r="D3698" t="s">
        <v>897</v>
      </c>
      <c r="E3698" s="200">
        <v>88183</v>
      </c>
      <c r="F3698">
        <v>3</v>
      </c>
      <c r="G3698" t="s">
        <v>896</v>
      </c>
      <c r="H3698">
        <f>YEAR(Table5[[#This Row],[Date]])</f>
        <v>2141</v>
      </c>
    </row>
    <row r="3699" spans="1:8" x14ac:dyDescent="0.2">
      <c r="A3699">
        <v>4857</v>
      </c>
      <c r="B3699" t="s">
        <v>888</v>
      </c>
      <c r="C3699">
        <v>2421</v>
      </c>
      <c r="D3699" t="s">
        <v>893</v>
      </c>
      <c r="E3699" s="200">
        <v>88195</v>
      </c>
      <c r="F3699">
        <v>3</v>
      </c>
      <c r="G3699" t="s">
        <v>896</v>
      </c>
      <c r="H3699">
        <f>YEAR(Table5[[#This Row],[Date]])</f>
        <v>2141</v>
      </c>
    </row>
    <row r="3700" spans="1:8" x14ac:dyDescent="0.2">
      <c r="A3700">
        <v>4858</v>
      </c>
      <c r="B3700" t="s">
        <v>891</v>
      </c>
      <c r="C3700">
        <v>2409</v>
      </c>
      <c r="D3700" t="s">
        <v>897</v>
      </c>
      <c r="E3700" s="200">
        <v>88207</v>
      </c>
      <c r="F3700">
        <v>3</v>
      </c>
      <c r="G3700" t="s">
        <v>892</v>
      </c>
      <c r="H3700">
        <f>YEAR(Table5[[#This Row],[Date]])</f>
        <v>2141</v>
      </c>
    </row>
    <row r="3701" spans="1:8" x14ac:dyDescent="0.2">
      <c r="A3701">
        <v>4859</v>
      </c>
      <c r="B3701" t="s">
        <v>894</v>
      </c>
      <c r="C3701">
        <v>2413</v>
      </c>
      <c r="D3701" t="s">
        <v>893</v>
      </c>
      <c r="E3701" s="200">
        <v>88219</v>
      </c>
      <c r="F3701">
        <v>3</v>
      </c>
      <c r="G3701" t="s">
        <v>892</v>
      </c>
      <c r="H3701">
        <f>YEAR(Table5[[#This Row],[Date]])</f>
        <v>2141</v>
      </c>
    </row>
    <row r="3702" spans="1:8" x14ac:dyDescent="0.2">
      <c r="A3702">
        <v>4860</v>
      </c>
      <c r="B3702" t="s">
        <v>894</v>
      </c>
      <c r="C3702">
        <v>2414</v>
      </c>
      <c r="D3702" t="s">
        <v>899</v>
      </c>
      <c r="E3702" s="200">
        <v>88231</v>
      </c>
      <c r="F3702">
        <v>3</v>
      </c>
      <c r="G3702" t="s">
        <v>890</v>
      </c>
      <c r="H3702">
        <f>YEAR(Table5[[#This Row],[Date]])</f>
        <v>2141</v>
      </c>
    </row>
    <row r="3703" spans="1:8" x14ac:dyDescent="0.2">
      <c r="A3703">
        <v>4861</v>
      </c>
      <c r="B3703" t="s">
        <v>894</v>
      </c>
      <c r="C3703">
        <v>2418</v>
      </c>
      <c r="D3703" t="s">
        <v>901</v>
      </c>
      <c r="E3703" s="200">
        <v>88243</v>
      </c>
      <c r="F3703">
        <v>3</v>
      </c>
      <c r="G3703" t="s">
        <v>892</v>
      </c>
      <c r="H3703">
        <f>YEAR(Table5[[#This Row],[Date]])</f>
        <v>2141</v>
      </c>
    </row>
    <row r="3704" spans="1:8" x14ac:dyDescent="0.2">
      <c r="A3704">
        <v>4862</v>
      </c>
      <c r="B3704" t="s">
        <v>891</v>
      </c>
      <c r="C3704">
        <v>2415</v>
      </c>
      <c r="D3704" t="s">
        <v>900</v>
      </c>
      <c r="E3704" s="200">
        <v>88255</v>
      </c>
      <c r="F3704">
        <v>3</v>
      </c>
      <c r="G3704" t="s">
        <v>890</v>
      </c>
      <c r="H3704">
        <f>YEAR(Table5[[#This Row],[Date]])</f>
        <v>2141</v>
      </c>
    </row>
    <row r="3705" spans="1:8" x14ac:dyDescent="0.2">
      <c r="A3705">
        <v>4863</v>
      </c>
      <c r="B3705" t="s">
        <v>891</v>
      </c>
      <c r="C3705">
        <v>2415</v>
      </c>
      <c r="D3705" t="s">
        <v>900</v>
      </c>
      <c r="E3705" s="200">
        <v>88267</v>
      </c>
      <c r="F3705">
        <v>3</v>
      </c>
      <c r="G3705" t="s">
        <v>890</v>
      </c>
      <c r="H3705">
        <f>YEAR(Table5[[#This Row],[Date]])</f>
        <v>2141</v>
      </c>
    </row>
    <row r="3706" spans="1:8" x14ac:dyDescent="0.2">
      <c r="A3706">
        <v>4864</v>
      </c>
      <c r="B3706" t="s">
        <v>894</v>
      </c>
      <c r="C3706">
        <v>2407</v>
      </c>
      <c r="D3706" t="s">
        <v>901</v>
      </c>
      <c r="E3706" s="200">
        <v>88279</v>
      </c>
      <c r="F3706">
        <v>3</v>
      </c>
      <c r="G3706" t="s">
        <v>892</v>
      </c>
      <c r="H3706">
        <f>YEAR(Table5[[#This Row],[Date]])</f>
        <v>2141</v>
      </c>
    </row>
    <row r="3707" spans="1:8" x14ac:dyDescent="0.2">
      <c r="A3707">
        <v>4865</v>
      </c>
      <c r="B3707" t="s">
        <v>891</v>
      </c>
      <c r="C3707">
        <v>2418</v>
      </c>
      <c r="D3707" t="s">
        <v>897</v>
      </c>
      <c r="E3707" s="200">
        <v>88291</v>
      </c>
      <c r="F3707">
        <v>3</v>
      </c>
      <c r="G3707" t="s">
        <v>892</v>
      </c>
      <c r="H3707">
        <f>YEAR(Table5[[#This Row],[Date]])</f>
        <v>2141</v>
      </c>
    </row>
    <row r="3708" spans="1:8" x14ac:dyDescent="0.2">
      <c r="A3708">
        <v>4866</v>
      </c>
      <c r="B3708" t="s">
        <v>894</v>
      </c>
      <c r="C3708">
        <v>2417</v>
      </c>
      <c r="D3708" t="s">
        <v>899</v>
      </c>
      <c r="E3708" s="200">
        <v>88303</v>
      </c>
      <c r="F3708">
        <v>3</v>
      </c>
      <c r="G3708" t="s">
        <v>892</v>
      </c>
      <c r="H3708">
        <f>YEAR(Table5[[#This Row],[Date]])</f>
        <v>2141</v>
      </c>
    </row>
    <row r="3709" spans="1:8" x14ac:dyDescent="0.2">
      <c r="A3709">
        <v>4867</v>
      </c>
      <c r="B3709" t="s">
        <v>888</v>
      </c>
      <c r="C3709">
        <v>2423</v>
      </c>
      <c r="D3709" t="s">
        <v>899</v>
      </c>
      <c r="E3709" s="200">
        <v>88315</v>
      </c>
      <c r="F3709">
        <v>3</v>
      </c>
      <c r="G3709" t="s">
        <v>892</v>
      </c>
      <c r="H3709">
        <f>YEAR(Table5[[#This Row],[Date]])</f>
        <v>2141</v>
      </c>
    </row>
    <row r="3710" spans="1:8" x14ac:dyDescent="0.2">
      <c r="A3710">
        <v>4868</v>
      </c>
      <c r="B3710" t="s">
        <v>894</v>
      </c>
      <c r="C3710">
        <v>2422</v>
      </c>
      <c r="D3710" t="s">
        <v>899</v>
      </c>
      <c r="E3710" s="200">
        <v>88327</v>
      </c>
      <c r="F3710">
        <v>3</v>
      </c>
      <c r="G3710" t="s">
        <v>892</v>
      </c>
      <c r="H3710">
        <f>YEAR(Table5[[#This Row],[Date]])</f>
        <v>2141</v>
      </c>
    </row>
    <row r="3711" spans="1:8" x14ac:dyDescent="0.2">
      <c r="A3711">
        <v>4869</v>
      </c>
      <c r="B3711" t="s">
        <v>891</v>
      </c>
      <c r="C3711">
        <v>2416</v>
      </c>
      <c r="D3711" t="s">
        <v>899</v>
      </c>
      <c r="E3711" s="200">
        <v>88339</v>
      </c>
      <c r="F3711">
        <v>3</v>
      </c>
      <c r="G3711" t="s">
        <v>890</v>
      </c>
      <c r="H3711">
        <f>YEAR(Table5[[#This Row],[Date]])</f>
        <v>2141</v>
      </c>
    </row>
    <row r="3712" spans="1:8" x14ac:dyDescent="0.2">
      <c r="A3712">
        <v>4870</v>
      </c>
      <c r="B3712" t="s">
        <v>894</v>
      </c>
      <c r="C3712">
        <v>2401</v>
      </c>
      <c r="D3712" t="s">
        <v>900</v>
      </c>
      <c r="E3712" s="200">
        <v>88351</v>
      </c>
      <c r="F3712">
        <v>3</v>
      </c>
      <c r="G3712" t="s">
        <v>892</v>
      </c>
      <c r="H3712">
        <f>YEAR(Table5[[#This Row],[Date]])</f>
        <v>2141</v>
      </c>
    </row>
    <row r="3713" spans="1:8" x14ac:dyDescent="0.2">
      <c r="A3713">
        <v>4871</v>
      </c>
      <c r="B3713" t="s">
        <v>891</v>
      </c>
      <c r="C3713">
        <v>2401</v>
      </c>
      <c r="D3713" t="s">
        <v>900</v>
      </c>
      <c r="E3713" s="200">
        <v>88363</v>
      </c>
      <c r="F3713">
        <v>3</v>
      </c>
      <c r="G3713" t="s">
        <v>890</v>
      </c>
      <c r="H3713">
        <f>YEAR(Table5[[#This Row],[Date]])</f>
        <v>2141</v>
      </c>
    </row>
    <row r="3714" spans="1:8" x14ac:dyDescent="0.2">
      <c r="A3714">
        <v>4872</v>
      </c>
      <c r="B3714" t="s">
        <v>891</v>
      </c>
      <c r="C3714">
        <v>2406</v>
      </c>
      <c r="D3714" t="s">
        <v>901</v>
      </c>
      <c r="E3714" s="200">
        <v>88375</v>
      </c>
      <c r="F3714">
        <v>3</v>
      </c>
      <c r="G3714" t="s">
        <v>890</v>
      </c>
      <c r="H3714">
        <f>YEAR(Table5[[#This Row],[Date]])</f>
        <v>2141</v>
      </c>
    </row>
    <row r="3715" spans="1:8" x14ac:dyDescent="0.2">
      <c r="A3715">
        <v>4873</v>
      </c>
      <c r="B3715" t="s">
        <v>888</v>
      </c>
      <c r="C3715">
        <v>2418</v>
      </c>
      <c r="D3715" t="s">
        <v>899</v>
      </c>
      <c r="E3715" s="200">
        <v>88387</v>
      </c>
      <c r="F3715">
        <v>3</v>
      </c>
      <c r="G3715" t="s">
        <v>890</v>
      </c>
      <c r="H3715">
        <f>YEAR(Table5[[#This Row],[Date]])</f>
        <v>2141</v>
      </c>
    </row>
    <row r="3716" spans="1:8" x14ac:dyDescent="0.2">
      <c r="A3716">
        <v>4874</v>
      </c>
      <c r="B3716" t="s">
        <v>888</v>
      </c>
      <c r="C3716">
        <v>2415</v>
      </c>
      <c r="D3716" t="s">
        <v>889</v>
      </c>
      <c r="E3716" s="200">
        <v>88399</v>
      </c>
      <c r="F3716">
        <v>3</v>
      </c>
      <c r="G3716" t="s">
        <v>892</v>
      </c>
      <c r="H3716">
        <f>YEAR(Table5[[#This Row],[Date]])</f>
        <v>2142</v>
      </c>
    </row>
    <row r="3717" spans="1:8" x14ac:dyDescent="0.2">
      <c r="A3717">
        <v>4875</v>
      </c>
      <c r="B3717" t="s">
        <v>891</v>
      </c>
      <c r="C3717">
        <v>2405</v>
      </c>
      <c r="D3717" t="s">
        <v>899</v>
      </c>
      <c r="E3717" s="200">
        <v>88411</v>
      </c>
      <c r="F3717">
        <v>3</v>
      </c>
      <c r="G3717" t="s">
        <v>892</v>
      </c>
      <c r="H3717">
        <f>YEAR(Table5[[#This Row],[Date]])</f>
        <v>2142</v>
      </c>
    </row>
    <row r="3718" spans="1:8" x14ac:dyDescent="0.2">
      <c r="A3718">
        <v>4876</v>
      </c>
      <c r="B3718" t="s">
        <v>891</v>
      </c>
      <c r="C3718">
        <v>2409</v>
      </c>
      <c r="D3718" t="s">
        <v>901</v>
      </c>
      <c r="E3718" s="200">
        <v>88423</v>
      </c>
      <c r="F3718">
        <v>3</v>
      </c>
      <c r="G3718" t="s">
        <v>890</v>
      </c>
      <c r="H3718">
        <f>YEAR(Table5[[#This Row],[Date]])</f>
        <v>2142</v>
      </c>
    </row>
    <row r="3719" spans="1:8" x14ac:dyDescent="0.2">
      <c r="A3719">
        <v>4877</v>
      </c>
      <c r="B3719" t="s">
        <v>891</v>
      </c>
      <c r="C3719">
        <v>2423</v>
      </c>
      <c r="D3719" t="s">
        <v>900</v>
      </c>
      <c r="E3719" s="200">
        <v>88435</v>
      </c>
      <c r="F3719">
        <v>3</v>
      </c>
      <c r="G3719" t="s">
        <v>892</v>
      </c>
      <c r="H3719">
        <f>YEAR(Table5[[#This Row],[Date]])</f>
        <v>2142</v>
      </c>
    </row>
    <row r="3720" spans="1:8" x14ac:dyDescent="0.2">
      <c r="A3720">
        <v>4878</v>
      </c>
      <c r="B3720" t="s">
        <v>891</v>
      </c>
      <c r="C3720">
        <v>2423</v>
      </c>
      <c r="D3720" t="s">
        <v>899</v>
      </c>
      <c r="E3720" s="200">
        <v>88447</v>
      </c>
      <c r="F3720">
        <v>3</v>
      </c>
      <c r="G3720" t="s">
        <v>892</v>
      </c>
      <c r="H3720">
        <f>YEAR(Table5[[#This Row],[Date]])</f>
        <v>2142</v>
      </c>
    </row>
    <row r="3721" spans="1:8" x14ac:dyDescent="0.2">
      <c r="A3721">
        <v>4879</v>
      </c>
      <c r="B3721" t="s">
        <v>894</v>
      </c>
      <c r="C3721">
        <v>2411</v>
      </c>
      <c r="D3721" t="s">
        <v>899</v>
      </c>
      <c r="E3721" s="200">
        <v>88459</v>
      </c>
      <c r="F3721">
        <v>3</v>
      </c>
      <c r="G3721" t="s">
        <v>892</v>
      </c>
      <c r="H3721">
        <f>YEAR(Table5[[#This Row],[Date]])</f>
        <v>2142</v>
      </c>
    </row>
    <row r="3722" spans="1:8" x14ac:dyDescent="0.2">
      <c r="A3722">
        <v>4880</v>
      </c>
      <c r="B3722" t="s">
        <v>895</v>
      </c>
      <c r="C3722">
        <v>2418</v>
      </c>
      <c r="D3722" t="s">
        <v>893</v>
      </c>
      <c r="E3722" s="200">
        <v>88471</v>
      </c>
      <c r="F3722">
        <v>3</v>
      </c>
      <c r="G3722" t="s">
        <v>892</v>
      </c>
      <c r="H3722">
        <f>YEAR(Table5[[#This Row],[Date]])</f>
        <v>2142</v>
      </c>
    </row>
    <row r="3723" spans="1:8" x14ac:dyDescent="0.2">
      <c r="A3723">
        <v>4881</v>
      </c>
      <c r="B3723" t="s">
        <v>891</v>
      </c>
      <c r="C3723">
        <v>2416</v>
      </c>
      <c r="D3723" t="s">
        <v>901</v>
      </c>
      <c r="E3723" s="200">
        <v>88483</v>
      </c>
      <c r="F3723">
        <v>3</v>
      </c>
      <c r="G3723" t="s">
        <v>892</v>
      </c>
      <c r="H3723">
        <f>YEAR(Table5[[#This Row],[Date]])</f>
        <v>2142</v>
      </c>
    </row>
    <row r="3724" spans="1:8" x14ac:dyDescent="0.2">
      <c r="A3724">
        <v>4882</v>
      </c>
      <c r="B3724" t="s">
        <v>891</v>
      </c>
      <c r="C3724">
        <v>2416</v>
      </c>
      <c r="D3724" t="s">
        <v>899</v>
      </c>
      <c r="E3724" s="200">
        <v>88495</v>
      </c>
      <c r="F3724">
        <v>3</v>
      </c>
      <c r="G3724" t="s">
        <v>892</v>
      </c>
      <c r="H3724">
        <f>YEAR(Table5[[#This Row],[Date]])</f>
        <v>2142</v>
      </c>
    </row>
    <row r="3725" spans="1:8" x14ac:dyDescent="0.2">
      <c r="A3725">
        <v>4883</v>
      </c>
      <c r="B3725" t="s">
        <v>891</v>
      </c>
      <c r="C3725">
        <v>2412</v>
      </c>
      <c r="D3725" t="s">
        <v>899</v>
      </c>
      <c r="E3725" s="200">
        <v>88507</v>
      </c>
      <c r="F3725">
        <v>3</v>
      </c>
      <c r="G3725" t="s">
        <v>892</v>
      </c>
      <c r="H3725">
        <f>YEAR(Table5[[#This Row],[Date]])</f>
        <v>2142</v>
      </c>
    </row>
    <row r="3726" spans="1:8" x14ac:dyDescent="0.2">
      <c r="A3726">
        <v>4884</v>
      </c>
      <c r="B3726" t="s">
        <v>891</v>
      </c>
      <c r="C3726">
        <v>2409</v>
      </c>
      <c r="D3726" t="s">
        <v>899</v>
      </c>
      <c r="E3726" s="200">
        <v>88519</v>
      </c>
      <c r="F3726">
        <v>3</v>
      </c>
      <c r="G3726" t="s">
        <v>890</v>
      </c>
      <c r="H3726">
        <f>YEAR(Table5[[#This Row],[Date]])</f>
        <v>2142</v>
      </c>
    </row>
    <row r="3727" spans="1:8" x14ac:dyDescent="0.2">
      <c r="A3727">
        <v>4885</v>
      </c>
      <c r="B3727" t="s">
        <v>894</v>
      </c>
      <c r="C3727">
        <v>2405</v>
      </c>
      <c r="D3727" t="s">
        <v>899</v>
      </c>
      <c r="E3727" s="200">
        <v>88531</v>
      </c>
      <c r="F3727">
        <v>3</v>
      </c>
      <c r="G3727" t="s">
        <v>892</v>
      </c>
      <c r="H3727">
        <f>YEAR(Table5[[#This Row],[Date]])</f>
        <v>2142</v>
      </c>
    </row>
    <row r="3728" spans="1:8" x14ac:dyDescent="0.2">
      <c r="A3728">
        <v>4886</v>
      </c>
      <c r="B3728" t="s">
        <v>891</v>
      </c>
      <c r="C3728">
        <v>2416</v>
      </c>
      <c r="D3728" t="s">
        <v>899</v>
      </c>
      <c r="E3728" s="200">
        <v>88543</v>
      </c>
      <c r="F3728">
        <v>3</v>
      </c>
      <c r="G3728" t="s">
        <v>892</v>
      </c>
      <c r="H3728">
        <f>YEAR(Table5[[#This Row],[Date]])</f>
        <v>2142</v>
      </c>
    </row>
    <row r="3729" spans="1:8" x14ac:dyDescent="0.2">
      <c r="A3729">
        <v>4887</v>
      </c>
      <c r="B3729" t="s">
        <v>891</v>
      </c>
      <c r="C3729">
        <v>2415</v>
      </c>
      <c r="D3729" t="s">
        <v>893</v>
      </c>
      <c r="E3729" s="200">
        <v>88555</v>
      </c>
      <c r="F3729">
        <v>3</v>
      </c>
      <c r="G3729" t="s">
        <v>892</v>
      </c>
      <c r="H3729">
        <f>YEAR(Table5[[#This Row],[Date]])</f>
        <v>2142</v>
      </c>
    </row>
    <row r="3730" spans="1:8" x14ac:dyDescent="0.2">
      <c r="A3730">
        <v>4888</v>
      </c>
      <c r="B3730" t="s">
        <v>891</v>
      </c>
      <c r="C3730">
        <v>2402</v>
      </c>
      <c r="D3730" t="s">
        <v>899</v>
      </c>
      <c r="E3730" s="200">
        <v>88567</v>
      </c>
      <c r="F3730">
        <v>3</v>
      </c>
      <c r="G3730" t="s">
        <v>892</v>
      </c>
      <c r="H3730">
        <f>YEAR(Table5[[#This Row],[Date]])</f>
        <v>2142</v>
      </c>
    </row>
    <row r="3731" spans="1:8" x14ac:dyDescent="0.2">
      <c r="A3731">
        <v>4889</v>
      </c>
      <c r="B3731" t="s">
        <v>891</v>
      </c>
      <c r="C3731">
        <v>2401</v>
      </c>
      <c r="D3731" t="s">
        <v>897</v>
      </c>
      <c r="E3731" s="200">
        <v>88579</v>
      </c>
      <c r="F3731">
        <v>3</v>
      </c>
      <c r="G3731" t="s">
        <v>892</v>
      </c>
      <c r="H3731">
        <f>YEAR(Table5[[#This Row],[Date]])</f>
        <v>2142</v>
      </c>
    </row>
    <row r="3732" spans="1:8" x14ac:dyDescent="0.2">
      <c r="A3732">
        <v>4890</v>
      </c>
      <c r="B3732" t="s">
        <v>898</v>
      </c>
      <c r="C3732">
        <v>2402</v>
      </c>
      <c r="D3732" t="s">
        <v>901</v>
      </c>
      <c r="E3732" s="200">
        <v>88591</v>
      </c>
      <c r="F3732">
        <v>3</v>
      </c>
      <c r="G3732" t="s">
        <v>896</v>
      </c>
      <c r="H3732">
        <f>YEAR(Table5[[#This Row],[Date]])</f>
        <v>2142</v>
      </c>
    </row>
    <row r="3733" spans="1:8" x14ac:dyDescent="0.2">
      <c r="A3733">
        <v>4891</v>
      </c>
      <c r="B3733" t="s">
        <v>888</v>
      </c>
      <c r="C3733">
        <v>2416</v>
      </c>
      <c r="D3733" t="s">
        <v>893</v>
      </c>
      <c r="E3733" s="200">
        <v>88603</v>
      </c>
      <c r="F3733">
        <v>3</v>
      </c>
      <c r="G3733" t="s">
        <v>890</v>
      </c>
      <c r="H3733">
        <f>YEAR(Table5[[#This Row],[Date]])</f>
        <v>2142</v>
      </c>
    </row>
    <row r="3734" spans="1:8" x14ac:dyDescent="0.2">
      <c r="A3734">
        <v>4892</v>
      </c>
      <c r="B3734" t="s">
        <v>894</v>
      </c>
      <c r="C3734">
        <v>2412</v>
      </c>
      <c r="D3734" t="s">
        <v>900</v>
      </c>
      <c r="E3734" s="200">
        <v>88615</v>
      </c>
      <c r="F3734">
        <v>3</v>
      </c>
      <c r="G3734" t="s">
        <v>892</v>
      </c>
      <c r="H3734">
        <f>YEAR(Table5[[#This Row],[Date]])</f>
        <v>2142</v>
      </c>
    </row>
    <row r="3735" spans="1:8" x14ac:dyDescent="0.2">
      <c r="A3735">
        <v>4893</v>
      </c>
      <c r="B3735" t="s">
        <v>888</v>
      </c>
      <c r="C3735">
        <v>2418</v>
      </c>
      <c r="D3735" t="s">
        <v>897</v>
      </c>
      <c r="E3735" s="200">
        <v>88627</v>
      </c>
      <c r="F3735">
        <v>3</v>
      </c>
      <c r="G3735" t="s">
        <v>890</v>
      </c>
      <c r="H3735">
        <f>YEAR(Table5[[#This Row],[Date]])</f>
        <v>2142</v>
      </c>
    </row>
    <row r="3736" spans="1:8" x14ac:dyDescent="0.2">
      <c r="A3736">
        <v>4894</v>
      </c>
      <c r="B3736" t="s">
        <v>891</v>
      </c>
      <c r="C3736">
        <v>2415</v>
      </c>
      <c r="D3736" t="s">
        <v>899</v>
      </c>
      <c r="E3736" s="200">
        <v>88639</v>
      </c>
      <c r="F3736">
        <v>3</v>
      </c>
      <c r="G3736" t="s">
        <v>892</v>
      </c>
      <c r="H3736">
        <f>YEAR(Table5[[#This Row],[Date]])</f>
        <v>2142</v>
      </c>
    </row>
    <row r="3737" spans="1:8" x14ac:dyDescent="0.2">
      <c r="A3737">
        <v>4895</v>
      </c>
      <c r="B3737" t="s">
        <v>891</v>
      </c>
      <c r="C3737">
        <v>2419</v>
      </c>
      <c r="D3737" t="s">
        <v>900</v>
      </c>
      <c r="E3737" s="200">
        <v>88651</v>
      </c>
      <c r="F3737">
        <v>3</v>
      </c>
      <c r="G3737" t="s">
        <v>890</v>
      </c>
      <c r="H3737">
        <f>YEAR(Table5[[#This Row],[Date]])</f>
        <v>2142</v>
      </c>
    </row>
    <row r="3738" spans="1:8" x14ac:dyDescent="0.2">
      <c r="A3738">
        <v>4896</v>
      </c>
      <c r="B3738" t="s">
        <v>891</v>
      </c>
      <c r="C3738">
        <v>2418</v>
      </c>
      <c r="D3738" t="s">
        <v>900</v>
      </c>
      <c r="E3738" s="200">
        <v>88663</v>
      </c>
      <c r="F3738">
        <v>3</v>
      </c>
      <c r="G3738" t="s">
        <v>892</v>
      </c>
      <c r="H3738">
        <f>YEAR(Table5[[#This Row],[Date]])</f>
        <v>2142</v>
      </c>
    </row>
    <row r="3739" spans="1:8" x14ac:dyDescent="0.2">
      <c r="A3739">
        <v>4897</v>
      </c>
      <c r="B3739" t="s">
        <v>891</v>
      </c>
      <c r="C3739">
        <v>2419</v>
      </c>
      <c r="D3739" t="s">
        <v>900</v>
      </c>
      <c r="E3739" s="200">
        <v>88675</v>
      </c>
      <c r="F3739">
        <v>3</v>
      </c>
      <c r="G3739" t="s">
        <v>892</v>
      </c>
      <c r="H3739">
        <f>YEAR(Table5[[#This Row],[Date]])</f>
        <v>2142</v>
      </c>
    </row>
    <row r="3740" spans="1:8" x14ac:dyDescent="0.2">
      <c r="A3740">
        <v>4898</v>
      </c>
      <c r="B3740" t="s">
        <v>891</v>
      </c>
      <c r="C3740">
        <v>2401</v>
      </c>
      <c r="D3740" t="s">
        <v>901</v>
      </c>
      <c r="E3740" s="200">
        <v>88687</v>
      </c>
      <c r="F3740">
        <v>3</v>
      </c>
      <c r="G3740" t="s">
        <v>892</v>
      </c>
      <c r="H3740">
        <f>YEAR(Table5[[#This Row],[Date]])</f>
        <v>2142</v>
      </c>
    </row>
    <row r="3741" spans="1:8" x14ac:dyDescent="0.2">
      <c r="A3741">
        <v>4899</v>
      </c>
      <c r="B3741" t="s">
        <v>891</v>
      </c>
      <c r="C3741">
        <v>2420</v>
      </c>
      <c r="D3741" t="s">
        <v>893</v>
      </c>
      <c r="E3741" s="200">
        <v>88699</v>
      </c>
      <c r="F3741">
        <v>3</v>
      </c>
      <c r="G3741" t="s">
        <v>892</v>
      </c>
      <c r="H3741">
        <f>YEAR(Table5[[#This Row],[Date]])</f>
        <v>2142</v>
      </c>
    </row>
    <row r="3742" spans="1:8" x14ac:dyDescent="0.2">
      <c r="A3742">
        <v>4900</v>
      </c>
      <c r="B3742" t="s">
        <v>894</v>
      </c>
      <c r="C3742">
        <v>2421</v>
      </c>
      <c r="D3742" t="s">
        <v>901</v>
      </c>
      <c r="E3742" s="200">
        <v>88711</v>
      </c>
      <c r="F3742">
        <v>3</v>
      </c>
      <c r="G3742" t="s">
        <v>892</v>
      </c>
      <c r="H3742">
        <f>YEAR(Table5[[#This Row],[Date]])</f>
        <v>2142</v>
      </c>
    </row>
    <row r="3743" spans="1:8" x14ac:dyDescent="0.2">
      <c r="A3743">
        <v>4901</v>
      </c>
      <c r="B3743" t="s">
        <v>894</v>
      </c>
      <c r="C3743">
        <v>2411</v>
      </c>
      <c r="D3743" t="s">
        <v>900</v>
      </c>
      <c r="E3743" s="200">
        <v>88723</v>
      </c>
      <c r="F3743">
        <v>3</v>
      </c>
      <c r="G3743" t="s">
        <v>892</v>
      </c>
      <c r="H3743">
        <f>YEAR(Table5[[#This Row],[Date]])</f>
        <v>2142</v>
      </c>
    </row>
    <row r="3744" spans="1:8" x14ac:dyDescent="0.2">
      <c r="A3744">
        <v>4902</v>
      </c>
      <c r="B3744" t="s">
        <v>891</v>
      </c>
      <c r="C3744">
        <v>2418</v>
      </c>
      <c r="D3744" t="s">
        <v>899</v>
      </c>
      <c r="E3744" s="200">
        <v>88735</v>
      </c>
      <c r="F3744">
        <v>3</v>
      </c>
      <c r="G3744" t="s">
        <v>890</v>
      </c>
      <c r="H3744">
        <f>YEAR(Table5[[#This Row],[Date]])</f>
        <v>2142</v>
      </c>
    </row>
    <row r="3745" spans="1:8" x14ac:dyDescent="0.2">
      <c r="A3745">
        <v>4903</v>
      </c>
      <c r="B3745" t="s">
        <v>894</v>
      </c>
      <c r="C3745">
        <v>2402</v>
      </c>
      <c r="D3745" t="s">
        <v>897</v>
      </c>
      <c r="E3745" s="200">
        <v>88747</v>
      </c>
      <c r="F3745">
        <v>3</v>
      </c>
      <c r="G3745" t="s">
        <v>890</v>
      </c>
      <c r="H3745">
        <f>YEAR(Table5[[#This Row],[Date]])</f>
        <v>2142</v>
      </c>
    </row>
    <row r="3746" spans="1:8" x14ac:dyDescent="0.2">
      <c r="A3746">
        <v>4904</v>
      </c>
      <c r="B3746" t="s">
        <v>891</v>
      </c>
      <c r="C3746">
        <v>2403</v>
      </c>
      <c r="D3746" t="s">
        <v>900</v>
      </c>
      <c r="E3746" s="200">
        <v>88759</v>
      </c>
      <c r="F3746">
        <v>3</v>
      </c>
      <c r="G3746" t="s">
        <v>890</v>
      </c>
      <c r="H3746">
        <f>YEAR(Table5[[#This Row],[Date]])</f>
        <v>2143</v>
      </c>
    </row>
    <row r="3747" spans="1:8" x14ac:dyDescent="0.2">
      <c r="A3747">
        <v>4905</v>
      </c>
      <c r="B3747" t="s">
        <v>891</v>
      </c>
      <c r="C3747">
        <v>2414</v>
      </c>
      <c r="D3747" t="s">
        <v>899</v>
      </c>
      <c r="E3747" s="200">
        <v>88771</v>
      </c>
      <c r="F3747">
        <v>3</v>
      </c>
      <c r="G3747" t="s">
        <v>890</v>
      </c>
      <c r="H3747">
        <f>YEAR(Table5[[#This Row],[Date]])</f>
        <v>2143</v>
      </c>
    </row>
    <row r="3748" spans="1:8" x14ac:dyDescent="0.2">
      <c r="A3748">
        <v>4906</v>
      </c>
      <c r="B3748" t="s">
        <v>898</v>
      </c>
      <c r="C3748">
        <v>2408</v>
      </c>
      <c r="D3748" t="s">
        <v>900</v>
      </c>
      <c r="E3748" s="200">
        <v>88783</v>
      </c>
      <c r="F3748">
        <v>3</v>
      </c>
      <c r="G3748" t="s">
        <v>892</v>
      </c>
      <c r="H3748">
        <f>YEAR(Table5[[#This Row],[Date]])</f>
        <v>2143</v>
      </c>
    </row>
    <row r="3749" spans="1:8" x14ac:dyDescent="0.2">
      <c r="A3749">
        <v>4907</v>
      </c>
      <c r="B3749" t="s">
        <v>891</v>
      </c>
      <c r="C3749">
        <v>2411</v>
      </c>
      <c r="D3749" t="s">
        <v>900</v>
      </c>
      <c r="E3749" s="200">
        <v>88795</v>
      </c>
      <c r="F3749">
        <v>3</v>
      </c>
      <c r="G3749" t="s">
        <v>892</v>
      </c>
      <c r="H3749">
        <f>YEAR(Table5[[#This Row],[Date]])</f>
        <v>2143</v>
      </c>
    </row>
    <row r="3750" spans="1:8" x14ac:dyDescent="0.2">
      <c r="A3750">
        <v>4908</v>
      </c>
      <c r="B3750" t="s">
        <v>891</v>
      </c>
      <c r="C3750">
        <v>2419</v>
      </c>
      <c r="D3750" t="s">
        <v>899</v>
      </c>
      <c r="E3750" s="200">
        <v>88807</v>
      </c>
      <c r="F3750">
        <v>3</v>
      </c>
      <c r="G3750" t="s">
        <v>892</v>
      </c>
      <c r="H3750">
        <f>YEAR(Table5[[#This Row],[Date]])</f>
        <v>2143</v>
      </c>
    </row>
    <row r="3751" spans="1:8" x14ac:dyDescent="0.2">
      <c r="A3751">
        <v>4909</v>
      </c>
      <c r="B3751" t="s">
        <v>891</v>
      </c>
      <c r="C3751">
        <v>2421</v>
      </c>
      <c r="D3751" t="s">
        <v>901</v>
      </c>
      <c r="E3751" s="200">
        <v>88819</v>
      </c>
      <c r="F3751">
        <v>3</v>
      </c>
      <c r="G3751" t="s">
        <v>890</v>
      </c>
      <c r="H3751">
        <f>YEAR(Table5[[#This Row],[Date]])</f>
        <v>2143</v>
      </c>
    </row>
    <row r="3752" spans="1:8" x14ac:dyDescent="0.2">
      <c r="A3752">
        <v>4910</v>
      </c>
      <c r="B3752" t="s">
        <v>891</v>
      </c>
      <c r="C3752">
        <v>2415</v>
      </c>
      <c r="D3752" t="s">
        <v>901</v>
      </c>
      <c r="E3752" s="200">
        <v>88831</v>
      </c>
      <c r="F3752">
        <v>3</v>
      </c>
      <c r="G3752" t="s">
        <v>892</v>
      </c>
      <c r="H3752">
        <f>YEAR(Table5[[#This Row],[Date]])</f>
        <v>2143</v>
      </c>
    </row>
    <row r="3753" spans="1:8" x14ac:dyDescent="0.2">
      <c r="A3753">
        <v>4911</v>
      </c>
      <c r="B3753" t="s">
        <v>891</v>
      </c>
      <c r="C3753">
        <v>2417</v>
      </c>
      <c r="D3753" t="s">
        <v>900</v>
      </c>
      <c r="E3753" s="200">
        <v>88843</v>
      </c>
      <c r="F3753">
        <v>3</v>
      </c>
      <c r="G3753" t="s">
        <v>890</v>
      </c>
      <c r="H3753">
        <f>YEAR(Table5[[#This Row],[Date]])</f>
        <v>2143</v>
      </c>
    </row>
    <row r="3754" spans="1:8" x14ac:dyDescent="0.2">
      <c r="A3754">
        <v>4912</v>
      </c>
      <c r="B3754" t="s">
        <v>894</v>
      </c>
      <c r="C3754">
        <v>2413</v>
      </c>
      <c r="D3754" t="s">
        <v>899</v>
      </c>
      <c r="E3754" s="200">
        <v>88855</v>
      </c>
      <c r="F3754">
        <v>3</v>
      </c>
      <c r="G3754" t="s">
        <v>890</v>
      </c>
      <c r="H3754">
        <f>YEAR(Table5[[#This Row],[Date]])</f>
        <v>2143</v>
      </c>
    </row>
    <row r="3755" spans="1:8" x14ac:dyDescent="0.2">
      <c r="A3755">
        <v>4913</v>
      </c>
      <c r="B3755" t="s">
        <v>891</v>
      </c>
      <c r="C3755">
        <v>2416</v>
      </c>
      <c r="D3755" t="s">
        <v>901</v>
      </c>
      <c r="E3755" s="200">
        <v>88867</v>
      </c>
      <c r="F3755">
        <v>3</v>
      </c>
      <c r="G3755" t="s">
        <v>890</v>
      </c>
      <c r="H3755">
        <f>YEAR(Table5[[#This Row],[Date]])</f>
        <v>2143</v>
      </c>
    </row>
    <row r="3756" spans="1:8" x14ac:dyDescent="0.2">
      <c r="A3756">
        <v>4914</v>
      </c>
      <c r="B3756" t="s">
        <v>894</v>
      </c>
      <c r="C3756">
        <v>2423</v>
      </c>
      <c r="D3756" t="s">
        <v>893</v>
      </c>
      <c r="E3756" s="200">
        <v>88879</v>
      </c>
      <c r="F3756">
        <v>3</v>
      </c>
      <c r="G3756" t="s">
        <v>890</v>
      </c>
      <c r="H3756">
        <f>YEAR(Table5[[#This Row],[Date]])</f>
        <v>2143</v>
      </c>
    </row>
    <row r="3757" spans="1:8" x14ac:dyDescent="0.2">
      <c r="A3757">
        <v>4915</v>
      </c>
      <c r="B3757" t="s">
        <v>895</v>
      </c>
      <c r="C3757">
        <v>2423</v>
      </c>
      <c r="D3757" t="s">
        <v>900</v>
      </c>
      <c r="E3757" s="200">
        <v>88891</v>
      </c>
      <c r="F3757">
        <v>3</v>
      </c>
      <c r="G3757" t="s">
        <v>892</v>
      </c>
      <c r="H3757">
        <f>YEAR(Table5[[#This Row],[Date]])</f>
        <v>2143</v>
      </c>
    </row>
    <row r="3758" spans="1:8" x14ac:dyDescent="0.2">
      <c r="A3758">
        <v>4916</v>
      </c>
      <c r="B3758" t="s">
        <v>891</v>
      </c>
      <c r="C3758">
        <v>2422</v>
      </c>
      <c r="D3758" t="s">
        <v>901</v>
      </c>
      <c r="E3758" s="200">
        <v>88903</v>
      </c>
      <c r="F3758">
        <v>3</v>
      </c>
      <c r="G3758" t="s">
        <v>890</v>
      </c>
      <c r="H3758">
        <f>YEAR(Table5[[#This Row],[Date]])</f>
        <v>2143</v>
      </c>
    </row>
    <row r="3759" spans="1:8" x14ac:dyDescent="0.2">
      <c r="A3759">
        <v>4917</v>
      </c>
      <c r="B3759" t="s">
        <v>891</v>
      </c>
      <c r="C3759">
        <v>2403</v>
      </c>
      <c r="D3759" t="s">
        <v>897</v>
      </c>
      <c r="E3759" s="200">
        <v>88915</v>
      </c>
      <c r="F3759">
        <v>3</v>
      </c>
      <c r="G3759" t="s">
        <v>892</v>
      </c>
      <c r="H3759">
        <f>YEAR(Table5[[#This Row],[Date]])</f>
        <v>2143</v>
      </c>
    </row>
    <row r="3760" spans="1:8" x14ac:dyDescent="0.2">
      <c r="A3760">
        <v>4918</v>
      </c>
      <c r="B3760" t="s">
        <v>894</v>
      </c>
      <c r="C3760">
        <v>2412</v>
      </c>
      <c r="D3760" t="s">
        <v>900</v>
      </c>
      <c r="E3760" s="200">
        <v>88927</v>
      </c>
      <c r="F3760">
        <v>3</v>
      </c>
      <c r="G3760" t="s">
        <v>890</v>
      </c>
      <c r="H3760">
        <f>YEAR(Table5[[#This Row],[Date]])</f>
        <v>2143</v>
      </c>
    </row>
    <row r="3761" spans="1:8" x14ac:dyDescent="0.2">
      <c r="A3761">
        <v>4919</v>
      </c>
      <c r="B3761" t="s">
        <v>891</v>
      </c>
      <c r="C3761">
        <v>2405</v>
      </c>
      <c r="D3761" t="s">
        <v>897</v>
      </c>
      <c r="E3761" s="200">
        <v>88939</v>
      </c>
      <c r="F3761">
        <v>3</v>
      </c>
      <c r="G3761" t="s">
        <v>890</v>
      </c>
      <c r="H3761">
        <f>YEAR(Table5[[#This Row],[Date]])</f>
        <v>2143</v>
      </c>
    </row>
    <row r="3762" spans="1:8" x14ac:dyDescent="0.2">
      <c r="A3762">
        <v>4920</v>
      </c>
      <c r="B3762" t="s">
        <v>891</v>
      </c>
      <c r="C3762">
        <v>2405</v>
      </c>
      <c r="D3762" t="s">
        <v>897</v>
      </c>
      <c r="E3762" s="200">
        <v>88951</v>
      </c>
      <c r="F3762">
        <v>3</v>
      </c>
      <c r="G3762" t="s">
        <v>890</v>
      </c>
      <c r="H3762">
        <f>YEAR(Table5[[#This Row],[Date]])</f>
        <v>2143</v>
      </c>
    </row>
    <row r="3763" spans="1:8" x14ac:dyDescent="0.2">
      <c r="A3763">
        <v>4921</v>
      </c>
      <c r="B3763" t="s">
        <v>891</v>
      </c>
      <c r="C3763">
        <v>2409</v>
      </c>
      <c r="D3763" t="s">
        <v>901</v>
      </c>
      <c r="E3763" s="200">
        <v>88963</v>
      </c>
      <c r="F3763">
        <v>3</v>
      </c>
      <c r="G3763" t="s">
        <v>892</v>
      </c>
      <c r="H3763">
        <f>YEAR(Table5[[#This Row],[Date]])</f>
        <v>2143</v>
      </c>
    </row>
    <row r="3764" spans="1:8" x14ac:dyDescent="0.2">
      <c r="A3764">
        <v>4922</v>
      </c>
      <c r="B3764" t="s">
        <v>891</v>
      </c>
      <c r="C3764">
        <v>2405</v>
      </c>
      <c r="D3764" t="s">
        <v>900</v>
      </c>
      <c r="E3764" s="200">
        <v>88975</v>
      </c>
      <c r="F3764">
        <v>3</v>
      </c>
      <c r="G3764" t="s">
        <v>892</v>
      </c>
      <c r="H3764">
        <f>YEAR(Table5[[#This Row],[Date]])</f>
        <v>2143</v>
      </c>
    </row>
    <row r="3765" spans="1:8" x14ac:dyDescent="0.2">
      <c r="A3765">
        <v>4923</v>
      </c>
      <c r="B3765" t="s">
        <v>894</v>
      </c>
      <c r="C3765">
        <v>2411</v>
      </c>
      <c r="D3765" t="s">
        <v>899</v>
      </c>
      <c r="E3765" s="200">
        <v>88987</v>
      </c>
      <c r="F3765">
        <v>3</v>
      </c>
      <c r="G3765" t="s">
        <v>896</v>
      </c>
      <c r="H3765">
        <f>YEAR(Table5[[#This Row],[Date]])</f>
        <v>2143</v>
      </c>
    </row>
    <row r="3766" spans="1:8" x14ac:dyDescent="0.2">
      <c r="A3766">
        <v>4924</v>
      </c>
      <c r="B3766" t="s">
        <v>894</v>
      </c>
      <c r="C3766">
        <v>2412</v>
      </c>
      <c r="D3766" t="s">
        <v>901</v>
      </c>
      <c r="E3766" s="200">
        <v>88999</v>
      </c>
      <c r="F3766">
        <v>3</v>
      </c>
      <c r="G3766" t="s">
        <v>890</v>
      </c>
      <c r="H3766">
        <f>YEAR(Table5[[#This Row],[Date]])</f>
        <v>2143</v>
      </c>
    </row>
    <row r="3767" spans="1:8" x14ac:dyDescent="0.2">
      <c r="A3767">
        <v>4925</v>
      </c>
      <c r="B3767" t="s">
        <v>891</v>
      </c>
      <c r="C3767">
        <v>2414</v>
      </c>
      <c r="D3767" t="s">
        <v>899</v>
      </c>
      <c r="E3767" s="200">
        <v>89011</v>
      </c>
      <c r="F3767">
        <v>3</v>
      </c>
      <c r="G3767" t="s">
        <v>892</v>
      </c>
      <c r="H3767">
        <f>YEAR(Table5[[#This Row],[Date]])</f>
        <v>2143</v>
      </c>
    </row>
    <row r="3768" spans="1:8" x14ac:dyDescent="0.2">
      <c r="A3768">
        <v>4926</v>
      </c>
      <c r="B3768" t="s">
        <v>891</v>
      </c>
      <c r="C3768">
        <v>2414</v>
      </c>
      <c r="D3768" t="s">
        <v>900</v>
      </c>
      <c r="E3768" s="200">
        <v>89023</v>
      </c>
      <c r="F3768">
        <v>3</v>
      </c>
      <c r="G3768" t="s">
        <v>892</v>
      </c>
      <c r="H3768">
        <f>YEAR(Table5[[#This Row],[Date]])</f>
        <v>2143</v>
      </c>
    </row>
    <row r="3769" spans="1:8" x14ac:dyDescent="0.2">
      <c r="A3769">
        <v>4927</v>
      </c>
      <c r="B3769" t="s">
        <v>891</v>
      </c>
      <c r="C3769">
        <v>2404</v>
      </c>
      <c r="D3769" t="s">
        <v>897</v>
      </c>
      <c r="E3769" s="200">
        <v>89035</v>
      </c>
      <c r="F3769">
        <v>3</v>
      </c>
      <c r="G3769" t="s">
        <v>890</v>
      </c>
      <c r="H3769">
        <f>YEAR(Table5[[#This Row],[Date]])</f>
        <v>2143</v>
      </c>
    </row>
    <row r="3770" spans="1:8" x14ac:dyDescent="0.2">
      <c r="A3770">
        <v>4928</v>
      </c>
      <c r="B3770" t="s">
        <v>888</v>
      </c>
      <c r="C3770">
        <v>2419</v>
      </c>
      <c r="D3770" t="s">
        <v>893</v>
      </c>
      <c r="E3770" s="200">
        <v>89047</v>
      </c>
      <c r="F3770">
        <v>3</v>
      </c>
      <c r="G3770" t="s">
        <v>890</v>
      </c>
      <c r="H3770">
        <f>YEAR(Table5[[#This Row],[Date]])</f>
        <v>2143</v>
      </c>
    </row>
    <row r="3771" spans="1:8" x14ac:dyDescent="0.2">
      <c r="A3771">
        <v>4929</v>
      </c>
      <c r="B3771" t="s">
        <v>891</v>
      </c>
      <c r="C3771">
        <v>2417</v>
      </c>
      <c r="D3771" t="s">
        <v>900</v>
      </c>
      <c r="E3771" s="200">
        <v>89059</v>
      </c>
      <c r="F3771">
        <v>3</v>
      </c>
      <c r="G3771" t="s">
        <v>892</v>
      </c>
      <c r="H3771">
        <f>YEAR(Table5[[#This Row],[Date]])</f>
        <v>2143</v>
      </c>
    </row>
    <row r="3772" spans="1:8" x14ac:dyDescent="0.2">
      <c r="A3772">
        <v>4930</v>
      </c>
      <c r="B3772" t="s">
        <v>891</v>
      </c>
      <c r="C3772">
        <v>2402</v>
      </c>
      <c r="D3772" t="s">
        <v>899</v>
      </c>
      <c r="E3772" s="200">
        <v>89071</v>
      </c>
      <c r="F3772">
        <v>3</v>
      </c>
      <c r="G3772" t="s">
        <v>892</v>
      </c>
      <c r="H3772">
        <f>YEAR(Table5[[#This Row],[Date]])</f>
        <v>2143</v>
      </c>
    </row>
    <row r="3773" spans="1:8" x14ac:dyDescent="0.2">
      <c r="A3773">
        <v>4931</v>
      </c>
      <c r="B3773" t="s">
        <v>894</v>
      </c>
      <c r="C3773">
        <v>2407</v>
      </c>
      <c r="D3773" t="s">
        <v>899</v>
      </c>
      <c r="E3773" s="200">
        <v>89083</v>
      </c>
      <c r="F3773">
        <v>3</v>
      </c>
      <c r="G3773" t="s">
        <v>892</v>
      </c>
      <c r="H3773">
        <f>YEAR(Table5[[#This Row],[Date]])</f>
        <v>2143</v>
      </c>
    </row>
    <row r="3774" spans="1:8" x14ac:dyDescent="0.2">
      <c r="A3774">
        <v>4932</v>
      </c>
      <c r="B3774" t="s">
        <v>891</v>
      </c>
      <c r="C3774">
        <v>2418</v>
      </c>
      <c r="D3774" t="s">
        <v>899</v>
      </c>
      <c r="E3774" s="200">
        <v>89095</v>
      </c>
      <c r="F3774">
        <v>3</v>
      </c>
      <c r="G3774" t="s">
        <v>892</v>
      </c>
      <c r="H3774">
        <f>YEAR(Table5[[#This Row],[Date]])</f>
        <v>2143</v>
      </c>
    </row>
    <row r="3775" spans="1:8" x14ac:dyDescent="0.2">
      <c r="A3775">
        <v>4933</v>
      </c>
      <c r="B3775" t="s">
        <v>891</v>
      </c>
      <c r="C3775">
        <v>2418</v>
      </c>
      <c r="D3775" t="s">
        <v>899</v>
      </c>
      <c r="E3775" s="200">
        <v>89107</v>
      </c>
      <c r="F3775">
        <v>3</v>
      </c>
      <c r="G3775" t="s">
        <v>892</v>
      </c>
      <c r="H3775">
        <f>YEAR(Table5[[#This Row],[Date]])</f>
        <v>2143</v>
      </c>
    </row>
    <row r="3776" spans="1:8" x14ac:dyDescent="0.2">
      <c r="A3776">
        <v>4934</v>
      </c>
      <c r="B3776" t="s">
        <v>891</v>
      </c>
      <c r="C3776">
        <v>2408</v>
      </c>
      <c r="D3776" t="s">
        <v>901</v>
      </c>
      <c r="E3776" s="200">
        <v>89119</v>
      </c>
      <c r="F3776">
        <v>3</v>
      </c>
      <c r="G3776" t="s">
        <v>890</v>
      </c>
      <c r="H3776">
        <f>YEAR(Table5[[#This Row],[Date]])</f>
        <v>2143</v>
      </c>
    </row>
    <row r="3777" spans="1:8" x14ac:dyDescent="0.2">
      <c r="A3777">
        <v>4935</v>
      </c>
      <c r="B3777" t="s">
        <v>891</v>
      </c>
      <c r="C3777">
        <v>2411</v>
      </c>
      <c r="D3777" t="s">
        <v>893</v>
      </c>
      <c r="E3777" s="200">
        <v>89131</v>
      </c>
      <c r="F3777">
        <v>3</v>
      </c>
      <c r="G3777" t="s">
        <v>892</v>
      </c>
      <c r="H3777">
        <f>YEAR(Table5[[#This Row],[Date]])</f>
        <v>2144</v>
      </c>
    </row>
    <row r="3778" spans="1:8" x14ac:dyDescent="0.2">
      <c r="A3778">
        <v>4936</v>
      </c>
      <c r="B3778" t="s">
        <v>891</v>
      </c>
      <c r="C3778">
        <v>2414</v>
      </c>
      <c r="D3778" t="s">
        <v>899</v>
      </c>
      <c r="E3778" s="200">
        <v>89143</v>
      </c>
      <c r="F3778">
        <v>3</v>
      </c>
      <c r="G3778" t="s">
        <v>890</v>
      </c>
      <c r="H3778">
        <f>YEAR(Table5[[#This Row],[Date]])</f>
        <v>2144</v>
      </c>
    </row>
    <row r="3779" spans="1:8" x14ac:dyDescent="0.2">
      <c r="A3779">
        <v>4937</v>
      </c>
      <c r="B3779" t="s">
        <v>891</v>
      </c>
      <c r="C3779">
        <v>2405</v>
      </c>
      <c r="D3779" t="s">
        <v>899</v>
      </c>
      <c r="E3779" s="200">
        <v>89155</v>
      </c>
      <c r="F3779">
        <v>3</v>
      </c>
      <c r="G3779" t="s">
        <v>892</v>
      </c>
      <c r="H3779">
        <f>YEAR(Table5[[#This Row],[Date]])</f>
        <v>2144</v>
      </c>
    </row>
    <row r="3780" spans="1:8" x14ac:dyDescent="0.2">
      <c r="A3780">
        <v>4938</v>
      </c>
      <c r="B3780" t="s">
        <v>891</v>
      </c>
      <c r="C3780">
        <v>2415</v>
      </c>
      <c r="D3780" t="s">
        <v>900</v>
      </c>
      <c r="E3780" s="200">
        <v>89167</v>
      </c>
      <c r="F3780">
        <v>3</v>
      </c>
      <c r="G3780" t="s">
        <v>892</v>
      </c>
      <c r="H3780">
        <f>YEAR(Table5[[#This Row],[Date]])</f>
        <v>2144</v>
      </c>
    </row>
    <row r="3781" spans="1:8" x14ac:dyDescent="0.2">
      <c r="A3781">
        <v>4939</v>
      </c>
      <c r="B3781" t="s">
        <v>891</v>
      </c>
      <c r="C3781">
        <v>2412</v>
      </c>
      <c r="D3781" t="s">
        <v>889</v>
      </c>
      <c r="E3781" s="200">
        <v>89179</v>
      </c>
      <c r="F3781">
        <v>3</v>
      </c>
      <c r="G3781" t="s">
        <v>892</v>
      </c>
      <c r="H3781">
        <f>YEAR(Table5[[#This Row],[Date]])</f>
        <v>2144</v>
      </c>
    </row>
    <row r="3782" spans="1:8" x14ac:dyDescent="0.2">
      <c r="A3782">
        <v>4940</v>
      </c>
      <c r="B3782" t="s">
        <v>891</v>
      </c>
      <c r="C3782">
        <v>2402</v>
      </c>
      <c r="D3782" t="s">
        <v>900</v>
      </c>
      <c r="E3782" s="200">
        <v>89191</v>
      </c>
      <c r="F3782">
        <v>3</v>
      </c>
      <c r="G3782" t="s">
        <v>892</v>
      </c>
      <c r="H3782">
        <f>YEAR(Table5[[#This Row],[Date]])</f>
        <v>2144</v>
      </c>
    </row>
    <row r="3783" spans="1:8" x14ac:dyDescent="0.2">
      <c r="A3783">
        <v>4941</v>
      </c>
      <c r="B3783" t="s">
        <v>891</v>
      </c>
      <c r="C3783">
        <v>2422</v>
      </c>
      <c r="D3783" t="s">
        <v>899</v>
      </c>
      <c r="E3783" s="200">
        <v>89203</v>
      </c>
      <c r="F3783">
        <v>3</v>
      </c>
      <c r="G3783" t="s">
        <v>892</v>
      </c>
      <c r="H3783">
        <f>YEAR(Table5[[#This Row],[Date]])</f>
        <v>2144</v>
      </c>
    </row>
    <row r="3784" spans="1:8" x14ac:dyDescent="0.2">
      <c r="A3784">
        <v>4942</v>
      </c>
      <c r="B3784" t="s">
        <v>888</v>
      </c>
      <c r="C3784">
        <v>2419</v>
      </c>
      <c r="D3784" t="s">
        <v>901</v>
      </c>
      <c r="E3784" s="200">
        <v>89215</v>
      </c>
      <c r="F3784">
        <v>3</v>
      </c>
      <c r="G3784" t="s">
        <v>890</v>
      </c>
      <c r="H3784">
        <f>YEAR(Table5[[#This Row],[Date]])</f>
        <v>2144</v>
      </c>
    </row>
    <row r="3785" spans="1:8" x14ac:dyDescent="0.2">
      <c r="A3785">
        <v>4943</v>
      </c>
      <c r="B3785" t="s">
        <v>894</v>
      </c>
      <c r="C3785">
        <v>2409</v>
      </c>
      <c r="D3785" t="s">
        <v>893</v>
      </c>
      <c r="E3785" s="200">
        <v>89227</v>
      </c>
      <c r="F3785">
        <v>3</v>
      </c>
      <c r="G3785" t="s">
        <v>890</v>
      </c>
      <c r="H3785">
        <f>YEAR(Table5[[#This Row],[Date]])</f>
        <v>2144</v>
      </c>
    </row>
    <row r="3786" spans="1:8" x14ac:dyDescent="0.2">
      <c r="A3786">
        <v>4944</v>
      </c>
      <c r="B3786" t="s">
        <v>891</v>
      </c>
      <c r="C3786">
        <v>2415</v>
      </c>
      <c r="D3786" t="s">
        <v>899</v>
      </c>
      <c r="E3786" s="200">
        <v>89239</v>
      </c>
      <c r="F3786">
        <v>3</v>
      </c>
      <c r="G3786" t="s">
        <v>890</v>
      </c>
      <c r="H3786">
        <f>YEAR(Table5[[#This Row],[Date]])</f>
        <v>2144</v>
      </c>
    </row>
    <row r="3787" spans="1:8" x14ac:dyDescent="0.2">
      <c r="A3787">
        <v>4945</v>
      </c>
      <c r="B3787" t="s">
        <v>891</v>
      </c>
      <c r="C3787">
        <v>2415</v>
      </c>
      <c r="D3787" t="s">
        <v>900</v>
      </c>
      <c r="E3787" s="200">
        <v>89251</v>
      </c>
      <c r="F3787">
        <v>3</v>
      </c>
      <c r="G3787" t="s">
        <v>892</v>
      </c>
      <c r="H3787">
        <f>YEAR(Table5[[#This Row],[Date]])</f>
        <v>2144</v>
      </c>
    </row>
    <row r="3788" spans="1:8" x14ac:dyDescent="0.2">
      <c r="A3788">
        <v>4946</v>
      </c>
      <c r="B3788" t="s">
        <v>891</v>
      </c>
      <c r="C3788">
        <v>2424</v>
      </c>
      <c r="D3788" t="s">
        <v>897</v>
      </c>
      <c r="E3788" s="200">
        <v>89263</v>
      </c>
      <c r="F3788">
        <v>3</v>
      </c>
      <c r="G3788" t="s">
        <v>892</v>
      </c>
      <c r="H3788">
        <f>YEAR(Table5[[#This Row],[Date]])</f>
        <v>2144</v>
      </c>
    </row>
    <row r="3789" spans="1:8" x14ac:dyDescent="0.2">
      <c r="A3789">
        <v>4947</v>
      </c>
      <c r="B3789" t="s">
        <v>894</v>
      </c>
      <c r="C3789">
        <v>2408</v>
      </c>
      <c r="D3789" t="s">
        <v>899</v>
      </c>
      <c r="E3789" s="200">
        <v>89275</v>
      </c>
      <c r="F3789">
        <v>3</v>
      </c>
      <c r="G3789" t="s">
        <v>892</v>
      </c>
      <c r="H3789">
        <f>YEAR(Table5[[#This Row],[Date]])</f>
        <v>2144</v>
      </c>
    </row>
    <row r="3790" spans="1:8" x14ac:dyDescent="0.2">
      <c r="A3790">
        <v>4948</v>
      </c>
      <c r="B3790" t="s">
        <v>891</v>
      </c>
      <c r="C3790">
        <v>2406</v>
      </c>
      <c r="D3790" t="s">
        <v>901</v>
      </c>
      <c r="E3790" s="200">
        <v>89287</v>
      </c>
      <c r="F3790">
        <v>3</v>
      </c>
      <c r="G3790" t="s">
        <v>890</v>
      </c>
      <c r="H3790">
        <f>YEAR(Table5[[#This Row],[Date]])</f>
        <v>2144</v>
      </c>
    </row>
    <row r="3791" spans="1:8" x14ac:dyDescent="0.2">
      <c r="A3791">
        <v>4949</v>
      </c>
      <c r="B3791" t="s">
        <v>891</v>
      </c>
      <c r="C3791">
        <v>2411</v>
      </c>
      <c r="D3791" t="s">
        <v>900</v>
      </c>
      <c r="E3791" s="200">
        <v>89299</v>
      </c>
      <c r="F3791">
        <v>3</v>
      </c>
      <c r="G3791" t="s">
        <v>890</v>
      </c>
      <c r="H3791">
        <f>YEAR(Table5[[#This Row],[Date]])</f>
        <v>2144</v>
      </c>
    </row>
    <row r="3792" spans="1:8" x14ac:dyDescent="0.2">
      <c r="A3792">
        <v>4950</v>
      </c>
      <c r="B3792" t="s">
        <v>888</v>
      </c>
      <c r="C3792">
        <v>2419</v>
      </c>
      <c r="D3792" t="s">
        <v>899</v>
      </c>
      <c r="E3792" s="200">
        <v>89311</v>
      </c>
      <c r="F3792">
        <v>3</v>
      </c>
      <c r="G3792" t="s">
        <v>892</v>
      </c>
      <c r="H3792">
        <f>YEAR(Table5[[#This Row],[Date]])</f>
        <v>2144</v>
      </c>
    </row>
    <row r="3793" spans="1:8" x14ac:dyDescent="0.2">
      <c r="A3793">
        <v>4951</v>
      </c>
      <c r="B3793" t="s">
        <v>891</v>
      </c>
      <c r="C3793">
        <v>2404</v>
      </c>
      <c r="D3793" t="s">
        <v>901</v>
      </c>
      <c r="E3793" s="200">
        <v>89323</v>
      </c>
      <c r="F3793">
        <v>3</v>
      </c>
      <c r="G3793" t="s">
        <v>896</v>
      </c>
      <c r="H3793">
        <f>YEAR(Table5[[#This Row],[Date]])</f>
        <v>2144</v>
      </c>
    </row>
    <row r="3794" spans="1:8" x14ac:dyDescent="0.2">
      <c r="A3794">
        <v>4952</v>
      </c>
      <c r="B3794" t="s">
        <v>894</v>
      </c>
      <c r="C3794">
        <v>2412</v>
      </c>
      <c r="D3794" t="s">
        <v>901</v>
      </c>
      <c r="E3794" s="200">
        <v>89335</v>
      </c>
      <c r="F3794">
        <v>3</v>
      </c>
      <c r="G3794" t="s">
        <v>892</v>
      </c>
      <c r="H3794">
        <f>YEAR(Table5[[#This Row],[Date]])</f>
        <v>2144</v>
      </c>
    </row>
    <row r="3795" spans="1:8" x14ac:dyDescent="0.2">
      <c r="A3795">
        <v>4953</v>
      </c>
      <c r="B3795" t="s">
        <v>894</v>
      </c>
      <c r="C3795">
        <v>2413</v>
      </c>
      <c r="D3795" t="s">
        <v>897</v>
      </c>
      <c r="E3795" s="200">
        <v>89347</v>
      </c>
      <c r="F3795">
        <v>3</v>
      </c>
      <c r="G3795" t="s">
        <v>892</v>
      </c>
      <c r="H3795">
        <f>YEAR(Table5[[#This Row],[Date]])</f>
        <v>2144</v>
      </c>
    </row>
    <row r="3796" spans="1:8" x14ac:dyDescent="0.2">
      <c r="A3796">
        <v>4954</v>
      </c>
      <c r="B3796" t="s">
        <v>891</v>
      </c>
      <c r="C3796">
        <v>2421</v>
      </c>
      <c r="D3796" t="s">
        <v>899</v>
      </c>
      <c r="E3796" s="200">
        <v>89359</v>
      </c>
      <c r="F3796">
        <v>3</v>
      </c>
      <c r="G3796" t="s">
        <v>892</v>
      </c>
      <c r="H3796">
        <f>YEAR(Table5[[#This Row],[Date]])</f>
        <v>2144</v>
      </c>
    </row>
    <row r="3797" spans="1:8" x14ac:dyDescent="0.2">
      <c r="A3797">
        <v>4955</v>
      </c>
      <c r="B3797" t="s">
        <v>888</v>
      </c>
      <c r="C3797">
        <v>2417</v>
      </c>
      <c r="D3797" t="s">
        <v>899</v>
      </c>
      <c r="E3797" s="200">
        <v>89371</v>
      </c>
      <c r="F3797">
        <v>3</v>
      </c>
      <c r="G3797" t="s">
        <v>892</v>
      </c>
      <c r="H3797">
        <f>YEAR(Table5[[#This Row],[Date]])</f>
        <v>2144</v>
      </c>
    </row>
    <row r="3798" spans="1:8" x14ac:dyDescent="0.2">
      <c r="A3798">
        <v>4956</v>
      </c>
      <c r="B3798" t="s">
        <v>894</v>
      </c>
      <c r="C3798">
        <v>2417</v>
      </c>
      <c r="D3798" t="s">
        <v>899</v>
      </c>
      <c r="E3798" s="200">
        <v>89383</v>
      </c>
      <c r="F3798">
        <v>3</v>
      </c>
      <c r="G3798" t="s">
        <v>892</v>
      </c>
      <c r="H3798">
        <f>YEAR(Table5[[#This Row],[Date]])</f>
        <v>2144</v>
      </c>
    </row>
    <row r="3799" spans="1:8" x14ac:dyDescent="0.2">
      <c r="A3799">
        <v>4957</v>
      </c>
      <c r="B3799" t="s">
        <v>894</v>
      </c>
      <c r="C3799">
        <v>2411</v>
      </c>
      <c r="D3799" t="s">
        <v>897</v>
      </c>
      <c r="E3799" s="200">
        <v>89395</v>
      </c>
      <c r="F3799">
        <v>3</v>
      </c>
      <c r="G3799" t="s">
        <v>892</v>
      </c>
      <c r="H3799">
        <f>YEAR(Table5[[#This Row],[Date]])</f>
        <v>2144</v>
      </c>
    </row>
    <row r="3800" spans="1:8" x14ac:dyDescent="0.2">
      <c r="A3800">
        <v>4958</v>
      </c>
      <c r="B3800" t="s">
        <v>891</v>
      </c>
      <c r="C3800">
        <v>2402</v>
      </c>
      <c r="D3800" t="s">
        <v>900</v>
      </c>
      <c r="E3800" s="200">
        <v>89407</v>
      </c>
      <c r="F3800">
        <v>3</v>
      </c>
      <c r="G3800" t="s">
        <v>892</v>
      </c>
      <c r="H3800">
        <f>YEAR(Table5[[#This Row],[Date]])</f>
        <v>2144</v>
      </c>
    </row>
    <row r="3801" spans="1:8" x14ac:dyDescent="0.2">
      <c r="A3801">
        <v>4959</v>
      </c>
      <c r="B3801" t="s">
        <v>891</v>
      </c>
      <c r="C3801">
        <v>2404</v>
      </c>
      <c r="D3801" t="s">
        <v>899</v>
      </c>
      <c r="E3801" s="200">
        <v>89419</v>
      </c>
      <c r="F3801">
        <v>3</v>
      </c>
      <c r="G3801" t="s">
        <v>892</v>
      </c>
      <c r="H3801">
        <f>YEAR(Table5[[#This Row],[Date]])</f>
        <v>2144</v>
      </c>
    </row>
    <row r="3802" spans="1:8" x14ac:dyDescent="0.2">
      <c r="A3802">
        <v>4960</v>
      </c>
      <c r="B3802" t="s">
        <v>888</v>
      </c>
      <c r="C3802">
        <v>2405</v>
      </c>
      <c r="D3802" t="s">
        <v>901</v>
      </c>
      <c r="E3802" s="200">
        <v>89431</v>
      </c>
      <c r="F3802">
        <v>3</v>
      </c>
      <c r="G3802" t="s">
        <v>892</v>
      </c>
      <c r="H3802">
        <f>YEAR(Table5[[#This Row],[Date]])</f>
        <v>2144</v>
      </c>
    </row>
    <row r="3803" spans="1:8" x14ac:dyDescent="0.2">
      <c r="A3803">
        <v>4961</v>
      </c>
      <c r="B3803" t="s">
        <v>895</v>
      </c>
      <c r="C3803">
        <v>2417</v>
      </c>
      <c r="D3803" t="s">
        <v>893</v>
      </c>
      <c r="E3803" s="200">
        <v>89443</v>
      </c>
      <c r="F3803">
        <v>3</v>
      </c>
      <c r="G3803" t="s">
        <v>892</v>
      </c>
      <c r="H3803">
        <f>YEAR(Table5[[#This Row],[Date]])</f>
        <v>2144</v>
      </c>
    </row>
    <row r="3804" spans="1:8" x14ac:dyDescent="0.2">
      <c r="A3804">
        <v>4962</v>
      </c>
      <c r="B3804" t="s">
        <v>895</v>
      </c>
      <c r="C3804">
        <v>2419</v>
      </c>
      <c r="D3804" t="s">
        <v>901</v>
      </c>
      <c r="E3804" s="200">
        <v>89455</v>
      </c>
      <c r="F3804">
        <v>3</v>
      </c>
      <c r="G3804" t="s">
        <v>892</v>
      </c>
      <c r="H3804">
        <f>YEAR(Table5[[#This Row],[Date]])</f>
        <v>2144</v>
      </c>
    </row>
    <row r="3805" spans="1:8" x14ac:dyDescent="0.2">
      <c r="A3805">
        <v>4963</v>
      </c>
      <c r="B3805" t="s">
        <v>891</v>
      </c>
      <c r="C3805">
        <v>2412</v>
      </c>
      <c r="D3805" t="s">
        <v>901</v>
      </c>
      <c r="E3805" s="200">
        <v>89467</v>
      </c>
      <c r="F3805">
        <v>3</v>
      </c>
      <c r="G3805" t="s">
        <v>890</v>
      </c>
      <c r="H3805">
        <f>YEAR(Table5[[#This Row],[Date]])</f>
        <v>2144</v>
      </c>
    </row>
    <row r="3806" spans="1:8" x14ac:dyDescent="0.2">
      <c r="A3806">
        <v>4964</v>
      </c>
      <c r="B3806" t="s">
        <v>894</v>
      </c>
      <c r="C3806">
        <v>2412</v>
      </c>
      <c r="D3806" t="s">
        <v>899</v>
      </c>
      <c r="E3806" s="200">
        <v>89479</v>
      </c>
      <c r="F3806">
        <v>3</v>
      </c>
      <c r="G3806" t="s">
        <v>890</v>
      </c>
      <c r="H3806">
        <f>YEAR(Table5[[#This Row],[Date]])</f>
        <v>2144</v>
      </c>
    </row>
    <row r="3807" spans="1:8" x14ac:dyDescent="0.2">
      <c r="A3807">
        <v>4965</v>
      </c>
      <c r="B3807" t="s">
        <v>891</v>
      </c>
      <c r="C3807">
        <v>2424</v>
      </c>
      <c r="D3807" t="s">
        <v>900</v>
      </c>
      <c r="E3807" s="200">
        <v>89491</v>
      </c>
      <c r="F3807">
        <v>3</v>
      </c>
      <c r="G3807" t="s">
        <v>890</v>
      </c>
      <c r="H3807">
        <f>YEAR(Table5[[#This Row],[Date]])</f>
        <v>2145</v>
      </c>
    </row>
    <row r="3808" spans="1:8" x14ac:dyDescent="0.2">
      <c r="A3808">
        <v>4966</v>
      </c>
      <c r="B3808" t="s">
        <v>894</v>
      </c>
      <c r="C3808">
        <v>2424</v>
      </c>
      <c r="D3808" t="s">
        <v>893</v>
      </c>
      <c r="E3808" s="200">
        <v>89503</v>
      </c>
      <c r="F3808">
        <v>3</v>
      </c>
      <c r="G3808" t="s">
        <v>890</v>
      </c>
      <c r="H3808">
        <f>YEAR(Table5[[#This Row],[Date]])</f>
        <v>2145</v>
      </c>
    </row>
    <row r="3809" spans="1:8" x14ac:dyDescent="0.2">
      <c r="A3809">
        <v>4967</v>
      </c>
      <c r="B3809" t="s">
        <v>891</v>
      </c>
      <c r="C3809">
        <v>2417</v>
      </c>
      <c r="D3809" t="s">
        <v>900</v>
      </c>
      <c r="E3809" s="200">
        <v>89515</v>
      </c>
      <c r="F3809">
        <v>3</v>
      </c>
      <c r="G3809" t="s">
        <v>892</v>
      </c>
      <c r="H3809">
        <f>YEAR(Table5[[#This Row],[Date]])</f>
        <v>2145</v>
      </c>
    </row>
    <row r="3810" spans="1:8" x14ac:dyDescent="0.2">
      <c r="A3810">
        <v>4968</v>
      </c>
      <c r="B3810" t="s">
        <v>888</v>
      </c>
      <c r="C3810">
        <v>2419</v>
      </c>
      <c r="D3810" t="s">
        <v>901</v>
      </c>
      <c r="E3810" s="200">
        <v>89527</v>
      </c>
      <c r="F3810">
        <v>3</v>
      </c>
      <c r="G3810" t="s">
        <v>892</v>
      </c>
      <c r="H3810">
        <f>YEAR(Table5[[#This Row],[Date]])</f>
        <v>2145</v>
      </c>
    </row>
    <row r="3811" spans="1:8" x14ac:dyDescent="0.2">
      <c r="A3811">
        <v>4969</v>
      </c>
      <c r="B3811" t="s">
        <v>894</v>
      </c>
      <c r="C3811">
        <v>2414</v>
      </c>
      <c r="D3811" t="s">
        <v>901</v>
      </c>
      <c r="E3811" s="200">
        <v>89539</v>
      </c>
      <c r="F3811">
        <v>3</v>
      </c>
      <c r="G3811" t="s">
        <v>890</v>
      </c>
      <c r="H3811">
        <f>YEAR(Table5[[#This Row],[Date]])</f>
        <v>2145</v>
      </c>
    </row>
    <row r="3812" spans="1:8" x14ac:dyDescent="0.2">
      <c r="A3812">
        <v>4970</v>
      </c>
      <c r="B3812" t="s">
        <v>891</v>
      </c>
      <c r="C3812">
        <v>2401</v>
      </c>
      <c r="D3812" t="s">
        <v>900</v>
      </c>
      <c r="E3812" s="200">
        <v>89551</v>
      </c>
      <c r="F3812">
        <v>3</v>
      </c>
      <c r="G3812" t="s">
        <v>890</v>
      </c>
      <c r="H3812">
        <f>YEAR(Table5[[#This Row],[Date]])</f>
        <v>2145</v>
      </c>
    </row>
    <row r="3813" spans="1:8" x14ac:dyDescent="0.2">
      <c r="A3813">
        <v>4971</v>
      </c>
      <c r="B3813" t="s">
        <v>891</v>
      </c>
      <c r="C3813">
        <v>2413</v>
      </c>
      <c r="D3813" t="s">
        <v>900</v>
      </c>
      <c r="E3813" s="200">
        <v>89563</v>
      </c>
      <c r="F3813">
        <v>1</v>
      </c>
      <c r="G3813" t="s">
        <v>892</v>
      </c>
      <c r="H3813">
        <f>YEAR(Table5[[#This Row],[Date]])</f>
        <v>2145</v>
      </c>
    </row>
    <row r="3814" spans="1:8" x14ac:dyDescent="0.2">
      <c r="A3814">
        <v>4972</v>
      </c>
      <c r="B3814" t="s">
        <v>891</v>
      </c>
      <c r="C3814">
        <v>2402</v>
      </c>
      <c r="D3814" t="s">
        <v>900</v>
      </c>
      <c r="E3814" s="200">
        <v>89575</v>
      </c>
      <c r="F3814">
        <v>3</v>
      </c>
      <c r="G3814" t="s">
        <v>892</v>
      </c>
      <c r="H3814">
        <f>YEAR(Table5[[#This Row],[Date]])</f>
        <v>2145</v>
      </c>
    </row>
    <row r="3815" spans="1:8" x14ac:dyDescent="0.2">
      <c r="A3815">
        <v>4973</v>
      </c>
      <c r="B3815" t="s">
        <v>891</v>
      </c>
      <c r="C3815">
        <v>2401</v>
      </c>
      <c r="D3815" t="s">
        <v>900</v>
      </c>
      <c r="E3815" s="200">
        <v>89587</v>
      </c>
      <c r="F3815">
        <v>3</v>
      </c>
      <c r="G3815" t="s">
        <v>890</v>
      </c>
      <c r="H3815">
        <f>YEAR(Table5[[#This Row],[Date]])</f>
        <v>2145</v>
      </c>
    </row>
    <row r="3816" spans="1:8" x14ac:dyDescent="0.2">
      <c r="A3816">
        <v>4974</v>
      </c>
      <c r="B3816" t="s">
        <v>891</v>
      </c>
      <c r="C3816">
        <v>2404</v>
      </c>
      <c r="D3816" t="s">
        <v>901</v>
      </c>
      <c r="E3816" s="200">
        <v>89599</v>
      </c>
      <c r="F3816">
        <v>3</v>
      </c>
      <c r="G3816" t="s">
        <v>892</v>
      </c>
      <c r="H3816">
        <f>YEAR(Table5[[#This Row],[Date]])</f>
        <v>2145</v>
      </c>
    </row>
    <row r="3817" spans="1:8" x14ac:dyDescent="0.2">
      <c r="A3817">
        <v>4975</v>
      </c>
      <c r="B3817" t="s">
        <v>894</v>
      </c>
      <c r="C3817">
        <v>2411</v>
      </c>
      <c r="D3817" t="s">
        <v>900</v>
      </c>
      <c r="E3817" s="200">
        <v>89611</v>
      </c>
      <c r="F3817">
        <v>3</v>
      </c>
      <c r="G3817" t="s">
        <v>890</v>
      </c>
      <c r="H3817">
        <f>YEAR(Table5[[#This Row],[Date]])</f>
        <v>2145</v>
      </c>
    </row>
    <row r="3818" spans="1:8" x14ac:dyDescent="0.2">
      <c r="A3818">
        <v>4976</v>
      </c>
      <c r="B3818" t="s">
        <v>888</v>
      </c>
      <c r="C3818">
        <v>2417</v>
      </c>
      <c r="D3818" t="s">
        <v>899</v>
      </c>
      <c r="E3818" s="200">
        <v>89623</v>
      </c>
      <c r="F3818">
        <v>3</v>
      </c>
      <c r="G3818" t="s">
        <v>892</v>
      </c>
      <c r="H3818">
        <f>YEAR(Table5[[#This Row],[Date]])</f>
        <v>2145</v>
      </c>
    </row>
    <row r="3819" spans="1:8" x14ac:dyDescent="0.2">
      <c r="A3819">
        <v>4977</v>
      </c>
      <c r="B3819" t="s">
        <v>891</v>
      </c>
      <c r="C3819">
        <v>2409</v>
      </c>
      <c r="D3819" t="s">
        <v>893</v>
      </c>
      <c r="E3819" s="200">
        <v>89635</v>
      </c>
      <c r="F3819">
        <v>3</v>
      </c>
      <c r="G3819" t="s">
        <v>892</v>
      </c>
      <c r="H3819">
        <f>YEAR(Table5[[#This Row],[Date]])</f>
        <v>2145</v>
      </c>
    </row>
    <row r="3820" spans="1:8" x14ac:dyDescent="0.2">
      <c r="A3820">
        <v>4978</v>
      </c>
      <c r="B3820" t="s">
        <v>888</v>
      </c>
      <c r="C3820">
        <v>2409</v>
      </c>
      <c r="D3820" t="s">
        <v>893</v>
      </c>
      <c r="E3820" s="200">
        <v>89647</v>
      </c>
      <c r="F3820">
        <v>3</v>
      </c>
      <c r="G3820" t="s">
        <v>892</v>
      </c>
      <c r="H3820">
        <f>YEAR(Table5[[#This Row],[Date]])</f>
        <v>2145</v>
      </c>
    </row>
    <row r="3821" spans="1:8" x14ac:dyDescent="0.2">
      <c r="A3821">
        <v>4979</v>
      </c>
      <c r="B3821" t="s">
        <v>888</v>
      </c>
      <c r="C3821">
        <v>2415</v>
      </c>
      <c r="D3821" t="s">
        <v>893</v>
      </c>
      <c r="E3821" s="200">
        <v>89659</v>
      </c>
      <c r="F3821">
        <v>3</v>
      </c>
      <c r="G3821" t="s">
        <v>892</v>
      </c>
      <c r="H3821">
        <f>YEAR(Table5[[#This Row],[Date]])</f>
        <v>2145</v>
      </c>
    </row>
    <row r="3822" spans="1:8" x14ac:dyDescent="0.2">
      <c r="A3822">
        <v>4980</v>
      </c>
      <c r="B3822" t="s">
        <v>894</v>
      </c>
      <c r="C3822">
        <v>2409</v>
      </c>
      <c r="D3822" t="s">
        <v>897</v>
      </c>
      <c r="E3822" s="200">
        <v>89671</v>
      </c>
      <c r="F3822">
        <v>3</v>
      </c>
      <c r="G3822" t="s">
        <v>892</v>
      </c>
      <c r="H3822">
        <f>YEAR(Table5[[#This Row],[Date]])</f>
        <v>2145</v>
      </c>
    </row>
    <row r="3823" spans="1:8" x14ac:dyDescent="0.2">
      <c r="A3823">
        <v>4981</v>
      </c>
      <c r="B3823" t="s">
        <v>888</v>
      </c>
      <c r="C3823">
        <v>2419</v>
      </c>
      <c r="D3823" t="s">
        <v>889</v>
      </c>
      <c r="E3823" s="200">
        <v>89683</v>
      </c>
      <c r="F3823">
        <v>3</v>
      </c>
      <c r="G3823" t="s">
        <v>890</v>
      </c>
      <c r="H3823">
        <f>YEAR(Table5[[#This Row],[Date]])</f>
        <v>2145</v>
      </c>
    </row>
    <row r="3824" spans="1:8" x14ac:dyDescent="0.2">
      <c r="A3824">
        <v>4982</v>
      </c>
      <c r="B3824" t="s">
        <v>888</v>
      </c>
      <c r="C3824">
        <v>2417</v>
      </c>
      <c r="D3824" t="s">
        <v>900</v>
      </c>
      <c r="E3824" s="200">
        <v>89695</v>
      </c>
      <c r="F3824">
        <v>3</v>
      </c>
      <c r="G3824" t="s">
        <v>892</v>
      </c>
      <c r="H3824">
        <f>YEAR(Table5[[#This Row],[Date]])</f>
        <v>2145</v>
      </c>
    </row>
    <row r="3825" spans="1:8" x14ac:dyDescent="0.2">
      <c r="A3825">
        <v>4983</v>
      </c>
      <c r="B3825" t="s">
        <v>888</v>
      </c>
      <c r="C3825">
        <v>2419</v>
      </c>
      <c r="D3825" t="s">
        <v>893</v>
      </c>
      <c r="E3825" s="200">
        <v>89707</v>
      </c>
      <c r="F3825">
        <v>3</v>
      </c>
      <c r="G3825" t="s">
        <v>890</v>
      </c>
      <c r="H3825">
        <f>YEAR(Table5[[#This Row],[Date]])</f>
        <v>2145</v>
      </c>
    </row>
    <row r="3826" spans="1:8" x14ac:dyDescent="0.2">
      <c r="A3826">
        <v>4984</v>
      </c>
      <c r="B3826" t="s">
        <v>891</v>
      </c>
      <c r="C3826">
        <v>2415</v>
      </c>
      <c r="D3826" t="s">
        <v>901</v>
      </c>
      <c r="E3826" s="200">
        <v>89719</v>
      </c>
      <c r="F3826">
        <v>3</v>
      </c>
      <c r="G3826" t="s">
        <v>890</v>
      </c>
      <c r="H3826">
        <f>YEAR(Table5[[#This Row],[Date]])</f>
        <v>2145</v>
      </c>
    </row>
    <row r="3827" spans="1:8" x14ac:dyDescent="0.2">
      <c r="A3827">
        <v>4985</v>
      </c>
      <c r="B3827" t="s">
        <v>891</v>
      </c>
      <c r="C3827">
        <v>2423</v>
      </c>
      <c r="D3827" t="s">
        <v>901</v>
      </c>
      <c r="E3827" s="200">
        <v>89731</v>
      </c>
      <c r="F3827">
        <v>3</v>
      </c>
      <c r="G3827" t="s">
        <v>890</v>
      </c>
      <c r="H3827">
        <f>YEAR(Table5[[#This Row],[Date]])</f>
        <v>2145</v>
      </c>
    </row>
    <row r="3828" spans="1:8" x14ac:dyDescent="0.2">
      <c r="A3828">
        <v>4986</v>
      </c>
      <c r="B3828" t="s">
        <v>891</v>
      </c>
      <c r="C3828">
        <v>2418</v>
      </c>
      <c r="D3828" t="s">
        <v>893</v>
      </c>
      <c r="E3828" s="200">
        <v>89743</v>
      </c>
      <c r="F3828">
        <v>3</v>
      </c>
      <c r="G3828" t="s">
        <v>896</v>
      </c>
      <c r="H3828">
        <f>YEAR(Table5[[#This Row],[Date]])</f>
        <v>2145</v>
      </c>
    </row>
    <row r="3829" spans="1:8" x14ac:dyDescent="0.2">
      <c r="A3829">
        <v>4987</v>
      </c>
      <c r="B3829" t="s">
        <v>891</v>
      </c>
      <c r="C3829">
        <v>2423</v>
      </c>
      <c r="D3829" t="s">
        <v>901</v>
      </c>
      <c r="E3829" s="200">
        <v>89755</v>
      </c>
      <c r="F3829">
        <v>3</v>
      </c>
      <c r="G3829" t="s">
        <v>890</v>
      </c>
      <c r="H3829">
        <f>YEAR(Table5[[#This Row],[Date]])</f>
        <v>2145</v>
      </c>
    </row>
    <row r="3830" spans="1:8" x14ac:dyDescent="0.2">
      <c r="A3830">
        <v>4988</v>
      </c>
      <c r="B3830" t="s">
        <v>891</v>
      </c>
      <c r="C3830">
        <v>2401</v>
      </c>
      <c r="D3830" t="s">
        <v>900</v>
      </c>
      <c r="E3830" s="200">
        <v>89767</v>
      </c>
      <c r="F3830">
        <v>3</v>
      </c>
      <c r="G3830" t="s">
        <v>890</v>
      </c>
      <c r="H3830">
        <f>YEAR(Table5[[#This Row],[Date]])</f>
        <v>2145</v>
      </c>
    </row>
    <row r="3831" spans="1:8" x14ac:dyDescent="0.2">
      <c r="A3831">
        <v>4989</v>
      </c>
      <c r="B3831" t="s">
        <v>891</v>
      </c>
      <c r="C3831">
        <v>2412</v>
      </c>
      <c r="D3831" t="s">
        <v>901</v>
      </c>
      <c r="E3831" s="200">
        <v>89779</v>
      </c>
      <c r="F3831">
        <v>3</v>
      </c>
      <c r="G3831" t="s">
        <v>890</v>
      </c>
      <c r="H3831">
        <f>YEAR(Table5[[#This Row],[Date]])</f>
        <v>2145</v>
      </c>
    </row>
    <row r="3832" spans="1:8" x14ac:dyDescent="0.2">
      <c r="A3832">
        <v>4990</v>
      </c>
      <c r="B3832" t="s">
        <v>891</v>
      </c>
      <c r="C3832">
        <v>2402</v>
      </c>
      <c r="D3832" t="s">
        <v>893</v>
      </c>
      <c r="E3832" s="200">
        <v>89791</v>
      </c>
      <c r="F3832">
        <v>3</v>
      </c>
      <c r="G3832" t="s">
        <v>892</v>
      </c>
      <c r="H3832">
        <f>YEAR(Table5[[#This Row],[Date]])</f>
        <v>2145</v>
      </c>
    </row>
    <row r="3833" spans="1:8" x14ac:dyDescent="0.2">
      <c r="A3833">
        <v>4991</v>
      </c>
      <c r="B3833" t="s">
        <v>891</v>
      </c>
      <c r="C3833">
        <v>2403</v>
      </c>
      <c r="D3833" t="s">
        <v>900</v>
      </c>
      <c r="E3833" s="200">
        <v>89803</v>
      </c>
      <c r="F3833">
        <v>3</v>
      </c>
      <c r="G3833" t="s">
        <v>890</v>
      </c>
      <c r="H3833">
        <f>YEAR(Table5[[#This Row],[Date]])</f>
        <v>2145</v>
      </c>
    </row>
    <row r="3834" spans="1:8" x14ac:dyDescent="0.2">
      <c r="A3834">
        <v>4992</v>
      </c>
      <c r="B3834" t="s">
        <v>888</v>
      </c>
      <c r="C3834">
        <v>2424</v>
      </c>
      <c r="D3834" t="s">
        <v>897</v>
      </c>
      <c r="E3834" s="200">
        <v>89815</v>
      </c>
      <c r="F3834">
        <v>3</v>
      </c>
      <c r="G3834" t="s">
        <v>890</v>
      </c>
      <c r="H3834">
        <f>YEAR(Table5[[#This Row],[Date]])</f>
        <v>2145</v>
      </c>
    </row>
    <row r="3835" spans="1:8" x14ac:dyDescent="0.2">
      <c r="A3835">
        <v>4993</v>
      </c>
      <c r="B3835" t="s">
        <v>894</v>
      </c>
      <c r="C3835">
        <v>2401</v>
      </c>
      <c r="D3835" t="s">
        <v>900</v>
      </c>
      <c r="E3835" s="200">
        <v>89827</v>
      </c>
      <c r="F3835">
        <v>3</v>
      </c>
      <c r="G3835" t="s">
        <v>890</v>
      </c>
      <c r="H3835">
        <f>YEAR(Table5[[#This Row],[Date]])</f>
        <v>2145</v>
      </c>
    </row>
    <row r="3836" spans="1:8" x14ac:dyDescent="0.2">
      <c r="A3836">
        <v>4994</v>
      </c>
      <c r="B3836" t="s">
        <v>891</v>
      </c>
      <c r="C3836">
        <v>2401</v>
      </c>
      <c r="D3836" t="s">
        <v>901</v>
      </c>
      <c r="E3836" s="200">
        <v>89839</v>
      </c>
      <c r="F3836">
        <v>3</v>
      </c>
      <c r="G3836" t="s">
        <v>892</v>
      </c>
      <c r="H3836">
        <f>YEAR(Table5[[#This Row],[Date]])</f>
        <v>2145</v>
      </c>
    </row>
    <row r="3837" spans="1:8" x14ac:dyDescent="0.2">
      <c r="A3837">
        <v>4995</v>
      </c>
      <c r="B3837" t="s">
        <v>891</v>
      </c>
      <c r="C3837">
        <v>2415</v>
      </c>
      <c r="D3837" t="s">
        <v>893</v>
      </c>
      <c r="E3837" s="200">
        <v>89851</v>
      </c>
      <c r="F3837">
        <v>3</v>
      </c>
      <c r="G3837" t="s">
        <v>892</v>
      </c>
      <c r="H3837">
        <f>YEAR(Table5[[#This Row],[Date]])</f>
        <v>2145</v>
      </c>
    </row>
    <row r="3838" spans="1:8" x14ac:dyDescent="0.2">
      <c r="A3838">
        <v>4996</v>
      </c>
      <c r="B3838" t="s">
        <v>891</v>
      </c>
      <c r="C3838">
        <v>2407</v>
      </c>
      <c r="D3838" t="s">
        <v>899</v>
      </c>
      <c r="E3838" s="200">
        <v>89863</v>
      </c>
      <c r="F3838">
        <v>3</v>
      </c>
      <c r="G3838" t="s">
        <v>890</v>
      </c>
      <c r="H3838">
        <f>YEAR(Table5[[#This Row],[Date]])</f>
        <v>2146</v>
      </c>
    </row>
    <row r="3839" spans="1:8" x14ac:dyDescent="0.2">
      <c r="A3839">
        <v>4997</v>
      </c>
      <c r="B3839" t="s">
        <v>891</v>
      </c>
      <c r="C3839">
        <v>2402</v>
      </c>
      <c r="D3839" t="s">
        <v>900</v>
      </c>
      <c r="E3839" s="200">
        <v>89875</v>
      </c>
      <c r="F3839">
        <v>3</v>
      </c>
      <c r="G3839" t="s">
        <v>890</v>
      </c>
      <c r="H3839">
        <f>YEAR(Table5[[#This Row],[Date]])</f>
        <v>2146</v>
      </c>
    </row>
    <row r="3840" spans="1:8" x14ac:dyDescent="0.2">
      <c r="A3840">
        <v>4998</v>
      </c>
      <c r="B3840" t="s">
        <v>891</v>
      </c>
      <c r="C3840">
        <v>2402</v>
      </c>
      <c r="D3840" t="s">
        <v>900</v>
      </c>
      <c r="E3840" s="200">
        <v>89887</v>
      </c>
      <c r="F3840">
        <v>3</v>
      </c>
      <c r="G3840" t="s">
        <v>892</v>
      </c>
      <c r="H3840">
        <f>YEAR(Table5[[#This Row],[Date]])</f>
        <v>2146</v>
      </c>
    </row>
    <row r="3841" spans="1:8" x14ac:dyDescent="0.2">
      <c r="A3841">
        <v>4999</v>
      </c>
      <c r="B3841" t="s">
        <v>895</v>
      </c>
      <c r="C3841">
        <v>2402</v>
      </c>
      <c r="D3841" t="s">
        <v>899</v>
      </c>
      <c r="E3841" s="200">
        <v>89899</v>
      </c>
      <c r="F3841">
        <v>3</v>
      </c>
      <c r="G3841" t="s">
        <v>892</v>
      </c>
      <c r="H3841">
        <f>YEAR(Table5[[#This Row],[Date]])</f>
        <v>2146</v>
      </c>
    </row>
    <row r="3842" spans="1:8" x14ac:dyDescent="0.2">
      <c r="A3842">
        <v>5000</v>
      </c>
      <c r="B3842" t="s">
        <v>891</v>
      </c>
      <c r="C3842">
        <v>2408</v>
      </c>
      <c r="D3842" t="s">
        <v>900</v>
      </c>
      <c r="E3842" s="200">
        <v>89911</v>
      </c>
      <c r="F3842">
        <v>3</v>
      </c>
      <c r="G3842" t="s">
        <v>892</v>
      </c>
      <c r="H3842">
        <f>YEAR(Table5[[#This Row],[Date]])</f>
        <v>2146</v>
      </c>
    </row>
    <row r="3843" spans="1:8" x14ac:dyDescent="0.2">
      <c r="A3843">
        <v>5001</v>
      </c>
      <c r="B3843" t="s">
        <v>888</v>
      </c>
      <c r="C3843">
        <v>2401</v>
      </c>
      <c r="D3843" t="s">
        <v>899</v>
      </c>
      <c r="E3843" s="200">
        <v>89923</v>
      </c>
      <c r="F3843">
        <v>3</v>
      </c>
      <c r="G3843" t="s">
        <v>892</v>
      </c>
      <c r="H3843">
        <f>YEAR(Table5[[#This Row],[Date]])</f>
        <v>2146</v>
      </c>
    </row>
    <row r="3844" spans="1:8" x14ac:dyDescent="0.2">
      <c r="A3844">
        <v>5002</v>
      </c>
      <c r="B3844" t="s">
        <v>888</v>
      </c>
      <c r="C3844">
        <v>2423</v>
      </c>
      <c r="D3844" t="s">
        <v>893</v>
      </c>
      <c r="E3844" s="200">
        <v>89935</v>
      </c>
      <c r="F3844">
        <v>3</v>
      </c>
      <c r="G3844" t="s">
        <v>890</v>
      </c>
      <c r="H3844">
        <f>YEAR(Table5[[#This Row],[Date]])</f>
        <v>2146</v>
      </c>
    </row>
    <row r="3845" spans="1:8" x14ac:dyDescent="0.2">
      <c r="A3845">
        <v>5003</v>
      </c>
      <c r="B3845" t="s">
        <v>891</v>
      </c>
      <c r="C3845">
        <v>2418</v>
      </c>
      <c r="D3845" t="s">
        <v>901</v>
      </c>
      <c r="E3845" s="200">
        <v>89947</v>
      </c>
      <c r="F3845">
        <v>3</v>
      </c>
      <c r="G3845" t="s">
        <v>890</v>
      </c>
      <c r="H3845">
        <f>YEAR(Table5[[#This Row],[Date]])</f>
        <v>2146</v>
      </c>
    </row>
    <row r="3846" spans="1:8" x14ac:dyDescent="0.2">
      <c r="A3846">
        <v>5004</v>
      </c>
      <c r="B3846" t="s">
        <v>891</v>
      </c>
      <c r="C3846">
        <v>2403</v>
      </c>
      <c r="D3846" t="s">
        <v>901</v>
      </c>
      <c r="E3846" s="200">
        <v>89959</v>
      </c>
      <c r="F3846">
        <v>3</v>
      </c>
      <c r="G3846" t="s">
        <v>892</v>
      </c>
      <c r="H3846">
        <f>YEAR(Table5[[#This Row],[Date]])</f>
        <v>2146</v>
      </c>
    </row>
    <row r="3847" spans="1:8" x14ac:dyDescent="0.2">
      <c r="A3847">
        <v>5005</v>
      </c>
      <c r="B3847" t="s">
        <v>898</v>
      </c>
      <c r="C3847">
        <v>2402</v>
      </c>
      <c r="D3847" t="s">
        <v>900</v>
      </c>
      <c r="E3847" s="200">
        <v>89971</v>
      </c>
      <c r="F3847">
        <v>3</v>
      </c>
      <c r="G3847" t="s">
        <v>892</v>
      </c>
      <c r="H3847">
        <f>YEAR(Table5[[#This Row],[Date]])</f>
        <v>2146</v>
      </c>
    </row>
    <row r="3848" spans="1:8" x14ac:dyDescent="0.2">
      <c r="A3848">
        <v>5006</v>
      </c>
      <c r="B3848" t="s">
        <v>888</v>
      </c>
      <c r="C3848">
        <v>2411</v>
      </c>
      <c r="D3848" t="s">
        <v>889</v>
      </c>
      <c r="E3848" s="200">
        <v>89983</v>
      </c>
      <c r="F3848">
        <v>3</v>
      </c>
      <c r="G3848" t="s">
        <v>890</v>
      </c>
      <c r="H3848">
        <f>YEAR(Table5[[#This Row],[Date]])</f>
        <v>2146</v>
      </c>
    </row>
    <row r="3849" spans="1:8" x14ac:dyDescent="0.2">
      <c r="A3849">
        <v>5007</v>
      </c>
      <c r="B3849" t="s">
        <v>894</v>
      </c>
      <c r="C3849">
        <v>2409</v>
      </c>
      <c r="D3849" t="s">
        <v>901</v>
      </c>
      <c r="E3849" s="200">
        <v>89995</v>
      </c>
      <c r="F3849">
        <v>3</v>
      </c>
      <c r="G3849" t="s">
        <v>890</v>
      </c>
      <c r="H3849">
        <f>YEAR(Table5[[#This Row],[Date]])</f>
        <v>2146</v>
      </c>
    </row>
    <row r="3850" spans="1:8" x14ac:dyDescent="0.2">
      <c r="A3850">
        <v>5008</v>
      </c>
      <c r="B3850" t="s">
        <v>891</v>
      </c>
      <c r="C3850">
        <v>2412</v>
      </c>
      <c r="D3850" t="s">
        <v>900</v>
      </c>
      <c r="E3850" s="200">
        <v>90007</v>
      </c>
      <c r="F3850">
        <v>3</v>
      </c>
      <c r="G3850" t="s">
        <v>892</v>
      </c>
      <c r="H3850">
        <f>YEAR(Table5[[#This Row],[Date]])</f>
        <v>2146</v>
      </c>
    </row>
    <row r="3851" spans="1:8" x14ac:dyDescent="0.2">
      <c r="A3851">
        <v>5009</v>
      </c>
      <c r="B3851" t="s">
        <v>888</v>
      </c>
      <c r="C3851">
        <v>2414</v>
      </c>
      <c r="D3851" t="s">
        <v>897</v>
      </c>
      <c r="E3851" s="200">
        <v>90019</v>
      </c>
      <c r="F3851">
        <v>3</v>
      </c>
      <c r="G3851" t="s">
        <v>892</v>
      </c>
      <c r="H3851">
        <f>YEAR(Table5[[#This Row],[Date]])</f>
        <v>2146</v>
      </c>
    </row>
    <row r="3852" spans="1:8" x14ac:dyDescent="0.2">
      <c r="A3852">
        <v>5010</v>
      </c>
      <c r="B3852" t="s">
        <v>894</v>
      </c>
      <c r="C3852">
        <v>2419</v>
      </c>
      <c r="D3852" t="s">
        <v>899</v>
      </c>
      <c r="E3852" s="200">
        <v>90031</v>
      </c>
      <c r="F3852">
        <v>3</v>
      </c>
      <c r="G3852" t="s">
        <v>890</v>
      </c>
      <c r="H3852">
        <f>YEAR(Table5[[#This Row],[Date]])</f>
        <v>2146</v>
      </c>
    </row>
    <row r="3853" spans="1:8" x14ac:dyDescent="0.2">
      <c r="A3853">
        <v>5011</v>
      </c>
      <c r="B3853" t="s">
        <v>894</v>
      </c>
      <c r="C3853">
        <v>2411</v>
      </c>
      <c r="D3853" t="s">
        <v>900</v>
      </c>
      <c r="E3853" s="200">
        <v>90043</v>
      </c>
      <c r="F3853">
        <v>3</v>
      </c>
      <c r="G3853" t="s">
        <v>890</v>
      </c>
      <c r="H3853">
        <f>YEAR(Table5[[#This Row],[Date]])</f>
        <v>2146</v>
      </c>
    </row>
    <row r="3854" spans="1:8" x14ac:dyDescent="0.2">
      <c r="A3854">
        <v>5012</v>
      </c>
      <c r="B3854" t="s">
        <v>888</v>
      </c>
      <c r="C3854">
        <v>2415</v>
      </c>
      <c r="D3854" t="s">
        <v>899</v>
      </c>
      <c r="E3854" s="200">
        <v>90055</v>
      </c>
      <c r="F3854">
        <v>3</v>
      </c>
      <c r="G3854" t="s">
        <v>890</v>
      </c>
      <c r="H3854">
        <f>YEAR(Table5[[#This Row],[Date]])</f>
        <v>2146</v>
      </c>
    </row>
    <row r="3855" spans="1:8" x14ac:dyDescent="0.2">
      <c r="A3855">
        <v>5013</v>
      </c>
      <c r="B3855" t="s">
        <v>891</v>
      </c>
      <c r="C3855">
        <v>2420</v>
      </c>
      <c r="D3855" t="s">
        <v>893</v>
      </c>
      <c r="E3855" s="200">
        <v>90067</v>
      </c>
      <c r="F3855">
        <v>3</v>
      </c>
      <c r="G3855" t="s">
        <v>890</v>
      </c>
      <c r="H3855">
        <f>YEAR(Table5[[#This Row],[Date]])</f>
        <v>2146</v>
      </c>
    </row>
    <row r="3856" spans="1:8" x14ac:dyDescent="0.2">
      <c r="A3856">
        <v>5014</v>
      </c>
      <c r="B3856" t="s">
        <v>891</v>
      </c>
      <c r="C3856">
        <v>2402</v>
      </c>
      <c r="D3856" t="s">
        <v>899</v>
      </c>
      <c r="E3856" s="200">
        <v>90079</v>
      </c>
      <c r="F3856">
        <v>3</v>
      </c>
      <c r="G3856" t="s">
        <v>892</v>
      </c>
      <c r="H3856">
        <f>YEAR(Table5[[#This Row],[Date]])</f>
        <v>2146</v>
      </c>
    </row>
    <row r="3857" spans="1:8" x14ac:dyDescent="0.2">
      <c r="A3857">
        <v>5015</v>
      </c>
      <c r="B3857" t="s">
        <v>891</v>
      </c>
      <c r="C3857">
        <v>2402</v>
      </c>
      <c r="D3857" t="s">
        <v>900</v>
      </c>
      <c r="E3857" s="200">
        <v>90091</v>
      </c>
      <c r="F3857">
        <v>3</v>
      </c>
      <c r="G3857" t="s">
        <v>892</v>
      </c>
      <c r="H3857">
        <f>YEAR(Table5[[#This Row],[Date]])</f>
        <v>2146</v>
      </c>
    </row>
    <row r="3858" spans="1:8" x14ac:dyDescent="0.2">
      <c r="A3858">
        <v>5016</v>
      </c>
      <c r="B3858" t="s">
        <v>894</v>
      </c>
      <c r="C3858">
        <v>2411</v>
      </c>
      <c r="D3858" t="s">
        <v>893</v>
      </c>
      <c r="E3858" s="200">
        <v>90103</v>
      </c>
      <c r="F3858">
        <v>3</v>
      </c>
      <c r="G3858" t="s">
        <v>890</v>
      </c>
      <c r="H3858">
        <f>YEAR(Table5[[#This Row],[Date]])</f>
        <v>2146</v>
      </c>
    </row>
    <row r="3859" spans="1:8" x14ac:dyDescent="0.2">
      <c r="A3859">
        <v>5017</v>
      </c>
      <c r="B3859" t="s">
        <v>894</v>
      </c>
      <c r="C3859">
        <v>2411</v>
      </c>
      <c r="D3859" t="s">
        <v>893</v>
      </c>
      <c r="E3859" s="200">
        <v>90115</v>
      </c>
      <c r="F3859">
        <v>3</v>
      </c>
      <c r="G3859" t="s">
        <v>890</v>
      </c>
      <c r="H3859">
        <f>YEAR(Table5[[#This Row],[Date]])</f>
        <v>2146</v>
      </c>
    </row>
    <row r="3860" spans="1:8" x14ac:dyDescent="0.2">
      <c r="A3860">
        <v>5018</v>
      </c>
      <c r="B3860" t="s">
        <v>894</v>
      </c>
      <c r="C3860">
        <v>2424</v>
      </c>
      <c r="D3860" t="s">
        <v>900</v>
      </c>
      <c r="E3860" s="200">
        <v>90127</v>
      </c>
      <c r="F3860">
        <v>3</v>
      </c>
      <c r="G3860" t="s">
        <v>892</v>
      </c>
      <c r="H3860">
        <f>YEAR(Table5[[#This Row],[Date]])</f>
        <v>2146</v>
      </c>
    </row>
    <row r="3861" spans="1:8" x14ac:dyDescent="0.2">
      <c r="A3861">
        <v>5019</v>
      </c>
      <c r="B3861" t="s">
        <v>891</v>
      </c>
      <c r="C3861">
        <v>2415</v>
      </c>
      <c r="D3861" t="s">
        <v>899</v>
      </c>
      <c r="E3861" s="200">
        <v>90139</v>
      </c>
      <c r="F3861">
        <v>3</v>
      </c>
      <c r="G3861" t="s">
        <v>892</v>
      </c>
      <c r="H3861">
        <f>YEAR(Table5[[#This Row],[Date]])</f>
        <v>2146</v>
      </c>
    </row>
    <row r="3862" spans="1:8" x14ac:dyDescent="0.2">
      <c r="A3862">
        <v>5020</v>
      </c>
      <c r="B3862" t="s">
        <v>891</v>
      </c>
      <c r="C3862">
        <v>2402</v>
      </c>
      <c r="D3862" t="s">
        <v>901</v>
      </c>
      <c r="E3862" s="200">
        <v>90151</v>
      </c>
      <c r="F3862">
        <v>3</v>
      </c>
      <c r="G3862" t="s">
        <v>892</v>
      </c>
      <c r="H3862">
        <f>YEAR(Table5[[#This Row],[Date]])</f>
        <v>2146</v>
      </c>
    </row>
    <row r="3863" spans="1:8" x14ac:dyDescent="0.2">
      <c r="A3863">
        <v>5021</v>
      </c>
      <c r="B3863" t="s">
        <v>891</v>
      </c>
      <c r="C3863">
        <v>2421</v>
      </c>
      <c r="D3863" t="s">
        <v>900</v>
      </c>
      <c r="E3863" s="200">
        <v>90163</v>
      </c>
      <c r="F3863">
        <v>3</v>
      </c>
      <c r="G3863" t="s">
        <v>890</v>
      </c>
      <c r="H3863">
        <f>YEAR(Table5[[#This Row],[Date]])</f>
        <v>2146</v>
      </c>
    </row>
    <row r="3864" spans="1:8" x14ac:dyDescent="0.2">
      <c r="A3864">
        <v>5022</v>
      </c>
      <c r="B3864" t="s">
        <v>894</v>
      </c>
      <c r="C3864">
        <v>2420</v>
      </c>
      <c r="D3864" t="s">
        <v>889</v>
      </c>
      <c r="E3864" s="200">
        <v>90175</v>
      </c>
      <c r="F3864">
        <v>3</v>
      </c>
      <c r="G3864" t="s">
        <v>890</v>
      </c>
      <c r="H3864">
        <f>YEAR(Table5[[#This Row],[Date]])</f>
        <v>2146</v>
      </c>
    </row>
    <row r="3865" spans="1:8" x14ac:dyDescent="0.2">
      <c r="A3865">
        <v>5023</v>
      </c>
      <c r="B3865" t="s">
        <v>891</v>
      </c>
      <c r="C3865">
        <v>2417</v>
      </c>
      <c r="D3865" t="s">
        <v>897</v>
      </c>
      <c r="E3865" s="200">
        <v>90187</v>
      </c>
      <c r="F3865">
        <v>3</v>
      </c>
      <c r="G3865" t="s">
        <v>892</v>
      </c>
      <c r="H3865">
        <f>YEAR(Table5[[#This Row],[Date]])</f>
        <v>2146</v>
      </c>
    </row>
    <row r="3866" spans="1:8" x14ac:dyDescent="0.2">
      <c r="A3866">
        <v>5024</v>
      </c>
      <c r="B3866" t="s">
        <v>891</v>
      </c>
      <c r="C3866">
        <v>2417</v>
      </c>
      <c r="D3866" t="s">
        <v>897</v>
      </c>
      <c r="E3866" s="200">
        <v>90199</v>
      </c>
      <c r="F3866">
        <v>3</v>
      </c>
      <c r="G3866" t="s">
        <v>892</v>
      </c>
      <c r="H3866">
        <f>YEAR(Table5[[#This Row],[Date]])</f>
        <v>2146</v>
      </c>
    </row>
    <row r="3867" spans="1:8" x14ac:dyDescent="0.2">
      <c r="A3867">
        <v>5025</v>
      </c>
      <c r="B3867" t="s">
        <v>891</v>
      </c>
      <c r="C3867">
        <v>2401</v>
      </c>
      <c r="D3867" t="s">
        <v>899</v>
      </c>
      <c r="E3867" s="200">
        <v>90211</v>
      </c>
      <c r="F3867">
        <v>3</v>
      </c>
      <c r="G3867" t="s">
        <v>892</v>
      </c>
      <c r="H3867">
        <f>YEAR(Table5[[#This Row],[Date]])</f>
        <v>2146</v>
      </c>
    </row>
    <row r="3868" spans="1:8" x14ac:dyDescent="0.2">
      <c r="A3868">
        <v>5026</v>
      </c>
      <c r="B3868" t="s">
        <v>894</v>
      </c>
      <c r="C3868">
        <v>2408</v>
      </c>
      <c r="D3868" t="s">
        <v>900</v>
      </c>
      <c r="E3868" s="200">
        <v>90223</v>
      </c>
      <c r="F3868">
        <v>3</v>
      </c>
      <c r="G3868" t="s">
        <v>892</v>
      </c>
      <c r="H3868">
        <f>YEAR(Table5[[#This Row],[Date]])</f>
        <v>2147</v>
      </c>
    </row>
    <row r="3869" spans="1:8" x14ac:dyDescent="0.2">
      <c r="A3869">
        <v>5027</v>
      </c>
      <c r="B3869" t="s">
        <v>891</v>
      </c>
      <c r="C3869">
        <v>2401</v>
      </c>
      <c r="D3869" t="s">
        <v>889</v>
      </c>
      <c r="E3869" s="200">
        <v>90235</v>
      </c>
      <c r="F3869">
        <v>3</v>
      </c>
      <c r="G3869" t="s">
        <v>890</v>
      </c>
      <c r="H3869">
        <f>YEAR(Table5[[#This Row],[Date]])</f>
        <v>2147</v>
      </c>
    </row>
    <row r="3870" spans="1:8" x14ac:dyDescent="0.2">
      <c r="A3870">
        <v>5028</v>
      </c>
      <c r="B3870" t="s">
        <v>891</v>
      </c>
      <c r="C3870">
        <v>2402</v>
      </c>
      <c r="D3870" t="s">
        <v>900</v>
      </c>
      <c r="E3870" s="200">
        <v>90247</v>
      </c>
      <c r="F3870">
        <v>3</v>
      </c>
      <c r="G3870" t="s">
        <v>892</v>
      </c>
      <c r="H3870">
        <f>YEAR(Table5[[#This Row],[Date]])</f>
        <v>2147</v>
      </c>
    </row>
    <row r="3871" spans="1:8" x14ac:dyDescent="0.2">
      <c r="A3871">
        <v>5029</v>
      </c>
      <c r="B3871" t="s">
        <v>894</v>
      </c>
      <c r="C3871">
        <v>2409</v>
      </c>
      <c r="D3871" t="s">
        <v>897</v>
      </c>
      <c r="E3871" s="200">
        <v>90259</v>
      </c>
      <c r="F3871">
        <v>3</v>
      </c>
      <c r="G3871" t="s">
        <v>890</v>
      </c>
      <c r="H3871">
        <f>YEAR(Table5[[#This Row],[Date]])</f>
        <v>2147</v>
      </c>
    </row>
    <row r="3872" spans="1:8" x14ac:dyDescent="0.2">
      <c r="A3872">
        <v>5030</v>
      </c>
      <c r="B3872" t="s">
        <v>891</v>
      </c>
      <c r="C3872">
        <v>2415</v>
      </c>
      <c r="D3872" t="s">
        <v>899</v>
      </c>
      <c r="E3872" s="200">
        <v>90271</v>
      </c>
      <c r="F3872">
        <v>3</v>
      </c>
      <c r="G3872" t="s">
        <v>892</v>
      </c>
      <c r="H3872">
        <f>YEAR(Table5[[#This Row],[Date]])</f>
        <v>2147</v>
      </c>
    </row>
    <row r="3873" spans="1:8" x14ac:dyDescent="0.2">
      <c r="A3873">
        <v>5031</v>
      </c>
      <c r="B3873" t="s">
        <v>891</v>
      </c>
      <c r="C3873">
        <v>2424</v>
      </c>
      <c r="D3873" t="s">
        <v>897</v>
      </c>
      <c r="E3873" s="200">
        <v>90283</v>
      </c>
      <c r="F3873">
        <v>3</v>
      </c>
      <c r="G3873" t="s">
        <v>892</v>
      </c>
      <c r="H3873">
        <f>YEAR(Table5[[#This Row],[Date]])</f>
        <v>2147</v>
      </c>
    </row>
    <row r="3874" spans="1:8" x14ac:dyDescent="0.2">
      <c r="A3874">
        <v>5032</v>
      </c>
      <c r="B3874" t="s">
        <v>894</v>
      </c>
      <c r="C3874">
        <v>2405</v>
      </c>
      <c r="D3874" t="s">
        <v>901</v>
      </c>
      <c r="E3874" s="200">
        <v>90295</v>
      </c>
      <c r="F3874">
        <v>3</v>
      </c>
      <c r="G3874" t="s">
        <v>892</v>
      </c>
      <c r="H3874">
        <f>YEAR(Table5[[#This Row],[Date]])</f>
        <v>2147</v>
      </c>
    </row>
    <row r="3875" spans="1:8" x14ac:dyDescent="0.2">
      <c r="A3875">
        <v>5033</v>
      </c>
      <c r="B3875" t="s">
        <v>894</v>
      </c>
      <c r="C3875">
        <v>2405</v>
      </c>
      <c r="D3875" t="s">
        <v>893</v>
      </c>
      <c r="E3875" s="200">
        <v>90307</v>
      </c>
      <c r="F3875">
        <v>3</v>
      </c>
      <c r="G3875" t="s">
        <v>890</v>
      </c>
      <c r="H3875">
        <f>YEAR(Table5[[#This Row],[Date]])</f>
        <v>2147</v>
      </c>
    </row>
    <row r="3876" spans="1:8" x14ac:dyDescent="0.2">
      <c r="A3876">
        <v>5034</v>
      </c>
      <c r="B3876" t="s">
        <v>894</v>
      </c>
      <c r="C3876">
        <v>2420</v>
      </c>
      <c r="D3876" t="s">
        <v>889</v>
      </c>
      <c r="E3876" s="200">
        <v>90319</v>
      </c>
      <c r="F3876">
        <v>3</v>
      </c>
      <c r="G3876" t="s">
        <v>890</v>
      </c>
      <c r="H3876">
        <f>YEAR(Table5[[#This Row],[Date]])</f>
        <v>2147</v>
      </c>
    </row>
    <row r="3877" spans="1:8" x14ac:dyDescent="0.2">
      <c r="A3877">
        <v>5035</v>
      </c>
      <c r="B3877" t="s">
        <v>891</v>
      </c>
      <c r="C3877">
        <v>2401</v>
      </c>
      <c r="D3877" t="s">
        <v>900</v>
      </c>
      <c r="E3877" s="200">
        <v>90331</v>
      </c>
      <c r="F3877">
        <v>3</v>
      </c>
      <c r="G3877" t="s">
        <v>892</v>
      </c>
      <c r="H3877">
        <f>YEAR(Table5[[#This Row],[Date]])</f>
        <v>2147</v>
      </c>
    </row>
    <row r="3878" spans="1:8" x14ac:dyDescent="0.2">
      <c r="A3878">
        <v>5036</v>
      </c>
      <c r="B3878" t="s">
        <v>891</v>
      </c>
      <c r="C3878">
        <v>2416</v>
      </c>
      <c r="D3878" t="s">
        <v>899</v>
      </c>
      <c r="E3878" s="200">
        <v>90343</v>
      </c>
      <c r="F3878">
        <v>3</v>
      </c>
      <c r="G3878" t="s">
        <v>890</v>
      </c>
      <c r="H3878">
        <f>YEAR(Table5[[#This Row],[Date]])</f>
        <v>2147</v>
      </c>
    </row>
    <row r="3879" spans="1:8" x14ac:dyDescent="0.2">
      <c r="A3879">
        <v>5037</v>
      </c>
      <c r="B3879" t="s">
        <v>891</v>
      </c>
      <c r="C3879">
        <v>2402</v>
      </c>
      <c r="D3879" t="s">
        <v>900</v>
      </c>
      <c r="E3879" s="200">
        <v>90355</v>
      </c>
      <c r="F3879">
        <v>3</v>
      </c>
      <c r="G3879" t="s">
        <v>890</v>
      </c>
      <c r="H3879">
        <f>YEAR(Table5[[#This Row],[Date]])</f>
        <v>2147</v>
      </c>
    </row>
    <row r="3880" spans="1:8" x14ac:dyDescent="0.2">
      <c r="A3880">
        <v>5038</v>
      </c>
      <c r="B3880" t="s">
        <v>888</v>
      </c>
      <c r="C3880">
        <v>2416</v>
      </c>
      <c r="D3880" t="s">
        <v>897</v>
      </c>
      <c r="E3880" s="200">
        <v>90367</v>
      </c>
      <c r="F3880">
        <v>3</v>
      </c>
      <c r="G3880" t="s">
        <v>890</v>
      </c>
      <c r="H3880">
        <f>YEAR(Table5[[#This Row],[Date]])</f>
        <v>2147</v>
      </c>
    </row>
    <row r="3881" spans="1:8" x14ac:dyDescent="0.2">
      <c r="A3881">
        <v>5039</v>
      </c>
      <c r="B3881" t="s">
        <v>891</v>
      </c>
      <c r="C3881">
        <v>2412</v>
      </c>
      <c r="D3881" t="s">
        <v>899</v>
      </c>
      <c r="E3881" s="200">
        <v>90379</v>
      </c>
      <c r="F3881">
        <v>3</v>
      </c>
      <c r="G3881" t="s">
        <v>892</v>
      </c>
      <c r="H3881">
        <f>YEAR(Table5[[#This Row],[Date]])</f>
        <v>2147</v>
      </c>
    </row>
    <row r="3882" spans="1:8" x14ac:dyDescent="0.2">
      <c r="A3882">
        <v>5040</v>
      </c>
      <c r="B3882" t="s">
        <v>891</v>
      </c>
      <c r="C3882">
        <v>2403</v>
      </c>
      <c r="D3882" t="s">
        <v>900</v>
      </c>
      <c r="E3882" s="200">
        <v>90391</v>
      </c>
      <c r="F3882">
        <v>3</v>
      </c>
      <c r="G3882" t="s">
        <v>890</v>
      </c>
      <c r="H3882">
        <f>YEAR(Table5[[#This Row],[Date]])</f>
        <v>2147</v>
      </c>
    </row>
    <row r="3883" spans="1:8" x14ac:dyDescent="0.2">
      <c r="A3883">
        <v>5041</v>
      </c>
      <c r="B3883" t="s">
        <v>894</v>
      </c>
      <c r="C3883">
        <v>2407</v>
      </c>
      <c r="D3883" t="s">
        <v>900</v>
      </c>
      <c r="E3883" s="200">
        <v>90403</v>
      </c>
      <c r="F3883">
        <v>3</v>
      </c>
      <c r="G3883" t="s">
        <v>890</v>
      </c>
      <c r="H3883">
        <f>YEAR(Table5[[#This Row],[Date]])</f>
        <v>2147</v>
      </c>
    </row>
    <row r="3884" spans="1:8" x14ac:dyDescent="0.2">
      <c r="A3884">
        <v>5042</v>
      </c>
      <c r="B3884" t="s">
        <v>891</v>
      </c>
      <c r="C3884">
        <v>2411</v>
      </c>
      <c r="D3884" t="s">
        <v>899</v>
      </c>
      <c r="E3884" s="200">
        <v>90415</v>
      </c>
      <c r="F3884">
        <v>3</v>
      </c>
      <c r="G3884" t="s">
        <v>892</v>
      </c>
      <c r="H3884">
        <f>YEAR(Table5[[#This Row],[Date]])</f>
        <v>2147</v>
      </c>
    </row>
    <row r="3885" spans="1:8" x14ac:dyDescent="0.2">
      <c r="A3885">
        <v>5043</v>
      </c>
      <c r="B3885" t="s">
        <v>894</v>
      </c>
      <c r="C3885">
        <v>2418</v>
      </c>
      <c r="D3885" t="s">
        <v>899</v>
      </c>
      <c r="E3885" s="200">
        <v>90427</v>
      </c>
      <c r="F3885">
        <v>3</v>
      </c>
      <c r="G3885" t="s">
        <v>892</v>
      </c>
      <c r="H3885">
        <f>YEAR(Table5[[#This Row],[Date]])</f>
        <v>2147</v>
      </c>
    </row>
    <row r="3886" spans="1:8" x14ac:dyDescent="0.2">
      <c r="A3886">
        <v>5044</v>
      </c>
      <c r="B3886" t="s">
        <v>891</v>
      </c>
      <c r="C3886">
        <v>2418</v>
      </c>
      <c r="D3886" t="s">
        <v>899</v>
      </c>
      <c r="E3886" s="200">
        <v>90439</v>
      </c>
      <c r="F3886">
        <v>3</v>
      </c>
      <c r="G3886" t="s">
        <v>892</v>
      </c>
      <c r="H3886">
        <f>YEAR(Table5[[#This Row],[Date]])</f>
        <v>2147</v>
      </c>
    </row>
    <row r="3887" spans="1:8" x14ac:dyDescent="0.2">
      <c r="A3887">
        <v>5045</v>
      </c>
      <c r="B3887" t="s">
        <v>891</v>
      </c>
      <c r="C3887">
        <v>2424</v>
      </c>
      <c r="D3887" t="s">
        <v>893</v>
      </c>
      <c r="E3887" s="200">
        <v>90451</v>
      </c>
      <c r="F3887">
        <v>3</v>
      </c>
      <c r="G3887" t="s">
        <v>892</v>
      </c>
      <c r="H3887">
        <f>YEAR(Table5[[#This Row],[Date]])</f>
        <v>2147</v>
      </c>
    </row>
    <row r="3888" spans="1:8" x14ac:dyDescent="0.2">
      <c r="A3888">
        <v>5046</v>
      </c>
      <c r="B3888" t="s">
        <v>894</v>
      </c>
      <c r="C3888">
        <v>2403</v>
      </c>
      <c r="D3888" t="s">
        <v>897</v>
      </c>
      <c r="E3888" s="200">
        <v>90463</v>
      </c>
      <c r="F3888">
        <v>3</v>
      </c>
      <c r="G3888" t="s">
        <v>890</v>
      </c>
      <c r="H3888">
        <f>YEAR(Table5[[#This Row],[Date]])</f>
        <v>2147</v>
      </c>
    </row>
    <row r="3889" spans="1:8" x14ac:dyDescent="0.2">
      <c r="A3889">
        <v>5047</v>
      </c>
      <c r="B3889" t="s">
        <v>888</v>
      </c>
      <c r="C3889">
        <v>2423</v>
      </c>
      <c r="D3889" t="s">
        <v>901</v>
      </c>
      <c r="E3889" s="200">
        <v>90475</v>
      </c>
      <c r="F3889">
        <v>3</v>
      </c>
      <c r="G3889" t="s">
        <v>890</v>
      </c>
      <c r="H3889">
        <f>YEAR(Table5[[#This Row],[Date]])</f>
        <v>2147</v>
      </c>
    </row>
    <row r="3890" spans="1:8" x14ac:dyDescent="0.2">
      <c r="A3890">
        <v>5048</v>
      </c>
      <c r="B3890" t="s">
        <v>891</v>
      </c>
      <c r="C3890">
        <v>2415</v>
      </c>
      <c r="D3890" t="s">
        <v>901</v>
      </c>
      <c r="E3890" s="200">
        <v>90487</v>
      </c>
      <c r="F3890">
        <v>3</v>
      </c>
      <c r="G3890" t="s">
        <v>892</v>
      </c>
      <c r="H3890">
        <f>YEAR(Table5[[#This Row],[Date]])</f>
        <v>2147</v>
      </c>
    </row>
    <row r="3891" spans="1:8" x14ac:dyDescent="0.2">
      <c r="A3891">
        <v>5049</v>
      </c>
      <c r="B3891" t="s">
        <v>894</v>
      </c>
      <c r="C3891">
        <v>2423</v>
      </c>
      <c r="D3891" t="s">
        <v>900</v>
      </c>
      <c r="E3891" s="200">
        <v>90499</v>
      </c>
      <c r="F3891">
        <v>3</v>
      </c>
      <c r="G3891" t="s">
        <v>892</v>
      </c>
      <c r="H3891">
        <f>YEAR(Table5[[#This Row],[Date]])</f>
        <v>2147</v>
      </c>
    </row>
    <row r="3892" spans="1:8" x14ac:dyDescent="0.2">
      <c r="A3892">
        <v>5050</v>
      </c>
      <c r="B3892" t="s">
        <v>888</v>
      </c>
      <c r="C3892">
        <v>2409</v>
      </c>
      <c r="D3892" t="s">
        <v>899</v>
      </c>
      <c r="E3892" s="200">
        <v>90511</v>
      </c>
      <c r="F3892">
        <v>3</v>
      </c>
      <c r="G3892" t="s">
        <v>892</v>
      </c>
      <c r="H3892">
        <f>YEAR(Table5[[#This Row],[Date]])</f>
        <v>2147</v>
      </c>
    </row>
    <row r="3893" spans="1:8" x14ac:dyDescent="0.2">
      <c r="A3893">
        <v>5051</v>
      </c>
      <c r="B3893" t="s">
        <v>891</v>
      </c>
      <c r="C3893">
        <v>2424</v>
      </c>
      <c r="D3893" t="s">
        <v>889</v>
      </c>
      <c r="E3893" s="200">
        <v>90523</v>
      </c>
      <c r="F3893">
        <v>3</v>
      </c>
      <c r="G3893" t="s">
        <v>890</v>
      </c>
      <c r="H3893">
        <f>YEAR(Table5[[#This Row],[Date]])</f>
        <v>2147</v>
      </c>
    </row>
    <row r="3894" spans="1:8" x14ac:dyDescent="0.2">
      <c r="A3894">
        <v>5052</v>
      </c>
      <c r="B3894" t="s">
        <v>891</v>
      </c>
      <c r="C3894">
        <v>2420</v>
      </c>
      <c r="D3894" t="s">
        <v>897</v>
      </c>
      <c r="E3894" s="200">
        <v>90535</v>
      </c>
      <c r="F3894">
        <v>3</v>
      </c>
      <c r="G3894" t="s">
        <v>890</v>
      </c>
      <c r="H3894">
        <f>YEAR(Table5[[#This Row],[Date]])</f>
        <v>2147</v>
      </c>
    </row>
    <row r="3895" spans="1:8" x14ac:dyDescent="0.2">
      <c r="A3895">
        <v>5053</v>
      </c>
      <c r="B3895" t="s">
        <v>894</v>
      </c>
      <c r="C3895">
        <v>2402</v>
      </c>
      <c r="D3895" t="s">
        <v>899</v>
      </c>
      <c r="E3895" s="200">
        <v>90547</v>
      </c>
      <c r="F3895">
        <v>3</v>
      </c>
      <c r="G3895" t="s">
        <v>892</v>
      </c>
      <c r="H3895">
        <f>YEAR(Table5[[#This Row],[Date]])</f>
        <v>2147</v>
      </c>
    </row>
    <row r="3896" spans="1:8" x14ac:dyDescent="0.2">
      <c r="A3896">
        <v>5054</v>
      </c>
      <c r="B3896" t="s">
        <v>891</v>
      </c>
      <c r="C3896">
        <v>2411</v>
      </c>
      <c r="D3896" t="s">
        <v>899</v>
      </c>
      <c r="E3896" s="200">
        <v>90559</v>
      </c>
      <c r="F3896">
        <v>3</v>
      </c>
      <c r="G3896" t="s">
        <v>890</v>
      </c>
      <c r="H3896">
        <f>YEAR(Table5[[#This Row],[Date]])</f>
        <v>2147</v>
      </c>
    </row>
    <row r="3897" spans="1:8" x14ac:dyDescent="0.2">
      <c r="A3897">
        <v>5055</v>
      </c>
      <c r="B3897" t="s">
        <v>891</v>
      </c>
      <c r="C3897">
        <v>2424</v>
      </c>
      <c r="D3897" t="s">
        <v>897</v>
      </c>
      <c r="E3897" s="200">
        <v>90571</v>
      </c>
      <c r="F3897">
        <v>3</v>
      </c>
      <c r="G3897" t="s">
        <v>892</v>
      </c>
      <c r="H3897">
        <f>YEAR(Table5[[#This Row],[Date]])</f>
        <v>2147</v>
      </c>
    </row>
    <row r="3898" spans="1:8" x14ac:dyDescent="0.2">
      <c r="A3898">
        <v>5056</v>
      </c>
      <c r="B3898" t="s">
        <v>894</v>
      </c>
      <c r="C3898">
        <v>2402</v>
      </c>
      <c r="D3898" t="s">
        <v>897</v>
      </c>
      <c r="E3898" s="200">
        <v>90583</v>
      </c>
      <c r="F3898">
        <v>3</v>
      </c>
      <c r="G3898" t="s">
        <v>892</v>
      </c>
      <c r="H3898">
        <f>YEAR(Table5[[#This Row],[Date]])</f>
        <v>2148</v>
      </c>
    </row>
    <row r="3899" spans="1:8" x14ac:dyDescent="0.2">
      <c r="A3899">
        <v>5057</v>
      </c>
      <c r="B3899" t="s">
        <v>888</v>
      </c>
      <c r="C3899">
        <v>2424</v>
      </c>
      <c r="D3899" t="s">
        <v>901</v>
      </c>
      <c r="E3899" s="200">
        <v>90595</v>
      </c>
      <c r="F3899">
        <v>3</v>
      </c>
      <c r="G3899" t="s">
        <v>892</v>
      </c>
      <c r="H3899">
        <f>YEAR(Table5[[#This Row],[Date]])</f>
        <v>2148</v>
      </c>
    </row>
    <row r="3900" spans="1:8" x14ac:dyDescent="0.2">
      <c r="A3900">
        <v>5058</v>
      </c>
      <c r="B3900" t="s">
        <v>891</v>
      </c>
      <c r="C3900">
        <v>2420</v>
      </c>
      <c r="D3900" t="s">
        <v>899</v>
      </c>
      <c r="E3900" s="200">
        <v>90607</v>
      </c>
      <c r="F3900">
        <v>3</v>
      </c>
      <c r="G3900" t="s">
        <v>890</v>
      </c>
      <c r="H3900">
        <f>YEAR(Table5[[#This Row],[Date]])</f>
        <v>2148</v>
      </c>
    </row>
    <row r="3901" spans="1:8" x14ac:dyDescent="0.2">
      <c r="A3901">
        <v>5059</v>
      </c>
      <c r="B3901" t="s">
        <v>891</v>
      </c>
      <c r="C3901">
        <v>2417</v>
      </c>
      <c r="D3901" t="s">
        <v>889</v>
      </c>
      <c r="E3901" s="200">
        <v>90619</v>
      </c>
      <c r="F3901">
        <v>3</v>
      </c>
      <c r="G3901" t="s">
        <v>890</v>
      </c>
      <c r="H3901">
        <f>YEAR(Table5[[#This Row],[Date]])</f>
        <v>2148</v>
      </c>
    </row>
    <row r="3902" spans="1:8" x14ac:dyDescent="0.2">
      <c r="A3902">
        <v>5060</v>
      </c>
      <c r="B3902" t="s">
        <v>891</v>
      </c>
      <c r="C3902">
        <v>2417</v>
      </c>
      <c r="D3902" t="s">
        <v>889</v>
      </c>
      <c r="E3902" s="200">
        <v>90631</v>
      </c>
      <c r="F3902">
        <v>3</v>
      </c>
      <c r="G3902" t="s">
        <v>890</v>
      </c>
      <c r="H3902">
        <f>YEAR(Table5[[#This Row],[Date]])</f>
        <v>2148</v>
      </c>
    </row>
    <row r="3903" spans="1:8" x14ac:dyDescent="0.2">
      <c r="A3903">
        <v>5061</v>
      </c>
      <c r="B3903" t="s">
        <v>891</v>
      </c>
      <c r="C3903">
        <v>2408</v>
      </c>
      <c r="D3903" t="s">
        <v>900</v>
      </c>
      <c r="E3903" s="200">
        <v>90643</v>
      </c>
      <c r="F3903">
        <v>3</v>
      </c>
      <c r="G3903" t="s">
        <v>890</v>
      </c>
      <c r="H3903">
        <f>YEAR(Table5[[#This Row],[Date]])</f>
        <v>2148</v>
      </c>
    </row>
    <row r="3904" spans="1:8" x14ac:dyDescent="0.2">
      <c r="A3904">
        <v>5062</v>
      </c>
      <c r="B3904" t="s">
        <v>891</v>
      </c>
      <c r="C3904">
        <v>2402</v>
      </c>
      <c r="D3904" t="s">
        <v>901</v>
      </c>
      <c r="E3904" s="200">
        <v>90655</v>
      </c>
      <c r="F3904">
        <v>3</v>
      </c>
      <c r="G3904" t="s">
        <v>892</v>
      </c>
      <c r="H3904">
        <f>YEAR(Table5[[#This Row],[Date]])</f>
        <v>2148</v>
      </c>
    </row>
    <row r="3905" spans="1:8" x14ac:dyDescent="0.2">
      <c r="A3905">
        <v>5063</v>
      </c>
      <c r="B3905" t="s">
        <v>891</v>
      </c>
      <c r="C3905">
        <v>2407</v>
      </c>
      <c r="D3905" t="s">
        <v>899</v>
      </c>
      <c r="E3905" s="200">
        <v>90667</v>
      </c>
      <c r="F3905">
        <v>3</v>
      </c>
      <c r="G3905" t="s">
        <v>892</v>
      </c>
      <c r="H3905">
        <f>YEAR(Table5[[#This Row],[Date]])</f>
        <v>2148</v>
      </c>
    </row>
    <row r="3906" spans="1:8" x14ac:dyDescent="0.2">
      <c r="A3906">
        <v>5064</v>
      </c>
      <c r="B3906" t="s">
        <v>891</v>
      </c>
      <c r="C3906">
        <v>2406</v>
      </c>
      <c r="D3906" t="s">
        <v>897</v>
      </c>
      <c r="E3906" s="200">
        <v>90679</v>
      </c>
      <c r="F3906">
        <v>3</v>
      </c>
      <c r="G3906" t="s">
        <v>892</v>
      </c>
      <c r="H3906">
        <f>YEAR(Table5[[#This Row],[Date]])</f>
        <v>2148</v>
      </c>
    </row>
    <row r="3907" spans="1:8" x14ac:dyDescent="0.2">
      <c r="A3907">
        <v>5065</v>
      </c>
      <c r="B3907" t="s">
        <v>891</v>
      </c>
      <c r="C3907">
        <v>2402</v>
      </c>
      <c r="D3907" t="s">
        <v>899</v>
      </c>
      <c r="E3907" s="200">
        <v>90691</v>
      </c>
      <c r="F3907">
        <v>3</v>
      </c>
      <c r="G3907" t="s">
        <v>890</v>
      </c>
      <c r="H3907">
        <f>YEAR(Table5[[#This Row],[Date]])</f>
        <v>2148</v>
      </c>
    </row>
    <row r="3908" spans="1:8" x14ac:dyDescent="0.2">
      <c r="A3908">
        <v>5066</v>
      </c>
      <c r="B3908" t="s">
        <v>891</v>
      </c>
      <c r="C3908">
        <v>2413</v>
      </c>
      <c r="D3908" t="s">
        <v>893</v>
      </c>
      <c r="E3908" s="200">
        <v>90703</v>
      </c>
      <c r="F3908">
        <v>3</v>
      </c>
      <c r="G3908" t="s">
        <v>890</v>
      </c>
      <c r="H3908">
        <f>YEAR(Table5[[#This Row],[Date]])</f>
        <v>2148</v>
      </c>
    </row>
    <row r="3909" spans="1:8" x14ac:dyDescent="0.2">
      <c r="A3909">
        <v>5067</v>
      </c>
      <c r="B3909" t="s">
        <v>891</v>
      </c>
      <c r="C3909">
        <v>2412</v>
      </c>
      <c r="D3909" t="s">
        <v>897</v>
      </c>
      <c r="E3909" s="200">
        <v>90715</v>
      </c>
      <c r="F3909">
        <v>3</v>
      </c>
      <c r="G3909" t="s">
        <v>892</v>
      </c>
      <c r="H3909">
        <f>YEAR(Table5[[#This Row],[Date]])</f>
        <v>2148</v>
      </c>
    </row>
    <row r="3910" spans="1:8" x14ac:dyDescent="0.2">
      <c r="A3910">
        <v>5068</v>
      </c>
      <c r="B3910" t="s">
        <v>888</v>
      </c>
      <c r="C3910">
        <v>2411</v>
      </c>
      <c r="D3910" t="s">
        <v>893</v>
      </c>
      <c r="E3910" s="200">
        <v>90727</v>
      </c>
      <c r="F3910">
        <v>3</v>
      </c>
      <c r="G3910" t="s">
        <v>890</v>
      </c>
      <c r="H3910">
        <f>YEAR(Table5[[#This Row],[Date]])</f>
        <v>2148</v>
      </c>
    </row>
    <row r="3911" spans="1:8" x14ac:dyDescent="0.2">
      <c r="A3911">
        <v>5069</v>
      </c>
      <c r="B3911" t="s">
        <v>894</v>
      </c>
      <c r="C3911">
        <v>2402</v>
      </c>
      <c r="D3911" t="s">
        <v>899</v>
      </c>
      <c r="E3911" s="200">
        <v>90739</v>
      </c>
      <c r="F3911">
        <v>3</v>
      </c>
      <c r="G3911" t="s">
        <v>890</v>
      </c>
      <c r="H3911">
        <f>YEAR(Table5[[#This Row],[Date]])</f>
        <v>2148</v>
      </c>
    </row>
    <row r="3912" spans="1:8" x14ac:dyDescent="0.2">
      <c r="A3912">
        <v>5070</v>
      </c>
      <c r="B3912" t="s">
        <v>895</v>
      </c>
      <c r="C3912">
        <v>2408</v>
      </c>
      <c r="D3912" t="s">
        <v>897</v>
      </c>
      <c r="E3912" s="200">
        <v>90751</v>
      </c>
      <c r="F3912">
        <v>3</v>
      </c>
      <c r="G3912" t="s">
        <v>892</v>
      </c>
      <c r="H3912">
        <f>YEAR(Table5[[#This Row],[Date]])</f>
        <v>2148</v>
      </c>
    </row>
    <row r="3913" spans="1:8" x14ac:dyDescent="0.2">
      <c r="A3913">
        <v>5071</v>
      </c>
      <c r="B3913" t="s">
        <v>894</v>
      </c>
      <c r="C3913">
        <v>2401</v>
      </c>
      <c r="D3913" t="s">
        <v>901</v>
      </c>
      <c r="E3913" s="200">
        <v>90763</v>
      </c>
      <c r="F3913">
        <v>3</v>
      </c>
      <c r="G3913" t="s">
        <v>890</v>
      </c>
      <c r="H3913">
        <f>YEAR(Table5[[#This Row],[Date]])</f>
        <v>2148</v>
      </c>
    </row>
    <row r="3914" spans="1:8" x14ac:dyDescent="0.2">
      <c r="A3914">
        <v>5072</v>
      </c>
      <c r="B3914" t="s">
        <v>891</v>
      </c>
      <c r="C3914">
        <v>2424</v>
      </c>
      <c r="D3914" t="s">
        <v>899</v>
      </c>
      <c r="E3914" s="200">
        <v>90775</v>
      </c>
      <c r="F3914">
        <v>3</v>
      </c>
      <c r="G3914" t="s">
        <v>892</v>
      </c>
      <c r="H3914">
        <f>YEAR(Table5[[#This Row],[Date]])</f>
        <v>2148</v>
      </c>
    </row>
    <row r="3915" spans="1:8" x14ac:dyDescent="0.2">
      <c r="A3915">
        <v>5073</v>
      </c>
      <c r="B3915" t="s">
        <v>898</v>
      </c>
      <c r="C3915">
        <v>2415</v>
      </c>
      <c r="D3915" t="s">
        <v>901</v>
      </c>
      <c r="E3915" s="200">
        <v>90787</v>
      </c>
      <c r="F3915">
        <v>3</v>
      </c>
      <c r="G3915" t="s">
        <v>892</v>
      </c>
      <c r="H3915">
        <f>YEAR(Table5[[#This Row],[Date]])</f>
        <v>2148</v>
      </c>
    </row>
    <row r="3916" spans="1:8" x14ac:dyDescent="0.2">
      <c r="A3916">
        <v>5074</v>
      </c>
      <c r="B3916" t="s">
        <v>895</v>
      </c>
      <c r="C3916">
        <v>2403</v>
      </c>
      <c r="D3916" t="s">
        <v>900</v>
      </c>
      <c r="E3916" s="200">
        <v>90799</v>
      </c>
      <c r="F3916">
        <v>3</v>
      </c>
      <c r="G3916" t="s">
        <v>892</v>
      </c>
      <c r="H3916">
        <f>YEAR(Table5[[#This Row],[Date]])</f>
        <v>2148</v>
      </c>
    </row>
    <row r="3917" spans="1:8" x14ac:dyDescent="0.2">
      <c r="A3917">
        <v>5075</v>
      </c>
      <c r="B3917" t="s">
        <v>891</v>
      </c>
      <c r="C3917">
        <v>2417</v>
      </c>
      <c r="D3917" t="s">
        <v>900</v>
      </c>
      <c r="E3917" s="200">
        <v>90811</v>
      </c>
      <c r="F3917">
        <v>3</v>
      </c>
      <c r="G3917" t="s">
        <v>892</v>
      </c>
      <c r="H3917">
        <f>YEAR(Table5[[#This Row],[Date]])</f>
        <v>2148</v>
      </c>
    </row>
    <row r="3918" spans="1:8" x14ac:dyDescent="0.2">
      <c r="A3918">
        <v>5076</v>
      </c>
      <c r="B3918" t="s">
        <v>894</v>
      </c>
      <c r="C3918">
        <v>2423</v>
      </c>
      <c r="D3918" t="s">
        <v>899</v>
      </c>
      <c r="E3918" s="200">
        <v>90823</v>
      </c>
      <c r="F3918">
        <v>3</v>
      </c>
      <c r="G3918" t="s">
        <v>892</v>
      </c>
      <c r="H3918">
        <f>YEAR(Table5[[#This Row],[Date]])</f>
        <v>2148</v>
      </c>
    </row>
    <row r="3919" spans="1:8" x14ac:dyDescent="0.2">
      <c r="A3919">
        <v>5078</v>
      </c>
      <c r="B3919" t="s">
        <v>891</v>
      </c>
      <c r="C3919">
        <v>2411</v>
      </c>
      <c r="D3919" t="s">
        <v>893</v>
      </c>
      <c r="E3919" s="200">
        <v>90835</v>
      </c>
      <c r="F3919">
        <v>2</v>
      </c>
      <c r="G3919" t="s">
        <v>890</v>
      </c>
      <c r="H3919">
        <f>YEAR(Table5[[#This Row],[Date]])</f>
        <v>2148</v>
      </c>
    </row>
    <row r="3920" spans="1:8" x14ac:dyDescent="0.2">
      <c r="A3920">
        <v>5079</v>
      </c>
      <c r="B3920" t="s">
        <v>894</v>
      </c>
      <c r="C3920">
        <v>2418</v>
      </c>
      <c r="D3920" t="s">
        <v>900</v>
      </c>
      <c r="E3920" s="200">
        <v>90847</v>
      </c>
      <c r="F3920">
        <v>3</v>
      </c>
      <c r="G3920" t="s">
        <v>892</v>
      </c>
      <c r="H3920">
        <f>YEAR(Table5[[#This Row],[Date]])</f>
        <v>2148</v>
      </c>
    </row>
    <row r="3921" spans="1:8" x14ac:dyDescent="0.2">
      <c r="A3921">
        <v>5080</v>
      </c>
      <c r="B3921" t="s">
        <v>894</v>
      </c>
      <c r="C3921">
        <v>2403</v>
      </c>
      <c r="D3921" t="s">
        <v>899</v>
      </c>
      <c r="E3921" s="200">
        <v>90859</v>
      </c>
      <c r="F3921">
        <v>3</v>
      </c>
      <c r="G3921" t="s">
        <v>890</v>
      </c>
      <c r="H3921">
        <f>YEAR(Table5[[#This Row],[Date]])</f>
        <v>2148</v>
      </c>
    </row>
    <row r="3922" spans="1:8" x14ac:dyDescent="0.2">
      <c r="A3922">
        <v>5081</v>
      </c>
      <c r="B3922" t="s">
        <v>891</v>
      </c>
      <c r="C3922">
        <v>2420</v>
      </c>
      <c r="D3922" t="s">
        <v>897</v>
      </c>
      <c r="E3922" s="200">
        <v>90871</v>
      </c>
      <c r="F3922">
        <v>2</v>
      </c>
      <c r="G3922" t="s">
        <v>890</v>
      </c>
      <c r="H3922">
        <f>YEAR(Table5[[#This Row],[Date]])</f>
        <v>2148</v>
      </c>
    </row>
    <row r="3923" spans="1:8" x14ac:dyDescent="0.2">
      <c r="A3923">
        <v>5082</v>
      </c>
      <c r="B3923" t="s">
        <v>894</v>
      </c>
      <c r="C3923">
        <v>2407</v>
      </c>
      <c r="D3923" t="s">
        <v>900</v>
      </c>
      <c r="E3923" s="200">
        <v>90883</v>
      </c>
      <c r="F3923">
        <v>2</v>
      </c>
      <c r="G3923" t="s">
        <v>890</v>
      </c>
      <c r="H3923">
        <f>YEAR(Table5[[#This Row],[Date]])</f>
        <v>2148</v>
      </c>
    </row>
    <row r="3924" spans="1:8" x14ac:dyDescent="0.2">
      <c r="A3924">
        <v>5083</v>
      </c>
      <c r="B3924" t="s">
        <v>888</v>
      </c>
      <c r="C3924">
        <v>2415</v>
      </c>
      <c r="D3924" t="s">
        <v>893</v>
      </c>
      <c r="E3924" s="200">
        <v>90895</v>
      </c>
      <c r="F3924">
        <v>2</v>
      </c>
      <c r="G3924" t="s">
        <v>890</v>
      </c>
      <c r="H3924">
        <f>YEAR(Table5[[#This Row],[Date]])</f>
        <v>2148</v>
      </c>
    </row>
    <row r="3925" spans="1:8" x14ac:dyDescent="0.2">
      <c r="A3925">
        <v>5084</v>
      </c>
      <c r="B3925" t="s">
        <v>888</v>
      </c>
      <c r="C3925">
        <v>2404</v>
      </c>
      <c r="D3925" t="s">
        <v>889</v>
      </c>
      <c r="E3925" s="200">
        <v>90907</v>
      </c>
      <c r="F3925">
        <v>2</v>
      </c>
      <c r="G3925" t="s">
        <v>892</v>
      </c>
      <c r="H3925">
        <f>YEAR(Table5[[#This Row],[Date]])</f>
        <v>2148</v>
      </c>
    </row>
    <row r="3926" spans="1:8" x14ac:dyDescent="0.2">
      <c r="A3926">
        <v>5085</v>
      </c>
      <c r="B3926" t="s">
        <v>891</v>
      </c>
      <c r="C3926">
        <v>2401</v>
      </c>
      <c r="D3926" t="s">
        <v>900</v>
      </c>
      <c r="E3926" s="200">
        <v>90919</v>
      </c>
      <c r="F3926">
        <v>2</v>
      </c>
      <c r="G3926" t="s">
        <v>892</v>
      </c>
      <c r="H3926">
        <f>YEAR(Table5[[#This Row],[Date]])</f>
        <v>2148</v>
      </c>
    </row>
    <row r="3927" spans="1:8" x14ac:dyDescent="0.2">
      <c r="A3927">
        <v>5086</v>
      </c>
      <c r="B3927" t="s">
        <v>888</v>
      </c>
      <c r="C3927">
        <v>2411</v>
      </c>
      <c r="D3927" t="s">
        <v>899</v>
      </c>
      <c r="E3927" s="200">
        <v>90931</v>
      </c>
      <c r="F3927">
        <v>2</v>
      </c>
      <c r="G3927" t="s">
        <v>892</v>
      </c>
      <c r="H3927">
        <f>YEAR(Table5[[#This Row],[Date]])</f>
        <v>2148</v>
      </c>
    </row>
    <row r="3928" spans="1:8" x14ac:dyDescent="0.2">
      <c r="A3928">
        <v>5087</v>
      </c>
      <c r="B3928" t="s">
        <v>891</v>
      </c>
      <c r="C3928">
        <v>2414</v>
      </c>
      <c r="D3928" t="s">
        <v>897</v>
      </c>
      <c r="E3928" s="200">
        <v>90943</v>
      </c>
      <c r="F3928">
        <v>2</v>
      </c>
      <c r="G3928" t="s">
        <v>890</v>
      </c>
      <c r="H3928">
        <f>YEAR(Table5[[#This Row],[Date]])</f>
        <v>2148</v>
      </c>
    </row>
    <row r="3929" spans="1:8" x14ac:dyDescent="0.2">
      <c r="A3929">
        <v>5088</v>
      </c>
      <c r="B3929" t="s">
        <v>891</v>
      </c>
      <c r="C3929">
        <v>2417</v>
      </c>
      <c r="D3929" t="s">
        <v>900</v>
      </c>
      <c r="E3929" s="200">
        <v>90955</v>
      </c>
      <c r="F3929">
        <v>2</v>
      </c>
      <c r="G3929" t="s">
        <v>892</v>
      </c>
      <c r="H3929">
        <f>YEAR(Table5[[#This Row],[Date]])</f>
        <v>2149</v>
      </c>
    </row>
    <row r="3930" spans="1:8" x14ac:dyDescent="0.2">
      <c r="A3930">
        <v>5089</v>
      </c>
      <c r="B3930" t="s">
        <v>894</v>
      </c>
      <c r="C3930">
        <v>2401</v>
      </c>
      <c r="D3930" t="s">
        <v>899</v>
      </c>
      <c r="E3930" s="200">
        <v>90967</v>
      </c>
      <c r="F3930">
        <v>2</v>
      </c>
      <c r="G3930" t="s">
        <v>892</v>
      </c>
      <c r="H3930">
        <f>YEAR(Table5[[#This Row],[Date]])</f>
        <v>2149</v>
      </c>
    </row>
    <row r="3931" spans="1:8" x14ac:dyDescent="0.2">
      <c r="A3931">
        <v>5090</v>
      </c>
      <c r="B3931" t="s">
        <v>894</v>
      </c>
      <c r="C3931">
        <v>2407</v>
      </c>
      <c r="D3931" t="s">
        <v>900</v>
      </c>
      <c r="E3931" s="200">
        <v>90979</v>
      </c>
      <c r="F3931">
        <v>2</v>
      </c>
      <c r="G3931" t="s">
        <v>890</v>
      </c>
      <c r="H3931">
        <f>YEAR(Table5[[#This Row],[Date]])</f>
        <v>2149</v>
      </c>
    </row>
    <row r="3932" spans="1:8" x14ac:dyDescent="0.2">
      <c r="A3932">
        <v>5091</v>
      </c>
      <c r="B3932" t="s">
        <v>888</v>
      </c>
      <c r="C3932">
        <v>2401</v>
      </c>
      <c r="D3932" t="s">
        <v>900</v>
      </c>
      <c r="E3932" s="200">
        <v>90991</v>
      </c>
      <c r="F3932">
        <v>2</v>
      </c>
      <c r="G3932" t="s">
        <v>892</v>
      </c>
      <c r="H3932">
        <f>YEAR(Table5[[#This Row],[Date]])</f>
        <v>2149</v>
      </c>
    </row>
    <row r="3933" spans="1:8" x14ac:dyDescent="0.2">
      <c r="A3933">
        <v>5092</v>
      </c>
      <c r="B3933" t="s">
        <v>894</v>
      </c>
      <c r="C3933">
        <v>2407</v>
      </c>
      <c r="D3933" t="s">
        <v>899</v>
      </c>
      <c r="E3933" s="200">
        <v>91003</v>
      </c>
      <c r="F3933">
        <v>2</v>
      </c>
      <c r="G3933" t="s">
        <v>892</v>
      </c>
      <c r="H3933">
        <f>YEAR(Table5[[#This Row],[Date]])</f>
        <v>2149</v>
      </c>
    </row>
    <row r="3934" spans="1:8" x14ac:dyDescent="0.2">
      <c r="A3934">
        <v>5093</v>
      </c>
      <c r="B3934" t="s">
        <v>894</v>
      </c>
      <c r="C3934">
        <v>2420</v>
      </c>
      <c r="D3934" t="s">
        <v>897</v>
      </c>
      <c r="E3934" s="200">
        <v>91015</v>
      </c>
      <c r="F3934">
        <v>2</v>
      </c>
      <c r="G3934" t="s">
        <v>892</v>
      </c>
      <c r="H3934">
        <f>YEAR(Table5[[#This Row],[Date]])</f>
        <v>2149</v>
      </c>
    </row>
    <row r="3935" spans="1:8" x14ac:dyDescent="0.2">
      <c r="A3935">
        <v>5094</v>
      </c>
      <c r="B3935" t="s">
        <v>888</v>
      </c>
      <c r="C3935">
        <v>2421</v>
      </c>
      <c r="D3935" t="s">
        <v>899</v>
      </c>
      <c r="E3935" s="200">
        <v>91027</v>
      </c>
      <c r="F3935">
        <v>2</v>
      </c>
      <c r="G3935" t="s">
        <v>892</v>
      </c>
      <c r="H3935">
        <f>YEAR(Table5[[#This Row],[Date]])</f>
        <v>2149</v>
      </c>
    </row>
    <row r="3936" spans="1:8" x14ac:dyDescent="0.2">
      <c r="A3936">
        <v>5095</v>
      </c>
      <c r="B3936" t="s">
        <v>894</v>
      </c>
      <c r="C3936">
        <v>2402</v>
      </c>
      <c r="D3936" t="s">
        <v>899</v>
      </c>
      <c r="E3936" s="200">
        <v>91039</v>
      </c>
      <c r="F3936">
        <v>2</v>
      </c>
      <c r="G3936" t="s">
        <v>890</v>
      </c>
      <c r="H3936">
        <f>YEAR(Table5[[#This Row],[Date]])</f>
        <v>2149</v>
      </c>
    </row>
    <row r="3937" spans="1:8" x14ac:dyDescent="0.2">
      <c r="A3937">
        <v>5096</v>
      </c>
      <c r="B3937" t="s">
        <v>888</v>
      </c>
      <c r="C3937">
        <v>2401</v>
      </c>
      <c r="D3937" t="s">
        <v>900</v>
      </c>
      <c r="E3937" s="200">
        <v>91051</v>
      </c>
      <c r="F3937">
        <v>3</v>
      </c>
      <c r="G3937" t="s">
        <v>890</v>
      </c>
      <c r="H3937">
        <f>YEAR(Table5[[#This Row],[Date]])</f>
        <v>2149</v>
      </c>
    </row>
    <row r="3938" spans="1:8" x14ac:dyDescent="0.2">
      <c r="A3938">
        <v>5097</v>
      </c>
      <c r="B3938" t="s">
        <v>891</v>
      </c>
      <c r="C3938">
        <v>2417</v>
      </c>
      <c r="D3938" t="s">
        <v>889</v>
      </c>
      <c r="E3938" s="200">
        <v>91063</v>
      </c>
      <c r="F3938">
        <v>2</v>
      </c>
      <c r="G3938" t="s">
        <v>890</v>
      </c>
      <c r="H3938">
        <f>YEAR(Table5[[#This Row],[Date]])</f>
        <v>2149</v>
      </c>
    </row>
    <row r="3939" spans="1:8" x14ac:dyDescent="0.2">
      <c r="A3939">
        <v>5098</v>
      </c>
      <c r="B3939" t="s">
        <v>888</v>
      </c>
      <c r="C3939">
        <v>2408</v>
      </c>
      <c r="D3939" t="s">
        <v>889</v>
      </c>
      <c r="E3939" s="200">
        <v>91075</v>
      </c>
      <c r="F3939">
        <v>2</v>
      </c>
      <c r="G3939" t="s">
        <v>890</v>
      </c>
      <c r="H3939">
        <f>YEAR(Table5[[#This Row],[Date]])</f>
        <v>2149</v>
      </c>
    </row>
    <row r="3940" spans="1:8" x14ac:dyDescent="0.2">
      <c r="A3940">
        <v>5099</v>
      </c>
      <c r="B3940" t="s">
        <v>888</v>
      </c>
      <c r="C3940">
        <v>2408</v>
      </c>
      <c r="D3940" t="s">
        <v>889</v>
      </c>
      <c r="E3940" s="200">
        <v>91087</v>
      </c>
      <c r="F3940">
        <v>2</v>
      </c>
      <c r="G3940" t="s">
        <v>890</v>
      </c>
      <c r="H3940">
        <f>YEAR(Table5[[#This Row],[Date]])</f>
        <v>2149</v>
      </c>
    </row>
    <row r="3941" spans="1:8" x14ac:dyDescent="0.2">
      <c r="A3941">
        <v>5100</v>
      </c>
      <c r="B3941" t="s">
        <v>891</v>
      </c>
      <c r="C3941">
        <v>2417</v>
      </c>
      <c r="D3941" t="s">
        <v>893</v>
      </c>
      <c r="E3941" s="200">
        <v>91099</v>
      </c>
      <c r="F3941">
        <v>2</v>
      </c>
      <c r="G3941" t="s">
        <v>892</v>
      </c>
      <c r="H3941">
        <f>YEAR(Table5[[#This Row],[Date]])</f>
        <v>2149</v>
      </c>
    </row>
    <row r="3942" spans="1:8" x14ac:dyDescent="0.2">
      <c r="A3942">
        <v>5101</v>
      </c>
      <c r="B3942" t="s">
        <v>891</v>
      </c>
      <c r="C3942">
        <v>2401</v>
      </c>
      <c r="D3942" t="s">
        <v>889</v>
      </c>
      <c r="E3942" s="200">
        <v>91111</v>
      </c>
      <c r="F3942">
        <v>2</v>
      </c>
      <c r="G3942" t="s">
        <v>890</v>
      </c>
      <c r="H3942">
        <f>YEAR(Table5[[#This Row],[Date]])</f>
        <v>2149</v>
      </c>
    </row>
    <row r="3943" spans="1:8" x14ac:dyDescent="0.2">
      <c r="A3943">
        <v>5102</v>
      </c>
      <c r="B3943" t="s">
        <v>888</v>
      </c>
      <c r="C3943">
        <v>2413</v>
      </c>
      <c r="D3943" t="s">
        <v>889</v>
      </c>
      <c r="E3943" s="200">
        <v>91123</v>
      </c>
      <c r="F3943">
        <v>2</v>
      </c>
      <c r="G3943" t="s">
        <v>890</v>
      </c>
      <c r="H3943">
        <f>YEAR(Table5[[#This Row],[Date]])</f>
        <v>2149</v>
      </c>
    </row>
    <row r="3944" spans="1:8" x14ac:dyDescent="0.2">
      <c r="A3944">
        <v>5103</v>
      </c>
      <c r="B3944" t="s">
        <v>891</v>
      </c>
      <c r="C3944">
        <v>2417</v>
      </c>
      <c r="D3944" t="s">
        <v>900</v>
      </c>
      <c r="E3944" s="200">
        <v>91135</v>
      </c>
      <c r="F3944">
        <v>2</v>
      </c>
      <c r="G3944" t="s">
        <v>892</v>
      </c>
      <c r="H3944">
        <f>YEAR(Table5[[#This Row],[Date]])</f>
        <v>2149</v>
      </c>
    </row>
    <row r="3945" spans="1:8" x14ac:dyDescent="0.2">
      <c r="A3945">
        <v>5104</v>
      </c>
      <c r="B3945" t="s">
        <v>891</v>
      </c>
      <c r="C3945">
        <v>2409</v>
      </c>
      <c r="D3945" t="s">
        <v>897</v>
      </c>
      <c r="E3945" s="200">
        <v>91147</v>
      </c>
      <c r="F3945">
        <v>2</v>
      </c>
      <c r="G3945" t="s">
        <v>892</v>
      </c>
      <c r="H3945">
        <f>YEAR(Table5[[#This Row],[Date]])</f>
        <v>2149</v>
      </c>
    </row>
    <row r="3946" spans="1:8" x14ac:dyDescent="0.2">
      <c r="A3946">
        <v>5105</v>
      </c>
      <c r="B3946" t="s">
        <v>891</v>
      </c>
      <c r="C3946">
        <v>2415</v>
      </c>
      <c r="D3946" t="s">
        <v>897</v>
      </c>
      <c r="E3946" s="200">
        <v>91159</v>
      </c>
      <c r="F3946">
        <v>2</v>
      </c>
      <c r="G3946" t="s">
        <v>890</v>
      </c>
      <c r="H3946">
        <f>YEAR(Table5[[#This Row],[Date]])</f>
        <v>2149</v>
      </c>
    </row>
    <row r="3947" spans="1:8" x14ac:dyDescent="0.2">
      <c r="A3947">
        <v>5106</v>
      </c>
      <c r="B3947" t="s">
        <v>895</v>
      </c>
      <c r="C3947">
        <v>2418</v>
      </c>
      <c r="D3947" t="s">
        <v>897</v>
      </c>
      <c r="E3947" s="200">
        <v>91171</v>
      </c>
      <c r="F3947">
        <v>2</v>
      </c>
      <c r="G3947" t="s">
        <v>892</v>
      </c>
      <c r="H3947">
        <f>YEAR(Table5[[#This Row],[Date]])</f>
        <v>2149</v>
      </c>
    </row>
    <row r="3948" spans="1:8" x14ac:dyDescent="0.2">
      <c r="A3948">
        <v>5107</v>
      </c>
      <c r="B3948" t="s">
        <v>888</v>
      </c>
      <c r="C3948">
        <v>2407</v>
      </c>
      <c r="D3948" t="s">
        <v>893</v>
      </c>
      <c r="E3948" s="200">
        <v>91183</v>
      </c>
      <c r="F3948">
        <v>2</v>
      </c>
      <c r="G3948" t="s">
        <v>892</v>
      </c>
      <c r="H3948">
        <f>YEAR(Table5[[#This Row],[Date]])</f>
        <v>2149</v>
      </c>
    </row>
    <row r="3949" spans="1:8" x14ac:dyDescent="0.2">
      <c r="A3949">
        <v>5108</v>
      </c>
      <c r="B3949" t="s">
        <v>891</v>
      </c>
      <c r="C3949">
        <v>2411</v>
      </c>
      <c r="D3949" t="s">
        <v>899</v>
      </c>
      <c r="E3949" s="200">
        <v>91195</v>
      </c>
      <c r="F3949">
        <v>2</v>
      </c>
      <c r="G3949" t="s">
        <v>890</v>
      </c>
      <c r="H3949">
        <f>YEAR(Table5[[#This Row],[Date]])</f>
        <v>2149</v>
      </c>
    </row>
    <row r="3950" spans="1:8" x14ac:dyDescent="0.2">
      <c r="A3950">
        <v>5109</v>
      </c>
      <c r="B3950" t="s">
        <v>891</v>
      </c>
      <c r="C3950">
        <v>2412</v>
      </c>
      <c r="D3950" t="s">
        <v>901</v>
      </c>
      <c r="E3950" s="200">
        <v>91207</v>
      </c>
      <c r="F3950">
        <v>2</v>
      </c>
      <c r="G3950" t="s">
        <v>890</v>
      </c>
      <c r="H3950">
        <f>YEAR(Table5[[#This Row],[Date]])</f>
        <v>2149</v>
      </c>
    </row>
    <row r="3951" spans="1:8" x14ac:dyDescent="0.2">
      <c r="A3951">
        <v>5110</v>
      </c>
      <c r="B3951" t="s">
        <v>891</v>
      </c>
      <c r="C3951">
        <v>2407</v>
      </c>
      <c r="D3951" t="s">
        <v>900</v>
      </c>
      <c r="E3951" s="200">
        <v>91219</v>
      </c>
      <c r="F3951">
        <v>2</v>
      </c>
      <c r="G3951" t="s">
        <v>890</v>
      </c>
      <c r="H3951">
        <f>YEAR(Table5[[#This Row],[Date]])</f>
        <v>2149</v>
      </c>
    </row>
    <row r="3952" spans="1:8" x14ac:dyDescent="0.2">
      <c r="A3952">
        <v>5111</v>
      </c>
      <c r="B3952" t="s">
        <v>891</v>
      </c>
      <c r="C3952">
        <v>2409</v>
      </c>
      <c r="D3952" t="s">
        <v>900</v>
      </c>
      <c r="E3952" s="200">
        <v>91231</v>
      </c>
      <c r="F3952">
        <v>2</v>
      </c>
      <c r="G3952" t="s">
        <v>892</v>
      </c>
      <c r="H3952">
        <f>YEAR(Table5[[#This Row],[Date]])</f>
        <v>2149</v>
      </c>
    </row>
    <row r="3953" spans="1:8" x14ac:dyDescent="0.2">
      <c r="A3953">
        <v>5112</v>
      </c>
      <c r="B3953" t="s">
        <v>888</v>
      </c>
      <c r="C3953">
        <v>2401</v>
      </c>
      <c r="D3953" t="s">
        <v>897</v>
      </c>
      <c r="E3953" s="200">
        <v>91243</v>
      </c>
      <c r="F3953">
        <v>2</v>
      </c>
      <c r="G3953" t="s">
        <v>890</v>
      </c>
      <c r="H3953">
        <f>YEAR(Table5[[#This Row],[Date]])</f>
        <v>2149</v>
      </c>
    </row>
    <row r="3954" spans="1:8" x14ac:dyDescent="0.2">
      <c r="A3954">
        <v>5113</v>
      </c>
      <c r="B3954" t="s">
        <v>888</v>
      </c>
      <c r="C3954">
        <v>2411</v>
      </c>
      <c r="D3954" t="s">
        <v>889</v>
      </c>
      <c r="E3954" s="200">
        <v>91255</v>
      </c>
      <c r="F3954">
        <v>2</v>
      </c>
      <c r="G3954" t="s">
        <v>890</v>
      </c>
      <c r="H3954">
        <f>YEAR(Table5[[#This Row],[Date]])</f>
        <v>2149</v>
      </c>
    </row>
    <row r="3955" spans="1:8" x14ac:dyDescent="0.2">
      <c r="A3955">
        <v>5114</v>
      </c>
      <c r="B3955" t="s">
        <v>891</v>
      </c>
      <c r="C3955">
        <v>2402</v>
      </c>
      <c r="D3955" t="s">
        <v>899</v>
      </c>
      <c r="E3955" s="200">
        <v>91267</v>
      </c>
      <c r="F3955">
        <v>2</v>
      </c>
      <c r="G3955" t="s">
        <v>892</v>
      </c>
      <c r="H3955">
        <f>YEAR(Table5[[#This Row],[Date]])</f>
        <v>2149</v>
      </c>
    </row>
    <row r="3956" spans="1:8" x14ac:dyDescent="0.2">
      <c r="A3956">
        <v>5115</v>
      </c>
      <c r="B3956" t="s">
        <v>891</v>
      </c>
      <c r="C3956">
        <v>2407</v>
      </c>
      <c r="D3956" t="s">
        <v>889</v>
      </c>
      <c r="E3956" s="200">
        <v>91279</v>
      </c>
      <c r="F3956">
        <v>2</v>
      </c>
      <c r="G3956" t="s">
        <v>890</v>
      </c>
      <c r="H3956">
        <f>YEAR(Table5[[#This Row],[Date]])</f>
        <v>2149</v>
      </c>
    </row>
    <row r="3957" spans="1:8" x14ac:dyDescent="0.2">
      <c r="A3957">
        <v>5116</v>
      </c>
      <c r="B3957" t="s">
        <v>888</v>
      </c>
      <c r="C3957">
        <v>2422</v>
      </c>
      <c r="D3957" t="s">
        <v>901</v>
      </c>
      <c r="E3957" s="200">
        <v>91291</v>
      </c>
      <c r="F3957">
        <v>2</v>
      </c>
      <c r="G3957" t="s">
        <v>890</v>
      </c>
      <c r="H3957">
        <f>YEAR(Table5[[#This Row],[Date]])</f>
        <v>2149</v>
      </c>
    </row>
    <row r="3958" spans="1:8" x14ac:dyDescent="0.2">
      <c r="A3958">
        <v>5117</v>
      </c>
      <c r="B3958" t="s">
        <v>894</v>
      </c>
      <c r="C3958">
        <v>2405</v>
      </c>
      <c r="D3958" t="s">
        <v>900</v>
      </c>
      <c r="E3958" s="200">
        <v>91303</v>
      </c>
      <c r="F3958">
        <v>2</v>
      </c>
      <c r="G3958" t="s">
        <v>890</v>
      </c>
      <c r="H3958">
        <f>YEAR(Table5[[#This Row],[Date]])</f>
        <v>2149</v>
      </c>
    </row>
    <row r="3959" spans="1:8" x14ac:dyDescent="0.2">
      <c r="A3959">
        <v>5118</v>
      </c>
      <c r="B3959" t="s">
        <v>891</v>
      </c>
      <c r="C3959">
        <v>2401</v>
      </c>
      <c r="D3959" t="s">
        <v>900</v>
      </c>
      <c r="E3959" s="200">
        <v>91315</v>
      </c>
      <c r="F3959">
        <v>2</v>
      </c>
      <c r="G3959" t="s">
        <v>892</v>
      </c>
      <c r="H3959">
        <f>YEAR(Table5[[#This Row],[Date]])</f>
        <v>2150</v>
      </c>
    </row>
    <row r="3960" spans="1:8" x14ac:dyDescent="0.2">
      <c r="A3960">
        <v>5119</v>
      </c>
      <c r="B3960" t="s">
        <v>891</v>
      </c>
      <c r="C3960">
        <v>2416</v>
      </c>
      <c r="D3960" t="s">
        <v>899</v>
      </c>
      <c r="E3960" s="200">
        <v>91327</v>
      </c>
      <c r="F3960">
        <v>2</v>
      </c>
      <c r="G3960" t="s">
        <v>892</v>
      </c>
      <c r="H3960">
        <f>YEAR(Table5[[#This Row],[Date]])</f>
        <v>2150</v>
      </c>
    </row>
    <row r="3961" spans="1:8" x14ac:dyDescent="0.2">
      <c r="A3961">
        <v>5120</v>
      </c>
      <c r="B3961" t="s">
        <v>891</v>
      </c>
      <c r="C3961">
        <v>2405</v>
      </c>
      <c r="D3961" t="s">
        <v>900</v>
      </c>
      <c r="E3961" s="200">
        <v>91339</v>
      </c>
      <c r="F3961">
        <v>2</v>
      </c>
      <c r="G3961" t="s">
        <v>890</v>
      </c>
      <c r="H3961">
        <f>YEAR(Table5[[#This Row],[Date]])</f>
        <v>2150</v>
      </c>
    </row>
    <row r="3962" spans="1:8" x14ac:dyDescent="0.2">
      <c r="A3962">
        <v>5121</v>
      </c>
      <c r="B3962" t="s">
        <v>891</v>
      </c>
      <c r="C3962">
        <v>2406</v>
      </c>
      <c r="D3962" t="s">
        <v>899</v>
      </c>
      <c r="E3962" s="200">
        <v>91351</v>
      </c>
      <c r="F3962">
        <v>2</v>
      </c>
      <c r="G3962" t="s">
        <v>892</v>
      </c>
      <c r="H3962">
        <f>YEAR(Table5[[#This Row],[Date]])</f>
        <v>2150</v>
      </c>
    </row>
    <row r="3963" spans="1:8" x14ac:dyDescent="0.2">
      <c r="A3963">
        <v>5123</v>
      </c>
      <c r="B3963" t="s">
        <v>894</v>
      </c>
      <c r="C3963">
        <v>2411</v>
      </c>
      <c r="D3963" t="s">
        <v>899</v>
      </c>
      <c r="E3963" s="200">
        <v>91363</v>
      </c>
      <c r="F3963">
        <v>2</v>
      </c>
      <c r="G3963" t="s">
        <v>890</v>
      </c>
      <c r="H3963">
        <f>YEAR(Table5[[#This Row],[Date]])</f>
        <v>2150</v>
      </c>
    </row>
    <row r="3964" spans="1:8" x14ac:dyDescent="0.2">
      <c r="A3964">
        <v>5124</v>
      </c>
      <c r="B3964" t="s">
        <v>894</v>
      </c>
      <c r="C3964">
        <v>2418</v>
      </c>
      <c r="D3964" t="s">
        <v>899</v>
      </c>
      <c r="E3964" s="200">
        <v>91375</v>
      </c>
      <c r="F3964">
        <v>2</v>
      </c>
      <c r="G3964" t="s">
        <v>892</v>
      </c>
      <c r="H3964">
        <f>YEAR(Table5[[#This Row],[Date]])</f>
        <v>2150</v>
      </c>
    </row>
    <row r="3965" spans="1:8" x14ac:dyDescent="0.2">
      <c r="A3965">
        <v>5125</v>
      </c>
      <c r="B3965" t="s">
        <v>891</v>
      </c>
      <c r="C3965">
        <v>2403</v>
      </c>
      <c r="D3965" t="s">
        <v>900</v>
      </c>
      <c r="E3965" s="200">
        <v>91387</v>
      </c>
      <c r="F3965">
        <v>2</v>
      </c>
      <c r="G3965" t="s">
        <v>892</v>
      </c>
      <c r="H3965">
        <f>YEAR(Table5[[#This Row],[Date]])</f>
        <v>2150</v>
      </c>
    </row>
    <row r="3966" spans="1:8" x14ac:dyDescent="0.2">
      <c r="A3966">
        <v>5126</v>
      </c>
      <c r="B3966" t="s">
        <v>891</v>
      </c>
      <c r="C3966">
        <v>2405</v>
      </c>
      <c r="D3966" t="s">
        <v>900</v>
      </c>
      <c r="E3966" s="200">
        <v>91399</v>
      </c>
      <c r="F3966">
        <v>2</v>
      </c>
      <c r="G3966" t="s">
        <v>892</v>
      </c>
      <c r="H3966">
        <f>YEAR(Table5[[#This Row],[Date]])</f>
        <v>2150</v>
      </c>
    </row>
    <row r="3967" spans="1:8" x14ac:dyDescent="0.2">
      <c r="A3967">
        <v>5127</v>
      </c>
      <c r="B3967" t="s">
        <v>891</v>
      </c>
      <c r="C3967">
        <v>2402</v>
      </c>
      <c r="D3967" t="s">
        <v>899</v>
      </c>
      <c r="E3967" s="200">
        <v>91411</v>
      </c>
      <c r="F3967">
        <v>2</v>
      </c>
      <c r="G3967" t="s">
        <v>890</v>
      </c>
      <c r="H3967">
        <f>YEAR(Table5[[#This Row],[Date]])</f>
        <v>2150</v>
      </c>
    </row>
    <row r="3968" spans="1:8" x14ac:dyDescent="0.2">
      <c r="A3968">
        <v>5128</v>
      </c>
      <c r="B3968" t="s">
        <v>891</v>
      </c>
      <c r="C3968">
        <v>2402</v>
      </c>
      <c r="D3968" t="s">
        <v>897</v>
      </c>
      <c r="E3968" s="200">
        <v>91423</v>
      </c>
      <c r="F3968">
        <v>2</v>
      </c>
      <c r="G3968" t="s">
        <v>890</v>
      </c>
      <c r="H3968">
        <f>YEAR(Table5[[#This Row],[Date]])</f>
        <v>2150</v>
      </c>
    </row>
    <row r="3969" spans="1:8" x14ac:dyDescent="0.2">
      <c r="A3969">
        <v>5129</v>
      </c>
      <c r="B3969" t="s">
        <v>891</v>
      </c>
      <c r="C3969">
        <v>2407</v>
      </c>
      <c r="D3969" t="s">
        <v>899</v>
      </c>
      <c r="E3969" s="200">
        <v>91435</v>
      </c>
      <c r="F3969">
        <v>2</v>
      </c>
      <c r="G3969" t="s">
        <v>892</v>
      </c>
      <c r="H3969">
        <f>YEAR(Table5[[#This Row],[Date]])</f>
        <v>2150</v>
      </c>
    </row>
    <row r="3970" spans="1:8" x14ac:dyDescent="0.2">
      <c r="A3970">
        <v>5130</v>
      </c>
      <c r="B3970" t="s">
        <v>891</v>
      </c>
      <c r="C3970">
        <v>2406</v>
      </c>
      <c r="D3970" t="s">
        <v>899</v>
      </c>
      <c r="E3970" s="200">
        <v>91447</v>
      </c>
      <c r="F3970">
        <v>2</v>
      </c>
      <c r="G3970" t="s">
        <v>892</v>
      </c>
      <c r="H3970">
        <f>YEAR(Table5[[#This Row],[Date]])</f>
        <v>2150</v>
      </c>
    </row>
    <row r="3971" spans="1:8" x14ac:dyDescent="0.2">
      <c r="A3971">
        <v>5131</v>
      </c>
      <c r="B3971" t="s">
        <v>891</v>
      </c>
      <c r="C3971">
        <v>2406</v>
      </c>
      <c r="D3971" t="s">
        <v>899</v>
      </c>
      <c r="E3971" s="200">
        <v>91459</v>
      </c>
      <c r="F3971">
        <v>2</v>
      </c>
      <c r="G3971" t="s">
        <v>892</v>
      </c>
      <c r="H3971">
        <f>YEAR(Table5[[#This Row],[Date]])</f>
        <v>2150</v>
      </c>
    </row>
    <row r="3972" spans="1:8" x14ac:dyDescent="0.2">
      <c r="A3972">
        <v>5132</v>
      </c>
      <c r="B3972" t="s">
        <v>888</v>
      </c>
      <c r="C3972">
        <v>2412</v>
      </c>
      <c r="D3972" t="s">
        <v>900</v>
      </c>
      <c r="E3972" s="200">
        <v>91471</v>
      </c>
      <c r="F3972">
        <v>2</v>
      </c>
      <c r="G3972" t="s">
        <v>890</v>
      </c>
      <c r="H3972">
        <f>YEAR(Table5[[#This Row],[Date]])</f>
        <v>2150</v>
      </c>
    </row>
    <row r="3973" spans="1:8" x14ac:dyDescent="0.2">
      <c r="A3973">
        <v>5133</v>
      </c>
      <c r="B3973" t="s">
        <v>891</v>
      </c>
      <c r="C3973">
        <v>2424</v>
      </c>
      <c r="D3973" t="s">
        <v>897</v>
      </c>
      <c r="E3973" s="200">
        <v>91483</v>
      </c>
      <c r="F3973">
        <v>2</v>
      </c>
      <c r="G3973" t="s">
        <v>892</v>
      </c>
      <c r="H3973">
        <f>YEAR(Table5[[#This Row],[Date]])</f>
        <v>2150</v>
      </c>
    </row>
    <row r="3974" spans="1:8" x14ac:dyDescent="0.2">
      <c r="A3974">
        <v>5134</v>
      </c>
      <c r="B3974" t="s">
        <v>894</v>
      </c>
      <c r="C3974">
        <v>2403</v>
      </c>
      <c r="D3974" t="s">
        <v>901</v>
      </c>
      <c r="E3974" s="200">
        <v>91495</v>
      </c>
      <c r="F3974">
        <v>2</v>
      </c>
      <c r="G3974" t="s">
        <v>892</v>
      </c>
      <c r="H3974">
        <f>YEAR(Table5[[#This Row],[Date]])</f>
        <v>2150</v>
      </c>
    </row>
    <row r="3975" spans="1:8" x14ac:dyDescent="0.2">
      <c r="A3975">
        <v>5135</v>
      </c>
      <c r="B3975" t="s">
        <v>891</v>
      </c>
      <c r="C3975">
        <v>2405</v>
      </c>
      <c r="D3975" t="s">
        <v>900</v>
      </c>
      <c r="E3975" s="200">
        <v>91507</v>
      </c>
      <c r="F3975">
        <v>2</v>
      </c>
      <c r="G3975" t="s">
        <v>890</v>
      </c>
      <c r="H3975">
        <f>YEAR(Table5[[#This Row],[Date]])</f>
        <v>2150</v>
      </c>
    </row>
    <row r="3976" spans="1:8" x14ac:dyDescent="0.2">
      <c r="A3976">
        <v>5136</v>
      </c>
      <c r="B3976" t="s">
        <v>891</v>
      </c>
      <c r="C3976">
        <v>2403</v>
      </c>
      <c r="D3976" t="s">
        <v>899</v>
      </c>
      <c r="E3976" s="200">
        <v>91519</v>
      </c>
      <c r="F3976">
        <v>2</v>
      </c>
      <c r="G3976" t="s">
        <v>890</v>
      </c>
      <c r="H3976">
        <f>YEAR(Table5[[#This Row],[Date]])</f>
        <v>2150</v>
      </c>
    </row>
    <row r="3977" spans="1:8" x14ac:dyDescent="0.2">
      <c r="A3977">
        <v>5137</v>
      </c>
      <c r="B3977" t="s">
        <v>894</v>
      </c>
      <c r="C3977">
        <v>2424</v>
      </c>
      <c r="D3977" t="s">
        <v>893</v>
      </c>
      <c r="E3977" s="200">
        <v>91531</v>
      </c>
      <c r="F3977">
        <v>2</v>
      </c>
      <c r="G3977" t="s">
        <v>892</v>
      </c>
      <c r="H3977">
        <f>YEAR(Table5[[#This Row],[Date]])</f>
        <v>2150</v>
      </c>
    </row>
    <row r="3978" spans="1:8" x14ac:dyDescent="0.2">
      <c r="A3978">
        <v>5138</v>
      </c>
      <c r="B3978" t="s">
        <v>891</v>
      </c>
      <c r="C3978">
        <v>2415</v>
      </c>
      <c r="D3978" t="s">
        <v>899</v>
      </c>
      <c r="E3978" s="200">
        <v>91543</v>
      </c>
      <c r="F3978">
        <v>2</v>
      </c>
      <c r="G3978" t="s">
        <v>890</v>
      </c>
      <c r="H3978">
        <f>YEAR(Table5[[#This Row],[Date]])</f>
        <v>2150</v>
      </c>
    </row>
    <row r="3979" spans="1:8" x14ac:dyDescent="0.2">
      <c r="A3979">
        <v>5139</v>
      </c>
      <c r="B3979" t="s">
        <v>888</v>
      </c>
      <c r="C3979">
        <v>2415</v>
      </c>
      <c r="D3979" t="s">
        <v>899</v>
      </c>
      <c r="E3979" s="200">
        <v>91555</v>
      </c>
      <c r="F3979">
        <v>2</v>
      </c>
      <c r="G3979" t="s">
        <v>890</v>
      </c>
      <c r="H3979">
        <f>YEAR(Table5[[#This Row],[Date]])</f>
        <v>2150</v>
      </c>
    </row>
    <row r="3980" spans="1:8" x14ac:dyDescent="0.2">
      <c r="A3980">
        <v>5140</v>
      </c>
      <c r="B3980" t="s">
        <v>891</v>
      </c>
      <c r="C3980">
        <v>2424</v>
      </c>
      <c r="D3980" t="s">
        <v>893</v>
      </c>
      <c r="E3980" s="200">
        <v>91567</v>
      </c>
      <c r="F3980">
        <v>2</v>
      </c>
      <c r="G3980" t="s">
        <v>892</v>
      </c>
      <c r="H3980">
        <f>YEAR(Table5[[#This Row],[Date]])</f>
        <v>2150</v>
      </c>
    </row>
    <row r="3981" spans="1:8" x14ac:dyDescent="0.2">
      <c r="A3981">
        <v>5141</v>
      </c>
      <c r="B3981" t="s">
        <v>891</v>
      </c>
      <c r="C3981">
        <v>2420</v>
      </c>
      <c r="D3981" t="s">
        <v>893</v>
      </c>
      <c r="E3981" s="200">
        <v>91579</v>
      </c>
      <c r="F3981">
        <v>2</v>
      </c>
      <c r="G3981" t="s">
        <v>890</v>
      </c>
      <c r="H3981">
        <f>YEAR(Table5[[#This Row],[Date]])</f>
        <v>2150</v>
      </c>
    </row>
    <row r="3982" spans="1:8" x14ac:dyDescent="0.2">
      <c r="A3982">
        <v>5142</v>
      </c>
      <c r="B3982" t="s">
        <v>894</v>
      </c>
      <c r="C3982">
        <v>2406</v>
      </c>
      <c r="D3982" t="s">
        <v>899</v>
      </c>
      <c r="E3982" s="200">
        <v>91591</v>
      </c>
      <c r="F3982">
        <v>2</v>
      </c>
      <c r="G3982" t="s">
        <v>892</v>
      </c>
      <c r="H3982">
        <f>YEAR(Table5[[#This Row],[Date]])</f>
        <v>2150</v>
      </c>
    </row>
    <row r="3983" spans="1:8" x14ac:dyDescent="0.2">
      <c r="A3983">
        <v>5143</v>
      </c>
      <c r="B3983" t="s">
        <v>891</v>
      </c>
      <c r="C3983">
        <v>2414</v>
      </c>
      <c r="D3983" t="s">
        <v>899</v>
      </c>
      <c r="E3983" s="200">
        <v>91603</v>
      </c>
      <c r="F3983">
        <v>2</v>
      </c>
      <c r="G3983" t="s">
        <v>890</v>
      </c>
      <c r="H3983">
        <f>YEAR(Table5[[#This Row],[Date]])</f>
        <v>2150</v>
      </c>
    </row>
    <row r="3984" spans="1:8" x14ac:dyDescent="0.2">
      <c r="A3984">
        <v>5144</v>
      </c>
      <c r="B3984" t="s">
        <v>891</v>
      </c>
      <c r="C3984">
        <v>2414</v>
      </c>
      <c r="D3984" t="s">
        <v>899</v>
      </c>
      <c r="E3984" s="200">
        <v>91615</v>
      </c>
      <c r="F3984">
        <v>2</v>
      </c>
      <c r="G3984" t="s">
        <v>890</v>
      </c>
      <c r="H3984">
        <f>YEAR(Table5[[#This Row],[Date]])</f>
        <v>2150</v>
      </c>
    </row>
    <row r="3985" spans="1:8" x14ac:dyDescent="0.2">
      <c r="A3985">
        <v>5145</v>
      </c>
      <c r="B3985" t="s">
        <v>891</v>
      </c>
      <c r="C3985">
        <v>2418</v>
      </c>
      <c r="D3985" t="s">
        <v>899</v>
      </c>
      <c r="E3985" s="200">
        <v>91627</v>
      </c>
      <c r="F3985">
        <v>2</v>
      </c>
      <c r="G3985" t="s">
        <v>890</v>
      </c>
      <c r="H3985">
        <f>YEAR(Table5[[#This Row],[Date]])</f>
        <v>2150</v>
      </c>
    </row>
    <row r="3986" spans="1:8" x14ac:dyDescent="0.2">
      <c r="A3986">
        <v>5146</v>
      </c>
      <c r="B3986" t="s">
        <v>891</v>
      </c>
      <c r="C3986">
        <v>2417</v>
      </c>
      <c r="D3986" t="s">
        <v>889</v>
      </c>
      <c r="E3986" s="200">
        <v>91639</v>
      </c>
      <c r="F3986">
        <v>2</v>
      </c>
      <c r="G3986" t="s">
        <v>890</v>
      </c>
      <c r="H3986">
        <f>YEAR(Table5[[#This Row],[Date]])</f>
        <v>2150</v>
      </c>
    </row>
    <row r="3987" spans="1:8" x14ac:dyDescent="0.2">
      <c r="A3987">
        <v>5147</v>
      </c>
      <c r="B3987" t="s">
        <v>894</v>
      </c>
      <c r="C3987">
        <v>2424</v>
      </c>
      <c r="D3987" t="s">
        <v>902</v>
      </c>
      <c r="E3987" s="200">
        <v>91651</v>
      </c>
      <c r="F3987">
        <v>2</v>
      </c>
      <c r="G3987" t="s">
        <v>890</v>
      </c>
      <c r="H3987">
        <f>YEAR(Table5[[#This Row],[Date]])</f>
        <v>2150</v>
      </c>
    </row>
    <row r="3988" spans="1:8" x14ac:dyDescent="0.2">
      <c r="A3988">
        <v>5149</v>
      </c>
      <c r="B3988" t="s">
        <v>891</v>
      </c>
      <c r="C3988">
        <v>2408</v>
      </c>
      <c r="D3988" t="s">
        <v>889</v>
      </c>
      <c r="E3988" s="200">
        <v>91663</v>
      </c>
      <c r="F3988">
        <v>2</v>
      </c>
      <c r="G3988" t="s">
        <v>890</v>
      </c>
      <c r="H3988">
        <f>YEAR(Table5[[#This Row],[Date]])</f>
        <v>2150</v>
      </c>
    </row>
    <row r="3989" spans="1:8" x14ac:dyDescent="0.2">
      <c r="A3989">
        <v>5150</v>
      </c>
      <c r="B3989" t="s">
        <v>891</v>
      </c>
      <c r="C3989">
        <v>2407</v>
      </c>
      <c r="D3989" t="s">
        <v>900</v>
      </c>
      <c r="E3989" s="200">
        <v>91675</v>
      </c>
      <c r="F3989">
        <v>2</v>
      </c>
      <c r="G3989" t="s">
        <v>890</v>
      </c>
      <c r="H3989">
        <f>YEAR(Table5[[#This Row],[Date]])</f>
        <v>2150</v>
      </c>
    </row>
    <row r="3990" spans="1:8" x14ac:dyDescent="0.2">
      <c r="A3990">
        <v>5151</v>
      </c>
      <c r="B3990" t="s">
        <v>894</v>
      </c>
      <c r="C3990">
        <v>2422</v>
      </c>
      <c r="D3990" t="s">
        <v>899</v>
      </c>
      <c r="E3990" s="200">
        <v>91687</v>
      </c>
      <c r="F3990">
        <v>2</v>
      </c>
      <c r="G3990" t="s">
        <v>892</v>
      </c>
      <c r="H3990">
        <f>YEAR(Table5[[#This Row],[Date]])</f>
        <v>2151</v>
      </c>
    </row>
    <row r="3991" spans="1:8" x14ac:dyDescent="0.2">
      <c r="A3991">
        <v>5152</v>
      </c>
      <c r="B3991" t="s">
        <v>894</v>
      </c>
      <c r="C3991">
        <v>2416</v>
      </c>
      <c r="D3991" t="s">
        <v>900</v>
      </c>
      <c r="E3991" s="200">
        <v>91699</v>
      </c>
      <c r="F3991">
        <v>2</v>
      </c>
      <c r="G3991" t="s">
        <v>892</v>
      </c>
      <c r="H3991">
        <f>YEAR(Table5[[#This Row],[Date]])</f>
        <v>2151</v>
      </c>
    </row>
    <row r="3992" spans="1:8" x14ac:dyDescent="0.2">
      <c r="A3992">
        <v>5153</v>
      </c>
      <c r="B3992" t="s">
        <v>891</v>
      </c>
      <c r="C3992">
        <v>2406</v>
      </c>
      <c r="D3992" t="s">
        <v>902</v>
      </c>
      <c r="E3992" s="200">
        <v>91711</v>
      </c>
      <c r="F3992">
        <v>2</v>
      </c>
      <c r="G3992" t="s">
        <v>890</v>
      </c>
      <c r="H3992">
        <f>YEAR(Table5[[#This Row],[Date]])</f>
        <v>2151</v>
      </c>
    </row>
    <row r="3993" spans="1:8" x14ac:dyDescent="0.2">
      <c r="A3993">
        <v>5154</v>
      </c>
      <c r="B3993" t="s">
        <v>891</v>
      </c>
      <c r="C3993">
        <v>2418</v>
      </c>
      <c r="D3993" t="s">
        <v>899</v>
      </c>
      <c r="E3993" s="200">
        <v>91723</v>
      </c>
      <c r="F3993">
        <v>2</v>
      </c>
      <c r="G3993" t="s">
        <v>892</v>
      </c>
      <c r="H3993">
        <f>YEAR(Table5[[#This Row],[Date]])</f>
        <v>2151</v>
      </c>
    </row>
    <row r="3994" spans="1:8" x14ac:dyDescent="0.2">
      <c r="A3994">
        <v>5155</v>
      </c>
      <c r="B3994" t="s">
        <v>891</v>
      </c>
      <c r="C3994">
        <v>2413</v>
      </c>
      <c r="D3994" t="s">
        <v>900</v>
      </c>
      <c r="E3994" s="200">
        <v>91735</v>
      </c>
      <c r="F3994">
        <v>2</v>
      </c>
      <c r="G3994" t="s">
        <v>892</v>
      </c>
      <c r="H3994">
        <f>YEAR(Table5[[#This Row],[Date]])</f>
        <v>2151</v>
      </c>
    </row>
    <row r="3995" spans="1:8" x14ac:dyDescent="0.2">
      <c r="A3995">
        <v>5156</v>
      </c>
      <c r="B3995" t="s">
        <v>891</v>
      </c>
      <c r="C3995">
        <v>2408</v>
      </c>
      <c r="D3995" t="s">
        <v>901</v>
      </c>
      <c r="E3995" s="200">
        <v>91747</v>
      </c>
      <c r="F3995">
        <v>2</v>
      </c>
      <c r="G3995" t="s">
        <v>892</v>
      </c>
      <c r="H3995">
        <f>YEAR(Table5[[#This Row],[Date]])</f>
        <v>2151</v>
      </c>
    </row>
    <row r="3996" spans="1:8" x14ac:dyDescent="0.2">
      <c r="A3996">
        <v>5157</v>
      </c>
      <c r="B3996" t="s">
        <v>891</v>
      </c>
      <c r="C3996">
        <v>2416</v>
      </c>
      <c r="D3996" t="s">
        <v>893</v>
      </c>
      <c r="E3996" s="200">
        <v>91759</v>
      </c>
      <c r="F3996">
        <v>2</v>
      </c>
      <c r="G3996" t="s">
        <v>892</v>
      </c>
      <c r="H3996">
        <f>YEAR(Table5[[#This Row],[Date]])</f>
        <v>2151</v>
      </c>
    </row>
    <row r="3997" spans="1:8" x14ac:dyDescent="0.2">
      <c r="A3997">
        <v>5158</v>
      </c>
      <c r="B3997" t="s">
        <v>894</v>
      </c>
      <c r="C3997">
        <v>2416</v>
      </c>
      <c r="D3997" t="s">
        <v>902</v>
      </c>
      <c r="E3997" s="200">
        <v>91771</v>
      </c>
      <c r="F3997">
        <v>2</v>
      </c>
      <c r="G3997" t="s">
        <v>892</v>
      </c>
      <c r="H3997">
        <f>YEAR(Table5[[#This Row],[Date]])</f>
        <v>2151</v>
      </c>
    </row>
    <row r="3998" spans="1:8" x14ac:dyDescent="0.2">
      <c r="A3998">
        <v>5159</v>
      </c>
      <c r="B3998" t="s">
        <v>888</v>
      </c>
      <c r="C3998">
        <v>2424</v>
      </c>
      <c r="D3998" t="s">
        <v>893</v>
      </c>
      <c r="E3998" s="200">
        <v>91783</v>
      </c>
      <c r="F3998">
        <v>2</v>
      </c>
      <c r="G3998" t="s">
        <v>890</v>
      </c>
      <c r="H3998">
        <f>YEAR(Table5[[#This Row],[Date]])</f>
        <v>2151</v>
      </c>
    </row>
    <row r="3999" spans="1:8" x14ac:dyDescent="0.2">
      <c r="A3999">
        <v>5160</v>
      </c>
      <c r="B3999" t="s">
        <v>891</v>
      </c>
      <c r="C3999">
        <v>2418</v>
      </c>
      <c r="D3999" t="s">
        <v>902</v>
      </c>
      <c r="E3999" s="200">
        <v>91795</v>
      </c>
      <c r="F3999">
        <v>2</v>
      </c>
      <c r="G3999" t="s">
        <v>890</v>
      </c>
      <c r="H3999">
        <f>YEAR(Table5[[#This Row],[Date]])</f>
        <v>2151</v>
      </c>
    </row>
    <row r="4000" spans="1:8" x14ac:dyDescent="0.2">
      <c r="A4000">
        <v>5161</v>
      </c>
      <c r="B4000" t="s">
        <v>891</v>
      </c>
      <c r="C4000">
        <v>2401</v>
      </c>
      <c r="D4000" t="s">
        <v>901</v>
      </c>
      <c r="E4000" s="200">
        <v>91807</v>
      </c>
      <c r="F4000">
        <v>2</v>
      </c>
      <c r="G4000" t="s">
        <v>892</v>
      </c>
      <c r="H4000">
        <f>YEAR(Table5[[#This Row],[Date]])</f>
        <v>2151</v>
      </c>
    </row>
    <row r="4001" spans="1:8" x14ac:dyDescent="0.2">
      <c r="A4001">
        <v>5162</v>
      </c>
      <c r="B4001" t="s">
        <v>891</v>
      </c>
      <c r="C4001">
        <v>2414</v>
      </c>
      <c r="D4001" t="s">
        <v>901</v>
      </c>
      <c r="E4001" s="200">
        <v>91819</v>
      </c>
      <c r="F4001">
        <v>2</v>
      </c>
      <c r="G4001" t="s">
        <v>892</v>
      </c>
      <c r="H4001">
        <f>YEAR(Table5[[#This Row],[Date]])</f>
        <v>2151</v>
      </c>
    </row>
  </sheetData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F35"/>
  <sheetViews>
    <sheetView workbookViewId="0">
      <selection activeCell="B4" sqref="B4"/>
    </sheetView>
  </sheetViews>
  <sheetFormatPr defaultRowHeight="15" x14ac:dyDescent="0.2"/>
  <cols>
    <col min="1" max="1" width="13.6640625" customWidth="1"/>
    <col min="2" max="2" width="11.5546875" style="209" customWidth="1"/>
    <col min="3" max="4" width="11.5546875" customWidth="1"/>
    <col min="5" max="5" width="11.5546875" bestFit="1" customWidth="1"/>
    <col min="6" max="6" width="10.88671875" customWidth="1"/>
    <col min="7" max="28" width="11.5546875" bestFit="1" customWidth="1"/>
    <col min="29" max="29" width="10.88671875" bestFit="1" customWidth="1"/>
  </cols>
  <sheetData>
    <row r="3" spans="1:6" x14ac:dyDescent="0.2">
      <c r="A3" s="218" t="s">
        <v>1313</v>
      </c>
      <c r="B3" s="218" t="s">
        <v>410</v>
      </c>
    </row>
    <row r="4" spans="1:6" x14ac:dyDescent="0.2">
      <c r="A4" s="218" t="s">
        <v>796</v>
      </c>
      <c r="B4" t="s">
        <v>1318</v>
      </c>
      <c r="C4" t="s">
        <v>1319</v>
      </c>
      <c r="D4" t="s">
        <v>1320</v>
      </c>
      <c r="E4" t="s">
        <v>1321</v>
      </c>
      <c r="F4" t="s">
        <v>1310</v>
      </c>
    </row>
    <row r="5" spans="1:6" x14ac:dyDescent="0.2">
      <c r="A5" t="s">
        <v>1314</v>
      </c>
      <c r="B5" s="220">
        <v>38244.5</v>
      </c>
      <c r="C5" s="220">
        <v>8300</v>
      </c>
      <c r="D5" s="220">
        <v>0</v>
      </c>
      <c r="E5" s="220">
        <v>0</v>
      </c>
      <c r="F5" s="220">
        <v>46544.5</v>
      </c>
    </row>
    <row r="6" spans="1:6" x14ac:dyDescent="0.2">
      <c r="A6" t="s">
        <v>1315</v>
      </c>
      <c r="B6" s="220">
        <v>14119</v>
      </c>
      <c r="C6" s="220">
        <v>12137.5</v>
      </c>
      <c r="D6" s="220">
        <v>0</v>
      </c>
      <c r="E6" s="220">
        <v>0</v>
      </c>
      <c r="F6" s="220">
        <v>26256.5</v>
      </c>
    </row>
    <row r="7" spans="1:6" x14ac:dyDescent="0.2">
      <c r="A7" t="s">
        <v>1316</v>
      </c>
      <c r="B7" s="220">
        <v>4954</v>
      </c>
      <c r="C7" s="220">
        <v>0</v>
      </c>
      <c r="D7" s="220">
        <v>16400</v>
      </c>
      <c r="E7" s="220">
        <v>20250</v>
      </c>
      <c r="F7" s="220">
        <v>41604</v>
      </c>
    </row>
    <row r="8" spans="1:6" x14ac:dyDescent="0.2">
      <c r="A8" t="s">
        <v>1317</v>
      </c>
      <c r="B8" s="220">
        <v>3940</v>
      </c>
      <c r="C8" s="220">
        <v>2500</v>
      </c>
      <c r="D8" s="220">
        <v>0</v>
      </c>
      <c r="E8" s="220">
        <v>0</v>
      </c>
      <c r="F8" s="220">
        <v>6440</v>
      </c>
    </row>
    <row r="9" spans="1:6" x14ac:dyDescent="0.2">
      <c r="A9" t="s">
        <v>1310</v>
      </c>
      <c r="B9" s="220">
        <v>61257.5</v>
      </c>
      <c r="C9" s="220">
        <v>22937.5</v>
      </c>
      <c r="D9" s="220">
        <v>16400</v>
      </c>
      <c r="E9" s="220">
        <v>20250</v>
      </c>
      <c r="F9" s="220">
        <v>120845</v>
      </c>
    </row>
    <row r="10" spans="1:6" x14ac:dyDescent="0.2">
      <c r="B10"/>
    </row>
    <row r="11" spans="1:6" x14ac:dyDescent="0.2">
      <c r="B11"/>
    </row>
    <row r="12" spans="1:6" x14ac:dyDescent="0.2">
      <c r="B12"/>
    </row>
    <row r="13" spans="1:6" x14ac:dyDescent="0.2">
      <c r="B13"/>
    </row>
    <row r="14" spans="1:6" x14ac:dyDescent="0.2">
      <c r="B14"/>
    </row>
    <row r="15" spans="1:6" x14ac:dyDescent="0.2">
      <c r="B15"/>
    </row>
    <row r="16" spans="1:6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0"/>
  <dimension ref="A1:M31"/>
  <sheetViews>
    <sheetView workbookViewId="0">
      <selection activeCell="O10" sqref="O10"/>
    </sheetView>
  </sheetViews>
  <sheetFormatPr defaultRowHeight="12.75" x14ac:dyDescent="0.2"/>
  <cols>
    <col min="1" max="1" width="12" style="74" customWidth="1"/>
    <col min="2" max="2" width="12.44140625" style="74" customWidth="1"/>
    <col min="3" max="3" width="9.33203125" style="74" customWidth="1"/>
    <col min="4" max="4" width="10.33203125" style="74" customWidth="1"/>
    <col min="5" max="5" width="8.88671875" style="74" customWidth="1"/>
    <col min="6" max="6" width="7.44140625" style="74" customWidth="1"/>
    <col min="7" max="7" width="13.109375" style="74" bestFit="1" customWidth="1"/>
    <col min="8" max="8" width="8.44140625" style="74" bestFit="1" customWidth="1"/>
    <col min="9" max="9" width="6.5546875" style="74" customWidth="1"/>
    <col min="10" max="10" width="9.5546875" style="74" customWidth="1"/>
    <col min="11" max="12" width="12.21875" style="74" customWidth="1"/>
    <col min="13" max="13" width="6.21875" style="74" bestFit="1" customWidth="1"/>
    <col min="14" max="256" width="8.88671875" style="74"/>
    <col min="257" max="257" width="10.44140625" style="74" bestFit="1" customWidth="1"/>
    <col min="258" max="258" width="10.88671875" style="74" bestFit="1" customWidth="1"/>
    <col min="259" max="259" width="7.6640625" style="74" bestFit="1" customWidth="1"/>
    <col min="260" max="260" width="8.6640625" style="74" bestFit="1" customWidth="1"/>
    <col min="261" max="261" width="5.109375" style="74" bestFit="1" customWidth="1"/>
    <col min="262" max="262" width="5.77734375" style="74" bestFit="1" customWidth="1"/>
    <col min="263" max="263" width="13.109375" style="74" bestFit="1" customWidth="1"/>
    <col min="264" max="264" width="8.44140625" style="74" bestFit="1" customWidth="1"/>
    <col min="265" max="265" width="4.88671875" style="74" bestFit="1" customWidth="1"/>
    <col min="266" max="266" width="7.88671875" style="74" bestFit="1" customWidth="1"/>
    <col min="267" max="267" width="9.21875" style="74" bestFit="1" customWidth="1"/>
    <col min="268" max="268" width="9.33203125" style="74" bestFit="1" customWidth="1"/>
    <col min="269" max="269" width="6.21875" style="74" bestFit="1" customWidth="1"/>
    <col min="270" max="512" width="8.88671875" style="74"/>
    <col min="513" max="513" width="10.44140625" style="74" bestFit="1" customWidth="1"/>
    <col min="514" max="514" width="10.88671875" style="74" bestFit="1" customWidth="1"/>
    <col min="515" max="515" width="7.6640625" style="74" bestFit="1" customWidth="1"/>
    <col min="516" max="516" width="8.6640625" style="74" bestFit="1" customWidth="1"/>
    <col min="517" max="517" width="5.109375" style="74" bestFit="1" customWidth="1"/>
    <col min="518" max="518" width="5.77734375" style="74" bestFit="1" customWidth="1"/>
    <col min="519" max="519" width="13.109375" style="74" bestFit="1" customWidth="1"/>
    <col min="520" max="520" width="8.44140625" style="74" bestFit="1" customWidth="1"/>
    <col min="521" max="521" width="4.88671875" style="74" bestFit="1" customWidth="1"/>
    <col min="522" max="522" width="7.88671875" style="74" bestFit="1" customWidth="1"/>
    <col min="523" max="523" width="9.21875" style="74" bestFit="1" customWidth="1"/>
    <col min="524" max="524" width="9.33203125" style="74" bestFit="1" customWidth="1"/>
    <col min="525" max="525" width="6.21875" style="74" bestFit="1" customWidth="1"/>
    <col min="526" max="768" width="8.88671875" style="74"/>
    <col min="769" max="769" width="10.44140625" style="74" bestFit="1" customWidth="1"/>
    <col min="770" max="770" width="10.88671875" style="74" bestFit="1" customWidth="1"/>
    <col min="771" max="771" width="7.6640625" style="74" bestFit="1" customWidth="1"/>
    <col min="772" max="772" width="8.6640625" style="74" bestFit="1" customWidth="1"/>
    <col min="773" max="773" width="5.109375" style="74" bestFit="1" customWidth="1"/>
    <col min="774" max="774" width="5.77734375" style="74" bestFit="1" customWidth="1"/>
    <col min="775" max="775" width="13.109375" style="74" bestFit="1" customWidth="1"/>
    <col min="776" max="776" width="8.44140625" style="74" bestFit="1" customWidth="1"/>
    <col min="777" max="777" width="4.88671875" style="74" bestFit="1" customWidth="1"/>
    <col min="778" max="778" width="7.88671875" style="74" bestFit="1" customWidth="1"/>
    <col min="779" max="779" width="9.21875" style="74" bestFit="1" customWidth="1"/>
    <col min="780" max="780" width="9.33203125" style="74" bestFit="1" customWidth="1"/>
    <col min="781" max="781" width="6.21875" style="74" bestFit="1" customWidth="1"/>
    <col min="782" max="1024" width="8.88671875" style="74"/>
    <col min="1025" max="1025" width="10.44140625" style="74" bestFit="1" customWidth="1"/>
    <col min="1026" max="1026" width="10.88671875" style="74" bestFit="1" customWidth="1"/>
    <col min="1027" max="1027" width="7.6640625" style="74" bestFit="1" customWidth="1"/>
    <col min="1028" max="1028" width="8.6640625" style="74" bestFit="1" customWidth="1"/>
    <col min="1029" max="1029" width="5.109375" style="74" bestFit="1" customWidth="1"/>
    <col min="1030" max="1030" width="5.77734375" style="74" bestFit="1" customWidth="1"/>
    <col min="1031" max="1031" width="13.109375" style="74" bestFit="1" customWidth="1"/>
    <col min="1032" max="1032" width="8.44140625" style="74" bestFit="1" customWidth="1"/>
    <col min="1033" max="1033" width="4.88671875" style="74" bestFit="1" customWidth="1"/>
    <col min="1034" max="1034" width="7.88671875" style="74" bestFit="1" customWidth="1"/>
    <col min="1035" max="1035" width="9.21875" style="74" bestFit="1" customWidth="1"/>
    <col min="1036" max="1036" width="9.33203125" style="74" bestFit="1" customWidth="1"/>
    <col min="1037" max="1037" width="6.21875" style="74" bestFit="1" customWidth="1"/>
    <col min="1038" max="1280" width="8.88671875" style="74"/>
    <col min="1281" max="1281" width="10.44140625" style="74" bestFit="1" customWidth="1"/>
    <col min="1282" max="1282" width="10.88671875" style="74" bestFit="1" customWidth="1"/>
    <col min="1283" max="1283" width="7.6640625" style="74" bestFit="1" customWidth="1"/>
    <col min="1284" max="1284" width="8.6640625" style="74" bestFit="1" customWidth="1"/>
    <col min="1285" max="1285" width="5.109375" style="74" bestFit="1" customWidth="1"/>
    <col min="1286" max="1286" width="5.77734375" style="74" bestFit="1" customWidth="1"/>
    <col min="1287" max="1287" width="13.109375" style="74" bestFit="1" customWidth="1"/>
    <col min="1288" max="1288" width="8.44140625" style="74" bestFit="1" customWidth="1"/>
    <col min="1289" max="1289" width="4.88671875" style="74" bestFit="1" customWidth="1"/>
    <col min="1290" max="1290" width="7.88671875" style="74" bestFit="1" customWidth="1"/>
    <col min="1291" max="1291" width="9.21875" style="74" bestFit="1" customWidth="1"/>
    <col min="1292" max="1292" width="9.33203125" style="74" bestFit="1" customWidth="1"/>
    <col min="1293" max="1293" width="6.21875" style="74" bestFit="1" customWidth="1"/>
    <col min="1294" max="1536" width="8.88671875" style="74"/>
    <col min="1537" max="1537" width="10.44140625" style="74" bestFit="1" customWidth="1"/>
    <col min="1538" max="1538" width="10.88671875" style="74" bestFit="1" customWidth="1"/>
    <col min="1539" max="1539" width="7.6640625" style="74" bestFit="1" customWidth="1"/>
    <col min="1540" max="1540" width="8.6640625" style="74" bestFit="1" customWidth="1"/>
    <col min="1541" max="1541" width="5.109375" style="74" bestFit="1" customWidth="1"/>
    <col min="1542" max="1542" width="5.77734375" style="74" bestFit="1" customWidth="1"/>
    <col min="1543" max="1543" width="13.109375" style="74" bestFit="1" customWidth="1"/>
    <col min="1544" max="1544" width="8.44140625" style="74" bestFit="1" customWidth="1"/>
    <col min="1545" max="1545" width="4.88671875" style="74" bestFit="1" customWidth="1"/>
    <col min="1546" max="1546" width="7.88671875" style="74" bestFit="1" customWidth="1"/>
    <col min="1547" max="1547" width="9.21875" style="74" bestFit="1" customWidth="1"/>
    <col min="1548" max="1548" width="9.33203125" style="74" bestFit="1" customWidth="1"/>
    <col min="1549" max="1549" width="6.21875" style="74" bestFit="1" customWidth="1"/>
    <col min="1550" max="1792" width="8.88671875" style="74"/>
    <col min="1793" max="1793" width="10.44140625" style="74" bestFit="1" customWidth="1"/>
    <col min="1794" max="1794" width="10.88671875" style="74" bestFit="1" customWidth="1"/>
    <col min="1795" max="1795" width="7.6640625" style="74" bestFit="1" customWidth="1"/>
    <col min="1796" max="1796" width="8.6640625" style="74" bestFit="1" customWidth="1"/>
    <col min="1797" max="1797" width="5.109375" style="74" bestFit="1" customWidth="1"/>
    <col min="1798" max="1798" width="5.77734375" style="74" bestFit="1" customWidth="1"/>
    <col min="1799" max="1799" width="13.109375" style="74" bestFit="1" customWidth="1"/>
    <col min="1800" max="1800" width="8.44140625" style="74" bestFit="1" customWidth="1"/>
    <col min="1801" max="1801" width="4.88671875" style="74" bestFit="1" customWidth="1"/>
    <col min="1802" max="1802" width="7.88671875" style="74" bestFit="1" customWidth="1"/>
    <col min="1803" max="1803" width="9.21875" style="74" bestFit="1" customWidth="1"/>
    <col min="1804" max="1804" width="9.33203125" style="74" bestFit="1" customWidth="1"/>
    <col min="1805" max="1805" width="6.21875" style="74" bestFit="1" customWidth="1"/>
    <col min="1806" max="2048" width="8.88671875" style="74"/>
    <col min="2049" max="2049" width="10.44140625" style="74" bestFit="1" customWidth="1"/>
    <col min="2050" max="2050" width="10.88671875" style="74" bestFit="1" customWidth="1"/>
    <col min="2051" max="2051" width="7.6640625" style="74" bestFit="1" customWidth="1"/>
    <col min="2052" max="2052" width="8.6640625" style="74" bestFit="1" customWidth="1"/>
    <col min="2053" max="2053" width="5.109375" style="74" bestFit="1" customWidth="1"/>
    <col min="2054" max="2054" width="5.77734375" style="74" bestFit="1" customWidth="1"/>
    <col min="2055" max="2055" width="13.109375" style="74" bestFit="1" customWidth="1"/>
    <col min="2056" max="2056" width="8.44140625" style="74" bestFit="1" customWidth="1"/>
    <col min="2057" max="2057" width="4.88671875" style="74" bestFit="1" customWidth="1"/>
    <col min="2058" max="2058" width="7.88671875" style="74" bestFit="1" customWidth="1"/>
    <col min="2059" max="2059" width="9.21875" style="74" bestFit="1" customWidth="1"/>
    <col min="2060" max="2060" width="9.33203125" style="74" bestFit="1" customWidth="1"/>
    <col min="2061" max="2061" width="6.21875" style="74" bestFit="1" customWidth="1"/>
    <col min="2062" max="2304" width="8.88671875" style="74"/>
    <col min="2305" max="2305" width="10.44140625" style="74" bestFit="1" customWidth="1"/>
    <col min="2306" max="2306" width="10.88671875" style="74" bestFit="1" customWidth="1"/>
    <col min="2307" max="2307" width="7.6640625" style="74" bestFit="1" customWidth="1"/>
    <col min="2308" max="2308" width="8.6640625" style="74" bestFit="1" customWidth="1"/>
    <col min="2309" max="2309" width="5.109375" style="74" bestFit="1" customWidth="1"/>
    <col min="2310" max="2310" width="5.77734375" style="74" bestFit="1" customWidth="1"/>
    <col min="2311" max="2311" width="13.109375" style="74" bestFit="1" customWidth="1"/>
    <col min="2312" max="2312" width="8.44140625" style="74" bestFit="1" customWidth="1"/>
    <col min="2313" max="2313" width="4.88671875" style="74" bestFit="1" customWidth="1"/>
    <col min="2314" max="2314" width="7.88671875" style="74" bestFit="1" customWidth="1"/>
    <col min="2315" max="2315" width="9.21875" style="74" bestFit="1" customWidth="1"/>
    <col min="2316" max="2316" width="9.33203125" style="74" bestFit="1" customWidth="1"/>
    <col min="2317" max="2317" width="6.21875" style="74" bestFit="1" customWidth="1"/>
    <col min="2318" max="2560" width="8.88671875" style="74"/>
    <col min="2561" max="2561" width="10.44140625" style="74" bestFit="1" customWidth="1"/>
    <col min="2562" max="2562" width="10.88671875" style="74" bestFit="1" customWidth="1"/>
    <col min="2563" max="2563" width="7.6640625" style="74" bestFit="1" customWidth="1"/>
    <col min="2564" max="2564" width="8.6640625" style="74" bestFit="1" customWidth="1"/>
    <col min="2565" max="2565" width="5.109375" style="74" bestFit="1" customWidth="1"/>
    <col min="2566" max="2566" width="5.77734375" style="74" bestFit="1" customWidth="1"/>
    <col min="2567" max="2567" width="13.109375" style="74" bestFit="1" customWidth="1"/>
    <col min="2568" max="2568" width="8.44140625" style="74" bestFit="1" customWidth="1"/>
    <col min="2569" max="2569" width="4.88671875" style="74" bestFit="1" customWidth="1"/>
    <col min="2570" max="2570" width="7.88671875" style="74" bestFit="1" customWidth="1"/>
    <col min="2571" max="2571" width="9.21875" style="74" bestFit="1" customWidth="1"/>
    <col min="2572" max="2572" width="9.33203125" style="74" bestFit="1" customWidth="1"/>
    <col min="2573" max="2573" width="6.21875" style="74" bestFit="1" customWidth="1"/>
    <col min="2574" max="2816" width="8.88671875" style="74"/>
    <col min="2817" max="2817" width="10.44140625" style="74" bestFit="1" customWidth="1"/>
    <col min="2818" max="2818" width="10.88671875" style="74" bestFit="1" customWidth="1"/>
    <col min="2819" max="2819" width="7.6640625" style="74" bestFit="1" customWidth="1"/>
    <col min="2820" max="2820" width="8.6640625" style="74" bestFit="1" customWidth="1"/>
    <col min="2821" max="2821" width="5.109375" style="74" bestFit="1" customWidth="1"/>
    <col min="2822" max="2822" width="5.77734375" style="74" bestFit="1" customWidth="1"/>
    <col min="2823" max="2823" width="13.109375" style="74" bestFit="1" customWidth="1"/>
    <col min="2824" max="2824" width="8.44140625" style="74" bestFit="1" customWidth="1"/>
    <col min="2825" max="2825" width="4.88671875" style="74" bestFit="1" customWidth="1"/>
    <col min="2826" max="2826" width="7.88671875" style="74" bestFit="1" customWidth="1"/>
    <col min="2827" max="2827" width="9.21875" style="74" bestFit="1" customWidth="1"/>
    <col min="2828" max="2828" width="9.33203125" style="74" bestFit="1" customWidth="1"/>
    <col min="2829" max="2829" width="6.21875" style="74" bestFit="1" customWidth="1"/>
    <col min="2830" max="3072" width="8.88671875" style="74"/>
    <col min="3073" max="3073" width="10.44140625" style="74" bestFit="1" customWidth="1"/>
    <col min="3074" max="3074" width="10.88671875" style="74" bestFit="1" customWidth="1"/>
    <col min="3075" max="3075" width="7.6640625" style="74" bestFit="1" customWidth="1"/>
    <col min="3076" max="3076" width="8.6640625" style="74" bestFit="1" customWidth="1"/>
    <col min="3077" max="3077" width="5.109375" style="74" bestFit="1" customWidth="1"/>
    <col min="3078" max="3078" width="5.77734375" style="74" bestFit="1" customWidth="1"/>
    <col min="3079" max="3079" width="13.109375" style="74" bestFit="1" customWidth="1"/>
    <col min="3080" max="3080" width="8.44140625" style="74" bestFit="1" customWidth="1"/>
    <col min="3081" max="3081" width="4.88671875" style="74" bestFit="1" customWidth="1"/>
    <col min="3082" max="3082" width="7.88671875" style="74" bestFit="1" customWidth="1"/>
    <col min="3083" max="3083" width="9.21875" style="74" bestFit="1" customWidth="1"/>
    <col min="3084" max="3084" width="9.33203125" style="74" bestFit="1" customWidth="1"/>
    <col min="3085" max="3085" width="6.21875" style="74" bestFit="1" customWidth="1"/>
    <col min="3086" max="3328" width="8.88671875" style="74"/>
    <col min="3329" max="3329" width="10.44140625" style="74" bestFit="1" customWidth="1"/>
    <col min="3330" max="3330" width="10.88671875" style="74" bestFit="1" customWidth="1"/>
    <col min="3331" max="3331" width="7.6640625" style="74" bestFit="1" customWidth="1"/>
    <col min="3332" max="3332" width="8.6640625" style="74" bestFit="1" customWidth="1"/>
    <col min="3333" max="3333" width="5.109375" style="74" bestFit="1" customWidth="1"/>
    <col min="3334" max="3334" width="5.77734375" style="74" bestFit="1" customWidth="1"/>
    <col min="3335" max="3335" width="13.109375" style="74" bestFit="1" customWidth="1"/>
    <col min="3336" max="3336" width="8.44140625" style="74" bestFit="1" customWidth="1"/>
    <col min="3337" max="3337" width="4.88671875" style="74" bestFit="1" customWidth="1"/>
    <col min="3338" max="3338" width="7.88671875" style="74" bestFit="1" customWidth="1"/>
    <col min="3339" max="3339" width="9.21875" style="74" bestFit="1" customWidth="1"/>
    <col min="3340" max="3340" width="9.33203125" style="74" bestFit="1" customWidth="1"/>
    <col min="3341" max="3341" width="6.21875" style="74" bestFit="1" customWidth="1"/>
    <col min="3342" max="3584" width="8.88671875" style="74"/>
    <col min="3585" max="3585" width="10.44140625" style="74" bestFit="1" customWidth="1"/>
    <col min="3586" max="3586" width="10.88671875" style="74" bestFit="1" customWidth="1"/>
    <col min="3587" max="3587" width="7.6640625" style="74" bestFit="1" customWidth="1"/>
    <col min="3588" max="3588" width="8.6640625" style="74" bestFit="1" customWidth="1"/>
    <col min="3589" max="3589" width="5.109375" style="74" bestFit="1" customWidth="1"/>
    <col min="3590" max="3590" width="5.77734375" style="74" bestFit="1" customWidth="1"/>
    <col min="3591" max="3591" width="13.109375" style="74" bestFit="1" customWidth="1"/>
    <col min="3592" max="3592" width="8.44140625" style="74" bestFit="1" customWidth="1"/>
    <col min="3593" max="3593" width="4.88671875" style="74" bestFit="1" customWidth="1"/>
    <col min="3594" max="3594" width="7.88671875" style="74" bestFit="1" customWidth="1"/>
    <col min="3595" max="3595" width="9.21875" style="74" bestFit="1" customWidth="1"/>
    <col min="3596" max="3596" width="9.33203125" style="74" bestFit="1" customWidth="1"/>
    <col min="3597" max="3597" width="6.21875" style="74" bestFit="1" customWidth="1"/>
    <col min="3598" max="3840" width="8.88671875" style="74"/>
    <col min="3841" max="3841" width="10.44140625" style="74" bestFit="1" customWidth="1"/>
    <col min="3842" max="3842" width="10.88671875" style="74" bestFit="1" customWidth="1"/>
    <col min="3843" max="3843" width="7.6640625" style="74" bestFit="1" customWidth="1"/>
    <col min="3844" max="3844" width="8.6640625" style="74" bestFit="1" customWidth="1"/>
    <col min="3845" max="3845" width="5.109375" style="74" bestFit="1" customWidth="1"/>
    <col min="3846" max="3846" width="5.77734375" style="74" bestFit="1" customWidth="1"/>
    <col min="3847" max="3847" width="13.109375" style="74" bestFit="1" customWidth="1"/>
    <col min="3848" max="3848" width="8.44140625" style="74" bestFit="1" customWidth="1"/>
    <col min="3849" max="3849" width="4.88671875" style="74" bestFit="1" customWidth="1"/>
    <col min="3850" max="3850" width="7.88671875" style="74" bestFit="1" customWidth="1"/>
    <col min="3851" max="3851" width="9.21875" style="74" bestFit="1" customWidth="1"/>
    <col min="3852" max="3852" width="9.33203125" style="74" bestFit="1" customWidth="1"/>
    <col min="3853" max="3853" width="6.21875" style="74" bestFit="1" customWidth="1"/>
    <col min="3854" max="4096" width="8.88671875" style="74"/>
    <col min="4097" max="4097" width="10.44140625" style="74" bestFit="1" customWidth="1"/>
    <col min="4098" max="4098" width="10.88671875" style="74" bestFit="1" customWidth="1"/>
    <col min="4099" max="4099" width="7.6640625" style="74" bestFit="1" customWidth="1"/>
    <col min="4100" max="4100" width="8.6640625" style="74" bestFit="1" customWidth="1"/>
    <col min="4101" max="4101" width="5.109375" style="74" bestFit="1" customWidth="1"/>
    <col min="4102" max="4102" width="5.77734375" style="74" bestFit="1" customWidth="1"/>
    <col min="4103" max="4103" width="13.109375" style="74" bestFit="1" customWidth="1"/>
    <col min="4104" max="4104" width="8.44140625" style="74" bestFit="1" customWidth="1"/>
    <col min="4105" max="4105" width="4.88671875" style="74" bestFit="1" customWidth="1"/>
    <col min="4106" max="4106" width="7.88671875" style="74" bestFit="1" customWidth="1"/>
    <col min="4107" max="4107" width="9.21875" style="74" bestFit="1" customWidth="1"/>
    <col min="4108" max="4108" width="9.33203125" style="74" bestFit="1" customWidth="1"/>
    <col min="4109" max="4109" width="6.21875" style="74" bestFit="1" customWidth="1"/>
    <col min="4110" max="4352" width="8.88671875" style="74"/>
    <col min="4353" max="4353" width="10.44140625" style="74" bestFit="1" customWidth="1"/>
    <col min="4354" max="4354" width="10.88671875" style="74" bestFit="1" customWidth="1"/>
    <col min="4355" max="4355" width="7.6640625" style="74" bestFit="1" customWidth="1"/>
    <col min="4356" max="4356" width="8.6640625" style="74" bestFit="1" customWidth="1"/>
    <col min="4357" max="4357" width="5.109375" style="74" bestFit="1" customWidth="1"/>
    <col min="4358" max="4358" width="5.77734375" style="74" bestFit="1" customWidth="1"/>
    <col min="4359" max="4359" width="13.109375" style="74" bestFit="1" customWidth="1"/>
    <col min="4360" max="4360" width="8.44140625" style="74" bestFit="1" customWidth="1"/>
    <col min="4361" max="4361" width="4.88671875" style="74" bestFit="1" customWidth="1"/>
    <col min="4362" max="4362" width="7.88671875" style="74" bestFit="1" customWidth="1"/>
    <col min="4363" max="4363" width="9.21875" style="74" bestFit="1" customWidth="1"/>
    <col min="4364" max="4364" width="9.33203125" style="74" bestFit="1" customWidth="1"/>
    <col min="4365" max="4365" width="6.21875" style="74" bestFit="1" customWidth="1"/>
    <col min="4366" max="4608" width="8.88671875" style="74"/>
    <col min="4609" max="4609" width="10.44140625" style="74" bestFit="1" customWidth="1"/>
    <col min="4610" max="4610" width="10.88671875" style="74" bestFit="1" customWidth="1"/>
    <col min="4611" max="4611" width="7.6640625" style="74" bestFit="1" customWidth="1"/>
    <col min="4612" max="4612" width="8.6640625" style="74" bestFit="1" customWidth="1"/>
    <col min="4613" max="4613" width="5.109375" style="74" bestFit="1" customWidth="1"/>
    <col min="4614" max="4614" width="5.77734375" style="74" bestFit="1" customWidth="1"/>
    <col min="4615" max="4615" width="13.109375" style="74" bestFit="1" customWidth="1"/>
    <col min="4616" max="4616" width="8.44140625" style="74" bestFit="1" customWidth="1"/>
    <col min="4617" max="4617" width="4.88671875" style="74" bestFit="1" customWidth="1"/>
    <col min="4618" max="4618" width="7.88671875" style="74" bestFit="1" customWidth="1"/>
    <col min="4619" max="4619" width="9.21875" style="74" bestFit="1" customWidth="1"/>
    <col min="4620" max="4620" width="9.33203125" style="74" bestFit="1" customWidth="1"/>
    <col min="4621" max="4621" width="6.21875" style="74" bestFit="1" customWidth="1"/>
    <col min="4622" max="4864" width="8.88671875" style="74"/>
    <col min="4865" max="4865" width="10.44140625" style="74" bestFit="1" customWidth="1"/>
    <col min="4866" max="4866" width="10.88671875" style="74" bestFit="1" customWidth="1"/>
    <col min="4867" max="4867" width="7.6640625" style="74" bestFit="1" customWidth="1"/>
    <col min="4868" max="4868" width="8.6640625" style="74" bestFit="1" customWidth="1"/>
    <col min="4869" max="4869" width="5.109375" style="74" bestFit="1" customWidth="1"/>
    <col min="4870" max="4870" width="5.77734375" style="74" bestFit="1" customWidth="1"/>
    <col min="4871" max="4871" width="13.109375" style="74" bestFit="1" customWidth="1"/>
    <col min="4872" max="4872" width="8.44140625" style="74" bestFit="1" customWidth="1"/>
    <col min="4873" max="4873" width="4.88671875" style="74" bestFit="1" customWidth="1"/>
    <col min="4874" max="4874" width="7.88671875" style="74" bestFit="1" customWidth="1"/>
    <col min="4875" max="4875" width="9.21875" style="74" bestFit="1" customWidth="1"/>
    <col min="4876" max="4876" width="9.33203125" style="74" bestFit="1" customWidth="1"/>
    <col min="4877" max="4877" width="6.21875" style="74" bestFit="1" customWidth="1"/>
    <col min="4878" max="5120" width="8.88671875" style="74"/>
    <col min="5121" max="5121" width="10.44140625" style="74" bestFit="1" customWidth="1"/>
    <col min="5122" max="5122" width="10.88671875" style="74" bestFit="1" customWidth="1"/>
    <col min="5123" max="5123" width="7.6640625" style="74" bestFit="1" customWidth="1"/>
    <col min="5124" max="5124" width="8.6640625" style="74" bestFit="1" customWidth="1"/>
    <col min="5125" max="5125" width="5.109375" style="74" bestFit="1" customWidth="1"/>
    <col min="5126" max="5126" width="5.77734375" style="74" bestFit="1" customWidth="1"/>
    <col min="5127" max="5127" width="13.109375" style="74" bestFit="1" customWidth="1"/>
    <col min="5128" max="5128" width="8.44140625" style="74" bestFit="1" customWidth="1"/>
    <col min="5129" max="5129" width="4.88671875" style="74" bestFit="1" customWidth="1"/>
    <col min="5130" max="5130" width="7.88671875" style="74" bestFit="1" customWidth="1"/>
    <col min="5131" max="5131" width="9.21875" style="74" bestFit="1" customWidth="1"/>
    <col min="5132" max="5132" width="9.33203125" style="74" bestFit="1" customWidth="1"/>
    <col min="5133" max="5133" width="6.21875" style="74" bestFit="1" customWidth="1"/>
    <col min="5134" max="5376" width="8.88671875" style="74"/>
    <col min="5377" max="5377" width="10.44140625" style="74" bestFit="1" customWidth="1"/>
    <col min="5378" max="5378" width="10.88671875" style="74" bestFit="1" customWidth="1"/>
    <col min="5379" max="5379" width="7.6640625" style="74" bestFit="1" customWidth="1"/>
    <col min="5380" max="5380" width="8.6640625" style="74" bestFit="1" customWidth="1"/>
    <col min="5381" max="5381" width="5.109375" style="74" bestFit="1" customWidth="1"/>
    <col min="5382" max="5382" width="5.77734375" style="74" bestFit="1" customWidth="1"/>
    <col min="5383" max="5383" width="13.109375" style="74" bestFit="1" customWidth="1"/>
    <col min="5384" max="5384" width="8.44140625" style="74" bestFit="1" customWidth="1"/>
    <col min="5385" max="5385" width="4.88671875" style="74" bestFit="1" customWidth="1"/>
    <col min="5386" max="5386" width="7.88671875" style="74" bestFit="1" customWidth="1"/>
    <col min="5387" max="5387" width="9.21875" style="74" bestFit="1" customWidth="1"/>
    <col min="5388" max="5388" width="9.33203125" style="74" bestFit="1" customWidth="1"/>
    <col min="5389" max="5389" width="6.21875" style="74" bestFit="1" customWidth="1"/>
    <col min="5390" max="5632" width="8.88671875" style="74"/>
    <col min="5633" max="5633" width="10.44140625" style="74" bestFit="1" customWidth="1"/>
    <col min="5634" max="5634" width="10.88671875" style="74" bestFit="1" customWidth="1"/>
    <col min="5635" max="5635" width="7.6640625" style="74" bestFit="1" customWidth="1"/>
    <col min="5636" max="5636" width="8.6640625" style="74" bestFit="1" customWidth="1"/>
    <col min="5637" max="5637" width="5.109375" style="74" bestFit="1" customWidth="1"/>
    <col min="5638" max="5638" width="5.77734375" style="74" bestFit="1" customWidth="1"/>
    <col min="5639" max="5639" width="13.109375" style="74" bestFit="1" customWidth="1"/>
    <col min="5640" max="5640" width="8.44140625" style="74" bestFit="1" customWidth="1"/>
    <col min="5641" max="5641" width="4.88671875" style="74" bestFit="1" customWidth="1"/>
    <col min="5642" max="5642" width="7.88671875" style="74" bestFit="1" customWidth="1"/>
    <col min="5643" max="5643" width="9.21875" style="74" bestFit="1" customWidth="1"/>
    <col min="5644" max="5644" width="9.33203125" style="74" bestFit="1" customWidth="1"/>
    <col min="5645" max="5645" width="6.21875" style="74" bestFit="1" customWidth="1"/>
    <col min="5646" max="5888" width="8.88671875" style="74"/>
    <col min="5889" max="5889" width="10.44140625" style="74" bestFit="1" customWidth="1"/>
    <col min="5890" max="5890" width="10.88671875" style="74" bestFit="1" customWidth="1"/>
    <col min="5891" max="5891" width="7.6640625" style="74" bestFit="1" customWidth="1"/>
    <col min="5892" max="5892" width="8.6640625" style="74" bestFit="1" customWidth="1"/>
    <col min="5893" max="5893" width="5.109375" style="74" bestFit="1" customWidth="1"/>
    <col min="5894" max="5894" width="5.77734375" style="74" bestFit="1" customWidth="1"/>
    <col min="5895" max="5895" width="13.109375" style="74" bestFit="1" customWidth="1"/>
    <col min="5896" max="5896" width="8.44140625" style="74" bestFit="1" customWidth="1"/>
    <col min="5897" max="5897" width="4.88671875" style="74" bestFit="1" customWidth="1"/>
    <col min="5898" max="5898" width="7.88671875" style="74" bestFit="1" customWidth="1"/>
    <col min="5899" max="5899" width="9.21875" style="74" bestFit="1" customWidth="1"/>
    <col min="5900" max="5900" width="9.33203125" style="74" bestFit="1" customWidth="1"/>
    <col min="5901" max="5901" width="6.21875" style="74" bestFit="1" customWidth="1"/>
    <col min="5902" max="6144" width="8.88671875" style="74"/>
    <col min="6145" max="6145" width="10.44140625" style="74" bestFit="1" customWidth="1"/>
    <col min="6146" max="6146" width="10.88671875" style="74" bestFit="1" customWidth="1"/>
    <col min="6147" max="6147" width="7.6640625" style="74" bestFit="1" customWidth="1"/>
    <col min="6148" max="6148" width="8.6640625" style="74" bestFit="1" customWidth="1"/>
    <col min="6149" max="6149" width="5.109375" style="74" bestFit="1" customWidth="1"/>
    <col min="6150" max="6150" width="5.77734375" style="74" bestFit="1" customWidth="1"/>
    <col min="6151" max="6151" width="13.109375" style="74" bestFit="1" customWidth="1"/>
    <col min="6152" max="6152" width="8.44140625" style="74" bestFit="1" customWidth="1"/>
    <col min="6153" max="6153" width="4.88671875" style="74" bestFit="1" customWidth="1"/>
    <col min="6154" max="6154" width="7.88671875" style="74" bestFit="1" customWidth="1"/>
    <col min="6155" max="6155" width="9.21875" style="74" bestFit="1" customWidth="1"/>
    <col min="6156" max="6156" width="9.33203125" style="74" bestFit="1" customWidth="1"/>
    <col min="6157" max="6157" width="6.21875" style="74" bestFit="1" customWidth="1"/>
    <col min="6158" max="6400" width="8.88671875" style="74"/>
    <col min="6401" max="6401" width="10.44140625" style="74" bestFit="1" customWidth="1"/>
    <col min="6402" max="6402" width="10.88671875" style="74" bestFit="1" customWidth="1"/>
    <col min="6403" max="6403" width="7.6640625" style="74" bestFit="1" customWidth="1"/>
    <col min="6404" max="6404" width="8.6640625" style="74" bestFit="1" customWidth="1"/>
    <col min="6405" max="6405" width="5.109375" style="74" bestFit="1" customWidth="1"/>
    <col min="6406" max="6406" width="5.77734375" style="74" bestFit="1" customWidth="1"/>
    <col min="6407" max="6407" width="13.109375" style="74" bestFit="1" customWidth="1"/>
    <col min="6408" max="6408" width="8.44140625" style="74" bestFit="1" customWidth="1"/>
    <col min="6409" max="6409" width="4.88671875" style="74" bestFit="1" customWidth="1"/>
    <col min="6410" max="6410" width="7.88671875" style="74" bestFit="1" customWidth="1"/>
    <col min="6411" max="6411" width="9.21875" style="74" bestFit="1" customWidth="1"/>
    <col min="6412" max="6412" width="9.33203125" style="74" bestFit="1" customWidth="1"/>
    <col min="6413" max="6413" width="6.21875" style="74" bestFit="1" customWidth="1"/>
    <col min="6414" max="6656" width="8.88671875" style="74"/>
    <col min="6657" max="6657" width="10.44140625" style="74" bestFit="1" customWidth="1"/>
    <col min="6658" max="6658" width="10.88671875" style="74" bestFit="1" customWidth="1"/>
    <col min="6659" max="6659" width="7.6640625" style="74" bestFit="1" customWidth="1"/>
    <col min="6660" max="6660" width="8.6640625" style="74" bestFit="1" customWidth="1"/>
    <col min="6661" max="6661" width="5.109375" style="74" bestFit="1" customWidth="1"/>
    <col min="6662" max="6662" width="5.77734375" style="74" bestFit="1" customWidth="1"/>
    <col min="6663" max="6663" width="13.109375" style="74" bestFit="1" customWidth="1"/>
    <col min="6664" max="6664" width="8.44140625" style="74" bestFit="1" customWidth="1"/>
    <col min="6665" max="6665" width="4.88671875" style="74" bestFit="1" customWidth="1"/>
    <col min="6666" max="6666" width="7.88671875" style="74" bestFit="1" customWidth="1"/>
    <col min="6667" max="6667" width="9.21875" style="74" bestFit="1" customWidth="1"/>
    <col min="6668" max="6668" width="9.33203125" style="74" bestFit="1" customWidth="1"/>
    <col min="6669" max="6669" width="6.21875" style="74" bestFit="1" customWidth="1"/>
    <col min="6670" max="6912" width="8.88671875" style="74"/>
    <col min="6913" max="6913" width="10.44140625" style="74" bestFit="1" customWidth="1"/>
    <col min="6914" max="6914" width="10.88671875" style="74" bestFit="1" customWidth="1"/>
    <col min="6915" max="6915" width="7.6640625" style="74" bestFit="1" customWidth="1"/>
    <col min="6916" max="6916" width="8.6640625" style="74" bestFit="1" customWidth="1"/>
    <col min="6917" max="6917" width="5.109375" style="74" bestFit="1" customWidth="1"/>
    <col min="6918" max="6918" width="5.77734375" style="74" bestFit="1" customWidth="1"/>
    <col min="6919" max="6919" width="13.109375" style="74" bestFit="1" customWidth="1"/>
    <col min="6920" max="6920" width="8.44140625" style="74" bestFit="1" customWidth="1"/>
    <col min="6921" max="6921" width="4.88671875" style="74" bestFit="1" customWidth="1"/>
    <col min="6922" max="6922" width="7.88671875" style="74" bestFit="1" customWidth="1"/>
    <col min="6923" max="6923" width="9.21875" style="74" bestFit="1" customWidth="1"/>
    <col min="6924" max="6924" width="9.33203125" style="74" bestFit="1" customWidth="1"/>
    <col min="6925" max="6925" width="6.21875" style="74" bestFit="1" customWidth="1"/>
    <col min="6926" max="7168" width="8.88671875" style="74"/>
    <col min="7169" max="7169" width="10.44140625" style="74" bestFit="1" customWidth="1"/>
    <col min="7170" max="7170" width="10.88671875" style="74" bestFit="1" customWidth="1"/>
    <col min="7171" max="7171" width="7.6640625" style="74" bestFit="1" customWidth="1"/>
    <col min="7172" max="7172" width="8.6640625" style="74" bestFit="1" customWidth="1"/>
    <col min="7173" max="7173" width="5.109375" style="74" bestFit="1" customWidth="1"/>
    <col min="7174" max="7174" width="5.77734375" style="74" bestFit="1" customWidth="1"/>
    <col min="7175" max="7175" width="13.109375" style="74" bestFit="1" customWidth="1"/>
    <col min="7176" max="7176" width="8.44140625" style="74" bestFit="1" customWidth="1"/>
    <col min="7177" max="7177" width="4.88671875" style="74" bestFit="1" customWidth="1"/>
    <col min="7178" max="7178" width="7.88671875" style="74" bestFit="1" customWidth="1"/>
    <col min="7179" max="7179" width="9.21875" style="74" bestFit="1" customWidth="1"/>
    <col min="7180" max="7180" width="9.33203125" style="74" bestFit="1" customWidth="1"/>
    <col min="7181" max="7181" width="6.21875" style="74" bestFit="1" customWidth="1"/>
    <col min="7182" max="7424" width="8.88671875" style="74"/>
    <col min="7425" max="7425" width="10.44140625" style="74" bestFit="1" customWidth="1"/>
    <col min="7426" max="7426" width="10.88671875" style="74" bestFit="1" customWidth="1"/>
    <col min="7427" max="7427" width="7.6640625" style="74" bestFit="1" customWidth="1"/>
    <col min="7428" max="7428" width="8.6640625" style="74" bestFit="1" customWidth="1"/>
    <col min="7429" max="7429" width="5.109375" style="74" bestFit="1" customWidth="1"/>
    <col min="7430" max="7430" width="5.77734375" style="74" bestFit="1" customWidth="1"/>
    <col min="7431" max="7431" width="13.109375" style="74" bestFit="1" customWidth="1"/>
    <col min="7432" max="7432" width="8.44140625" style="74" bestFit="1" customWidth="1"/>
    <col min="7433" max="7433" width="4.88671875" style="74" bestFit="1" customWidth="1"/>
    <col min="7434" max="7434" width="7.88671875" style="74" bestFit="1" customWidth="1"/>
    <col min="7435" max="7435" width="9.21875" style="74" bestFit="1" customWidth="1"/>
    <col min="7436" max="7436" width="9.33203125" style="74" bestFit="1" customWidth="1"/>
    <col min="7437" max="7437" width="6.21875" style="74" bestFit="1" customWidth="1"/>
    <col min="7438" max="7680" width="8.88671875" style="74"/>
    <col min="7681" max="7681" width="10.44140625" style="74" bestFit="1" customWidth="1"/>
    <col min="7682" max="7682" width="10.88671875" style="74" bestFit="1" customWidth="1"/>
    <col min="7683" max="7683" width="7.6640625" style="74" bestFit="1" customWidth="1"/>
    <col min="7684" max="7684" width="8.6640625" style="74" bestFit="1" customWidth="1"/>
    <col min="7685" max="7685" width="5.109375" style="74" bestFit="1" customWidth="1"/>
    <col min="7686" max="7686" width="5.77734375" style="74" bestFit="1" customWidth="1"/>
    <col min="7687" max="7687" width="13.109375" style="74" bestFit="1" customWidth="1"/>
    <col min="7688" max="7688" width="8.44140625" style="74" bestFit="1" customWidth="1"/>
    <col min="7689" max="7689" width="4.88671875" style="74" bestFit="1" customWidth="1"/>
    <col min="7690" max="7690" width="7.88671875" style="74" bestFit="1" customWidth="1"/>
    <col min="7691" max="7691" width="9.21875" style="74" bestFit="1" customWidth="1"/>
    <col min="7692" max="7692" width="9.33203125" style="74" bestFit="1" customWidth="1"/>
    <col min="7693" max="7693" width="6.21875" style="74" bestFit="1" customWidth="1"/>
    <col min="7694" max="7936" width="8.88671875" style="74"/>
    <col min="7937" max="7937" width="10.44140625" style="74" bestFit="1" customWidth="1"/>
    <col min="7938" max="7938" width="10.88671875" style="74" bestFit="1" customWidth="1"/>
    <col min="7939" max="7939" width="7.6640625" style="74" bestFit="1" customWidth="1"/>
    <col min="7940" max="7940" width="8.6640625" style="74" bestFit="1" customWidth="1"/>
    <col min="7941" max="7941" width="5.109375" style="74" bestFit="1" customWidth="1"/>
    <col min="7942" max="7942" width="5.77734375" style="74" bestFit="1" customWidth="1"/>
    <col min="7943" max="7943" width="13.109375" style="74" bestFit="1" customWidth="1"/>
    <col min="7944" max="7944" width="8.44140625" style="74" bestFit="1" customWidth="1"/>
    <col min="7945" max="7945" width="4.88671875" style="74" bestFit="1" customWidth="1"/>
    <col min="7946" max="7946" width="7.88671875" style="74" bestFit="1" customWidth="1"/>
    <col min="7947" max="7947" width="9.21875" style="74" bestFit="1" customWidth="1"/>
    <col min="7948" max="7948" width="9.33203125" style="74" bestFit="1" customWidth="1"/>
    <col min="7949" max="7949" width="6.21875" style="74" bestFit="1" customWidth="1"/>
    <col min="7950" max="8192" width="8.88671875" style="74"/>
    <col min="8193" max="8193" width="10.44140625" style="74" bestFit="1" customWidth="1"/>
    <col min="8194" max="8194" width="10.88671875" style="74" bestFit="1" customWidth="1"/>
    <col min="8195" max="8195" width="7.6640625" style="74" bestFit="1" customWidth="1"/>
    <col min="8196" max="8196" width="8.6640625" style="74" bestFit="1" customWidth="1"/>
    <col min="8197" max="8197" width="5.109375" style="74" bestFit="1" customWidth="1"/>
    <col min="8198" max="8198" width="5.77734375" style="74" bestFit="1" customWidth="1"/>
    <col min="8199" max="8199" width="13.109375" style="74" bestFit="1" customWidth="1"/>
    <col min="8200" max="8200" width="8.44140625" style="74" bestFit="1" customWidth="1"/>
    <col min="8201" max="8201" width="4.88671875" style="74" bestFit="1" customWidth="1"/>
    <col min="8202" max="8202" width="7.88671875" style="74" bestFit="1" customWidth="1"/>
    <col min="8203" max="8203" width="9.21875" style="74" bestFit="1" customWidth="1"/>
    <col min="8204" max="8204" width="9.33203125" style="74" bestFit="1" customWidth="1"/>
    <col min="8205" max="8205" width="6.21875" style="74" bestFit="1" customWidth="1"/>
    <col min="8206" max="8448" width="8.88671875" style="74"/>
    <col min="8449" max="8449" width="10.44140625" style="74" bestFit="1" customWidth="1"/>
    <col min="8450" max="8450" width="10.88671875" style="74" bestFit="1" customWidth="1"/>
    <col min="8451" max="8451" width="7.6640625" style="74" bestFit="1" customWidth="1"/>
    <col min="8452" max="8452" width="8.6640625" style="74" bestFit="1" customWidth="1"/>
    <col min="8453" max="8453" width="5.109375" style="74" bestFit="1" customWidth="1"/>
    <col min="8454" max="8454" width="5.77734375" style="74" bestFit="1" customWidth="1"/>
    <col min="8455" max="8455" width="13.109375" style="74" bestFit="1" customWidth="1"/>
    <col min="8456" max="8456" width="8.44140625" style="74" bestFit="1" customWidth="1"/>
    <col min="8457" max="8457" width="4.88671875" style="74" bestFit="1" customWidth="1"/>
    <col min="8458" max="8458" width="7.88671875" style="74" bestFit="1" customWidth="1"/>
    <col min="8459" max="8459" width="9.21875" style="74" bestFit="1" customWidth="1"/>
    <col min="8460" max="8460" width="9.33203125" style="74" bestFit="1" customWidth="1"/>
    <col min="8461" max="8461" width="6.21875" style="74" bestFit="1" customWidth="1"/>
    <col min="8462" max="8704" width="8.88671875" style="74"/>
    <col min="8705" max="8705" width="10.44140625" style="74" bestFit="1" customWidth="1"/>
    <col min="8706" max="8706" width="10.88671875" style="74" bestFit="1" customWidth="1"/>
    <col min="8707" max="8707" width="7.6640625" style="74" bestFit="1" customWidth="1"/>
    <col min="8708" max="8708" width="8.6640625" style="74" bestFit="1" customWidth="1"/>
    <col min="8709" max="8709" width="5.109375" style="74" bestFit="1" customWidth="1"/>
    <col min="8710" max="8710" width="5.77734375" style="74" bestFit="1" customWidth="1"/>
    <col min="8711" max="8711" width="13.109375" style="74" bestFit="1" customWidth="1"/>
    <col min="8712" max="8712" width="8.44140625" style="74" bestFit="1" customWidth="1"/>
    <col min="8713" max="8713" width="4.88671875" style="74" bestFit="1" customWidth="1"/>
    <col min="8714" max="8714" width="7.88671875" style="74" bestFit="1" customWidth="1"/>
    <col min="8715" max="8715" width="9.21875" style="74" bestFit="1" customWidth="1"/>
    <col min="8716" max="8716" width="9.33203125" style="74" bestFit="1" customWidth="1"/>
    <col min="8717" max="8717" width="6.21875" style="74" bestFit="1" customWidth="1"/>
    <col min="8718" max="8960" width="8.88671875" style="74"/>
    <col min="8961" max="8961" width="10.44140625" style="74" bestFit="1" customWidth="1"/>
    <col min="8962" max="8962" width="10.88671875" style="74" bestFit="1" customWidth="1"/>
    <col min="8963" max="8963" width="7.6640625" style="74" bestFit="1" customWidth="1"/>
    <col min="8964" max="8964" width="8.6640625" style="74" bestFit="1" customWidth="1"/>
    <col min="8965" max="8965" width="5.109375" style="74" bestFit="1" customWidth="1"/>
    <col min="8966" max="8966" width="5.77734375" style="74" bestFit="1" customWidth="1"/>
    <col min="8967" max="8967" width="13.109375" style="74" bestFit="1" customWidth="1"/>
    <col min="8968" max="8968" width="8.44140625" style="74" bestFit="1" customWidth="1"/>
    <col min="8969" max="8969" width="4.88671875" style="74" bestFit="1" customWidth="1"/>
    <col min="8970" max="8970" width="7.88671875" style="74" bestFit="1" customWidth="1"/>
    <col min="8971" max="8971" width="9.21875" style="74" bestFit="1" customWidth="1"/>
    <col min="8972" max="8972" width="9.33203125" style="74" bestFit="1" customWidth="1"/>
    <col min="8973" max="8973" width="6.21875" style="74" bestFit="1" customWidth="1"/>
    <col min="8974" max="9216" width="8.88671875" style="74"/>
    <col min="9217" max="9217" width="10.44140625" style="74" bestFit="1" customWidth="1"/>
    <col min="9218" max="9218" width="10.88671875" style="74" bestFit="1" customWidth="1"/>
    <col min="9219" max="9219" width="7.6640625" style="74" bestFit="1" customWidth="1"/>
    <col min="9220" max="9220" width="8.6640625" style="74" bestFit="1" customWidth="1"/>
    <col min="9221" max="9221" width="5.109375" style="74" bestFit="1" customWidth="1"/>
    <col min="9222" max="9222" width="5.77734375" style="74" bestFit="1" customWidth="1"/>
    <col min="9223" max="9223" width="13.109375" style="74" bestFit="1" customWidth="1"/>
    <col min="9224" max="9224" width="8.44140625" style="74" bestFit="1" customWidth="1"/>
    <col min="9225" max="9225" width="4.88671875" style="74" bestFit="1" customWidth="1"/>
    <col min="9226" max="9226" width="7.88671875" style="74" bestFit="1" customWidth="1"/>
    <col min="9227" max="9227" width="9.21875" style="74" bestFit="1" customWidth="1"/>
    <col min="9228" max="9228" width="9.33203125" style="74" bestFit="1" customWidth="1"/>
    <col min="9229" max="9229" width="6.21875" style="74" bestFit="1" customWidth="1"/>
    <col min="9230" max="9472" width="8.88671875" style="74"/>
    <col min="9473" max="9473" width="10.44140625" style="74" bestFit="1" customWidth="1"/>
    <col min="9474" max="9474" width="10.88671875" style="74" bestFit="1" customWidth="1"/>
    <col min="9475" max="9475" width="7.6640625" style="74" bestFit="1" customWidth="1"/>
    <col min="9476" max="9476" width="8.6640625" style="74" bestFit="1" customWidth="1"/>
    <col min="9477" max="9477" width="5.109375" style="74" bestFit="1" customWidth="1"/>
    <col min="9478" max="9478" width="5.77734375" style="74" bestFit="1" customWidth="1"/>
    <col min="9479" max="9479" width="13.109375" style="74" bestFit="1" customWidth="1"/>
    <col min="9480" max="9480" width="8.44140625" style="74" bestFit="1" customWidth="1"/>
    <col min="9481" max="9481" width="4.88671875" style="74" bestFit="1" customWidth="1"/>
    <col min="9482" max="9482" width="7.88671875" style="74" bestFit="1" customWidth="1"/>
    <col min="9483" max="9483" width="9.21875" style="74" bestFit="1" customWidth="1"/>
    <col min="9484" max="9484" width="9.33203125" style="74" bestFit="1" customWidth="1"/>
    <col min="9485" max="9485" width="6.21875" style="74" bestFit="1" customWidth="1"/>
    <col min="9486" max="9728" width="8.88671875" style="74"/>
    <col min="9729" max="9729" width="10.44140625" style="74" bestFit="1" customWidth="1"/>
    <col min="9730" max="9730" width="10.88671875" style="74" bestFit="1" customWidth="1"/>
    <col min="9731" max="9731" width="7.6640625" style="74" bestFit="1" customWidth="1"/>
    <col min="9732" max="9732" width="8.6640625" style="74" bestFit="1" customWidth="1"/>
    <col min="9733" max="9733" width="5.109375" style="74" bestFit="1" customWidth="1"/>
    <col min="9734" max="9734" width="5.77734375" style="74" bestFit="1" customWidth="1"/>
    <col min="9735" max="9735" width="13.109375" style="74" bestFit="1" customWidth="1"/>
    <col min="9736" max="9736" width="8.44140625" style="74" bestFit="1" customWidth="1"/>
    <col min="9737" max="9737" width="4.88671875" style="74" bestFit="1" customWidth="1"/>
    <col min="9738" max="9738" width="7.88671875" style="74" bestFit="1" customWidth="1"/>
    <col min="9739" max="9739" width="9.21875" style="74" bestFit="1" customWidth="1"/>
    <col min="9740" max="9740" width="9.33203125" style="74" bestFit="1" customWidth="1"/>
    <col min="9741" max="9741" width="6.21875" style="74" bestFit="1" customWidth="1"/>
    <col min="9742" max="9984" width="8.88671875" style="74"/>
    <col min="9985" max="9985" width="10.44140625" style="74" bestFit="1" customWidth="1"/>
    <col min="9986" max="9986" width="10.88671875" style="74" bestFit="1" customWidth="1"/>
    <col min="9987" max="9987" width="7.6640625" style="74" bestFit="1" customWidth="1"/>
    <col min="9988" max="9988" width="8.6640625" style="74" bestFit="1" customWidth="1"/>
    <col min="9989" max="9989" width="5.109375" style="74" bestFit="1" customWidth="1"/>
    <col min="9990" max="9990" width="5.77734375" style="74" bestFit="1" customWidth="1"/>
    <col min="9991" max="9991" width="13.109375" style="74" bestFit="1" customWidth="1"/>
    <col min="9992" max="9992" width="8.44140625" style="74" bestFit="1" customWidth="1"/>
    <col min="9993" max="9993" width="4.88671875" style="74" bestFit="1" customWidth="1"/>
    <col min="9994" max="9994" width="7.88671875" style="74" bestFit="1" customWidth="1"/>
    <col min="9995" max="9995" width="9.21875" style="74" bestFit="1" customWidth="1"/>
    <col min="9996" max="9996" width="9.33203125" style="74" bestFit="1" customWidth="1"/>
    <col min="9997" max="9997" width="6.21875" style="74" bestFit="1" customWidth="1"/>
    <col min="9998" max="10240" width="8.88671875" style="74"/>
    <col min="10241" max="10241" width="10.44140625" style="74" bestFit="1" customWidth="1"/>
    <col min="10242" max="10242" width="10.88671875" style="74" bestFit="1" customWidth="1"/>
    <col min="10243" max="10243" width="7.6640625" style="74" bestFit="1" customWidth="1"/>
    <col min="10244" max="10244" width="8.6640625" style="74" bestFit="1" customWidth="1"/>
    <col min="10245" max="10245" width="5.109375" style="74" bestFit="1" customWidth="1"/>
    <col min="10246" max="10246" width="5.77734375" style="74" bestFit="1" customWidth="1"/>
    <col min="10247" max="10247" width="13.109375" style="74" bestFit="1" customWidth="1"/>
    <col min="10248" max="10248" width="8.44140625" style="74" bestFit="1" customWidth="1"/>
    <col min="10249" max="10249" width="4.88671875" style="74" bestFit="1" customWidth="1"/>
    <col min="10250" max="10250" width="7.88671875" style="74" bestFit="1" customWidth="1"/>
    <col min="10251" max="10251" width="9.21875" style="74" bestFit="1" customWidth="1"/>
    <col min="10252" max="10252" width="9.33203125" style="74" bestFit="1" customWidth="1"/>
    <col min="10253" max="10253" width="6.21875" style="74" bestFit="1" customWidth="1"/>
    <col min="10254" max="10496" width="8.88671875" style="74"/>
    <col min="10497" max="10497" width="10.44140625" style="74" bestFit="1" customWidth="1"/>
    <col min="10498" max="10498" width="10.88671875" style="74" bestFit="1" customWidth="1"/>
    <col min="10499" max="10499" width="7.6640625" style="74" bestFit="1" customWidth="1"/>
    <col min="10500" max="10500" width="8.6640625" style="74" bestFit="1" customWidth="1"/>
    <col min="10501" max="10501" width="5.109375" style="74" bestFit="1" customWidth="1"/>
    <col min="10502" max="10502" width="5.77734375" style="74" bestFit="1" customWidth="1"/>
    <col min="10503" max="10503" width="13.109375" style="74" bestFit="1" customWidth="1"/>
    <col min="10504" max="10504" width="8.44140625" style="74" bestFit="1" customWidth="1"/>
    <col min="10505" max="10505" width="4.88671875" style="74" bestFit="1" customWidth="1"/>
    <col min="10506" max="10506" width="7.88671875" style="74" bestFit="1" customWidth="1"/>
    <col min="10507" max="10507" width="9.21875" style="74" bestFit="1" customWidth="1"/>
    <col min="10508" max="10508" width="9.33203125" style="74" bestFit="1" customWidth="1"/>
    <col min="10509" max="10509" width="6.21875" style="74" bestFit="1" customWidth="1"/>
    <col min="10510" max="10752" width="8.88671875" style="74"/>
    <col min="10753" max="10753" width="10.44140625" style="74" bestFit="1" customWidth="1"/>
    <col min="10754" max="10754" width="10.88671875" style="74" bestFit="1" customWidth="1"/>
    <col min="10755" max="10755" width="7.6640625" style="74" bestFit="1" customWidth="1"/>
    <col min="10756" max="10756" width="8.6640625" style="74" bestFit="1" customWidth="1"/>
    <col min="10757" max="10757" width="5.109375" style="74" bestFit="1" customWidth="1"/>
    <col min="10758" max="10758" width="5.77734375" style="74" bestFit="1" customWidth="1"/>
    <col min="10759" max="10759" width="13.109375" style="74" bestFit="1" customWidth="1"/>
    <col min="10760" max="10760" width="8.44140625" style="74" bestFit="1" customWidth="1"/>
    <col min="10761" max="10761" width="4.88671875" style="74" bestFit="1" customWidth="1"/>
    <col min="10762" max="10762" width="7.88671875" style="74" bestFit="1" customWidth="1"/>
    <col min="10763" max="10763" width="9.21875" style="74" bestFit="1" customWidth="1"/>
    <col min="10764" max="10764" width="9.33203125" style="74" bestFit="1" customWidth="1"/>
    <col min="10765" max="10765" width="6.21875" style="74" bestFit="1" customWidth="1"/>
    <col min="10766" max="11008" width="8.88671875" style="74"/>
    <col min="11009" max="11009" width="10.44140625" style="74" bestFit="1" customWidth="1"/>
    <col min="11010" max="11010" width="10.88671875" style="74" bestFit="1" customWidth="1"/>
    <col min="11011" max="11011" width="7.6640625" style="74" bestFit="1" customWidth="1"/>
    <col min="11012" max="11012" width="8.6640625" style="74" bestFit="1" customWidth="1"/>
    <col min="11013" max="11013" width="5.109375" style="74" bestFit="1" customWidth="1"/>
    <col min="11014" max="11014" width="5.77734375" style="74" bestFit="1" customWidth="1"/>
    <col min="11015" max="11015" width="13.109375" style="74" bestFit="1" customWidth="1"/>
    <col min="11016" max="11016" width="8.44140625" style="74" bestFit="1" customWidth="1"/>
    <col min="11017" max="11017" width="4.88671875" style="74" bestFit="1" customWidth="1"/>
    <col min="11018" max="11018" width="7.88671875" style="74" bestFit="1" customWidth="1"/>
    <col min="11019" max="11019" width="9.21875" style="74" bestFit="1" customWidth="1"/>
    <col min="11020" max="11020" width="9.33203125" style="74" bestFit="1" customWidth="1"/>
    <col min="11021" max="11021" width="6.21875" style="74" bestFit="1" customWidth="1"/>
    <col min="11022" max="11264" width="8.88671875" style="74"/>
    <col min="11265" max="11265" width="10.44140625" style="74" bestFit="1" customWidth="1"/>
    <col min="11266" max="11266" width="10.88671875" style="74" bestFit="1" customWidth="1"/>
    <col min="11267" max="11267" width="7.6640625" style="74" bestFit="1" customWidth="1"/>
    <col min="11268" max="11268" width="8.6640625" style="74" bestFit="1" customWidth="1"/>
    <col min="11269" max="11269" width="5.109375" style="74" bestFit="1" customWidth="1"/>
    <col min="11270" max="11270" width="5.77734375" style="74" bestFit="1" customWidth="1"/>
    <col min="11271" max="11271" width="13.109375" style="74" bestFit="1" customWidth="1"/>
    <col min="11272" max="11272" width="8.44140625" style="74" bestFit="1" customWidth="1"/>
    <col min="11273" max="11273" width="4.88671875" style="74" bestFit="1" customWidth="1"/>
    <col min="11274" max="11274" width="7.88671875" style="74" bestFit="1" customWidth="1"/>
    <col min="11275" max="11275" width="9.21875" style="74" bestFit="1" customWidth="1"/>
    <col min="11276" max="11276" width="9.33203125" style="74" bestFit="1" customWidth="1"/>
    <col min="11277" max="11277" width="6.21875" style="74" bestFit="1" customWidth="1"/>
    <col min="11278" max="11520" width="8.88671875" style="74"/>
    <col min="11521" max="11521" width="10.44140625" style="74" bestFit="1" customWidth="1"/>
    <col min="11522" max="11522" width="10.88671875" style="74" bestFit="1" customWidth="1"/>
    <col min="11523" max="11523" width="7.6640625" style="74" bestFit="1" customWidth="1"/>
    <col min="11524" max="11524" width="8.6640625" style="74" bestFit="1" customWidth="1"/>
    <col min="11525" max="11525" width="5.109375" style="74" bestFit="1" customWidth="1"/>
    <col min="11526" max="11526" width="5.77734375" style="74" bestFit="1" customWidth="1"/>
    <col min="11527" max="11527" width="13.109375" style="74" bestFit="1" customWidth="1"/>
    <col min="11528" max="11528" width="8.44140625" style="74" bestFit="1" customWidth="1"/>
    <col min="11529" max="11529" width="4.88671875" style="74" bestFit="1" customWidth="1"/>
    <col min="11530" max="11530" width="7.88671875" style="74" bestFit="1" customWidth="1"/>
    <col min="11531" max="11531" width="9.21875" style="74" bestFit="1" customWidth="1"/>
    <col min="11532" max="11532" width="9.33203125" style="74" bestFit="1" customWidth="1"/>
    <col min="11533" max="11533" width="6.21875" style="74" bestFit="1" customWidth="1"/>
    <col min="11534" max="11776" width="8.88671875" style="74"/>
    <col min="11777" max="11777" width="10.44140625" style="74" bestFit="1" customWidth="1"/>
    <col min="11778" max="11778" width="10.88671875" style="74" bestFit="1" customWidth="1"/>
    <col min="11779" max="11779" width="7.6640625" style="74" bestFit="1" customWidth="1"/>
    <col min="11780" max="11780" width="8.6640625" style="74" bestFit="1" customWidth="1"/>
    <col min="11781" max="11781" width="5.109375" style="74" bestFit="1" customWidth="1"/>
    <col min="11782" max="11782" width="5.77734375" style="74" bestFit="1" customWidth="1"/>
    <col min="11783" max="11783" width="13.109375" style="74" bestFit="1" customWidth="1"/>
    <col min="11784" max="11784" width="8.44140625" style="74" bestFit="1" customWidth="1"/>
    <col min="11785" max="11785" width="4.88671875" style="74" bestFit="1" customWidth="1"/>
    <col min="11786" max="11786" width="7.88671875" style="74" bestFit="1" customWidth="1"/>
    <col min="11787" max="11787" width="9.21875" style="74" bestFit="1" customWidth="1"/>
    <col min="11788" max="11788" width="9.33203125" style="74" bestFit="1" customWidth="1"/>
    <col min="11789" max="11789" width="6.21875" style="74" bestFit="1" customWidth="1"/>
    <col min="11790" max="12032" width="8.88671875" style="74"/>
    <col min="12033" max="12033" width="10.44140625" style="74" bestFit="1" customWidth="1"/>
    <col min="12034" max="12034" width="10.88671875" style="74" bestFit="1" customWidth="1"/>
    <col min="12035" max="12035" width="7.6640625" style="74" bestFit="1" customWidth="1"/>
    <col min="12036" max="12036" width="8.6640625" style="74" bestFit="1" customWidth="1"/>
    <col min="12037" max="12037" width="5.109375" style="74" bestFit="1" customWidth="1"/>
    <col min="12038" max="12038" width="5.77734375" style="74" bestFit="1" customWidth="1"/>
    <col min="12039" max="12039" width="13.109375" style="74" bestFit="1" customWidth="1"/>
    <col min="12040" max="12040" width="8.44140625" style="74" bestFit="1" customWidth="1"/>
    <col min="12041" max="12041" width="4.88671875" style="74" bestFit="1" customWidth="1"/>
    <col min="12042" max="12042" width="7.88671875" style="74" bestFit="1" customWidth="1"/>
    <col min="12043" max="12043" width="9.21875" style="74" bestFit="1" customWidth="1"/>
    <col min="12044" max="12044" width="9.33203125" style="74" bestFit="1" customWidth="1"/>
    <col min="12045" max="12045" width="6.21875" style="74" bestFit="1" customWidth="1"/>
    <col min="12046" max="12288" width="8.88671875" style="74"/>
    <col min="12289" max="12289" width="10.44140625" style="74" bestFit="1" customWidth="1"/>
    <col min="12290" max="12290" width="10.88671875" style="74" bestFit="1" customWidth="1"/>
    <col min="12291" max="12291" width="7.6640625" style="74" bestFit="1" customWidth="1"/>
    <col min="12292" max="12292" width="8.6640625" style="74" bestFit="1" customWidth="1"/>
    <col min="12293" max="12293" width="5.109375" style="74" bestFit="1" customWidth="1"/>
    <col min="12294" max="12294" width="5.77734375" style="74" bestFit="1" customWidth="1"/>
    <col min="12295" max="12295" width="13.109375" style="74" bestFit="1" customWidth="1"/>
    <col min="12296" max="12296" width="8.44140625" style="74" bestFit="1" customWidth="1"/>
    <col min="12297" max="12297" width="4.88671875" style="74" bestFit="1" customWidth="1"/>
    <col min="12298" max="12298" width="7.88671875" style="74" bestFit="1" customWidth="1"/>
    <col min="12299" max="12299" width="9.21875" style="74" bestFit="1" customWidth="1"/>
    <col min="12300" max="12300" width="9.33203125" style="74" bestFit="1" customWidth="1"/>
    <col min="12301" max="12301" width="6.21875" style="74" bestFit="1" customWidth="1"/>
    <col min="12302" max="12544" width="8.88671875" style="74"/>
    <col min="12545" max="12545" width="10.44140625" style="74" bestFit="1" customWidth="1"/>
    <col min="12546" max="12546" width="10.88671875" style="74" bestFit="1" customWidth="1"/>
    <col min="12547" max="12547" width="7.6640625" style="74" bestFit="1" customWidth="1"/>
    <col min="12548" max="12548" width="8.6640625" style="74" bestFit="1" customWidth="1"/>
    <col min="12549" max="12549" width="5.109375" style="74" bestFit="1" customWidth="1"/>
    <col min="12550" max="12550" width="5.77734375" style="74" bestFit="1" customWidth="1"/>
    <col min="12551" max="12551" width="13.109375" style="74" bestFit="1" customWidth="1"/>
    <col min="12552" max="12552" width="8.44140625" style="74" bestFit="1" customWidth="1"/>
    <col min="12553" max="12553" width="4.88671875" style="74" bestFit="1" customWidth="1"/>
    <col min="12554" max="12554" width="7.88671875" style="74" bestFit="1" customWidth="1"/>
    <col min="12555" max="12555" width="9.21875" style="74" bestFit="1" customWidth="1"/>
    <col min="12556" max="12556" width="9.33203125" style="74" bestFit="1" customWidth="1"/>
    <col min="12557" max="12557" width="6.21875" style="74" bestFit="1" customWidth="1"/>
    <col min="12558" max="12800" width="8.88671875" style="74"/>
    <col min="12801" max="12801" width="10.44140625" style="74" bestFit="1" customWidth="1"/>
    <col min="12802" max="12802" width="10.88671875" style="74" bestFit="1" customWidth="1"/>
    <col min="12803" max="12803" width="7.6640625" style="74" bestFit="1" customWidth="1"/>
    <col min="12804" max="12804" width="8.6640625" style="74" bestFit="1" customWidth="1"/>
    <col min="12805" max="12805" width="5.109375" style="74" bestFit="1" customWidth="1"/>
    <col min="12806" max="12806" width="5.77734375" style="74" bestFit="1" customWidth="1"/>
    <col min="12807" max="12807" width="13.109375" style="74" bestFit="1" customWidth="1"/>
    <col min="12808" max="12808" width="8.44140625" style="74" bestFit="1" customWidth="1"/>
    <col min="12809" max="12809" width="4.88671875" style="74" bestFit="1" customWidth="1"/>
    <col min="12810" max="12810" width="7.88671875" style="74" bestFit="1" customWidth="1"/>
    <col min="12811" max="12811" width="9.21875" style="74" bestFit="1" customWidth="1"/>
    <col min="12812" max="12812" width="9.33203125" style="74" bestFit="1" customWidth="1"/>
    <col min="12813" max="12813" width="6.21875" style="74" bestFit="1" customWidth="1"/>
    <col min="12814" max="13056" width="8.88671875" style="74"/>
    <col min="13057" max="13057" width="10.44140625" style="74" bestFit="1" customWidth="1"/>
    <col min="13058" max="13058" width="10.88671875" style="74" bestFit="1" customWidth="1"/>
    <col min="13059" max="13059" width="7.6640625" style="74" bestFit="1" customWidth="1"/>
    <col min="13060" max="13060" width="8.6640625" style="74" bestFit="1" customWidth="1"/>
    <col min="13061" max="13061" width="5.109375" style="74" bestFit="1" customWidth="1"/>
    <col min="13062" max="13062" width="5.77734375" style="74" bestFit="1" customWidth="1"/>
    <col min="13063" max="13063" width="13.109375" style="74" bestFit="1" customWidth="1"/>
    <col min="13064" max="13064" width="8.44140625" style="74" bestFit="1" customWidth="1"/>
    <col min="13065" max="13065" width="4.88671875" style="74" bestFit="1" customWidth="1"/>
    <col min="13066" max="13066" width="7.88671875" style="74" bestFit="1" customWidth="1"/>
    <col min="13067" max="13067" width="9.21875" style="74" bestFit="1" customWidth="1"/>
    <col min="13068" max="13068" width="9.33203125" style="74" bestFit="1" customWidth="1"/>
    <col min="13069" max="13069" width="6.21875" style="74" bestFit="1" customWidth="1"/>
    <col min="13070" max="13312" width="8.88671875" style="74"/>
    <col min="13313" max="13313" width="10.44140625" style="74" bestFit="1" customWidth="1"/>
    <col min="13314" max="13314" width="10.88671875" style="74" bestFit="1" customWidth="1"/>
    <col min="13315" max="13315" width="7.6640625" style="74" bestFit="1" customWidth="1"/>
    <col min="13316" max="13316" width="8.6640625" style="74" bestFit="1" customWidth="1"/>
    <col min="13317" max="13317" width="5.109375" style="74" bestFit="1" customWidth="1"/>
    <col min="13318" max="13318" width="5.77734375" style="74" bestFit="1" customWidth="1"/>
    <col min="13319" max="13319" width="13.109375" style="74" bestFit="1" customWidth="1"/>
    <col min="13320" max="13320" width="8.44140625" style="74" bestFit="1" customWidth="1"/>
    <col min="13321" max="13321" width="4.88671875" style="74" bestFit="1" customWidth="1"/>
    <col min="13322" max="13322" width="7.88671875" style="74" bestFit="1" customWidth="1"/>
    <col min="13323" max="13323" width="9.21875" style="74" bestFit="1" customWidth="1"/>
    <col min="13324" max="13324" width="9.33203125" style="74" bestFit="1" customWidth="1"/>
    <col min="13325" max="13325" width="6.21875" style="74" bestFit="1" customWidth="1"/>
    <col min="13326" max="13568" width="8.88671875" style="74"/>
    <col min="13569" max="13569" width="10.44140625" style="74" bestFit="1" customWidth="1"/>
    <col min="13570" max="13570" width="10.88671875" style="74" bestFit="1" customWidth="1"/>
    <col min="13571" max="13571" width="7.6640625" style="74" bestFit="1" customWidth="1"/>
    <col min="13572" max="13572" width="8.6640625" style="74" bestFit="1" customWidth="1"/>
    <col min="13573" max="13573" width="5.109375" style="74" bestFit="1" customWidth="1"/>
    <col min="13574" max="13574" width="5.77734375" style="74" bestFit="1" customWidth="1"/>
    <col min="13575" max="13575" width="13.109375" style="74" bestFit="1" customWidth="1"/>
    <col min="13576" max="13576" width="8.44140625" style="74" bestFit="1" customWidth="1"/>
    <col min="13577" max="13577" width="4.88671875" style="74" bestFit="1" customWidth="1"/>
    <col min="13578" max="13578" width="7.88671875" style="74" bestFit="1" customWidth="1"/>
    <col min="13579" max="13579" width="9.21875" style="74" bestFit="1" customWidth="1"/>
    <col min="13580" max="13580" width="9.33203125" style="74" bestFit="1" customWidth="1"/>
    <col min="13581" max="13581" width="6.21875" style="74" bestFit="1" customWidth="1"/>
    <col min="13582" max="13824" width="8.88671875" style="74"/>
    <col min="13825" max="13825" width="10.44140625" style="74" bestFit="1" customWidth="1"/>
    <col min="13826" max="13826" width="10.88671875" style="74" bestFit="1" customWidth="1"/>
    <col min="13827" max="13827" width="7.6640625" style="74" bestFit="1" customWidth="1"/>
    <col min="13828" max="13828" width="8.6640625" style="74" bestFit="1" customWidth="1"/>
    <col min="13829" max="13829" width="5.109375" style="74" bestFit="1" customWidth="1"/>
    <col min="13830" max="13830" width="5.77734375" style="74" bestFit="1" customWidth="1"/>
    <col min="13831" max="13831" width="13.109375" style="74" bestFit="1" customWidth="1"/>
    <col min="13832" max="13832" width="8.44140625" style="74" bestFit="1" customWidth="1"/>
    <col min="13833" max="13833" width="4.88671875" style="74" bestFit="1" customWidth="1"/>
    <col min="13834" max="13834" width="7.88671875" style="74" bestFit="1" customWidth="1"/>
    <col min="13835" max="13835" width="9.21875" style="74" bestFit="1" customWidth="1"/>
    <col min="13836" max="13836" width="9.33203125" style="74" bestFit="1" customWidth="1"/>
    <col min="13837" max="13837" width="6.21875" style="74" bestFit="1" customWidth="1"/>
    <col min="13838" max="14080" width="8.88671875" style="74"/>
    <col min="14081" max="14081" width="10.44140625" style="74" bestFit="1" customWidth="1"/>
    <col min="14082" max="14082" width="10.88671875" style="74" bestFit="1" customWidth="1"/>
    <col min="14083" max="14083" width="7.6640625" style="74" bestFit="1" customWidth="1"/>
    <col min="14084" max="14084" width="8.6640625" style="74" bestFit="1" customWidth="1"/>
    <col min="14085" max="14085" width="5.109375" style="74" bestFit="1" customWidth="1"/>
    <col min="14086" max="14086" width="5.77734375" style="74" bestFit="1" customWidth="1"/>
    <col min="14087" max="14087" width="13.109375" style="74" bestFit="1" customWidth="1"/>
    <col min="14088" max="14088" width="8.44140625" style="74" bestFit="1" customWidth="1"/>
    <col min="14089" max="14089" width="4.88671875" style="74" bestFit="1" customWidth="1"/>
    <col min="14090" max="14090" width="7.88671875" style="74" bestFit="1" customWidth="1"/>
    <col min="14091" max="14091" width="9.21875" style="74" bestFit="1" customWidth="1"/>
    <col min="14092" max="14092" width="9.33203125" style="74" bestFit="1" customWidth="1"/>
    <col min="14093" max="14093" width="6.21875" style="74" bestFit="1" customWidth="1"/>
    <col min="14094" max="14336" width="8.88671875" style="74"/>
    <col min="14337" max="14337" width="10.44140625" style="74" bestFit="1" customWidth="1"/>
    <col min="14338" max="14338" width="10.88671875" style="74" bestFit="1" customWidth="1"/>
    <col min="14339" max="14339" width="7.6640625" style="74" bestFit="1" customWidth="1"/>
    <col min="14340" max="14340" width="8.6640625" style="74" bestFit="1" customWidth="1"/>
    <col min="14341" max="14341" width="5.109375" style="74" bestFit="1" customWidth="1"/>
    <col min="14342" max="14342" width="5.77734375" style="74" bestFit="1" customWidth="1"/>
    <col min="14343" max="14343" width="13.109375" style="74" bestFit="1" customWidth="1"/>
    <col min="14344" max="14344" width="8.44140625" style="74" bestFit="1" customWidth="1"/>
    <col min="14345" max="14345" width="4.88671875" style="74" bestFit="1" customWidth="1"/>
    <col min="14346" max="14346" width="7.88671875" style="74" bestFit="1" customWidth="1"/>
    <col min="14347" max="14347" width="9.21875" style="74" bestFit="1" customWidth="1"/>
    <col min="14348" max="14348" width="9.33203125" style="74" bestFit="1" customWidth="1"/>
    <col min="14349" max="14349" width="6.21875" style="74" bestFit="1" customWidth="1"/>
    <col min="14350" max="14592" width="8.88671875" style="74"/>
    <col min="14593" max="14593" width="10.44140625" style="74" bestFit="1" customWidth="1"/>
    <col min="14594" max="14594" width="10.88671875" style="74" bestFit="1" customWidth="1"/>
    <col min="14595" max="14595" width="7.6640625" style="74" bestFit="1" customWidth="1"/>
    <col min="14596" max="14596" width="8.6640625" style="74" bestFit="1" customWidth="1"/>
    <col min="14597" max="14597" width="5.109375" style="74" bestFit="1" customWidth="1"/>
    <col min="14598" max="14598" width="5.77734375" style="74" bestFit="1" customWidth="1"/>
    <col min="14599" max="14599" width="13.109375" style="74" bestFit="1" customWidth="1"/>
    <col min="14600" max="14600" width="8.44140625" style="74" bestFit="1" customWidth="1"/>
    <col min="14601" max="14601" width="4.88671875" style="74" bestFit="1" customWidth="1"/>
    <col min="14602" max="14602" width="7.88671875" style="74" bestFit="1" customWidth="1"/>
    <col min="14603" max="14603" width="9.21875" style="74" bestFit="1" customWidth="1"/>
    <col min="14604" max="14604" width="9.33203125" style="74" bestFit="1" customWidth="1"/>
    <col min="14605" max="14605" width="6.21875" style="74" bestFit="1" customWidth="1"/>
    <col min="14606" max="14848" width="8.88671875" style="74"/>
    <col min="14849" max="14849" width="10.44140625" style="74" bestFit="1" customWidth="1"/>
    <col min="14850" max="14850" width="10.88671875" style="74" bestFit="1" customWidth="1"/>
    <col min="14851" max="14851" width="7.6640625" style="74" bestFit="1" customWidth="1"/>
    <col min="14852" max="14852" width="8.6640625" style="74" bestFit="1" customWidth="1"/>
    <col min="14853" max="14853" width="5.109375" style="74" bestFit="1" customWidth="1"/>
    <col min="14854" max="14854" width="5.77734375" style="74" bestFit="1" customWidth="1"/>
    <col min="14855" max="14855" width="13.109375" style="74" bestFit="1" customWidth="1"/>
    <col min="14856" max="14856" width="8.44140625" style="74" bestFit="1" customWidth="1"/>
    <col min="14857" max="14857" width="4.88671875" style="74" bestFit="1" customWidth="1"/>
    <col min="14858" max="14858" width="7.88671875" style="74" bestFit="1" customWidth="1"/>
    <col min="14859" max="14859" width="9.21875" style="74" bestFit="1" customWidth="1"/>
    <col min="14860" max="14860" width="9.33203125" style="74" bestFit="1" customWidth="1"/>
    <col min="14861" max="14861" width="6.21875" style="74" bestFit="1" customWidth="1"/>
    <col min="14862" max="15104" width="8.88671875" style="74"/>
    <col min="15105" max="15105" width="10.44140625" style="74" bestFit="1" customWidth="1"/>
    <col min="15106" max="15106" width="10.88671875" style="74" bestFit="1" customWidth="1"/>
    <col min="15107" max="15107" width="7.6640625" style="74" bestFit="1" customWidth="1"/>
    <col min="15108" max="15108" width="8.6640625" style="74" bestFit="1" customWidth="1"/>
    <col min="15109" max="15109" width="5.109375" style="74" bestFit="1" customWidth="1"/>
    <col min="15110" max="15110" width="5.77734375" style="74" bestFit="1" customWidth="1"/>
    <col min="15111" max="15111" width="13.109375" style="74" bestFit="1" customWidth="1"/>
    <col min="15112" max="15112" width="8.44140625" style="74" bestFit="1" customWidth="1"/>
    <col min="15113" max="15113" width="4.88671875" style="74" bestFit="1" customWidth="1"/>
    <col min="15114" max="15114" width="7.88671875" style="74" bestFit="1" customWidth="1"/>
    <col min="15115" max="15115" width="9.21875" style="74" bestFit="1" customWidth="1"/>
    <col min="15116" max="15116" width="9.33203125" style="74" bestFit="1" customWidth="1"/>
    <col min="15117" max="15117" width="6.21875" style="74" bestFit="1" customWidth="1"/>
    <col min="15118" max="15360" width="8.88671875" style="74"/>
    <col min="15361" max="15361" width="10.44140625" style="74" bestFit="1" customWidth="1"/>
    <col min="15362" max="15362" width="10.88671875" style="74" bestFit="1" customWidth="1"/>
    <col min="15363" max="15363" width="7.6640625" style="74" bestFit="1" customWidth="1"/>
    <col min="15364" max="15364" width="8.6640625" style="74" bestFit="1" customWidth="1"/>
    <col min="15365" max="15365" width="5.109375" style="74" bestFit="1" customWidth="1"/>
    <col min="15366" max="15366" width="5.77734375" style="74" bestFit="1" customWidth="1"/>
    <col min="15367" max="15367" width="13.109375" style="74" bestFit="1" customWidth="1"/>
    <col min="15368" max="15368" width="8.44140625" style="74" bestFit="1" customWidth="1"/>
    <col min="15369" max="15369" width="4.88671875" style="74" bestFit="1" customWidth="1"/>
    <col min="15370" max="15370" width="7.88671875" style="74" bestFit="1" customWidth="1"/>
    <col min="15371" max="15371" width="9.21875" style="74" bestFit="1" customWidth="1"/>
    <col min="15372" max="15372" width="9.33203125" style="74" bestFit="1" customWidth="1"/>
    <col min="15373" max="15373" width="6.21875" style="74" bestFit="1" customWidth="1"/>
    <col min="15374" max="15616" width="8.88671875" style="74"/>
    <col min="15617" max="15617" width="10.44140625" style="74" bestFit="1" customWidth="1"/>
    <col min="15618" max="15618" width="10.88671875" style="74" bestFit="1" customWidth="1"/>
    <col min="15619" max="15619" width="7.6640625" style="74" bestFit="1" customWidth="1"/>
    <col min="15620" max="15620" width="8.6640625" style="74" bestFit="1" customWidth="1"/>
    <col min="15621" max="15621" width="5.109375" style="74" bestFit="1" customWidth="1"/>
    <col min="15622" max="15622" width="5.77734375" style="74" bestFit="1" customWidth="1"/>
    <col min="15623" max="15623" width="13.109375" style="74" bestFit="1" customWidth="1"/>
    <col min="15624" max="15624" width="8.44140625" style="74" bestFit="1" customWidth="1"/>
    <col min="15625" max="15625" width="4.88671875" style="74" bestFit="1" customWidth="1"/>
    <col min="15626" max="15626" width="7.88671875" style="74" bestFit="1" customWidth="1"/>
    <col min="15627" max="15627" width="9.21875" style="74" bestFit="1" customWidth="1"/>
    <col min="15628" max="15628" width="9.33203125" style="74" bestFit="1" customWidth="1"/>
    <col min="15629" max="15629" width="6.21875" style="74" bestFit="1" customWidth="1"/>
    <col min="15630" max="15872" width="8.88671875" style="74"/>
    <col min="15873" max="15873" width="10.44140625" style="74" bestFit="1" customWidth="1"/>
    <col min="15874" max="15874" width="10.88671875" style="74" bestFit="1" customWidth="1"/>
    <col min="15875" max="15875" width="7.6640625" style="74" bestFit="1" customWidth="1"/>
    <col min="15876" max="15876" width="8.6640625" style="74" bestFit="1" customWidth="1"/>
    <col min="15877" max="15877" width="5.109375" style="74" bestFit="1" customWidth="1"/>
    <col min="15878" max="15878" width="5.77734375" style="74" bestFit="1" customWidth="1"/>
    <col min="15879" max="15879" width="13.109375" style="74" bestFit="1" customWidth="1"/>
    <col min="15880" max="15880" width="8.44140625" style="74" bestFit="1" customWidth="1"/>
    <col min="15881" max="15881" width="4.88671875" style="74" bestFit="1" customWidth="1"/>
    <col min="15882" max="15882" width="7.88671875" style="74" bestFit="1" customWidth="1"/>
    <col min="15883" max="15883" width="9.21875" style="74" bestFit="1" customWidth="1"/>
    <col min="15884" max="15884" width="9.33203125" style="74" bestFit="1" customWidth="1"/>
    <col min="15885" max="15885" width="6.21875" style="74" bestFit="1" customWidth="1"/>
    <col min="15886" max="16128" width="8.88671875" style="74"/>
    <col min="16129" max="16129" width="10.44140625" style="74" bestFit="1" customWidth="1"/>
    <col min="16130" max="16130" width="10.88671875" style="74" bestFit="1" customWidth="1"/>
    <col min="16131" max="16131" width="7.6640625" style="74" bestFit="1" customWidth="1"/>
    <col min="16132" max="16132" width="8.6640625" style="74" bestFit="1" customWidth="1"/>
    <col min="16133" max="16133" width="5.109375" style="74" bestFit="1" customWidth="1"/>
    <col min="16134" max="16134" width="5.77734375" style="74" bestFit="1" customWidth="1"/>
    <col min="16135" max="16135" width="13.109375" style="74" bestFit="1" customWidth="1"/>
    <col min="16136" max="16136" width="8.44140625" style="74" bestFit="1" customWidth="1"/>
    <col min="16137" max="16137" width="4.88671875" style="74" bestFit="1" customWidth="1"/>
    <col min="16138" max="16138" width="7.88671875" style="74" bestFit="1" customWidth="1"/>
    <col min="16139" max="16139" width="9.21875" style="74" bestFit="1" customWidth="1"/>
    <col min="16140" max="16140" width="9.33203125" style="74" bestFit="1" customWidth="1"/>
    <col min="16141" max="16141" width="6.21875" style="74" bestFit="1" customWidth="1"/>
    <col min="16142" max="16384" width="8.88671875" style="74"/>
  </cols>
  <sheetData>
    <row r="1" spans="1:13" x14ac:dyDescent="0.2">
      <c r="A1" s="75" t="s">
        <v>802</v>
      </c>
      <c r="B1" s="75" t="s">
        <v>801</v>
      </c>
      <c r="C1" s="75" t="s">
        <v>800</v>
      </c>
      <c r="D1" s="75" t="s">
        <v>799</v>
      </c>
      <c r="E1" s="75" t="s">
        <v>851</v>
      </c>
      <c r="F1" s="75" t="s">
        <v>714</v>
      </c>
      <c r="G1" s="75" t="s">
        <v>798</v>
      </c>
      <c r="H1" s="75" t="s">
        <v>797</v>
      </c>
      <c r="I1" s="75" t="s">
        <v>715</v>
      </c>
      <c r="J1" s="75" t="s">
        <v>410</v>
      </c>
      <c r="K1" s="75" t="s">
        <v>796</v>
      </c>
      <c r="L1" s="75" t="s">
        <v>71</v>
      </c>
      <c r="M1" s="75" t="s">
        <v>795</v>
      </c>
    </row>
    <row r="2" spans="1:13" x14ac:dyDescent="0.2">
      <c r="A2" s="74" t="s">
        <v>742</v>
      </c>
      <c r="B2" s="74" t="s">
        <v>741</v>
      </c>
      <c r="C2" s="74">
        <v>50</v>
      </c>
      <c r="D2" s="74">
        <v>55</v>
      </c>
      <c r="E2" s="219">
        <v>44562</v>
      </c>
      <c r="F2" s="74" t="s">
        <v>728</v>
      </c>
      <c r="G2" s="74" t="s">
        <v>794</v>
      </c>
      <c r="H2" s="74" t="s">
        <v>793</v>
      </c>
      <c r="I2" s="74" t="s">
        <v>792</v>
      </c>
      <c r="J2" s="74">
        <v>2000</v>
      </c>
      <c r="K2" s="74">
        <f>J2*D2</f>
        <v>110000</v>
      </c>
      <c r="L2" s="74">
        <f t="shared" ref="L2:L31" si="0">K2*5%</f>
        <v>5500</v>
      </c>
      <c r="M2" s="74">
        <f>((D2-C2)*J2)-L2</f>
        <v>4500</v>
      </c>
    </row>
    <row r="3" spans="1:13" x14ac:dyDescent="0.2">
      <c r="A3" s="74" t="s">
        <v>740</v>
      </c>
      <c r="B3" s="74" t="s">
        <v>739</v>
      </c>
      <c r="C3" s="74">
        <v>15</v>
      </c>
      <c r="D3" s="74">
        <v>20</v>
      </c>
      <c r="E3" s="219">
        <v>44594</v>
      </c>
      <c r="F3" s="74" t="s">
        <v>722</v>
      </c>
      <c r="G3" s="74" t="s">
        <v>771</v>
      </c>
      <c r="H3" s="74" t="s">
        <v>791</v>
      </c>
      <c r="I3" s="74" t="s">
        <v>769</v>
      </c>
      <c r="J3" s="74">
        <v>1000</v>
      </c>
      <c r="K3" s="74">
        <f t="shared" ref="K3:K31" si="1">J3*D3</f>
        <v>20000</v>
      </c>
      <c r="L3" s="74">
        <f t="shared" si="0"/>
        <v>1000</v>
      </c>
      <c r="M3" s="74">
        <f t="shared" ref="M3:M31" si="2">((D3-C3)*J3)-L3</f>
        <v>4000</v>
      </c>
    </row>
    <row r="4" spans="1:13" x14ac:dyDescent="0.2">
      <c r="A4" s="74" t="s">
        <v>735</v>
      </c>
      <c r="B4" s="74" t="s">
        <v>734</v>
      </c>
      <c r="C4" s="74">
        <v>12</v>
      </c>
      <c r="D4" s="74">
        <v>15</v>
      </c>
      <c r="E4" s="219">
        <v>44626</v>
      </c>
      <c r="F4" s="74" t="s">
        <v>705</v>
      </c>
      <c r="G4" s="74" t="s">
        <v>790</v>
      </c>
      <c r="H4" s="74" t="s">
        <v>789</v>
      </c>
      <c r="I4" s="74" t="s">
        <v>788</v>
      </c>
      <c r="J4" s="74">
        <v>1200</v>
      </c>
      <c r="K4" s="74">
        <f t="shared" si="1"/>
        <v>18000</v>
      </c>
      <c r="L4" s="74">
        <f t="shared" si="0"/>
        <v>900</v>
      </c>
      <c r="M4" s="74">
        <f t="shared" si="2"/>
        <v>2700</v>
      </c>
    </row>
    <row r="5" spans="1:13" x14ac:dyDescent="0.2">
      <c r="A5" s="74" t="s">
        <v>730</v>
      </c>
      <c r="B5" s="74" t="s">
        <v>729</v>
      </c>
      <c r="C5" s="74">
        <v>150</v>
      </c>
      <c r="D5" s="74">
        <v>160</v>
      </c>
      <c r="E5" s="219">
        <v>44658</v>
      </c>
      <c r="F5" s="74" t="s">
        <v>702</v>
      </c>
      <c r="G5" s="74" t="s">
        <v>787</v>
      </c>
      <c r="H5" s="74" t="s">
        <v>786</v>
      </c>
      <c r="I5" s="74" t="s">
        <v>785</v>
      </c>
      <c r="J5" s="74">
        <v>1250</v>
      </c>
      <c r="K5" s="74">
        <f t="shared" si="1"/>
        <v>200000</v>
      </c>
      <c r="L5" s="74">
        <f t="shared" si="0"/>
        <v>10000</v>
      </c>
      <c r="M5" s="74">
        <f t="shared" si="2"/>
        <v>2500</v>
      </c>
    </row>
    <row r="6" spans="1:13" x14ac:dyDescent="0.2">
      <c r="A6" s="74" t="s">
        <v>724</v>
      </c>
      <c r="B6" s="74" t="s">
        <v>723</v>
      </c>
      <c r="C6" s="74">
        <v>50</v>
      </c>
      <c r="D6" s="74">
        <v>60</v>
      </c>
      <c r="E6" s="219">
        <v>44690</v>
      </c>
      <c r="F6" s="74" t="s">
        <v>728</v>
      </c>
      <c r="G6" s="74" t="s">
        <v>784</v>
      </c>
      <c r="H6" s="74" t="s">
        <v>783</v>
      </c>
      <c r="I6" s="74" t="s">
        <v>782</v>
      </c>
      <c r="J6" s="74">
        <v>1300</v>
      </c>
      <c r="K6" s="74">
        <f t="shared" si="1"/>
        <v>78000</v>
      </c>
      <c r="L6" s="74">
        <f t="shared" si="0"/>
        <v>3900</v>
      </c>
      <c r="M6" s="74">
        <f t="shared" si="2"/>
        <v>9100</v>
      </c>
    </row>
    <row r="7" spans="1:13" x14ac:dyDescent="0.2">
      <c r="A7" s="74" t="s">
        <v>742</v>
      </c>
      <c r="B7" s="74" t="s">
        <v>741</v>
      </c>
      <c r="C7" s="74">
        <v>50</v>
      </c>
      <c r="D7" s="74">
        <v>55</v>
      </c>
      <c r="E7" s="219">
        <v>44722</v>
      </c>
      <c r="F7" s="74" t="s">
        <v>722</v>
      </c>
      <c r="G7" s="74" t="s">
        <v>721</v>
      </c>
      <c r="H7" s="74" t="s">
        <v>781</v>
      </c>
      <c r="I7" s="74" t="s">
        <v>719</v>
      </c>
      <c r="J7" s="74">
        <v>1350</v>
      </c>
      <c r="K7" s="74">
        <f t="shared" si="1"/>
        <v>74250</v>
      </c>
      <c r="L7" s="74">
        <f t="shared" si="0"/>
        <v>3712.5</v>
      </c>
      <c r="M7" s="74">
        <f t="shared" si="2"/>
        <v>3037.5</v>
      </c>
    </row>
    <row r="8" spans="1:13" x14ac:dyDescent="0.2">
      <c r="A8" s="74" t="s">
        <v>740</v>
      </c>
      <c r="B8" s="74" t="s">
        <v>739</v>
      </c>
      <c r="C8" s="74">
        <v>15</v>
      </c>
      <c r="D8" s="74">
        <v>20</v>
      </c>
      <c r="E8" s="219">
        <v>44754</v>
      </c>
      <c r="F8" s="74" t="s">
        <v>705</v>
      </c>
      <c r="G8" s="74" t="s">
        <v>738</v>
      </c>
      <c r="H8" s="74" t="s">
        <v>780</v>
      </c>
      <c r="I8" s="74" t="s">
        <v>736</v>
      </c>
      <c r="J8" s="74">
        <v>1400</v>
      </c>
      <c r="K8" s="74">
        <f t="shared" si="1"/>
        <v>28000</v>
      </c>
      <c r="L8" s="74">
        <f t="shared" si="0"/>
        <v>1400</v>
      </c>
      <c r="M8" s="74">
        <f t="shared" si="2"/>
        <v>5600</v>
      </c>
    </row>
    <row r="9" spans="1:13" x14ac:dyDescent="0.2">
      <c r="A9" s="74" t="s">
        <v>735</v>
      </c>
      <c r="B9" s="74" t="s">
        <v>734</v>
      </c>
      <c r="C9" s="74">
        <v>12</v>
      </c>
      <c r="D9" s="74">
        <v>15</v>
      </c>
      <c r="E9" s="219">
        <v>44786</v>
      </c>
      <c r="F9" s="74" t="s">
        <v>702</v>
      </c>
      <c r="G9" s="74" t="s">
        <v>733</v>
      </c>
      <c r="H9" s="74" t="s">
        <v>779</v>
      </c>
      <c r="I9" s="74" t="s">
        <v>731</v>
      </c>
      <c r="J9" s="74">
        <v>9000</v>
      </c>
      <c r="K9" s="74">
        <f t="shared" si="1"/>
        <v>135000</v>
      </c>
      <c r="L9" s="74">
        <f t="shared" si="0"/>
        <v>6750</v>
      </c>
      <c r="M9" s="74">
        <f t="shared" si="2"/>
        <v>20250</v>
      </c>
    </row>
    <row r="10" spans="1:13" x14ac:dyDescent="0.2">
      <c r="A10" s="74" t="s">
        <v>730</v>
      </c>
      <c r="B10" s="74" t="s">
        <v>729</v>
      </c>
      <c r="C10" s="74">
        <v>150</v>
      </c>
      <c r="D10" s="74">
        <v>160</v>
      </c>
      <c r="E10" s="219">
        <v>44818</v>
      </c>
      <c r="F10" s="74" t="s">
        <v>728</v>
      </c>
      <c r="G10" s="74" t="s">
        <v>727</v>
      </c>
      <c r="H10" s="74" t="s">
        <v>778</v>
      </c>
      <c r="I10" s="74" t="s">
        <v>725</v>
      </c>
      <c r="J10" s="74">
        <v>800</v>
      </c>
      <c r="K10" s="74">
        <f t="shared" si="1"/>
        <v>128000</v>
      </c>
      <c r="L10" s="74">
        <f t="shared" si="0"/>
        <v>6400</v>
      </c>
      <c r="M10" s="74">
        <f t="shared" si="2"/>
        <v>1600</v>
      </c>
    </row>
    <row r="11" spans="1:13" x14ac:dyDescent="0.2">
      <c r="A11" s="74" t="s">
        <v>724</v>
      </c>
      <c r="B11" s="74" t="s">
        <v>723</v>
      </c>
      <c r="C11" s="74">
        <v>50</v>
      </c>
      <c r="D11" s="74">
        <v>60</v>
      </c>
      <c r="E11" s="219">
        <v>44850</v>
      </c>
      <c r="F11" s="74" t="s">
        <v>722</v>
      </c>
      <c r="G11" s="74" t="s">
        <v>721</v>
      </c>
      <c r="H11" s="74" t="s">
        <v>777</v>
      </c>
      <c r="I11" s="74" t="s">
        <v>719</v>
      </c>
      <c r="J11" s="74">
        <v>1700</v>
      </c>
      <c r="K11" s="74">
        <f t="shared" si="1"/>
        <v>102000</v>
      </c>
      <c r="L11" s="74">
        <f t="shared" si="0"/>
        <v>5100</v>
      </c>
      <c r="M11" s="74">
        <f t="shared" si="2"/>
        <v>11900</v>
      </c>
    </row>
    <row r="12" spans="1:13" x14ac:dyDescent="0.2">
      <c r="A12" s="74" t="s">
        <v>742</v>
      </c>
      <c r="B12" s="74" t="s">
        <v>741</v>
      </c>
      <c r="C12" s="74">
        <v>50</v>
      </c>
      <c r="D12" s="74">
        <v>55</v>
      </c>
      <c r="E12" s="219">
        <v>44882</v>
      </c>
      <c r="F12" s="74" t="s">
        <v>705</v>
      </c>
      <c r="G12" s="74" t="s">
        <v>751</v>
      </c>
      <c r="H12" s="74" t="s">
        <v>776</v>
      </c>
      <c r="I12" s="74" t="s">
        <v>749</v>
      </c>
      <c r="J12" s="74">
        <v>650</v>
      </c>
      <c r="K12" s="74">
        <f t="shared" si="1"/>
        <v>35750</v>
      </c>
      <c r="L12" s="74">
        <f t="shared" si="0"/>
        <v>1787.5</v>
      </c>
      <c r="M12" s="74">
        <f t="shared" si="2"/>
        <v>1462.5</v>
      </c>
    </row>
    <row r="13" spans="1:13" x14ac:dyDescent="0.2">
      <c r="A13" s="74" t="s">
        <v>740</v>
      </c>
      <c r="B13" s="74" t="s">
        <v>739</v>
      </c>
      <c r="C13" s="74">
        <v>15</v>
      </c>
      <c r="D13" s="74">
        <v>20</v>
      </c>
      <c r="E13" s="219">
        <v>44914</v>
      </c>
      <c r="F13" s="74" t="s">
        <v>702</v>
      </c>
      <c r="G13" s="74" t="s">
        <v>760</v>
      </c>
      <c r="H13" s="74" t="s">
        <v>775</v>
      </c>
      <c r="I13" s="74" t="s">
        <v>758</v>
      </c>
      <c r="J13" s="74">
        <v>780</v>
      </c>
      <c r="K13" s="74">
        <f t="shared" si="1"/>
        <v>15600</v>
      </c>
      <c r="L13" s="74">
        <f t="shared" si="0"/>
        <v>780</v>
      </c>
      <c r="M13" s="74">
        <f t="shared" si="2"/>
        <v>3120</v>
      </c>
    </row>
    <row r="14" spans="1:13" x14ac:dyDescent="0.2">
      <c r="A14" s="74" t="s">
        <v>735</v>
      </c>
      <c r="B14" s="74" t="s">
        <v>734</v>
      </c>
      <c r="C14" s="74">
        <v>12</v>
      </c>
      <c r="D14" s="74">
        <v>15</v>
      </c>
      <c r="E14" s="219">
        <v>44946</v>
      </c>
      <c r="F14" s="74" t="s">
        <v>728</v>
      </c>
      <c r="G14" s="74" t="s">
        <v>774</v>
      </c>
      <c r="H14" s="74" t="s">
        <v>773</v>
      </c>
      <c r="I14" s="74" t="s">
        <v>772</v>
      </c>
      <c r="J14" s="74">
        <v>820</v>
      </c>
      <c r="K14" s="74">
        <f t="shared" si="1"/>
        <v>12300</v>
      </c>
      <c r="L14" s="74">
        <f t="shared" si="0"/>
        <v>615</v>
      </c>
      <c r="M14" s="74">
        <f t="shared" si="2"/>
        <v>1845</v>
      </c>
    </row>
    <row r="15" spans="1:13" x14ac:dyDescent="0.2">
      <c r="A15" s="74" t="s">
        <v>730</v>
      </c>
      <c r="B15" s="74" t="s">
        <v>729</v>
      </c>
      <c r="C15" s="74">
        <v>150</v>
      </c>
      <c r="D15" s="74">
        <v>160</v>
      </c>
      <c r="E15" s="219">
        <v>44978</v>
      </c>
      <c r="F15" s="74" t="s">
        <v>722</v>
      </c>
      <c r="G15" s="74" t="s">
        <v>771</v>
      </c>
      <c r="H15" s="74" t="s">
        <v>770</v>
      </c>
      <c r="I15" s="74" t="s">
        <v>769</v>
      </c>
      <c r="J15" s="74">
        <v>780</v>
      </c>
      <c r="K15" s="74">
        <f t="shared" si="1"/>
        <v>124800</v>
      </c>
      <c r="L15" s="74">
        <f t="shared" si="0"/>
        <v>6240</v>
      </c>
      <c r="M15" s="74">
        <f t="shared" si="2"/>
        <v>1560</v>
      </c>
    </row>
    <row r="16" spans="1:13" x14ac:dyDescent="0.2">
      <c r="A16" s="74" t="s">
        <v>724</v>
      </c>
      <c r="B16" s="74" t="s">
        <v>723</v>
      </c>
      <c r="C16" s="74">
        <v>50</v>
      </c>
      <c r="D16" s="74">
        <v>60</v>
      </c>
      <c r="E16" s="219">
        <v>45010</v>
      </c>
      <c r="F16" s="74" t="s">
        <v>705</v>
      </c>
      <c r="G16" s="74" t="s">
        <v>768</v>
      </c>
      <c r="H16" s="74" t="s">
        <v>767</v>
      </c>
      <c r="I16" s="74" t="s">
        <v>766</v>
      </c>
      <c r="J16" s="74">
        <v>850</v>
      </c>
      <c r="K16" s="74">
        <f t="shared" si="1"/>
        <v>51000</v>
      </c>
      <c r="L16" s="74">
        <f t="shared" si="0"/>
        <v>2550</v>
      </c>
      <c r="M16" s="74">
        <f t="shared" si="2"/>
        <v>5950</v>
      </c>
    </row>
    <row r="17" spans="1:13" x14ac:dyDescent="0.2">
      <c r="A17" s="74" t="s">
        <v>742</v>
      </c>
      <c r="B17" s="74" t="s">
        <v>741</v>
      </c>
      <c r="C17" s="74">
        <v>50</v>
      </c>
      <c r="D17" s="74">
        <v>55</v>
      </c>
      <c r="E17" s="219">
        <v>45042</v>
      </c>
      <c r="F17" s="74" t="s">
        <v>702</v>
      </c>
      <c r="G17" s="74" t="s">
        <v>748</v>
      </c>
      <c r="H17" s="74" t="s">
        <v>765</v>
      </c>
      <c r="I17" s="74" t="s">
        <v>746</v>
      </c>
      <c r="J17" s="74">
        <v>980</v>
      </c>
      <c r="K17" s="74">
        <f t="shared" si="1"/>
        <v>53900</v>
      </c>
      <c r="L17" s="74">
        <f t="shared" si="0"/>
        <v>2695</v>
      </c>
      <c r="M17" s="74">
        <f t="shared" si="2"/>
        <v>2205</v>
      </c>
    </row>
    <row r="18" spans="1:13" x14ac:dyDescent="0.2">
      <c r="A18" s="74" t="s">
        <v>740</v>
      </c>
      <c r="B18" s="74" t="s">
        <v>739</v>
      </c>
      <c r="C18" s="74">
        <v>15</v>
      </c>
      <c r="D18" s="74">
        <v>20</v>
      </c>
      <c r="E18" s="219">
        <v>45074</v>
      </c>
      <c r="F18" s="74" t="s">
        <v>728</v>
      </c>
      <c r="G18" s="74" t="s">
        <v>757</v>
      </c>
      <c r="H18" s="74" t="s">
        <v>756</v>
      </c>
      <c r="I18" s="74" t="s">
        <v>764</v>
      </c>
      <c r="J18" s="74">
        <v>900</v>
      </c>
      <c r="K18" s="74">
        <f t="shared" si="1"/>
        <v>18000</v>
      </c>
      <c r="L18" s="74">
        <f t="shared" si="0"/>
        <v>900</v>
      </c>
      <c r="M18" s="74">
        <f t="shared" si="2"/>
        <v>3600</v>
      </c>
    </row>
    <row r="19" spans="1:13" x14ac:dyDescent="0.2">
      <c r="A19" s="74" t="s">
        <v>735</v>
      </c>
      <c r="B19" s="74" t="s">
        <v>734</v>
      </c>
      <c r="C19" s="74">
        <v>12</v>
      </c>
      <c r="D19" s="74">
        <v>15</v>
      </c>
      <c r="E19" s="219">
        <v>45106</v>
      </c>
      <c r="F19" s="74" t="s">
        <v>722</v>
      </c>
      <c r="G19" s="74" t="s">
        <v>754</v>
      </c>
      <c r="H19" s="74" t="s">
        <v>763</v>
      </c>
      <c r="I19" s="74" t="s">
        <v>752</v>
      </c>
      <c r="J19" s="74">
        <v>656</v>
      </c>
      <c r="K19" s="74">
        <f t="shared" si="1"/>
        <v>9840</v>
      </c>
      <c r="L19" s="74">
        <f t="shared" si="0"/>
        <v>492</v>
      </c>
      <c r="M19" s="74">
        <f t="shared" si="2"/>
        <v>1476</v>
      </c>
    </row>
    <row r="20" spans="1:13" x14ac:dyDescent="0.2">
      <c r="A20" s="74" t="s">
        <v>730</v>
      </c>
      <c r="B20" s="74" t="s">
        <v>729</v>
      </c>
      <c r="C20" s="74">
        <v>150</v>
      </c>
      <c r="D20" s="74">
        <v>160</v>
      </c>
      <c r="E20" s="219">
        <v>45138</v>
      </c>
      <c r="F20" s="74" t="s">
        <v>705</v>
      </c>
      <c r="G20" s="74" t="s">
        <v>762</v>
      </c>
      <c r="H20" s="74" t="s">
        <v>762</v>
      </c>
      <c r="I20" s="74" t="s">
        <v>761</v>
      </c>
      <c r="J20" s="74">
        <v>985</v>
      </c>
      <c r="K20" s="74">
        <f t="shared" si="1"/>
        <v>157600</v>
      </c>
      <c r="L20" s="74">
        <f t="shared" si="0"/>
        <v>7880</v>
      </c>
      <c r="M20" s="74">
        <f t="shared" si="2"/>
        <v>1970</v>
      </c>
    </row>
    <row r="21" spans="1:13" x14ac:dyDescent="0.2">
      <c r="A21" s="74" t="s">
        <v>724</v>
      </c>
      <c r="B21" s="74" t="s">
        <v>723</v>
      </c>
      <c r="C21" s="74">
        <v>50</v>
      </c>
      <c r="D21" s="74">
        <v>60</v>
      </c>
      <c r="E21" s="219">
        <v>45170</v>
      </c>
      <c r="F21" s="74" t="s">
        <v>702</v>
      </c>
      <c r="G21" s="74" t="s">
        <v>760</v>
      </c>
      <c r="H21" s="74" t="s">
        <v>759</v>
      </c>
      <c r="I21" s="74" t="s">
        <v>758</v>
      </c>
      <c r="J21" s="74">
        <v>658</v>
      </c>
      <c r="K21" s="74">
        <f t="shared" si="1"/>
        <v>39480</v>
      </c>
      <c r="L21" s="74">
        <f t="shared" si="0"/>
        <v>1974</v>
      </c>
      <c r="M21" s="74">
        <f t="shared" si="2"/>
        <v>4606</v>
      </c>
    </row>
    <row r="22" spans="1:13" x14ac:dyDescent="0.2">
      <c r="A22" s="74" t="s">
        <v>742</v>
      </c>
      <c r="B22" s="74" t="s">
        <v>741</v>
      </c>
      <c r="C22" s="74">
        <v>50</v>
      </c>
      <c r="D22" s="74">
        <v>55</v>
      </c>
      <c r="E22" s="219">
        <v>45202</v>
      </c>
      <c r="F22" s="74" t="s">
        <v>728</v>
      </c>
      <c r="G22" s="74" t="s">
        <v>757</v>
      </c>
      <c r="H22" s="74" t="s">
        <v>756</v>
      </c>
      <c r="I22" s="74" t="s">
        <v>755</v>
      </c>
      <c r="J22" s="74">
        <v>657</v>
      </c>
      <c r="K22" s="74">
        <f t="shared" si="1"/>
        <v>36135</v>
      </c>
      <c r="L22" s="74">
        <f t="shared" si="0"/>
        <v>1806.75</v>
      </c>
      <c r="M22" s="74">
        <f t="shared" si="2"/>
        <v>1478.25</v>
      </c>
    </row>
    <row r="23" spans="1:13" x14ac:dyDescent="0.2">
      <c r="A23" s="74" t="s">
        <v>740</v>
      </c>
      <c r="B23" s="74" t="s">
        <v>739</v>
      </c>
      <c r="C23" s="74">
        <v>15</v>
      </c>
      <c r="D23" s="74">
        <v>20</v>
      </c>
      <c r="E23" s="219">
        <v>45234</v>
      </c>
      <c r="F23" s="74" t="s">
        <v>722</v>
      </c>
      <c r="G23" s="74" t="s">
        <v>754</v>
      </c>
      <c r="H23" s="74" t="s">
        <v>753</v>
      </c>
      <c r="I23" s="74" t="s">
        <v>752</v>
      </c>
      <c r="J23" s="74">
        <v>895</v>
      </c>
      <c r="K23" s="74">
        <f t="shared" si="1"/>
        <v>17900</v>
      </c>
      <c r="L23" s="74">
        <f t="shared" si="0"/>
        <v>895</v>
      </c>
      <c r="M23" s="74">
        <f t="shared" si="2"/>
        <v>3580</v>
      </c>
    </row>
    <row r="24" spans="1:13" x14ac:dyDescent="0.2">
      <c r="A24" s="74" t="s">
        <v>735</v>
      </c>
      <c r="B24" s="74" t="s">
        <v>734</v>
      </c>
      <c r="C24" s="74">
        <v>12</v>
      </c>
      <c r="D24" s="74">
        <v>15</v>
      </c>
      <c r="E24" s="219">
        <v>45266</v>
      </c>
      <c r="F24" s="74" t="s">
        <v>705</v>
      </c>
      <c r="G24" s="74" t="s">
        <v>751</v>
      </c>
      <c r="H24" s="74" t="s">
        <v>750</v>
      </c>
      <c r="I24" s="74" t="s">
        <v>749</v>
      </c>
      <c r="J24" s="74">
        <v>856</v>
      </c>
      <c r="K24" s="74">
        <f t="shared" si="1"/>
        <v>12840</v>
      </c>
      <c r="L24" s="74">
        <f t="shared" si="0"/>
        <v>642</v>
      </c>
      <c r="M24" s="74">
        <f t="shared" si="2"/>
        <v>1926</v>
      </c>
    </row>
    <row r="25" spans="1:13" x14ac:dyDescent="0.2">
      <c r="A25" s="74" t="s">
        <v>730</v>
      </c>
      <c r="B25" s="74" t="s">
        <v>729</v>
      </c>
      <c r="C25" s="74">
        <v>150</v>
      </c>
      <c r="D25" s="74">
        <v>160</v>
      </c>
      <c r="E25" s="219">
        <v>45298</v>
      </c>
      <c r="F25" s="74" t="s">
        <v>702</v>
      </c>
      <c r="G25" s="74" t="s">
        <v>748</v>
      </c>
      <c r="H25" s="74" t="s">
        <v>747</v>
      </c>
      <c r="I25" s="74" t="s">
        <v>746</v>
      </c>
      <c r="J25" s="74">
        <v>985</v>
      </c>
      <c r="K25" s="74">
        <f t="shared" si="1"/>
        <v>157600</v>
      </c>
      <c r="L25" s="74">
        <f t="shared" si="0"/>
        <v>7880</v>
      </c>
      <c r="M25" s="74">
        <f t="shared" si="2"/>
        <v>1970</v>
      </c>
    </row>
    <row r="26" spans="1:13" x14ac:dyDescent="0.2">
      <c r="A26" s="74" t="s">
        <v>724</v>
      </c>
      <c r="B26" s="74" t="s">
        <v>723</v>
      </c>
      <c r="C26" s="74">
        <v>50</v>
      </c>
      <c r="D26" s="74">
        <v>60</v>
      </c>
      <c r="E26" s="219">
        <v>45330</v>
      </c>
      <c r="F26" s="74" t="s">
        <v>728</v>
      </c>
      <c r="G26" s="74" t="s">
        <v>745</v>
      </c>
      <c r="H26" s="74" t="s">
        <v>744</v>
      </c>
      <c r="I26" s="74" t="s">
        <v>743</v>
      </c>
      <c r="J26" s="74">
        <v>658</v>
      </c>
      <c r="K26" s="74">
        <f t="shared" si="1"/>
        <v>39480</v>
      </c>
      <c r="L26" s="74">
        <f t="shared" si="0"/>
        <v>1974</v>
      </c>
      <c r="M26" s="74">
        <f t="shared" si="2"/>
        <v>4606</v>
      </c>
    </row>
    <row r="27" spans="1:13" x14ac:dyDescent="0.2">
      <c r="A27" s="74" t="s">
        <v>742</v>
      </c>
      <c r="B27" s="74" t="s">
        <v>741</v>
      </c>
      <c r="C27" s="74">
        <v>50</v>
      </c>
      <c r="D27" s="74">
        <v>55</v>
      </c>
      <c r="E27" s="219">
        <v>45362</v>
      </c>
      <c r="F27" s="74" t="s">
        <v>722</v>
      </c>
      <c r="G27" s="74" t="s">
        <v>721</v>
      </c>
      <c r="H27" s="74" t="s">
        <v>720</v>
      </c>
      <c r="I27" s="74" t="s">
        <v>719</v>
      </c>
      <c r="J27" s="74">
        <v>896</v>
      </c>
      <c r="K27" s="74">
        <f t="shared" si="1"/>
        <v>49280</v>
      </c>
      <c r="L27" s="74">
        <f t="shared" si="0"/>
        <v>2464</v>
      </c>
      <c r="M27" s="74">
        <f t="shared" si="2"/>
        <v>2016</v>
      </c>
    </row>
    <row r="28" spans="1:13" x14ac:dyDescent="0.2">
      <c r="A28" s="74" t="s">
        <v>740</v>
      </c>
      <c r="B28" s="74" t="s">
        <v>739</v>
      </c>
      <c r="C28" s="74">
        <v>15</v>
      </c>
      <c r="D28" s="74">
        <v>20</v>
      </c>
      <c r="E28" s="219">
        <v>45394</v>
      </c>
      <c r="F28" s="74" t="s">
        <v>705</v>
      </c>
      <c r="G28" s="74" t="s">
        <v>738</v>
      </c>
      <c r="H28" s="74" t="s">
        <v>737</v>
      </c>
      <c r="I28" s="74" t="s">
        <v>736</v>
      </c>
      <c r="J28" s="74">
        <v>577</v>
      </c>
      <c r="K28" s="74">
        <f t="shared" si="1"/>
        <v>11540</v>
      </c>
      <c r="L28" s="74">
        <f t="shared" si="0"/>
        <v>577</v>
      </c>
      <c r="M28" s="74">
        <f t="shared" si="2"/>
        <v>2308</v>
      </c>
    </row>
    <row r="29" spans="1:13" x14ac:dyDescent="0.2">
      <c r="A29" s="74" t="s">
        <v>735</v>
      </c>
      <c r="B29" s="74" t="s">
        <v>734</v>
      </c>
      <c r="C29" s="74">
        <v>12</v>
      </c>
      <c r="D29" s="74">
        <v>15</v>
      </c>
      <c r="E29" s="219">
        <v>45426</v>
      </c>
      <c r="F29" s="74" t="s">
        <v>702</v>
      </c>
      <c r="G29" s="74" t="s">
        <v>733</v>
      </c>
      <c r="H29" s="74" t="s">
        <v>732</v>
      </c>
      <c r="I29" s="74" t="s">
        <v>731</v>
      </c>
      <c r="J29" s="74">
        <v>987</v>
      </c>
      <c r="K29" s="74">
        <f t="shared" si="1"/>
        <v>14805</v>
      </c>
      <c r="L29" s="74">
        <f t="shared" si="0"/>
        <v>740.25</v>
      </c>
      <c r="M29" s="74">
        <f t="shared" si="2"/>
        <v>2220.75</v>
      </c>
    </row>
    <row r="30" spans="1:13" x14ac:dyDescent="0.2">
      <c r="A30" s="74" t="s">
        <v>730</v>
      </c>
      <c r="B30" s="74" t="s">
        <v>729</v>
      </c>
      <c r="C30" s="74">
        <v>150</v>
      </c>
      <c r="D30" s="74">
        <v>160</v>
      </c>
      <c r="E30" s="219">
        <v>45458</v>
      </c>
      <c r="F30" s="74" t="s">
        <v>728</v>
      </c>
      <c r="G30" s="74" t="s">
        <v>727</v>
      </c>
      <c r="H30" s="74" t="s">
        <v>726</v>
      </c>
      <c r="I30" s="74" t="s">
        <v>725</v>
      </c>
      <c r="J30" s="74">
        <v>897</v>
      </c>
      <c r="K30" s="74">
        <f t="shared" si="1"/>
        <v>143520</v>
      </c>
      <c r="L30" s="74">
        <f t="shared" si="0"/>
        <v>7176</v>
      </c>
      <c r="M30" s="74">
        <f t="shared" si="2"/>
        <v>1794</v>
      </c>
    </row>
    <row r="31" spans="1:13" x14ac:dyDescent="0.2">
      <c r="A31" s="74" t="s">
        <v>724</v>
      </c>
      <c r="B31" s="74" t="s">
        <v>723</v>
      </c>
      <c r="C31" s="74">
        <v>50</v>
      </c>
      <c r="D31" s="74">
        <v>60</v>
      </c>
      <c r="E31" s="219">
        <v>45490</v>
      </c>
      <c r="F31" s="74" t="s">
        <v>722</v>
      </c>
      <c r="G31" s="74" t="s">
        <v>721</v>
      </c>
      <c r="H31" s="74" t="s">
        <v>720</v>
      </c>
      <c r="I31" s="74" t="s">
        <v>719</v>
      </c>
      <c r="J31" s="74">
        <v>852</v>
      </c>
      <c r="K31" s="74">
        <f t="shared" si="1"/>
        <v>51120</v>
      </c>
      <c r="L31" s="74">
        <f t="shared" si="0"/>
        <v>2556</v>
      </c>
      <c r="M31" s="74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1"/>
  <dimension ref="A1:E20"/>
  <sheetViews>
    <sheetView workbookViewId="0">
      <selection activeCell="G23" sqref="G23"/>
    </sheetView>
  </sheetViews>
  <sheetFormatPr defaultColWidth="8.88671875" defaultRowHeight="12.75" x14ac:dyDescent="0.2"/>
  <cols>
    <col min="1" max="1" width="12.77734375" style="74" bestFit="1" customWidth="1"/>
    <col min="2" max="2" width="6.5546875" style="74" bestFit="1" customWidth="1"/>
    <col min="3" max="3" width="7.77734375" style="74" bestFit="1" customWidth="1"/>
    <col min="4" max="4" width="4.109375" style="74" bestFit="1" customWidth="1"/>
    <col min="5" max="5" width="6.21875" style="74" bestFit="1" customWidth="1"/>
    <col min="6" max="16384" width="8.88671875" style="74"/>
  </cols>
  <sheetData>
    <row r="1" spans="1:5" x14ac:dyDescent="0.2">
      <c r="A1" s="85" t="s">
        <v>696</v>
      </c>
      <c r="B1" s="82" t="s">
        <v>692</v>
      </c>
      <c r="C1" s="84" t="s">
        <v>694</v>
      </c>
      <c r="D1" s="83" t="s">
        <v>693</v>
      </c>
      <c r="E1" s="81" t="s">
        <v>691</v>
      </c>
    </row>
    <row r="2" spans="1:5" x14ac:dyDescent="0.2">
      <c r="A2" s="73" t="s">
        <v>581</v>
      </c>
      <c r="B2" s="73" t="s">
        <v>424</v>
      </c>
      <c r="C2" s="78">
        <v>32075</v>
      </c>
      <c r="D2" s="79">
        <f t="shared" ref="D2:D20" ca="1" si="0">DATEDIF(C2,TODAY(),"Y")</f>
        <v>35</v>
      </c>
      <c r="E2" s="88">
        <v>89140</v>
      </c>
    </row>
    <row r="3" spans="1:5" x14ac:dyDescent="0.2">
      <c r="A3" s="73" t="s">
        <v>805</v>
      </c>
      <c r="B3" s="73" t="s">
        <v>424</v>
      </c>
      <c r="C3" s="78">
        <v>32594</v>
      </c>
      <c r="D3" s="79">
        <f t="shared" ca="1" si="0"/>
        <v>33</v>
      </c>
      <c r="E3" s="88">
        <v>87980</v>
      </c>
    </row>
    <row r="4" spans="1:5" x14ac:dyDescent="0.2">
      <c r="A4" s="73" t="s">
        <v>621</v>
      </c>
      <c r="B4" s="73" t="s">
        <v>424</v>
      </c>
      <c r="C4" s="78">
        <v>36573</v>
      </c>
      <c r="D4" s="79">
        <f t="shared" ca="1" si="0"/>
        <v>23</v>
      </c>
      <c r="E4" s="88">
        <v>86530</v>
      </c>
    </row>
    <row r="5" spans="1:5" x14ac:dyDescent="0.2">
      <c r="A5" s="73" t="s">
        <v>811</v>
      </c>
      <c r="B5" s="73" t="s">
        <v>424</v>
      </c>
      <c r="C5" s="78">
        <v>32841</v>
      </c>
      <c r="D5" s="79">
        <f t="shared" ca="1" si="0"/>
        <v>33</v>
      </c>
      <c r="E5" s="88">
        <v>81980</v>
      </c>
    </row>
    <row r="6" spans="1:5" x14ac:dyDescent="0.2">
      <c r="A6" s="73" t="s">
        <v>812</v>
      </c>
      <c r="B6" s="73" t="s">
        <v>420</v>
      </c>
      <c r="C6" s="78">
        <v>31935</v>
      </c>
      <c r="D6" s="79">
        <f t="shared" ca="1" si="0"/>
        <v>35</v>
      </c>
      <c r="E6" s="88">
        <v>80050</v>
      </c>
    </row>
    <row r="7" spans="1:5" x14ac:dyDescent="0.2">
      <c r="A7" s="73" t="s">
        <v>804</v>
      </c>
      <c r="B7" s="73" t="s">
        <v>424</v>
      </c>
      <c r="C7" s="78">
        <v>32991</v>
      </c>
      <c r="D7" s="79">
        <f t="shared" ca="1" si="0"/>
        <v>32</v>
      </c>
      <c r="E7" s="88">
        <v>73440</v>
      </c>
    </row>
    <row r="8" spans="1:5" x14ac:dyDescent="0.2">
      <c r="A8" s="73" t="s">
        <v>814</v>
      </c>
      <c r="B8" s="73" t="s">
        <v>424</v>
      </c>
      <c r="C8" s="78">
        <v>38137</v>
      </c>
      <c r="D8" s="79">
        <f t="shared" ca="1" si="0"/>
        <v>18</v>
      </c>
      <c r="E8" s="88">
        <v>72830</v>
      </c>
    </row>
    <row r="9" spans="1:5" x14ac:dyDescent="0.2">
      <c r="A9" s="73" t="s">
        <v>807</v>
      </c>
      <c r="B9" s="73" t="s">
        <v>424</v>
      </c>
      <c r="C9" s="78">
        <v>32476</v>
      </c>
      <c r="D9" s="79">
        <f t="shared" ca="1" si="0"/>
        <v>34</v>
      </c>
      <c r="E9" s="88">
        <v>71150</v>
      </c>
    </row>
    <row r="10" spans="1:5" x14ac:dyDescent="0.2">
      <c r="A10" s="73" t="s">
        <v>653</v>
      </c>
      <c r="B10" s="73" t="s">
        <v>424</v>
      </c>
      <c r="C10" s="78">
        <v>31761</v>
      </c>
      <c r="D10" s="79">
        <f t="shared" ca="1" si="0"/>
        <v>36</v>
      </c>
      <c r="E10" s="88">
        <v>69060</v>
      </c>
    </row>
    <row r="11" spans="1:5" x14ac:dyDescent="0.2">
      <c r="A11" s="73" t="s">
        <v>565</v>
      </c>
      <c r="B11" s="73" t="s">
        <v>424</v>
      </c>
      <c r="C11" s="78">
        <v>34019</v>
      </c>
      <c r="D11" s="79">
        <f t="shared" ca="1" si="0"/>
        <v>30</v>
      </c>
      <c r="E11" s="88">
        <v>66740</v>
      </c>
    </row>
    <row r="12" spans="1:5" x14ac:dyDescent="0.2">
      <c r="A12" s="73" t="s">
        <v>813</v>
      </c>
      <c r="B12" s="73" t="s">
        <v>420</v>
      </c>
      <c r="C12" s="78">
        <v>32368</v>
      </c>
      <c r="D12" s="79">
        <f t="shared" ca="1" si="0"/>
        <v>34</v>
      </c>
      <c r="E12" s="88">
        <v>64460</v>
      </c>
    </row>
    <row r="13" spans="1:5" x14ac:dyDescent="0.2">
      <c r="A13" s="73" t="s">
        <v>808</v>
      </c>
      <c r="B13" s="73" t="s">
        <v>424</v>
      </c>
      <c r="C13" s="78">
        <v>33571</v>
      </c>
      <c r="D13" s="79">
        <f t="shared" ca="1" si="0"/>
        <v>31</v>
      </c>
      <c r="E13" s="88">
        <v>63070</v>
      </c>
    </row>
    <row r="14" spans="1:5" x14ac:dyDescent="0.2">
      <c r="A14" s="73" t="s">
        <v>815</v>
      </c>
      <c r="B14" s="73" t="s">
        <v>424</v>
      </c>
      <c r="C14" s="78">
        <v>32410</v>
      </c>
      <c r="D14" s="79">
        <f t="shared" ca="1" si="0"/>
        <v>34</v>
      </c>
      <c r="E14" s="88">
        <v>58910</v>
      </c>
    </row>
    <row r="15" spans="1:5" x14ac:dyDescent="0.2">
      <c r="A15" s="73" t="s">
        <v>806</v>
      </c>
      <c r="B15" s="73" t="s">
        <v>420</v>
      </c>
      <c r="C15" s="78">
        <v>34085</v>
      </c>
      <c r="D15" s="79">
        <f t="shared" ca="1" si="0"/>
        <v>29</v>
      </c>
      <c r="E15" s="88">
        <v>58130</v>
      </c>
    </row>
    <row r="16" spans="1:5" x14ac:dyDescent="0.2">
      <c r="A16" s="73" t="s">
        <v>817</v>
      </c>
      <c r="B16" s="73" t="s">
        <v>420</v>
      </c>
      <c r="C16" s="78">
        <v>31918</v>
      </c>
      <c r="D16" s="79">
        <f t="shared" ca="1" si="0"/>
        <v>35</v>
      </c>
      <c r="E16" s="88">
        <v>42940</v>
      </c>
    </row>
    <row r="17" spans="1:5" x14ac:dyDescent="0.2">
      <c r="A17" s="73" t="s">
        <v>803</v>
      </c>
      <c r="B17" s="73" t="s">
        <v>424</v>
      </c>
      <c r="C17" s="78">
        <v>32776</v>
      </c>
      <c r="D17" s="79">
        <f t="shared" ca="1" si="0"/>
        <v>33</v>
      </c>
      <c r="E17" s="88">
        <v>31840</v>
      </c>
    </row>
    <row r="18" spans="1:5" x14ac:dyDescent="0.2">
      <c r="A18" s="73" t="s">
        <v>810</v>
      </c>
      <c r="B18" s="73" t="s">
        <v>417</v>
      </c>
      <c r="C18" s="78">
        <v>32855</v>
      </c>
      <c r="D18" s="79">
        <f t="shared" ca="1" si="0"/>
        <v>33</v>
      </c>
      <c r="E18" s="88">
        <v>30416</v>
      </c>
    </row>
    <row r="19" spans="1:5" x14ac:dyDescent="0.2">
      <c r="A19" s="73" t="s">
        <v>816</v>
      </c>
      <c r="B19" s="73" t="s">
        <v>424</v>
      </c>
      <c r="C19" s="78">
        <v>34861</v>
      </c>
      <c r="D19" s="79">
        <f t="shared" ca="1" si="0"/>
        <v>27</v>
      </c>
      <c r="E19" s="88">
        <v>24550</v>
      </c>
    </row>
    <row r="20" spans="1:5" x14ac:dyDescent="0.2">
      <c r="A20" s="73" t="s">
        <v>809</v>
      </c>
      <c r="B20" s="73" t="s">
        <v>424</v>
      </c>
      <c r="C20" s="78">
        <v>32097</v>
      </c>
      <c r="D20" s="79">
        <f t="shared" ca="1" si="0"/>
        <v>35</v>
      </c>
      <c r="E20" s="88">
        <v>22900</v>
      </c>
    </row>
  </sheetData>
  <sortState ref="A2:E20">
    <sortCondition descending="1" ref="E2:E20"/>
  </sortState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7"/>
  <dimension ref="A1:E17"/>
  <sheetViews>
    <sheetView zoomScale="140" zoomScaleNormal="140" workbookViewId="0">
      <selection activeCell="C6" sqref="C6"/>
    </sheetView>
  </sheetViews>
  <sheetFormatPr defaultRowHeight="12.75" x14ac:dyDescent="0.2"/>
  <cols>
    <col min="1" max="1" width="9.109375" style="74" bestFit="1" customWidth="1"/>
    <col min="2" max="2" width="9.109375" style="74" customWidth="1"/>
    <col min="3" max="3" width="9.109375" style="90" bestFit="1" customWidth="1"/>
    <col min="4" max="4" width="8.88671875" style="74"/>
    <col min="5" max="5" width="7.88671875" style="74" bestFit="1" customWidth="1"/>
    <col min="6" max="256" width="8.88671875" style="74"/>
    <col min="257" max="257" width="9.109375" style="74" bestFit="1" customWidth="1"/>
    <col min="258" max="258" width="9.109375" style="74" customWidth="1"/>
    <col min="259" max="259" width="9.109375" style="74" bestFit="1" customWidth="1"/>
    <col min="260" max="260" width="8.88671875" style="74"/>
    <col min="261" max="261" width="7.88671875" style="74" bestFit="1" customWidth="1"/>
    <col min="262" max="512" width="8.88671875" style="74"/>
    <col min="513" max="513" width="9.109375" style="74" bestFit="1" customWidth="1"/>
    <col min="514" max="514" width="9.109375" style="74" customWidth="1"/>
    <col min="515" max="515" width="9.109375" style="74" bestFit="1" customWidth="1"/>
    <col min="516" max="516" width="8.88671875" style="74"/>
    <col min="517" max="517" width="7.88671875" style="74" bestFit="1" customWidth="1"/>
    <col min="518" max="768" width="8.88671875" style="74"/>
    <col min="769" max="769" width="9.109375" style="74" bestFit="1" customWidth="1"/>
    <col min="770" max="770" width="9.109375" style="74" customWidth="1"/>
    <col min="771" max="771" width="9.109375" style="74" bestFit="1" customWidth="1"/>
    <col min="772" max="772" width="8.88671875" style="74"/>
    <col min="773" max="773" width="7.88671875" style="74" bestFit="1" customWidth="1"/>
    <col min="774" max="1024" width="8.88671875" style="74"/>
    <col min="1025" max="1025" width="9.109375" style="74" bestFit="1" customWidth="1"/>
    <col min="1026" max="1026" width="9.109375" style="74" customWidth="1"/>
    <col min="1027" max="1027" width="9.109375" style="74" bestFit="1" customWidth="1"/>
    <col min="1028" max="1028" width="8.88671875" style="74"/>
    <col min="1029" max="1029" width="7.88671875" style="74" bestFit="1" customWidth="1"/>
    <col min="1030" max="1280" width="8.88671875" style="74"/>
    <col min="1281" max="1281" width="9.109375" style="74" bestFit="1" customWidth="1"/>
    <col min="1282" max="1282" width="9.109375" style="74" customWidth="1"/>
    <col min="1283" max="1283" width="9.109375" style="74" bestFit="1" customWidth="1"/>
    <col min="1284" max="1284" width="8.88671875" style="74"/>
    <col min="1285" max="1285" width="7.88671875" style="74" bestFit="1" customWidth="1"/>
    <col min="1286" max="1536" width="8.88671875" style="74"/>
    <col min="1537" max="1537" width="9.109375" style="74" bestFit="1" customWidth="1"/>
    <col min="1538" max="1538" width="9.109375" style="74" customWidth="1"/>
    <col min="1539" max="1539" width="9.109375" style="74" bestFit="1" customWidth="1"/>
    <col min="1540" max="1540" width="8.88671875" style="74"/>
    <col min="1541" max="1541" width="7.88671875" style="74" bestFit="1" customWidth="1"/>
    <col min="1542" max="1792" width="8.88671875" style="74"/>
    <col min="1793" max="1793" width="9.109375" style="74" bestFit="1" customWidth="1"/>
    <col min="1794" max="1794" width="9.109375" style="74" customWidth="1"/>
    <col min="1795" max="1795" width="9.109375" style="74" bestFit="1" customWidth="1"/>
    <col min="1796" max="1796" width="8.88671875" style="74"/>
    <col min="1797" max="1797" width="7.88671875" style="74" bestFit="1" customWidth="1"/>
    <col min="1798" max="2048" width="8.88671875" style="74"/>
    <col min="2049" max="2049" width="9.109375" style="74" bestFit="1" customWidth="1"/>
    <col min="2050" max="2050" width="9.109375" style="74" customWidth="1"/>
    <col min="2051" max="2051" width="9.109375" style="74" bestFit="1" customWidth="1"/>
    <col min="2052" max="2052" width="8.88671875" style="74"/>
    <col min="2053" max="2053" width="7.88671875" style="74" bestFit="1" customWidth="1"/>
    <col min="2054" max="2304" width="8.88671875" style="74"/>
    <col min="2305" max="2305" width="9.109375" style="74" bestFit="1" customWidth="1"/>
    <col min="2306" max="2306" width="9.109375" style="74" customWidth="1"/>
    <col min="2307" max="2307" width="9.109375" style="74" bestFit="1" customWidth="1"/>
    <col min="2308" max="2308" width="8.88671875" style="74"/>
    <col min="2309" max="2309" width="7.88671875" style="74" bestFit="1" customWidth="1"/>
    <col min="2310" max="2560" width="8.88671875" style="74"/>
    <col min="2561" max="2561" width="9.109375" style="74" bestFit="1" customWidth="1"/>
    <col min="2562" max="2562" width="9.109375" style="74" customWidth="1"/>
    <col min="2563" max="2563" width="9.109375" style="74" bestFit="1" customWidth="1"/>
    <col min="2564" max="2564" width="8.88671875" style="74"/>
    <col min="2565" max="2565" width="7.88671875" style="74" bestFit="1" customWidth="1"/>
    <col min="2566" max="2816" width="8.88671875" style="74"/>
    <col min="2817" max="2817" width="9.109375" style="74" bestFit="1" customWidth="1"/>
    <col min="2818" max="2818" width="9.109375" style="74" customWidth="1"/>
    <col min="2819" max="2819" width="9.109375" style="74" bestFit="1" customWidth="1"/>
    <col min="2820" max="2820" width="8.88671875" style="74"/>
    <col min="2821" max="2821" width="7.88671875" style="74" bestFit="1" customWidth="1"/>
    <col min="2822" max="3072" width="8.88671875" style="74"/>
    <col min="3073" max="3073" width="9.109375" style="74" bestFit="1" customWidth="1"/>
    <col min="3074" max="3074" width="9.109375" style="74" customWidth="1"/>
    <col min="3075" max="3075" width="9.109375" style="74" bestFit="1" customWidth="1"/>
    <col min="3076" max="3076" width="8.88671875" style="74"/>
    <col min="3077" max="3077" width="7.88671875" style="74" bestFit="1" customWidth="1"/>
    <col min="3078" max="3328" width="8.88671875" style="74"/>
    <col min="3329" max="3329" width="9.109375" style="74" bestFit="1" customWidth="1"/>
    <col min="3330" max="3330" width="9.109375" style="74" customWidth="1"/>
    <col min="3331" max="3331" width="9.109375" style="74" bestFit="1" customWidth="1"/>
    <col min="3332" max="3332" width="8.88671875" style="74"/>
    <col min="3333" max="3333" width="7.88671875" style="74" bestFit="1" customWidth="1"/>
    <col min="3334" max="3584" width="8.88671875" style="74"/>
    <col min="3585" max="3585" width="9.109375" style="74" bestFit="1" customWidth="1"/>
    <col min="3586" max="3586" width="9.109375" style="74" customWidth="1"/>
    <col min="3587" max="3587" width="9.109375" style="74" bestFit="1" customWidth="1"/>
    <col min="3588" max="3588" width="8.88671875" style="74"/>
    <col min="3589" max="3589" width="7.88671875" style="74" bestFit="1" customWidth="1"/>
    <col min="3590" max="3840" width="8.88671875" style="74"/>
    <col min="3841" max="3841" width="9.109375" style="74" bestFit="1" customWidth="1"/>
    <col min="3842" max="3842" width="9.109375" style="74" customWidth="1"/>
    <col min="3843" max="3843" width="9.109375" style="74" bestFit="1" customWidth="1"/>
    <col min="3844" max="3844" width="8.88671875" style="74"/>
    <col min="3845" max="3845" width="7.88671875" style="74" bestFit="1" customWidth="1"/>
    <col min="3846" max="4096" width="8.88671875" style="74"/>
    <col min="4097" max="4097" width="9.109375" style="74" bestFit="1" customWidth="1"/>
    <col min="4098" max="4098" width="9.109375" style="74" customWidth="1"/>
    <col min="4099" max="4099" width="9.109375" style="74" bestFit="1" customWidth="1"/>
    <col min="4100" max="4100" width="8.88671875" style="74"/>
    <col min="4101" max="4101" width="7.88671875" style="74" bestFit="1" customWidth="1"/>
    <col min="4102" max="4352" width="8.88671875" style="74"/>
    <col min="4353" max="4353" width="9.109375" style="74" bestFit="1" customWidth="1"/>
    <col min="4354" max="4354" width="9.109375" style="74" customWidth="1"/>
    <col min="4355" max="4355" width="9.109375" style="74" bestFit="1" customWidth="1"/>
    <col min="4356" max="4356" width="8.88671875" style="74"/>
    <col min="4357" max="4357" width="7.88671875" style="74" bestFit="1" customWidth="1"/>
    <col min="4358" max="4608" width="8.88671875" style="74"/>
    <col min="4609" max="4609" width="9.109375" style="74" bestFit="1" customWidth="1"/>
    <col min="4610" max="4610" width="9.109375" style="74" customWidth="1"/>
    <col min="4611" max="4611" width="9.109375" style="74" bestFit="1" customWidth="1"/>
    <col min="4612" max="4612" width="8.88671875" style="74"/>
    <col min="4613" max="4613" width="7.88671875" style="74" bestFit="1" customWidth="1"/>
    <col min="4614" max="4864" width="8.88671875" style="74"/>
    <col min="4865" max="4865" width="9.109375" style="74" bestFit="1" customWidth="1"/>
    <col min="4866" max="4866" width="9.109375" style="74" customWidth="1"/>
    <col min="4867" max="4867" width="9.109375" style="74" bestFit="1" customWidth="1"/>
    <col min="4868" max="4868" width="8.88671875" style="74"/>
    <col min="4869" max="4869" width="7.88671875" style="74" bestFit="1" customWidth="1"/>
    <col min="4870" max="5120" width="8.88671875" style="74"/>
    <col min="5121" max="5121" width="9.109375" style="74" bestFit="1" customWidth="1"/>
    <col min="5122" max="5122" width="9.109375" style="74" customWidth="1"/>
    <col min="5123" max="5123" width="9.109375" style="74" bestFit="1" customWidth="1"/>
    <col min="5124" max="5124" width="8.88671875" style="74"/>
    <col min="5125" max="5125" width="7.88671875" style="74" bestFit="1" customWidth="1"/>
    <col min="5126" max="5376" width="8.88671875" style="74"/>
    <col min="5377" max="5377" width="9.109375" style="74" bestFit="1" customWidth="1"/>
    <col min="5378" max="5378" width="9.109375" style="74" customWidth="1"/>
    <col min="5379" max="5379" width="9.109375" style="74" bestFit="1" customWidth="1"/>
    <col min="5380" max="5380" width="8.88671875" style="74"/>
    <col min="5381" max="5381" width="7.88671875" style="74" bestFit="1" customWidth="1"/>
    <col min="5382" max="5632" width="8.88671875" style="74"/>
    <col min="5633" max="5633" width="9.109375" style="74" bestFit="1" customWidth="1"/>
    <col min="5634" max="5634" width="9.109375" style="74" customWidth="1"/>
    <col min="5635" max="5635" width="9.109375" style="74" bestFit="1" customWidth="1"/>
    <col min="5636" max="5636" width="8.88671875" style="74"/>
    <col min="5637" max="5637" width="7.88671875" style="74" bestFit="1" customWidth="1"/>
    <col min="5638" max="5888" width="8.88671875" style="74"/>
    <col min="5889" max="5889" width="9.109375" style="74" bestFit="1" customWidth="1"/>
    <col min="5890" max="5890" width="9.109375" style="74" customWidth="1"/>
    <col min="5891" max="5891" width="9.109375" style="74" bestFit="1" customWidth="1"/>
    <col min="5892" max="5892" width="8.88671875" style="74"/>
    <col min="5893" max="5893" width="7.88671875" style="74" bestFit="1" customWidth="1"/>
    <col min="5894" max="6144" width="8.88671875" style="74"/>
    <col min="6145" max="6145" width="9.109375" style="74" bestFit="1" customWidth="1"/>
    <col min="6146" max="6146" width="9.109375" style="74" customWidth="1"/>
    <col min="6147" max="6147" width="9.109375" style="74" bestFit="1" customWidth="1"/>
    <col min="6148" max="6148" width="8.88671875" style="74"/>
    <col min="6149" max="6149" width="7.88671875" style="74" bestFit="1" customWidth="1"/>
    <col min="6150" max="6400" width="8.88671875" style="74"/>
    <col min="6401" max="6401" width="9.109375" style="74" bestFit="1" customWidth="1"/>
    <col min="6402" max="6402" width="9.109375" style="74" customWidth="1"/>
    <col min="6403" max="6403" width="9.109375" style="74" bestFit="1" customWidth="1"/>
    <col min="6404" max="6404" width="8.88671875" style="74"/>
    <col min="6405" max="6405" width="7.88671875" style="74" bestFit="1" customWidth="1"/>
    <col min="6406" max="6656" width="8.88671875" style="74"/>
    <col min="6657" max="6657" width="9.109375" style="74" bestFit="1" customWidth="1"/>
    <col min="6658" max="6658" width="9.109375" style="74" customWidth="1"/>
    <col min="6659" max="6659" width="9.109375" style="74" bestFit="1" customWidth="1"/>
    <col min="6660" max="6660" width="8.88671875" style="74"/>
    <col min="6661" max="6661" width="7.88671875" style="74" bestFit="1" customWidth="1"/>
    <col min="6662" max="6912" width="8.88671875" style="74"/>
    <col min="6913" max="6913" width="9.109375" style="74" bestFit="1" customWidth="1"/>
    <col min="6914" max="6914" width="9.109375" style="74" customWidth="1"/>
    <col min="6915" max="6915" width="9.109375" style="74" bestFit="1" customWidth="1"/>
    <col min="6916" max="6916" width="8.88671875" style="74"/>
    <col min="6917" max="6917" width="7.88671875" style="74" bestFit="1" customWidth="1"/>
    <col min="6918" max="7168" width="8.88671875" style="74"/>
    <col min="7169" max="7169" width="9.109375" style="74" bestFit="1" customWidth="1"/>
    <col min="7170" max="7170" width="9.109375" style="74" customWidth="1"/>
    <col min="7171" max="7171" width="9.109375" style="74" bestFit="1" customWidth="1"/>
    <col min="7172" max="7172" width="8.88671875" style="74"/>
    <col min="7173" max="7173" width="7.88671875" style="74" bestFit="1" customWidth="1"/>
    <col min="7174" max="7424" width="8.88671875" style="74"/>
    <col min="7425" max="7425" width="9.109375" style="74" bestFit="1" customWidth="1"/>
    <col min="7426" max="7426" width="9.109375" style="74" customWidth="1"/>
    <col min="7427" max="7427" width="9.109375" style="74" bestFit="1" customWidth="1"/>
    <col min="7428" max="7428" width="8.88671875" style="74"/>
    <col min="7429" max="7429" width="7.88671875" style="74" bestFit="1" customWidth="1"/>
    <col min="7430" max="7680" width="8.88671875" style="74"/>
    <col min="7681" max="7681" width="9.109375" style="74" bestFit="1" customWidth="1"/>
    <col min="7682" max="7682" width="9.109375" style="74" customWidth="1"/>
    <col min="7683" max="7683" width="9.109375" style="74" bestFit="1" customWidth="1"/>
    <col min="7684" max="7684" width="8.88671875" style="74"/>
    <col min="7685" max="7685" width="7.88671875" style="74" bestFit="1" customWidth="1"/>
    <col min="7686" max="7936" width="8.88671875" style="74"/>
    <col min="7937" max="7937" width="9.109375" style="74" bestFit="1" customWidth="1"/>
    <col min="7938" max="7938" width="9.109375" style="74" customWidth="1"/>
    <col min="7939" max="7939" width="9.109375" style="74" bestFit="1" customWidth="1"/>
    <col min="7940" max="7940" width="8.88671875" style="74"/>
    <col min="7941" max="7941" width="7.88671875" style="74" bestFit="1" customWidth="1"/>
    <col min="7942" max="8192" width="8.88671875" style="74"/>
    <col min="8193" max="8193" width="9.109375" style="74" bestFit="1" customWidth="1"/>
    <col min="8194" max="8194" width="9.109375" style="74" customWidth="1"/>
    <col min="8195" max="8195" width="9.109375" style="74" bestFit="1" customWidth="1"/>
    <col min="8196" max="8196" width="8.88671875" style="74"/>
    <col min="8197" max="8197" width="7.88671875" style="74" bestFit="1" customWidth="1"/>
    <col min="8198" max="8448" width="8.88671875" style="74"/>
    <col min="8449" max="8449" width="9.109375" style="74" bestFit="1" customWidth="1"/>
    <col min="8450" max="8450" width="9.109375" style="74" customWidth="1"/>
    <col min="8451" max="8451" width="9.109375" style="74" bestFit="1" customWidth="1"/>
    <col min="8452" max="8452" width="8.88671875" style="74"/>
    <col min="8453" max="8453" width="7.88671875" style="74" bestFit="1" customWidth="1"/>
    <col min="8454" max="8704" width="8.88671875" style="74"/>
    <col min="8705" max="8705" width="9.109375" style="74" bestFit="1" customWidth="1"/>
    <col min="8706" max="8706" width="9.109375" style="74" customWidth="1"/>
    <col min="8707" max="8707" width="9.109375" style="74" bestFit="1" customWidth="1"/>
    <col min="8708" max="8708" width="8.88671875" style="74"/>
    <col min="8709" max="8709" width="7.88671875" style="74" bestFit="1" customWidth="1"/>
    <col min="8710" max="8960" width="8.88671875" style="74"/>
    <col min="8961" max="8961" width="9.109375" style="74" bestFit="1" customWidth="1"/>
    <col min="8962" max="8962" width="9.109375" style="74" customWidth="1"/>
    <col min="8963" max="8963" width="9.109375" style="74" bestFit="1" customWidth="1"/>
    <col min="8964" max="8964" width="8.88671875" style="74"/>
    <col min="8965" max="8965" width="7.88671875" style="74" bestFit="1" customWidth="1"/>
    <col min="8966" max="9216" width="8.88671875" style="74"/>
    <col min="9217" max="9217" width="9.109375" style="74" bestFit="1" customWidth="1"/>
    <col min="9218" max="9218" width="9.109375" style="74" customWidth="1"/>
    <col min="9219" max="9219" width="9.109375" style="74" bestFit="1" customWidth="1"/>
    <col min="9220" max="9220" width="8.88671875" style="74"/>
    <col min="9221" max="9221" width="7.88671875" style="74" bestFit="1" customWidth="1"/>
    <col min="9222" max="9472" width="8.88671875" style="74"/>
    <col min="9473" max="9473" width="9.109375" style="74" bestFit="1" customWidth="1"/>
    <col min="9474" max="9474" width="9.109375" style="74" customWidth="1"/>
    <col min="9475" max="9475" width="9.109375" style="74" bestFit="1" customWidth="1"/>
    <col min="9476" max="9476" width="8.88671875" style="74"/>
    <col min="9477" max="9477" width="7.88671875" style="74" bestFit="1" customWidth="1"/>
    <col min="9478" max="9728" width="8.88671875" style="74"/>
    <col min="9729" max="9729" width="9.109375" style="74" bestFit="1" customWidth="1"/>
    <col min="9730" max="9730" width="9.109375" style="74" customWidth="1"/>
    <col min="9731" max="9731" width="9.109375" style="74" bestFit="1" customWidth="1"/>
    <col min="9732" max="9732" width="8.88671875" style="74"/>
    <col min="9733" max="9733" width="7.88671875" style="74" bestFit="1" customWidth="1"/>
    <col min="9734" max="9984" width="8.88671875" style="74"/>
    <col min="9985" max="9985" width="9.109375" style="74" bestFit="1" customWidth="1"/>
    <col min="9986" max="9986" width="9.109375" style="74" customWidth="1"/>
    <col min="9987" max="9987" width="9.109375" style="74" bestFit="1" customWidth="1"/>
    <col min="9988" max="9988" width="8.88671875" style="74"/>
    <col min="9989" max="9989" width="7.88671875" style="74" bestFit="1" customWidth="1"/>
    <col min="9990" max="10240" width="8.88671875" style="74"/>
    <col min="10241" max="10241" width="9.109375" style="74" bestFit="1" customWidth="1"/>
    <col min="10242" max="10242" width="9.109375" style="74" customWidth="1"/>
    <col min="10243" max="10243" width="9.109375" style="74" bestFit="1" customWidth="1"/>
    <col min="10244" max="10244" width="8.88671875" style="74"/>
    <col min="10245" max="10245" width="7.88671875" style="74" bestFit="1" customWidth="1"/>
    <col min="10246" max="10496" width="8.88671875" style="74"/>
    <col min="10497" max="10497" width="9.109375" style="74" bestFit="1" customWidth="1"/>
    <col min="10498" max="10498" width="9.109375" style="74" customWidth="1"/>
    <col min="10499" max="10499" width="9.109375" style="74" bestFit="1" customWidth="1"/>
    <col min="10500" max="10500" width="8.88671875" style="74"/>
    <col min="10501" max="10501" width="7.88671875" style="74" bestFit="1" customWidth="1"/>
    <col min="10502" max="10752" width="8.88671875" style="74"/>
    <col min="10753" max="10753" width="9.109375" style="74" bestFit="1" customWidth="1"/>
    <col min="10754" max="10754" width="9.109375" style="74" customWidth="1"/>
    <col min="10755" max="10755" width="9.109375" style="74" bestFit="1" customWidth="1"/>
    <col min="10756" max="10756" width="8.88671875" style="74"/>
    <col min="10757" max="10757" width="7.88671875" style="74" bestFit="1" customWidth="1"/>
    <col min="10758" max="11008" width="8.88671875" style="74"/>
    <col min="11009" max="11009" width="9.109375" style="74" bestFit="1" customWidth="1"/>
    <col min="11010" max="11010" width="9.109375" style="74" customWidth="1"/>
    <col min="11011" max="11011" width="9.109375" style="74" bestFit="1" customWidth="1"/>
    <col min="11012" max="11012" width="8.88671875" style="74"/>
    <col min="11013" max="11013" width="7.88671875" style="74" bestFit="1" customWidth="1"/>
    <col min="11014" max="11264" width="8.88671875" style="74"/>
    <col min="11265" max="11265" width="9.109375" style="74" bestFit="1" customWidth="1"/>
    <col min="11266" max="11266" width="9.109375" style="74" customWidth="1"/>
    <col min="11267" max="11267" width="9.109375" style="74" bestFit="1" customWidth="1"/>
    <col min="11268" max="11268" width="8.88671875" style="74"/>
    <col min="11269" max="11269" width="7.88671875" style="74" bestFit="1" customWidth="1"/>
    <col min="11270" max="11520" width="8.88671875" style="74"/>
    <col min="11521" max="11521" width="9.109375" style="74" bestFit="1" customWidth="1"/>
    <col min="11522" max="11522" width="9.109375" style="74" customWidth="1"/>
    <col min="11523" max="11523" width="9.109375" style="74" bestFit="1" customWidth="1"/>
    <col min="11524" max="11524" width="8.88671875" style="74"/>
    <col min="11525" max="11525" width="7.88671875" style="74" bestFit="1" customWidth="1"/>
    <col min="11526" max="11776" width="8.88671875" style="74"/>
    <col min="11777" max="11777" width="9.109375" style="74" bestFit="1" customWidth="1"/>
    <col min="11778" max="11778" width="9.109375" style="74" customWidth="1"/>
    <col min="11779" max="11779" width="9.109375" style="74" bestFit="1" customWidth="1"/>
    <col min="11780" max="11780" width="8.88671875" style="74"/>
    <col min="11781" max="11781" width="7.88671875" style="74" bestFit="1" customWidth="1"/>
    <col min="11782" max="12032" width="8.88671875" style="74"/>
    <col min="12033" max="12033" width="9.109375" style="74" bestFit="1" customWidth="1"/>
    <col min="12034" max="12034" width="9.109375" style="74" customWidth="1"/>
    <col min="12035" max="12035" width="9.109375" style="74" bestFit="1" customWidth="1"/>
    <col min="12036" max="12036" width="8.88671875" style="74"/>
    <col min="12037" max="12037" width="7.88671875" style="74" bestFit="1" customWidth="1"/>
    <col min="12038" max="12288" width="8.88671875" style="74"/>
    <col min="12289" max="12289" width="9.109375" style="74" bestFit="1" customWidth="1"/>
    <col min="12290" max="12290" width="9.109375" style="74" customWidth="1"/>
    <col min="12291" max="12291" width="9.109375" style="74" bestFit="1" customWidth="1"/>
    <col min="12292" max="12292" width="8.88671875" style="74"/>
    <col min="12293" max="12293" width="7.88671875" style="74" bestFit="1" customWidth="1"/>
    <col min="12294" max="12544" width="8.88671875" style="74"/>
    <col min="12545" max="12545" width="9.109375" style="74" bestFit="1" customWidth="1"/>
    <col min="12546" max="12546" width="9.109375" style="74" customWidth="1"/>
    <col min="12547" max="12547" width="9.109375" style="74" bestFit="1" customWidth="1"/>
    <col min="12548" max="12548" width="8.88671875" style="74"/>
    <col min="12549" max="12549" width="7.88671875" style="74" bestFit="1" customWidth="1"/>
    <col min="12550" max="12800" width="8.88671875" style="74"/>
    <col min="12801" max="12801" width="9.109375" style="74" bestFit="1" customWidth="1"/>
    <col min="12802" max="12802" width="9.109375" style="74" customWidth="1"/>
    <col min="12803" max="12803" width="9.109375" style="74" bestFit="1" customWidth="1"/>
    <col min="12804" max="12804" width="8.88671875" style="74"/>
    <col min="12805" max="12805" width="7.88671875" style="74" bestFit="1" customWidth="1"/>
    <col min="12806" max="13056" width="8.88671875" style="74"/>
    <col min="13057" max="13057" width="9.109375" style="74" bestFit="1" customWidth="1"/>
    <col min="13058" max="13058" width="9.109375" style="74" customWidth="1"/>
    <col min="13059" max="13059" width="9.109375" style="74" bestFit="1" customWidth="1"/>
    <col min="13060" max="13060" width="8.88671875" style="74"/>
    <col min="13061" max="13061" width="7.88671875" style="74" bestFit="1" customWidth="1"/>
    <col min="13062" max="13312" width="8.88671875" style="74"/>
    <col min="13313" max="13313" width="9.109375" style="74" bestFit="1" customWidth="1"/>
    <col min="13314" max="13314" width="9.109375" style="74" customWidth="1"/>
    <col min="13315" max="13315" width="9.109375" style="74" bestFit="1" customWidth="1"/>
    <col min="13316" max="13316" width="8.88671875" style="74"/>
    <col min="13317" max="13317" width="7.88671875" style="74" bestFit="1" customWidth="1"/>
    <col min="13318" max="13568" width="8.88671875" style="74"/>
    <col min="13569" max="13569" width="9.109375" style="74" bestFit="1" customWidth="1"/>
    <col min="13570" max="13570" width="9.109375" style="74" customWidth="1"/>
    <col min="13571" max="13571" width="9.109375" style="74" bestFit="1" customWidth="1"/>
    <col min="13572" max="13572" width="8.88671875" style="74"/>
    <col min="13573" max="13573" width="7.88671875" style="74" bestFit="1" customWidth="1"/>
    <col min="13574" max="13824" width="8.88671875" style="74"/>
    <col min="13825" max="13825" width="9.109375" style="74" bestFit="1" customWidth="1"/>
    <col min="13826" max="13826" width="9.109375" style="74" customWidth="1"/>
    <col min="13827" max="13827" width="9.109375" style="74" bestFit="1" customWidth="1"/>
    <col min="13828" max="13828" width="8.88671875" style="74"/>
    <col min="13829" max="13829" width="7.88671875" style="74" bestFit="1" customWidth="1"/>
    <col min="13830" max="14080" width="8.88671875" style="74"/>
    <col min="14081" max="14081" width="9.109375" style="74" bestFit="1" customWidth="1"/>
    <col min="14082" max="14082" width="9.109375" style="74" customWidth="1"/>
    <col min="14083" max="14083" width="9.109375" style="74" bestFit="1" customWidth="1"/>
    <col min="14084" max="14084" width="8.88671875" style="74"/>
    <col min="14085" max="14085" width="7.88671875" style="74" bestFit="1" customWidth="1"/>
    <col min="14086" max="14336" width="8.88671875" style="74"/>
    <col min="14337" max="14337" width="9.109375" style="74" bestFit="1" customWidth="1"/>
    <col min="14338" max="14338" width="9.109375" style="74" customWidth="1"/>
    <col min="14339" max="14339" width="9.109375" style="74" bestFit="1" customWidth="1"/>
    <col min="14340" max="14340" width="8.88671875" style="74"/>
    <col min="14341" max="14341" width="7.88671875" style="74" bestFit="1" customWidth="1"/>
    <col min="14342" max="14592" width="8.88671875" style="74"/>
    <col min="14593" max="14593" width="9.109375" style="74" bestFit="1" customWidth="1"/>
    <col min="14594" max="14594" width="9.109375" style="74" customWidth="1"/>
    <col min="14595" max="14595" width="9.109375" style="74" bestFit="1" customWidth="1"/>
    <col min="14596" max="14596" width="8.88671875" style="74"/>
    <col min="14597" max="14597" width="7.88671875" style="74" bestFit="1" customWidth="1"/>
    <col min="14598" max="14848" width="8.88671875" style="74"/>
    <col min="14849" max="14849" width="9.109375" style="74" bestFit="1" customWidth="1"/>
    <col min="14850" max="14850" width="9.109375" style="74" customWidth="1"/>
    <col min="14851" max="14851" width="9.109375" style="74" bestFit="1" customWidth="1"/>
    <col min="14852" max="14852" width="8.88671875" style="74"/>
    <col min="14853" max="14853" width="7.88671875" style="74" bestFit="1" customWidth="1"/>
    <col min="14854" max="15104" width="8.88671875" style="74"/>
    <col min="15105" max="15105" width="9.109375" style="74" bestFit="1" customWidth="1"/>
    <col min="15106" max="15106" width="9.109375" style="74" customWidth="1"/>
    <col min="15107" max="15107" width="9.109375" style="74" bestFit="1" customWidth="1"/>
    <col min="15108" max="15108" width="8.88671875" style="74"/>
    <col min="15109" max="15109" width="7.88671875" style="74" bestFit="1" customWidth="1"/>
    <col min="15110" max="15360" width="8.88671875" style="74"/>
    <col min="15361" max="15361" width="9.109375" style="74" bestFit="1" customWidth="1"/>
    <col min="15362" max="15362" width="9.109375" style="74" customWidth="1"/>
    <col min="15363" max="15363" width="9.109375" style="74" bestFit="1" customWidth="1"/>
    <col min="15364" max="15364" width="8.88671875" style="74"/>
    <col min="15365" max="15365" width="7.88671875" style="74" bestFit="1" customWidth="1"/>
    <col min="15366" max="15616" width="8.88671875" style="74"/>
    <col min="15617" max="15617" width="9.109375" style="74" bestFit="1" customWidth="1"/>
    <col min="15618" max="15618" width="9.109375" style="74" customWidth="1"/>
    <col min="15619" max="15619" width="9.109375" style="74" bestFit="1" customWidth="1"/>
    <col min="15620" max="15620" width="8.88671875" style="74"/>
    <col min="15621" max="15621" width="7.88671875" style="74" bestFit="1" customWidth="1"/>
    <col min="15622" max="15872" width="8.88671875" style="74"/>
    <col min="15873" max="15873" width="9.109375" style="74" bestFit="1" customWidth="1"/>
    <col min="15874" max="15874" width="9.109375" style="74" customWidth="1"/>
    <col min="15875" max="15875" width="9.109375" style="74" bestFit="1" customWidth="1"/>
    <col min="15876" max="15876" width="8.88671875" style="74"/>
    <col min="15877" max="15877" width="7.88671875" style="74" bestFit="1" customWidth="1"/>
    <col min="15878" max="16128" width="8.88671875" style="74"/>
    <col min="16129" max="16129" width="9.109375" style="74" bestFit="1" customWidth="1"/>
    <col min="16130" max="16130" width="9.109375" style="74" customWidth="1"/>
    <col min="16131" max="16131" width="9.109375" style="74" bestFit="1" customWidth="1"/>
    <col min="16132" max="16132" width="8.88671875" style="74"/>
    <col min="16133" max="16133" width="7.88671875" style="74" bestFit="1" customWidth="1"/>
    <col min="16134" max="16384" width="8.88671875" style="74"/>
  </cols>
  <sheetData>
    <row r="1" spans="1:5" x14ac:dyDescent="0.2">
      <c r="A1" s="95" t="s">
        <v>717</v>
      </c>
      <c r="B1" s="95" t="s">
        <v>823</v>
      </c>
      <c r="C1" s="96" t="s">
        <v>714</v>
      </c>
      <c r="D1" s="95" t="s">
        <v>826</v>
      </c>
      <c r="E1" s="95" t="s">
        <v>37</v>
      </c>
    </row>
    <row r="2" spans="1:5" x14ac:dyDescent="0.2">
      <c r="A2" s="93" t="s">
        <v>407</v>
      </c>
      <c r="B2" s="93" t="s">
        <v>822</v>
      </c>
      <c r="C2" s="94" t="s">
        <v>722</v>
      </c>
      <c r="D2" s="93">
        <v>58</v>
      </c>
      <c r="E2" s="92">
        <v>283800</v>
      </c>
    </row>
    <row r="3" spans="1:5" x14ac:dyDescent="0.2">
      <c r="A3" s="93" t="s">
        <v>406</v>
      </c>
      <c r="B3" s="93" t="s">
        <v>822</v>
      </c>
      <c r="C3" s="94" t="s">
        <v>722</v>
      </c>
      <c r="D3" s="93">
        <v>44</v>
      </c>
      <c r="E3" s="92">
        <v>558400</v>
      </c>
    </row>
    <row r="4" spans="1:5" x14ac:dyDescent="0.2">
      <c r="A4" s="93" t="s">
        <v>405</v>
      </c>
      <c r="B4" s="93" t="s">
        <v>822</v>
      </c>
      <c r="C4" s="94" t="s">
        <v>722</v>
      </c>
      <c r="D4" s="93">
        <v>30</v>
      </c>
      <c r="E4" s="92">
        <v>353100</v>
      </c>
    </row>
    <row r="5" spans="1:5" x14ac:dyDescent="0.2">
      <c r="A5" s="93" t="s">
        <v>407</v>
      </c>
      <c r="B5" s="93" t="s">
        <v>818</v>
      </c>
      <c r="C5" s="94" t="s">
        <v>728</v>
      </c>
      <c r="D5" s="93">
        <v>47</v>
      </c>
      <c r="E5" s="92">
        <v>391600</v>
      </c>
    </row>
    <row r="6" spans="1:5" x14ac:dyDescent="0.2">
      <c r="A6" s="93" t="s">
        <v>406</v>
      </c>
      <c r="B6" s="93" t="s">
        <v>818</v>
      </c>
      <c r="C6" s="94" t="s">
        <v>728</v>
      </c>
      <c r="D6" s="93">
        <v>29</v>
      </c>
      <c r="E6" s="92">
        <v>154200</v>
      </c>
    </row>
    <row r="7" spans="1:5" x14ac:dyDescent="0.2">
      <c r="A7" s="93" t="s">
        <v>405</v>
      </c>
      <c r="B7" s="93" t="s">
        <v>818</v>
      </c>
      <c r="C7" s="94" t="s">
        <v>728</v>
      </c>
      <c r="D7" s="93">
        <v>14</v>
      </c>
      <c r="E7" s="92">
        <v>162200</v>
      </c>
    </row>
    <row r="8" spans="1:5" x14ac:dyDescent="0.2">
      <c r="A8" s="93" t="s">
        <v>407</v>
      </c>
      <c r="B8" s="93" t="s">
        <v>819</v>
      </c>
      <c r="C8" s="94" t="s">
        <v>728</v>
      </c>
      <c r="D8" s="93">
        <v>25</v>
      </c>
      <c r="E8" s="92">
        <v>107600</v>
      </c>
    </row>
    <row r="9" spans="1:5" x14ac:dyDescent="0.2">
      <c r="A9" s="93" t="s">
        <v>406</v>
      </c>
      <c r="B9" s="93" t="s">
        <v>819</v>
      </c>
      <c r="C9" s="94" t="s">
        <v>728</v>
      </c>
      <c r="D9" s="93">
        <v>52</v>
      </c>
      <c r="E9" s="92">
        <v>233800</v>
      </c>
    </row>
    <row r="10" spans="1:5" x14ac:dyDescent="0.2">
      <c r="A10" s="93" t="s">
        <v>405</v>
      </c>
      <c r="B10" s="93" t="s">
        <v>819</v>
      </c>
      <c r="C10" s="94" t="s">
        <v>728</v>
      </c>
      <c r="D10" s="93">
        <v>36</v>
      </c>
      <c r="E10" s="92">
        <v>134300</v>
      </c>
    </row>
    <row r="11" spans="1:5" x14ac:dyDescent="0.2">
      <c r="A11" s="93" t="s">
        <v>407</v>
      </c>
      <c r="B11" s="93" t="s">
        <v>820</v>
      </c>
      <c r="C11" s="94" t="s">
        <v>722</v>
      </c>
      <c r="D11" s="93">
        <v>39</v>
      </c>
      <c r="E11" s="92">
        <v>226700</v>
      </c>
    </row>
    <row r="12" spans="1:5" x14ac:dyDescent="0.2">
      <c r="A12" s="93" t="s">
        <v>406</v>
      </c>
      <c r="B12" s="93" t="s">
        <v>820</v>
      </c>
      <c r="C12" s="94" t="s">
        <v>722</v>
      </c>
      <c r="D12" s="93">
        <v>46</v>
      </c>
      <c r="E12" s="92">
        <v>350400</v>
      </c>
    </row>
    <row r="13" spans="1:5" x14ac:dyDescent="0.2">
      <c r="A13" s="93" t="s">
        <v>405</v>
      </c>
      <c r="B13" s="93" t="s">
        <v>820</v>
      </c>
      <c r="C13" s="94" t="s">
        <v>722</v>
      </c>
      <c r="D13" s="93">
        <v>44</v>
      </c>
      <c r="E13" s="92">
        <v>532100</v>
      </c>
    </row>
    <row r="14" spans="1:5" x14ac:dyDescent="0.2">
      <c r="A14" s="93" t="s">
        <v>407</v>
      </c>
      <c r="B14" s="93" t="s">
        <v>821</v>
      </c>
      <c r="C14" s="94" t="s">
        <v>722</v>
      </c>
      <c r="D14" s="93">
        <v>35</v>
      </c>
      <c r="E14" s="92">
        <v>507200</v>
      </c>
    </row>
    <row r="15" spans="1:5" x14ac:dyDescent="0.2">
      <c r="A15" s="93" t="s">
        <v>406</v>
      </c>
      <c r="B15" s="93" t="s">
        <v>821</v>
      </c>
      <c r="C15" s="94" t="s">
        <v>722</v>
      </c>
      <c r="D15" s="93">
        <v>74</v>
      </c>
      <c r="E15" s="92">
        <v>411800</v>
      </c>
    </row>
    <row r="16" spans="1:5" x14ac:dyDescent="0.2">
      <c r="A16" s="93" t="s">
        <v>405</v>
      </c>
      <c r="B16" s="93" t="s">
        <v>821</v>
      </c>
      <c r="C16" s="94" t="s">
        <v>722</v>
      </c>
      <c r="D16" s="93">
        <v>57</v>
      </c>
      <c r="E16" s="92">
        <v>258400</v>
      </c>
    </row>
    <row r="17" spans="1:3" x14ac:dyDescent="0.2">
      <c r="A17" s="91"/>
      <c r="C17" s="74"/>
    </row>
  </sheetData>
  <sortState ref="A2:E16">
    <sortCondition ref="B1:B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7"/>
  <dimension ref="A1:F19"/>
  <sheetViews>
    <sheetView workbookViewId="0"/>
  </sheetViews>
  <sheetFormatPr defaultColWidth="8.88671875" defaultRowHeight="15" x14ac:dyDescent="0.25"/>
  <cols>
    <col min="1" max="1" width="10.6640625" style="97" customWidth="1"/>
    <col min="2" max="6" width="10.5546875" style="97" customWidth="1"/>
    <col min="7" max="16384" width="8.88671875" style="97"/>
  </cols>
  <sheetData>
    <row r="1" spans="1:6" x14ac:dyDescent="0.25">
      <c r="A1" s="97" t="s">
        <v>835</v>
      </c>
    </row>
    <row r="3" spans="1:6" x14ac:dyDescent="0.25">
      <c r="B3" s="97" t="s">
        <v>834</v>
      </c>
      <c r="C3" s="97" t="s">
        <v>833</v>
      </c>
      <c r="D3" s="97" t="s">
        <v>832</v>
      </c>
      <c r="E3" s="97" t="s">
        <v>831</v>
      </c>
      <c r="F3" s="97" t="s">
        <v>830</v>
      </c>
    </row>
    <row r="4" spans="1:6" ht="15.75" x14ac:dyDescent="0.25">
      <c r="A4" s="97" t="s">
        <v>825</v>
      </c>
      <c r="B4" s="100"/>
      <c r="C4" s="100"/>
      <c r="D4" s="100"/>
      <c r="E4" s="100"/>
      <c r="F4" s="100"/>
    </row>
    <row r="5" spans="1:6" ht="15.75" x14ac:dyDescent="0.25">
      <c r="A5" s="97" t="s">
        <v>829</v>
      </c>
      <c r="B5" s="100"/>
      <c r="C5" s="100"/>
      <c r="D5" s="100"/>
      <c r="E5" s="100"/>
      <c r="F5" s="100"/>
    </row>
    <row r="6" spans="1:6" ht="15.75" x14ac:dyDescent="0.25">
      <c r="A6" s="97" t="s">
        <v>828</v>
      </c>
      <c r="B6" s="100"/>
      <c r="C6" s="100"/>
      <c r="D6" s="100"/>
      <c r="E6" s="100"/>
      <c r="F6" s="100"/>
    </row>
    <row r="7" spans="1:6" ht="15.75" x14ac:dyDescent="0.25">
      <c r="A7" s="97" t="s">
        <v>827</v>
      </c>
      <c r="B7" s="100"/>
      <c r="C7" s="100"/>
      <c r="D7" s="100"/>
      <c r="E7" s="100"/>
      <c r="F7" s="100"/>
    </row>
    <row r="8" spans="1:6" ht="15.75" x14ac:dyDescent="0.25">
      <c r="A8" s="97" t="s">
        <v>390</v>
      </c>
      <c r="B8" s="100"/>
      <c r="C8" s="98"/>
      <c r="D8" s="98"/>
      <c r="E8" s="98"/>
      <c r="F8" s="98"/>
    </row>
    <row r="9" spans="1:6" ht="15.75" x14ac:dyDescent="0.25">
      <c r="B9" s="99"/>
      <c r="C9" s="99"/>
      <c r="D9" s="99"/>
      <c r="E9" s="99"/>
      <c r="F9" s="99"/>
    </row>
    <row r="19" spans="2:6" x14ac:dyDescent="0.25">
      <c r="B19" s="98"/>
      <c r="C19" s="98"/>
      <c r="D19" s="98"/>
      <c r="E19" s="98"/>
      <c r="F19" s="98"/>
    </row>
  </sheetData>
  <dataConsolidate link="1">
    <dataRefs count="3">
      <dataRef ref="B4:F8" sheet="Manufacturing"/>
      <dataRef ref="B4:F8" sheet="Marketing"/>
      <dataRef ref="B4:F8" sheet="Operations"/>
    </dataRefs>
  </dataConsolidate>
  <customSheetViews>
    <customSheetView guid="{BBE43EB8-AC5B-419E-90E4-72D0C525AF66}"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verticalDpi="0" r:id="rId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8"/>
  <dimension ref="A1:F19"/>
  <sheetViews>
    <sheetView workbookViewId="0">
      <selection activeCell="E9" sqref="E9"/>
    </sheetView>
  </sheetViews>
  <sheetFormatPr defaultColWidth="8.88671875" defaultRowHeight="15" x14ac:dyDescent="0.25"/>
  <cols>
    <col min="1" max="1" width="10.6640625" style="97" customWidth="1"/>
    <col min="2" max="6" width="10.5546875" style="97" customWidth="1"/>
    <col min="7" max="16384" width="8.88671875" style="97"/>
  </cols>
  <sheetData>
    <row r="1" spans="1:6" x14ac:dyDescent="0.25">
      <c r="A1" s="97" t="s">
        <v>546</v>
      </c>
    </row>
    <row r="3" spans="1:6" x14ac:dyDescent="0.25">
      <c r="A3" s="223" t="s">
        <v>1341</v>
      </c>
      <c r="B3" s="101" t="s">
        <v>834</v>
      </c>
      <c r="C3" s="101" t="s">
        <v>833</v>
      </c>
      <c r="D3" s="101" t="s">
        <v>832</v>
      </c>
      <c r="E3" s="101" t="s">
        <v>831</v>
      </c>
      <c r="F3" s="101"/>
    </row>
    <row r="4" spans="1:6" ht="15.75" x14ac:dyDescent="0.25">
      <c r="A4" s="97" t="s">
        <v>825</v>
      </c>
      <c r="B4" s="100">
        <v>128500</v>
      </c>
      <c r="C4" s="100">
        <v>128500</v>
      </c>
      <c r="D4" s="100">
        <v>128500</v>
      </c>
      <c r="E4" s="100">
        <v>132500</v>
      </c>
      <c r="F4" s="100"/>
    </row>
    <row r="5" spans="1:6" ht="15.75" x14ac:dyDescent="0.25">
      <c r="A5" s="97" t="s">
        <v>829</v>
      </c>
      <c r="B5" s="100">
        <v>18500</v>
      </c>
      <c r="C5" s="100">
        <f t="shared" ref="C5:E6" si="0">B5*105%</f>
        <v>19425</v>
      </c>
      <c r="D5" s="100">
        <f t="shared" si="0"/>
        <v>20396.25</v>
      </c>
      <c r="E5" s="100">
        <f t="shared" si="0"/>
        <v>21416.0625</v>
      </c>
      <c r="F5" s="100"/>
    </row>
    <row r="6" spans="1:6" ht="15.75" x14ac:dyDescent="0.25">
      <c r="A6" s="97" t="s">
        <v>828</v>
      </c>
      <c r="B6" s="100">
        <v>16000</v>
      </c>
      <c r="C6" s="100">
        <f t="shared" si="0"/>
        <v>16800</v>
      </c>
      <c r="D6" s="100">
        <f t="shared" si="0"/>
        <v>17640</v>
      </c>
      <c r="E6" s="100">
        <f t="shared" si="0"/>
        <v>18522</v>
      </c>
      <c r="F6" s="100"/>
    </row>
    <row r="7" spans="1:6" ht="15.75" x14ac:dyDescent="0.25">
      <c r="A7" s="97" t="s">
        <v>827</v>
      </c>
      <c r="B7" s="100">
        <v>23000</v>
      </c>
      <c r="C7" s="100">
        <v>23000</v>
      </c>
      <c r="D7" s="100">
        <v>23000</v>
      </c>
      <c r="E7" s="100">
        <v>23000</v>
      </c>
      <c r="F7" s="100"/>
    </row>
    <row r="8" spans="1:6" ht="15.75" x14ac:dyDescent="0.25">
      <c r="A8" s="97" t="s">
        <v>1373</v>
      </c>
      <c r="B8" s="100">
        <v>23000</v>
      </c>
      <c r="C8" s="100">
        <v>23000</v>
      </c>
      <c r="D8" s="100">
        <v>23000</v>
      </c>
      <c r="E8" s="100">
        <v>23000</v>
      </c>
      <c r="F8" s="98"/>
    </row>
    <row r="9" spans="1:6" ht="15.75" x14ac:dyDescent="0.25">
      <c r="A9" s="97" t="s">
        <v>1220</v>
      </c>
      <c r="B9" s="100">
        <v>10000</v>
      </c>
      <c r="C9" s="100">
        <v>10000</v>
      </c>
      <c r="D9" s="100">
        <v>10000</v>
      </c>
      <c r="E9" s="100">
        <v>10000</v>
      </c>
      <c r="F9" s="99"/>
    </row>
    <row r="19" spans="2:6" x14ac:dyDescent="0.25">
      <c r="B19" s="98"/>
      <c r="C19" s="98"/>
      <c r="D19" s="98"/>
      <c r="E19" s="98"/>
      <c r="F19" s="98"/>
    </row>
  </sheetData>
  <customSheetViews>
    <customSheetView guid="{BBE43EB8-AC5B-419E-90E4-72D0C525AF66}">
      <selection activeCell="F10" sqref="F10"/>
      <pageMargins left="0.75" right="0.75" top="1" bottom="1" header="0.5" footer="0.5"/>
      <pageSetup orientation="portrait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tableParts count="1"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0095-1E4F-4D72-95AF-286091A3AD0D}">
  <dimension ref="A1:Q248"/>
  <sheetViews>
    <sheetView topLeftCell="A73" workbookViewId="0"/>
  </sheetViews>
  <sheetFormatPr defaultRowHeight="15" x14ac:dyDescent="0.2"/>
  <cols>
    <col min="1" max="1" width="4" bestFit="1" customWidth="1"/>
    <col min="2" max="2" width="20.109375" bestFit="1" customWidth="1"/>
    <col min="3" max="3" width="12.77734375" bestFit="1" customWidth="1"/>
    <col min="4" max="4" width="12.33203125" bestFit="1" customWidth="1"/>
    <col min="5" max="5" width="13.44140625" bestFit="1" customWidth="1"/>
    <col min="6" max="6" width="13" bestFit="1" customWidth="1"/>
    <col min="7" max="7" width="16.77734375" bestFit="1" customWidth="1"/>
    <col min="8" max="8" width="16.33203125" bestFit="1" customWidth="1"/>
    <col min="9" max="9" width="13.77734375" bestFit="1" customWidth="1"/>
    <col min="10" max="10" width="16.21875" bestFit="1" customWidth="1"/>
    <col min="11" max="11" width="18.5546875" bestFit="1" customWidth="1"/>
    <col min="12" max="12" width="16" bestFit="1" customWidth="1"/>
    <col min="13" max="13" width="12.109375" bestFit="1" customWidth="1"/>
    <col min="14" max="14" width="30.5546875" bestFit="1" customWidth="1"/>
    <col min="15" max="15" width="12" bestFit="1" customWidth="1"/>
    <col min="16" max="16" width="19.88671875" bestFit="1" customWidth="1"/>
    <col min="17" max="17" width="20.6640625" bestFit="1" customWidth="1"/>
  </cols>
  <sheetData>
    <row r="1" spans="1:17" x14ac:dyDescent="0.2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  <c r="I1" t="s">
        <v>1395</v>
      </c>
      <c r="J1" t="s">
        <v>1396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</row>
    <row r="2" spans="1:17" x14ac:dyDescent="0.2">
      <c r="B2" t="s">
        <v>1404</v>
      </c>
      <c r="C2">
        <v>679131997</v>
      </c>
      <c r="D2">
        <v>138838</v>
      </c>
      <c r="E2">
        <v>6794436</v>
      </c>
      <c r="F2">
        <v>1016</v>
      </c>
      <c r="G2" t="s">
        <v>1405</v>
      </c>
      <c r="H2" t="s">
        <v>1406</v>
      </c>
      <c r="I2" t="s">
        <v>1407</v>
      </c>
      <c r="J2" t="s">
        <v>1408</v>
      </c>
      <c r="K2">
        <v>87126</v>
      </c>
      <c r="L2">
        <v>871.7</v>
      </c>
    </row>
    <row r="3" spans="1:17" x14ac:dyDescent="0.2">
      <c r="B3" t="s">
        <v>1409</v>
      </c>
      <c r="C3">
        <v>245967096</v>
      </c>
      <c r="D3">
        <v>58040</v>
      </c>
      <c r="E3">
        <v>2015403</v>
      </c>
      <c r="F3">
        <v>230</v>
      </c>
      <c r="G3" t="s">
        <v>1410</v>
      </c>
      <c r="H3" t="s">
        <v>1411</v>
      </c>
      <c r="I3" t="s">
        <v>1412</v>
      </c>
      <c r="J3" t="s">
        <v>1413</v>
      </c>
    </row>
    <row r="4" spans="1:17" x14ac:dyDescent="0.2">
      <c r="B4" t="s">
        <v>1414</v>
      </c>
      <c r="C4">
        <v>214100183</v>
      </c>
      <c r="D4">
        <v>51584</v>
      </c>
      <c r="E4">
        <v>1535572</v>
      </c>
      <c r="F4">
        <v>223</v>
      </c>
      <c r="G4" t="s">
        <v>1415</v>
      </c>
      <c r="H4" t="s">
        <v>1416</v>
      </c>
      <c r="I4" t="s">
        <v>1417</v>
      </c>
      <c r="J4" t="s">
        <v>1418</v>
      </c>
    </row>
    <row r="5" spans="1:17" x14ac:dyDescent="0.2">
      <c r="B5" t="s">
        <v>1419</v>
      </c>
      <c r="C5">
        <v>124368058</v>
      </c>
      <c r="D5">
        <v>20344</v>
      </c>
      <c r="E5">
        <v>1609168</v>
      </c>
      <c r="F5">
        <v>214</v>
      </c>
      <c r="G5" t="s">
        <v>1420</v>
      </c>
      <c r="H5" t="s">
        <v>1421</v>
      </c>
      <c r="I5" t="s">
        <v>1422</v>
      </c>
      <c r="J5" t="s">
        <v>1423</v>
      </c>
    </row>
    <row r="6" spans="1:17" x14ac:dyDescent="0.2">
      <c r="A6">
        <v>1</v>
      </c>
      <c r="B6" t="s">
        <v>1424</v>
      </c>
      <c r="C6">
        <v>105092404</v>
      </c>
      <c r="D6">
        <v>15503</v>
      </c>
      <c r="E6">
        <v>1143760</v>
      </c>
      <c r="F6">
        <v>177</v>
      </c>
      <c r="G6" t="s">
        <v>1425</v>
      </c>
      <c r="H6" t="s">
        <v>1426</v>
      </c>
      <c r="I6" t="s">
        <v>1427</v>
      </c>
      <c r="J6" t="s">
        <v>1428</v>
      </c>
      <c r="K6">
        <v>313891</v>
      </c>
      <c r="L6">
        <v>3416</v>
      </c>
      <c r="M6">
        <v>1163606545</v>
      </c>
      <c r="N6">
        <v>3475473</v>
      </c>
      <c r="O6">
        <v>334805269</v>
      </c>
      <c r="P6" t="s">
        <v>1429</v>
      </c>
      <c r="Q6">
        <v>4410</v>
      </c>
    </row>
    <row r="7" spans="1:17" x14ac:dyDescent="0.2">
      <c r="B7" t="s">
        <v>1430</v>
      </c>
      <c r="C7">
        <v>67936679</v>
      </c>
      <c r="D7">
        <v>8228</v>
      </c>
      <c r="E7">
        <v>1349734</v>
      </c>
      <c r="F7">
        <v>348</v>
      </c>
      <c r="G7" t="s">
        <v>1431</v>
      </c>
      <c r="H7" t="s">
        <v>1432</v>
      </c>
      <c r="I7" t="s">
        <v>1433</v>
      </c>
      <c r="J7" t="s">
        <v>1434</v>
      </c>
    </row>
    <row r="8" spans="1:17" x14ac:dyDescent="0.2">
      <c r="A8">
        <v>2</v>
      </c>
      <c r="B8" t="s">
        <v>1435</v>
      </c>
      <c r="C8">
        <v>44685450</v>
      </c>
      <c r="D8">
        <v>193</v>
      </c>
      <c r="E8">
        <v>530763</v>
      </c>
      <c r="F8">
        <v>1</v>
      </c>
      <c r="G8" t="s">
        <v>1436</v>
      </c>
      <c r="H8" t="s">
        <v>1437</v>
      </c>
      <c r="I8" t="s">
        <v>1438</v>
      </c>
      <c r="J8" t="s">
        <v>1439</v>
      </c>
      <c r="K8">
        <v>31768</v>
      </c>
      <c r="L8">
        <v>377</v>
      </c>
      <c r="M8">
        <v>918101478</v>
      </c>
      <c r="N8">
        <v>652695</v>
      </c>
      <c r="O8">
        <v>1406631776</v>
      </c>
      <c r="Q8">
        <v>1</v>
      </c>
    </row>
    <row r="9" spans="1:17" x14ac:dyDescent="0.2">
      <c r="A9">
        <v>3</v>
      </c>
      <c r="B9" t="s">
        <v>1440</v>
      </c>
      <c r="C9">
        <v>39600548</v>
      </c>
      <c r="D9">
        <v>4584</v>
      </c>
      <c r="E9">
        <v>164829</v>
      </c>
      <c r="F9">
        <v>38</v>
      </c>
      <c r="G9" t="s">
        <v>1441</v>
      </c>
      <c r="H9" t="s">
        <v>1442</v>
      </c>
      <c r="I9" t="s">
        <v>1443</v>
      </c>
      <c r="J9" t="s">
        <v>1444</v>
      </c>
      <c r="K9">
        <v>603809</v>
      </c>
      <c r="L9">
        <v>2513</v>
      </c>
      <c r="M9">
        <v>271490188</v>
      </c>
      <c r="N9">
        <v>4139547</v>
      </c>
      <c r="O9">
        <v>65584518</v>
      </c>
      <c r="P9" t="s">
        <v>1445</v>
      </c>
      <c r="Q9">
        <v>1032</v>
      </c>
    </row>
    <row r="10" spans="1:17" x14ac:dyDescent="0.2">
      <c r="A10">
        <v>4</v>
      </c>
      <c r="B10" t="s">
        <v>1446</v>
      </c>
      <c r="C10">
        <v>38068912</v>
      </c>
      <c r="D10">
        <v>25038</v>
      </c>
      <c r="E10">
        <v>167604</v>
      </c>
      <c r="F10">
        <v>113</v>
      </c>
      <c r="G10" t="s">
        <v>1447</v>
      </c>
      <c r="H10" t="s">
        <v>1448</v>
      </c>
      <c r="I10" t="s">
        <v>1449</v>
      </c>
      <c r="J10" t="s">
        <v>1439</v>
      </c>
      <c r="K10">
        <v>453830</v>
      </c>
      <c r="L10">
        <v>1998</v>
      </c>
      <c r="M10">
        <v>122332384</v>
      </c>
      <c r="N10">
        <v>1458359</v>
      </c>
      <c r="O10">
        <v>83883596</v>
      </c>
      <c r="P10" t="s">
        <v>1450</v>
      </c>
      <c r="Q10">
        <v>3225</v>
      </c>
    </row>
    <row r="11" spans="1:17" x14ac:dyDescent="0.2">
      <c r="A11">
        <v>5</v>
      </c>
      <c r="B11" t="s">
        <v>1451</v>
      </c>
      <c r="C11">
        <v>36997328</v>
      </c>
      <c r="D11">
        <v>5174</v>
      </c>
      <c r="E11">
        <v>698381</v>
      </c>
      <c r="F11">
        <v>312</v>
      </c>
      <c r="G11" t="s">
        <v>1452</v>
      </c>
      <c r="H11" t="s">
        <v>1453</v>
      </c>
      <c r="I11" t="s">
        <v>1454</v>
      </c>
      <c r="J11" t="s">
        <v>1439</v>
      </c>
      <c r="K11">
        <v>171798</v>
      </c>
      <c r="L11">
        <v>3243</v>
      </c>
      <c r="M11">
        <v>63776166</v>
      </c>
      <c r="N11">
        <v>296146</v>
      </c>
      <c r="O11">
        <v>215353593</v>
      </c>
      <c r="P11" t="s">
        <v>1450</v>
      </c>
      <c r="Q11">
        <v>595</v>
      </c>
    </row>
    <row r="12" spans="1:17" x14ac:dyDescent="0.2">
      <c r="A12">
        <v>6</v>
      </c>
      <c r="B12" t="s">
        <v>1455</v>
      </c>
      <c r="C12">
        <v>33136016</v>
      </c>
      <c r="D12">
        <v>18654</v>
      </c>
      <c r="E12">
        <v>71923</v>
      </c>
      <c r="F12">
        <v>114</v>
      </c>
      <c r="G12" t="s">
        <v>1456</v>
      </c>
      <c r="H12" t="s">
        <v>1457</v>
      </c>
      <c r="I12" t="s">
        <v>1458</v>
      </c>
      <c r="J12" t="s">
        <v>1459</v>
      </c>
      <c r="K12">
        <v>263854</v>
      </c>
      <c r="L12">
        <v>573</v>
      </c>
      <c r="M12">
        <v>94608068</v>
      </c>
      <c r="N12">
        <v>753340</v>
      </c>
      <c r="O12">
        <v>125584838</v>
      </c>
      <c r="P12" t="s">
        <v>1460</v>
      </c>
      <c r="Q12">
        <v>90729</v>
      </c>
    </row>
    <row r="13" spans="1:17" x14ac:dyDescent="0.2">
      <c r="A13">
        <v>7</v>
      </c>
      <c r="B13" t="s">
        <v>1461</v>
      </c>
      <c r="C13">
        <v>30458857</v>
      </c>
      <c r="D13">
        <v>13082</v>
      </c>
      <c r="E13">
        <v>33887</v>
      </c>
      <c r="F13">
        <v>14</v>
      </c>
      <c r="G13" t="s">
        <v>1462</v>
      </c>
      <c r="H13" t="s">
        <v>1463</v>
      </c>
      <c r="I13" t="s">
        <v>1464</v>
      </c>
      <c r="J13" t="s">
        <v>1465</v>
      </c>
      <c r="K13">
        <v>593394</v>
      </c>
      <c r="L13">
        <v>660</v>
      </c>
      <c r="M13">
        <v>15804065</v>
      </c>
      <c r="N13">
        <v>307892</v>
      </c>
      <c r="O13">
        <v>51329899</v>
      </c>
      <c r="P13" t="s">
        <v>1466</v>
      </c>
      <c r="Q13">
        <v>4197</v>
      </c>
    </row>
    <row r="14" spans="1:17" x14ac:dyDescent="0.2">
      <c r="A14">
        <v>8</v>
      </c>
      <c r="B14" t="s">
        <v>1467</v>
      </c>
      <c r="C14">
        <v>25547414</v>
      </c>
      <c r="E14">
        <v>187850</v>
      </c>
      <c r="G14" t="s">
        <v>1468</v>
      </c>
      <c r="I14" t="s">
        <v>1469</v>
      </c>
      <c r="J14" t="s">
        <v>1470</v>
      </c>
      <c r="K14">
        <v>423934</v>
      </c>
      <c r="L14">
        <v>3117</v>
      </c>
      <c r="M14">
        <v>267156892</v>
      </c>
      <c r="N14">
        <v>4433200</v>
      </c>
      <c r="O14">
        <v>60262770</v>
      </c>
      <c r="Q14">
        <v>3079</v>
      </c>
    </row>
    <row r="15" spans="1:17" x14ac:dyDescent="0.2">
      <c r="A15">
        <v>9</v>
      </c>
      <c r="B15" t="s">
        <v>1471</v>
      </c>
      <c r="C15">
        <v>24341615</v>
      </c>
      <c r="E15">
        <v>206246</v>
      </c>
      <c r="G15" t="s">
        <v>1472</v>
      </c>
      <c r="H15" t="s">
        <v>1473</v>
      </c>
      <c r="I15" t="s">
        <v>1474</v>
      </c>
      <c r="J15" t="s">
        <v>1439</v>
      </c>
      <c r="K15">
        <v>355363</v>
      </c>
      <c r="L15">
        <v>3011</v>
      </c>
      <c r="M15">
        <v>522526476</v>
      </c>
      <c r="N15">
        <v>7628357</v>
      </c>
      <c r="O15">
        <v>68497907</v>
      </c>
      <c r="Q15">
        <v>933</v>
      </c>
    </row>
    <row r="16" spans="1:17" x14ac:dyDescent="0.2">
      <c r="A16">
        <v>10</v>
      </c>
      <c r="B16" t="s">
        <v>1475</v>
      </c>
      <c r="C16">
        <v>22203942</v>
      </c>
      <c r="D16">
        <v>13954</v>
      </c>
      <c r="E16">
        <v>395901</v>
      </c>
      <c r="F16">
        <v>34</v>
      </c>
      <c r="G16" t="s">
        <v>1476</v>
      </c>
      <c r="H16" t="s">
        <v>1477</v>
      </c>
      <c r="I16" t="s">
        <v>1478</v>
      </c>
      <c r="J16" t="s">
        <v>1439</v>
      </c>
      <c r="K16">
        <v>152284</v>
      </c>
      <c r="L16">
        <v>2715</v>
      </c>
      <c r="M16">
        <v>273400000</v>
      </c>
      <c r="N16">
        <v>1875095</v>
      </c>
      <c r="O16">
        <v>145805947</v>
      </c>
      <c r="P16" t="s">
        <v>1479</v>
      </c>
      <c r="Q16">
        <v>1820</v>
      </c>
    </row>
    <row r="17" spans="1:17" x14ac:dyDescent="0.2">
      <c r="A17">
        <v>11</v>
      </c>
      <c r="B17" t="s">
        <v>1480</v>
      </c>
      <c r="C17">
        <v>17042722</v>
      </c>
      <c r="E17">
        <v>101492</v>
      </c>
      <c r="G17" t="s">
        <v>1439</v>
      </c>
      <c r="H17" t="s">
        <v>1439</v>
      </c>
      <c r="I17" t="s">
        <v>1439</v>
      </c>
      <c r="K17">
        <v>199186</v>
      </c>
      <c r="L17">
        <v>1186</v>
      </c>
      <c r="M17">
        <v>162743369</v>
      </c>
      <c r="N17">
        <v>1902052</v>
      </c>
      <c r="O17">
        <v>85561976</v>
      </c>
      <c r="Q17">
        <v>1819</v>
      </c>
    </row>
    <row r="18" spans="1:17" x14ac:dyDescent="0.2">
      <c r="B18" t="s">
        <v>1481</v>
      </c>
      <c r="C18">
        <v>13968528</v>
      </c>
      <c r="D18">
        <v>13</v>
      </c>
      <c r="E18">
        <v>25968</v>
      </c>
      <c r="G18" t="s">
        <v>1482</v>
      </c>
      <c r="I18" t="s">
        <v>1483</v>
      </c>
      <c r="J18" t="s">
        <v>1484</v>
      </c>
    </row>
    <row r="19" spans="1:17" x14ac:dyDescent="0.2">
      <c r="A19">
        <v>12</v>
      </c>
      <c r="B19" t="s">
        <v>1485</v>
      </c>
      <c r="C19">
        <v>13755956</v>
      </c>
      <c r="E19">
        <v>119186</v>
      </c>
      <c r="G19" t="s">
        <v>1486</v>
      </c>
      <c r="I19" t="s">
        <v>1487</v>
      </c>
      <c r="J19" t="s">
        <v>1488</v>
      </c>
      <c r="K19">
        <v>294439</v>
      </c>
      <c r="L19">
        <v>2551</v>
      </c>
      <c r="M19">
        <v>471036328</v>
      </c>
      <c r="N19">
        <v>10082298</v>
      </c>
      <c r="O19">
        <v>46719142</v>
      </c>
      <c r="Q19">
        <v>872</v>
      </c>
    </row>
    <row r="20" spans="1:17" x14ac:dyDescent="0.2">
      <c r="B20" t="s">
        <v>1489</v>
      </c>
      <c r="C20">
        <v>12790732</v>
      </c>
      <c r="D20">
        <v>629</v>
      </c>
      <c r="E20">
        <v>258576</v>
      </c>
      <c r="F20">
        <v>1</v>
      </c>
      <c r="G20" t="s">
        <v>1490</v>
      </c>
      <c r="H20" t="s">
        <v>1491</v>
      </c>
      <c r="I20" t="s">
        <v>1492</v>
      </c>
      <c r="J20" t="s">
        <v>1493</v>
      </c>
    </row>
    <row r="21" spans="1:17" x14ac:dyDescent="0.2">
      <c r="A21">
        <v>13</v>
      </c>
      <c r="B21" t="s">
        <v>1494</v>
      </c>
      <c r="C21">
        <v>11526858</v>
      </c>
      <c r="D21">
        <v>24</v>
      </c>
      <c r="E21">
        <v>43186</v>
      </c>
      <c r="G21" t="s">
        <v>1495</v>
      </c>
      <c r="H21" t="s">
        <v>1496</v>
      </c>
      <c r="I21" t="s">
        <v>1497</v>
      </c>
      <c r="J21" t="s">
        <v>1498</v>
      </c>
      <c r="K21">
        <v>116488</v>
      </c>
      <c r="L21">
        <v>436</v>
      </c>
      <c r="M21">
        <v>85826548</v>
      </c>
      <c r="N21">
        <v>867342</v>
      </c>
      <c r="O21">
        <v>98953541</v>
      </c>
      <c r="Q21">
        <v>8781</v>
      </c>
    </row>
    <row r="22" spans="1:17" x14ac:dyDescent="0.2">
      <c r="A22">
        <v>14</v>
      </c>
      <c r="B22" t="s">
        <v>1499</v>
      </c>
      <c r="C22">
        <v>11347698</v>
      </c>
      <c r="E22">
        <v>19265</v>
      </c>
      <c r="G22" t="s">
        <v>1500</v>
      </c>
      <c r="I22" t="s">
        <v>1501</v>
      </c>
      <c r="J22" t="s">
        <v>1502</v>
      </c>
      <c r="K22">
        <v>435298</v>
      </c>
      <c r="L22">
        <v>739</v>
      </c>
      <c r="M22">
        <v>78835048</v>
      </c>
      <c r="N22">
        <v>3024116</v>
      </c>
      <c r="O22">
        <v>26068792</v>
      </c>
      <c r="Q22">
        <v>646</v>
      </c>
    </row>
    <row r="23" spans="1:17" x14ac:dyDescent="0.2">
      <c r="A23">
        <v>15</v>
      </c>
      <c r="B23" t="s">
        <v>1503</v>
      </c>
      <c r="C23">
        <v>10043308</v>
      </c>
      <c r="E23">
        <v>130458</v>
      </c>
      <c r="G23" t="s">
        <v>1504</v>
      </c>
      <c r="H23" t="s">
        <v>1505</v>
      </c>
      <c r="I23" t="s">
        <v>1506</v>
      </c>
      <c r="J23" t="s">
        <v>1507</v>
      </c>
      <c r="K23">
        <v>218284</v>
      </c>
      <c r="L23">
        <v>2835</v>
      </c>
      <c r="M23">
        <v>35716069</v>
      </c>
      <c r="N23">
        <v>776264</v>
      </c>
      <c r="O23">
        <v>46010234</v>
      </c>
      <c r="Q23">
        <v>124</v>
      </c>
    </row>
    <row r="24" spans="1:17" x14ac:dyDescent="0.2">
      <c r="A24">
        <v>16</v>
      </c>
      <c r="B24" t="s">
        <v>1508</v>
      </c>
      <c r="C24">
        <v>9970933</v>
      </c>
      <c r="D24">
        <v>16480</v>
      </c>
      <c r="E24">
        <v>17672</v>
      </c>
      <c r="F24">
        <v>64</v>
      </c>
      <c r="G24" t="s">
        <v>1509</v>
      </c>
      <c r="H24" t="s">
        <v>1510</v>
      </c>
      <c r="I24" t="s">
        <v>1511</v>
      </c>
      <c r="K24">
        <v>417393</v>
      </c>
      <c r="L24">
        <v>740</v>
      </c>
      <c r="M24">
        <v>30742304</v>
      </c>
      <c r="N24">
        <v>1286903</v>
      </c>
      <c r="O24">
        <v>23888595</v>
      </c>
      <c r="P24" t="s">
        <v>1512</v>
      </c>
      <c r="Q24">
        <v>15665</v>
      </c>
    </row>
    <row r="25" spans="1:17" x14ac:dyDescent="0.2">
      <c r="A25">
        <v>17</v>
      </c>
      <c r="B25" t="s">
        <v>1513</v>
      </c>
      <c r="C25">
        <v>8591721</v>
      </c>
      <c r="E25">
        <v>22992</v>
      </c>
      <c r="G25" t="s">
        <v>1514</v>
      </c>
      <c r="I25" t="s">
        <v>1515</v>
      </c>
      <c r="J25" t="s">
        <v>1516</v>
      </c>
      <c r="K25">
        <v>499186</v>
      </c>
      <c r="L25">
        <v>1336</v>
      </c>
      <c r="M25">
        <v>25984435</v>
      </c>
      <c r="N25">
        <v>1509718</v>
      </c>
      <c r="O25">
        <v>17211447</v>
      </c>
      <c r="Q25">
        <v>675</v>
      </c>
    </row>
    <row r="26" spans="1:17" x14ac:dyDescent="0.2">
      <c r="A26">
        <v>18</v>
      </c>
      <c r="B26" t="s">
        <v>1517</v>
      </c>
      <c r="C26">
        <v>7567421</v>
      </c>
      <c r="D26">
        <v>260</v>
      </c>
      <c r="E26">
        <v>144824</v>
      </c>
      <c r="F26">
        <v>7</v>
      </c>
      <c r="G26" t="s">
        <v>1518</v>
      </c>
      <c r="H26" t="s">
        <v>1519</v>
      </c>
      <c r="I26" t="s">
        <v>1520</v>
      </c>
      <c r="J26" t="s">
        <v>1521</v>
      </c>
      <c r="K26">
        <v>87970</v>
      </c>
      <c r="L26">
        <v>1684</v>
      </c>
      <c r="M26">
        <v>55034937</v>
      </c>
      <c r="N26">
        <v>639771</v>
      </c>
      <c r="O26">
        <v>86022837</v>
      </c>
      <c r="P26" t="s">
        <v>1522</v>
      </c>
      <c r="Q26">
        <v>973</v>
      </c>
    </row>
    <row r="27" spans="1:17" x14ac:dyDescent="0.2">
      <c r="A27">
        <v>19</v>
      </c>
      <c r="B27" t="s">
        <v>1523</v>
      </c>
      <c r="C27">
        <v>7435066</v>
      </c>
      <c r="D27">
        <v>4250</v>
      </c>
      <c r="E27">
        <v>332885</v>
      </c>
      <c r="F27">
        <v>35</v>
      </c>
      <c r="G27" t="s">
        <v>1524</v>
      </c>
      <c r="H27" t="s">
        <v>1525</v>
      </c>
      <c r="I27" t="s">
        <v>1526</v>
      </c>
      <c r="J27" t="s">
        <v>1439</v>
      </c>
      <c r="K27">
        <v>56513</v>
      </c>
      <c r="L27">
        <v>2530</v>
      </c>
      <c r="M27">
        <v>19519260</v>
      </c>
      <c r="N27">
        <v>148365</v>
      </c>
      <c r="O27">
        <v>131562772</v>
      </c>
      <c r="P27" t="s">
        <v>1466</v>
      </c>
      <c r="Q27">
        <v>3249</v>
      </c>
    </row>
    <row r="28" spans="1:17" x14ac:dyDescent="0.2">
      <c r="A28">
        <v>20</v>
      </c>
      <c r="B28" t="s">
        <v>1527</v>
      </c>
      <c r="C28">
        <v>6734818</v>
      </c>
      <c r="D28">
        <v>212</v>
      </c>
      <c r="E28">
        <v>160894</v>
      </c>
      <c r="F28">
        <v>2</v>
      </c>
      <c r="G28" t="s">
        <v>1528</v>
      </c>
      <c r="H28" t="s">
        <v>1529</v>
      </c>
      <c r="I28" t="s">
        <v>1530</v>
      </c>
      <c r="J28" t="s">
        <v>1439</v>
      </c>
      <c r="K28">
        <v>24128</v>
      </c>
      <c r="L28">
        <v>576</v>
      </c>
      <c r="M28">
        <v>114158919</v>
      </c>
      <c r="N28">
        <v>408975</v>
      </c>
      <c r="O28">
        <v>279134505</v>
      </c>
      <c r="P28" t="s">
        <v>1531</v>
      </c>
      <c r="Q28">
        <v>13</v>
      </c>
    </row>
    <row r="29" spans="1:17" x14ac:dyDescent="0.2">
      <c r="A29">
        <v>21</v>
      </c>
      <c r="B29" t="s">
        <v>1532</v>
      </c>
      <c r="C29">
        <v>6406796</v>
      </c>
      <c r="D29">
        <v>2767</v>
      </c>
      <c r="E29">
        <v>118840</v>
      </c>
      <c r="F29">
        <v>7</v>
      </c>
      <c r="G29" t="s">
        <v>1533</v>
      </c>
      <c r="I29" t="s">
        <v>1534</v>
      </c>
      <c r="J29" t="s">
        <v>1535</v>
      </c>
      <c r="K29">
        <v>169762</v>
      </c>
      <c r="L29">
        <v>3149</v>
      </c>
      <c r="M29">
        <v>38235844</v>
      </c>
      <c r="N29">
        <v>1013144</v>
      </c>
      <c r="O29">
        <v>37739785</v>
      </c>
      <c r="P29" t="s">
        <v>1479</v>
      </c>
      <c r="Q29">
        <v>25226</v>
      </c>
    </row>
    <row r="30" spans="1:17" x14ac:dyDescent="0.2">
      <c r="A30">
        <v>22</v>
      </c>
      <c r="B30" t="s">
        <v>1536</v>
      </c>
      <c r="C30">
        <v>6359464</v>
      </c>
      <c r="D30">
        <v>689</v>
      </c>
      <c r="E30">
        <v>142615</v>
      </c>
      <c r="F30">
        <v>19</v>
      </c>
      <c r="G30" t="s">
        <v>1537</v>
      </c>
      <c r="I30" t="s">
        <v>1538</v>
      </c>
      <c r="J30" t="s">
        <v>1539</v>
      </c>
      <c r="K30">
        <v>123454</v>
      </c>
      <c r="L30">
        <v>2769</v>
      </c>
      <c r="M30">
        <v>36951507</v>
      </c>
      <c r="N30">
        <v>717327</v>
      </c>
      <c r="O30">
        <v>51512762</v>
      </c>
      <c r="P30" t="s">
        <v>1540</v>
      </c>
      <c r="Q30">
        <v>671</v>
      </c>
    </row>
    <row r="31" spans="1:17" x14ac:dyDescent="0.2">
      <c r="A31">
        <v>23</v>
      </c>
      <c r="B31" t="s">
        <v>1541</v>
      </c>
      <c r="C31">
        <v>5878928</v>
      </c>
      <c r="D31">
        <v>6972</v>
      </c>
      <c r="E31">
        <v>21852</v>
      </c>
      <c r="F31">
        <v>1</v>
      </c>
      <c r="G31" t="s">
        <v>1542</v>
      </c>
      <c r="H31" t="s">
        <v>1543</v>
      </c>
      <c r="I31" t="s">
        <v>1544</v>
      </c>
      <c r="J31" t="s">
        <v>1545</v>
      </c>
      <c r="K31">
        <v>648408</v>
      </c>
      <c r="L31">
        <v>2410</v>
      </c>
      <c r="M31">
        <v>211273524</v>
      </c>
      <c r="N31">
        <v>23302116</v>
      </c>
      <c r="O31">
        <v>9066710</v>
      </c>
      <c r="P31" t="s">
        <v>1546</v>
      </c>
      <c r="Q31">
        <v>5433</v>
      </c>
    </row>
    <row r="32" spans="1:17" x14ac:dyDescent="0.2">
      <c r="A32">
        <v>24</v>
      </c>
      <c r="B32" t="s">
        <v>1547</v>
      </c>
      <c r="C32">
        <v>5842655</v>
      </c>
      <c r="E32">
        <v>36066</v>
      </c>
      <c r="G32" t="s">
        <v>1548</v>
      </c>
      <c r="H32" t="s">
        <v>1549</v>
      </c>
      <c r="I32" t="s">
        <v>1550</v>
      </c>
      <c r="J32" t="s">
        <v>1551</v>
      </c>
      <c r="K32">
        <v>566333</v>
      </c>
      <c r="L32">
        <v>3496</v>
      </c>
      <c r="M32">
        <v>102228365</v>
      </c>
      <c r="N32">
        <v>9909078</v>
      </c>
      <c r="O32">
        <v>10316637</v>
      </c>
      <c r="Q32">
        <v>2577</v>
      </c>
    </row>
    <row r="33" spans="1:17" x14ac:dyDescent="0.2">
      <c r="A33">
        <v>25</v>
      </c>
      <c r="B33" t="s">
        <v>1552</v>
      </c>
      <c r="C33">
        <v>5566708</v>
      </c>
      <c r="E33">
        <v>26117</v>
      </c>
      <c r="G33" t="s">
        <v>1553</v>
      </c>
      <c r="H33" t="s">
        <v>1554</v>
      </c>
      <c r="I33" t="s">
        <v>1555</v>
      </c>
      <c r="J33" t="s">
        <v>1556</v>
      </c>
      <c r="K33">
        <v>548954</v>
      </c>
      <c r="L33">
        <v>2575</v>
      </c>
      <c r="M33">
        <v>45948100</v>
      </c>
      <c r="N33">
        <v>4531116</v>
      </c>
      <c r="O33">
        <v>10140570</v>
      </c>
      <c r="Q33">
        <v>377</v>
      </c>
    </row>
    <row r="34" spans="1:17" x14ac:dyDescent="0.2">
      <c r="A34">
        <v>26</v>
      </c>
      <c r="B34" t="s">
        <v>1557</v>
      </c>
      <c r="C34">
        <v>5382095</v>
      </c>
      <c r="E34">
        <v>111175</v>
      </c>
      <c r="G34" t="s">
        <v>1558</v>
      </c>
      <c r="H34" t="s">
        <v>1559</v>
      </c>
      <c r="I34" t="s">
        <v>1560</v>
      </c>
      <c r="K34">
        <v>124608</v>
      </c>
      <c r="L34">
        <v>2574</v>
      </c>
      <c r="M34">
        <v>32603805</v>
      </c>
      <c r="N34">
        <v>754855</v>
      </c>
      <c r="O34">
        <v>43192122</v>
      </c>
      <c r="Q34">
        <v>208</v>
      </c>
    </row>
    <row r="35" spans="1:17" x14ac:dyDescent="0.2">
      <c r="A35">
        <v>27</v>
      </c>
      <c r="B35" t="s">
        <v>1561</v>
      </c>
      <c r="C35">
        <v>5154106</v>
      </c>
      <c r="D35">
        <v>2225</v>
      </c>
      <c r="E35">
        <v>64109</v>
      </c>
      <c r="F35">
        <v>3</v>
      </c>
      <c r="G35" t="s">
        <v>1562</v>
      </c>
      <c r="H35" t="s">
        <v>1563</v>
      </c>
      <c r="I35" t="s">
        <v>1564</v>
      </c>
      <c r="J35" t="s">
        <v>1565</v>
      </c>
      <c r="K35">
        <v>267743</v>
      </c>
      <c r="L35">
        <v>3330</v>
      </c>
      <c r="M35">
        <v>48367600</v>
      </c>
      <c r="N35">
        <v>2512577</v>
      </c>
      <c r="O35">
        <v>19250195</v>
      </c>
      <c r="P35" t="s">
        <v>1479</v>
      </c>
      <c r="Q35">
        <v>236</v>
      </c>
    </row>
    <row r="36" spans="1:17" x14ac:dyDescent="0.2">
      <c r="A36">
        <v>28</v>
      </c>
      <c r="B36" t="s">
        <v>1566</v>
      </c>
      <c r="C36">
        <v>5041587</v>
      </c>
      <c r="D36">
        <v>229</v>
      </c>
      <c r="E36">
        <v>36957</v>
      </c>
      <c r="G36" t="s">
        <v>1567</v>
      </c>
      <c r="H36" t="s">
        <v>1568</v>
      </c>
      <c r="I36" t="s">
        <v>1569</v>
      </c>
      <c r="J36" t="s">
        <v>1570</v>
      </c>
      <c r="K36">
        <v>151942</v>
      </c>
      <c r="L36">
        <v>1114</v>
      </c>
      <c r="M36">
        <v>68009122</v>
      </c>
      <c r="N36">
        <v>2049636</v>
      </c>
      <c r="O36">
        <v>33181072</v>
      </c>
      <c r="Q36">
        <v>281</v>
      </c>
    </row>
    <row r="37" spans="1:17" x14ac:dyDescent="0.2">
      <c r="A37">
        <v>29</v>
      </c>
      <c r="B37" t="s">
        <v>1571</v>
      </c>
      <c r="C37">
        <v>4795887</v>
      </c>
      <c r="D37">
        <v>257</v>
      </c>
      <c r="E37">
        <v>12256</v>
      </c>
      <c r="G37" t="s">
        <v>1572</v>
      </c>
      <c r="I37" t="s">
        <v>1573</v>
      </c>
      <c r="J37" t="s">
        <v>1574</v>
      </c>
      <c r="K37">
        <v>514249</v>
      </c>
      <c r="L37">
        <v>1314</v>
      </c>
      <c r="M37">
        <v>41373364</v>
      </c>
      <c r="N37">
        <v>4436346</v>
      </c>
      <c r="O37">
        <v>9326000</v>
      </c>
      <c r="Q37">
        <v>255</v>
      </c>
    </row>
    <row r="38" spans="1:17" x14ac:dyDescent="0.2">
      <c r="A38">
        <v>30</v>
      </c>
      <c r="B38" t="s">
        <v>1575</v>
      </c>
      <c r="C38">
        <v>4772813</v>
      </c>
      <c r="E38">
        <v>74</v>
      </c>
      <c r="G38" t="s">
        <v>1576</v>
      </c>
      <c r="I38" t="s">
        <v>1577</v>
      </c>
      <c r="K38">
        <v>183636</v>
      </c>
      <c r="L38">
        <v>3</v>
      </c>
      <c r="O38">
        <v>25990679</v>
      </c>
    </row>
    <row r="39" spans="1:17" x14ac:dyDescent="0.2">
      <c r="A39">
        <v>31</v>
      </c>
      <c r="B39" t="s">
        <v>1578</v>
      </c>
      <c r="C39">
        <v>4727831</v>
      </c>
      <c r="E39">
        <v>33902</v>
      </c>
      <c r="G39" t="s">
        <v>1579</v>
      </c>
      <c r="I39" t="s">
        <v>1580</v>
      </c>
      <c r="J39" t="s">
        <v>1439</v>
      </c>
      <c r="K39">
        <v>67465</v>
      </c>
      <c r="L39">
        <v>484</v>
      </c>
      <c r="M39">
        <v>17270775</v>
      </c>
      <c r="N39">
        <v>246450</v>
      </c>
      <c r="O39">
        <v>70078203</v>
      </c>
      <c r="Q39">
        <v>18</v>
      </c>
    </row>
    <row r="40" spans="1:17" x14ac:dyDescent="0.2">
      <c r="A40">
        <v>32</v>
      </c>
      <c r="B40" t="s">
        <v>1581</v>
      </c>
      <c r="C40">
        <v>4708273</v>
      </c>
      <c r="E40">
        <v>33663</v>
      </c>
      <c r="G40" t="s">
        <v>1582</v>
      </c>
      <c r="H40" t="s">
        <v>1583</v>
      </c>
      <c r="I40" t="s">
        <v>1584</v>
      </c>
      <c r="J40" t="s">
        <v>1502</v>
      </c>
      <c r="K40">
        <v>403511</v>
      </c>
      <c r="L40">
        <v>2885</v>
      </c>
      <c r="M40">
        <v>36665011</v>
      </c>
      <c r="N40">
        <v>3142281</v>
      </c>
      <c r="O40">
        <v>11668278</v>
      </c>
      <c r="Q40">
        <v>1564</v>
      </c>
    </row>
    <row r="41" spans="1:17" x14ac:dyDescent="0.2">
      <c r="A41">
        <v>33</v>
      </c>
      <c r="B41" t="s">
        <v>1585</v>
      </c>
      <c r="C41">
        <v>4604427</v>
      </c>
      <c r="D41">
        <v>1420</v>
      </c>
      <c r="E41">
        <v>42402</v>
      </c>
      <c r="F41">
        <v>4</v>
      </c>
      <c r="G41" t="s">
        <v>1586</v>
      </c>
      <c r="H41" t="s">
        <v>1587</v>
      </c>
      <c r="I41" t="s">
        <v>1588</v>
      </c>
      <c r="J41" t="s">
        <v>1545</v>
      </c>
      <c r="K41">
        <v>428846</v>
      </c>
      <c r="L41">
        <v>3949</v>
      </c>
      <c r="M41">
        <v>56974185</v>
      </c>
      <c r="N41">
        <v>5306448</v>
      </c>
      <c r="O41">
        <v>10736784</v>
      </c>
      <c r="P41" t="s">
        <v>1540</v>
      </c>
      <c r="Q41">
        <v>869</v>
      </c>
    </row>
    <row r="42" spans="1:17" x14ac:dyDescent="0.2">
      <c r="A42">
        <v>34</v>
      </c>
      <c r="B42" t="s">
        <v>1589</v>
      </c>
      <c r="C42">
        <v>4581763</v>
      </c>
      <c r="E42">
        <v>51061</v>
      </c>
      <c r="G42" t="s">
        <v>1590</v>
      </c>
      <c r="I42" t="s">
        <v>1591</v>
      </c>
      <c r="J42" t="s">
        <v>1592</v>
      </c>
      <c r="K42">
        <v>119353</v>
      </c>
      <c r="L42">
        <v>1330</v>
      </c>
      <c r="M42">
        <v>66343123</v>
      </c>
      <c r="N42">
        <v>1728207</v>
      </c>
      <c r="O42">
        <v>38388419</v>
      </c>
      <c r="Q42">
        <v>1067</v>
      </c>
    </row>
    <row r="43" spans="1:17" x14ac:dyDescent="0.2">
      <c r="A43">
        <v>35</v>
      </c>
      <c r="B43" t="s">
        <v>1593</v>
      </c>
      <c r="C43">
        <v>4484903</v>
      </c>
      <c r="D43">
        <v>93</v>
      </c>
      <c r="E43">
        <v>219365</v>
      </c>
      <c r="F43">
        <v>14</v>
      </c>
      <c r="G43" t="s">
        <v>1594</v>
      </c>
      <c r="I43" t="s">
        <v>1595</v>
      </c>
      <c r="J43" t="s">
        <v>1596</v>
      </c>
      <c r="K43">
        <v>133146</v>
      </c>
      <c r="L43">
        <v>6512</v>
      </c>
      <c r="M43">
        <v>37970939</v>
      </c>
      <c r="N43">
        <v>1127262</v>
      </c>
      <c r="O43">
        <v>33684208</v>
      </c>
      <c r="P43" t="s">
        <v>1540</v>
      </c>
      <c r="Q43">
        <v>60</v>
      </c>
    </row>
    <row r="44" spans="1:17" x14ac:dyDescent="0.2">
      <c r="A44">
        <v>36</v>
      </c>
      <c r="B44" t="s">
        <v>1597</v>
      </c>
      <c r="C44">
        <v>4389655</v>
      </c>
      <c r="E44">
        <v>14452</v>
      </c>
      <c r="G44" t="s">
        <v>1598</v>
      </c>
      <c r="I44" t="s">
        <v>1599</v>
      </c>
      <c r="J44" t="s">
        <v>1600</v>
      </c>
      <c r="K44">
        <v>500323</v>
      </c>
      <c r="L44">
        <v>1647</v>
      </c>
      <c r="M44">
        <v>23833472</v>
      </c>
      <c r="N44">
        <v>2716487</v>
      </c>
      <c r="O44">
        <v>8773637</v>
      </c>
      <c r="Q44">
        <v>542</v>
      </c>
    </row>
    <row r="45" spans="1:17" x14ac:dyDescent="0.2">
      <c r="A45">
        <v>37</v>
      </c>
      <c r="B45" t="s">
        <v>1601</v>
      </c>
      <c r="C45">
        <v>4075662</v>
      </c>
      <c r="E45">
        <v>66051</v>
      </c>
      <c r="F45">
        <v>12</v>
      </c>
      <c r="G45" t="s">
        <v>1602</v>
      </c>
      <c r="H45" t="s">
        <v>1603</v>
      </c>
      <c r="I45" t="s">
        <v>1604</v>
      </c>
      <c r="J45" t="s">
        <v>1605</v>
      </c>
      <c r="K45">
        <v>36225</v>
      </c>
      <c r="L45">
        <v>587</v>
      </c>
      <c r="M45">
        <v>34543739</v>
      </c>
      <c r="N45">
        <v>307031</v>
      </c>
      <c r="O45">
        <v>112508994</v>
      </c>
      <c r="P45" t="s">
        <v>1546</v>
      </c>
      <c r="Q45">
        <v>81</v>
      </c>
    </row>
    <row r="46" spans="1:17" x14ac:dyDescent="0.2">
      <c r="A46">
        <v>38</v>
      </c>
      <c r="B46" t="s">
        <v>1606</v>
      </c>
      <c r="C46">
        <v>4061085</v>
      </c>
      <c r="E46">
        <v>102595</v>
      </c>
      <c r="G46" t="s">
        <v>1607</v>
      </c>
      <c r="I46" t="s">
        <v>1608</v>
      </c>
      <c r="J46" t="s">
        <v>1609</v>
      </c>
      <c r="K46">
        <v>66842</v>
      </c>
      <c r="L46">
        <v>1689</v>
      </c>
      <c r="M46">
        <v>26473049</v>
      </c>
      <c r="N46">
        <v>435726</v>
      </c>
      <c r="O46">
        <v>60756135</v>
      </c>
      <c r="Q46">
        <v>757</v>
      </c>
    </row>
    <row r="47" spans="1:17" x14ac:dyDescent="0.2">
      <c r="A47">
        <v>39</v>
      </c>
      <c r="B47" t="s">
        <v>1610</v>
      </c>
      <c r="C47">
        <v>3335131</v>
      </c>
      <c r="E47">
        <v>67675</v>
      </c>
      <c r="G47" t="s">
        <v>1611</v>
      </c>
      <c r="H47" t="s">
        <v>1612</v>
      </c>
      <c r="I47" t="s">
        <v>1613</v>
      </c>
      <c r="J47" t="s">
        <v>1551</v>
      </c>
      <c r="K47">
        <v>175244</v>
      </c>
      <c r="L47">
        <v>3556</v>
      </c>
      <c r="M47">
        <v>26603809</v>
      </c>
      <c r="N47">
        <v>1397895</v>
      </c>
      <c r="O47">
        <v>19031335</v>
      </c>
      <c r="Q47">
        <v>385</v>
      </c>
    </row>
    <row r="48" spans="1:17" x14ac:dyDescent="0.2">
      <c r="A48">
        <v>40</v>
      </c>
      <c r="B48" t="s">
        <v>1614</v>
      </c>
      <c r="C48">
        <v>3174821</v>
      </c>
      <c r="D48">
        <v>63</v>
      </c>
      <c r="E48">
        <v>8239</v>
      </c>
      <c r="F48">
        <v>2</v>
      </c>
      <c r="G48" t="s">
        <v>1615</v>
      </c>
      <c r="H48" t="s">
        <v>1616</v>
      </c>
      <c r="I48" t="s">
        <v>1617</v>
      </c>
      <c r="J48" t="s">
        <v>1618</v>
      </c>
      <c r="K48">
        <v>544104</v>
      </c>
      <c r="L48">
        <v>1412</v>
      </c>
      <c r="M48">
        <v>129187461</v>
      </c>
      <c r="N48">
        <v>22140286</v>
      </c>
      <c r="O48">
        <v>5834950</v>
      </c>
      <c r="P48" t="s">
        <v>1466</v>
      </c>
      <c r="Q48">
        <v>167</v>
      </c>
    </row>
    <row r="49" spans="1:17" x14ac:dyDescent="0.2">
      <c r="A49">
        <v>41</v>
      </c>
      <c r="B49" t="s">
        <v>1619</v>
      </c>
      <c r="C49">
        <v>2882682</v>
      </c>
      <c r="D49">
        <v>129</v>
      </c>
      <c r="E49">
        <v>13445</v>
      </c>
      <c r="G49" t="s">
        <v>1620</v>
      </c>
      <c r="H49" t="s">
        <v>1621</v>
      </c>
      <c r="I49" t="s">
        <v>1622</v>
      </c>
      <c r="J49" t="s">
        <v>1623</v>
      </c>
      <c r="K49">
        <v>379086</v>
      </c>
      <c r="L49">
        <v>1768</v>
      </c>
      <c r="M49">
        <v>76127725</v>
      </c>
      <c r="N49">
        <v>10011143</v>
      </c>
      <c r="O49">
        <v>7604299</v>
      </c>
      <c r="Q49">
        <v>5585</v>
      </c>
    </row>
    <row r="50" spans="1:17" x14ac:dyDescent="0.2">
      <c r="A50">
        <v>42</v>
      </c>
      <c r="B50" t="s">
        <v>1624</v>
      </c>
      <c r="C50">
        <v>2697827</v>
      </c>
      <c r="D50">
        <v>130</v>
      </c>
      <c r="E50">
        <v>23633</v>
      </c>
      <c r="G50" t="s">
        <v>1625</v>
      </c>
      <c r="H50" t="s">
        <v>1626</v>
      </c>
      <c r="I50" t="s">
        <v>1627</v>
      </c>
      <c r="J50" t="s">
        <v>1628</v>
      </c>
      <c r="K50">
        <v>264002</v>
      </c>
      <c r="L50">
        <v>2313</v>
      </c>
      <c r="M50">
        <v>19458009</v>
      </c>
      <c r="N50">
        <v>1904106</v>
      </c>
      <c r="O50">
        <v>10218971</v>
      </c>
      <c r="Q50">
        <v>480</v>
      </c>
    </row>
    <row r="51" spans="1:17" x14ac:dyDescent="0.2">
      <c r="A51">
        <v>43</v>
      </c>
      <c r="B51" t="s">
        <v>1629</v>
      </c>
      <c r="C51">
        <v>2487935</v>
      </c>
      <c r="D51">
        <v>1015</v>
      </c>
      <c r="E51">
        <v>17788</v>
      </c>
      <c r="F51">
        <v>5</v>
      </c>
      <c r="G51" t="s">
        <v>1630</v>
      </c>
      <c r="H51" t="s">
        <v>1631</v>
      </c>
      <c r="I51" t="s">
        <v>1632</v>
      </c>
      <c r="J51" t="s">
        <v>1633</v>
      </c>
      <c r="K51">
        <v>287522</v>
      </c>
      <c r="L51">
        <v>2056</v>
      </c>
      <c r="M51">
        <v>12349305</v>
      </c>
      <c r="N51">
        <v>1427168</v>
      </c>
      <c r="O51">
        <v>8653016</v>
      </c>
      <c r="P51" t="s">
        <v>1445</v>
      </c>
      <c r="Q51">
        <v>1587</v>
      </c>
    </row>
    <row r="52" spans="1:17" x14ac:dyDescent="0.2">
      <c r="A52">
        <v>44</v>
      </c>
      <c r="B52" t="s">
        <v>1634</v>
      </c>
      <c r="C52">
        <v>2465545</v>
      </c>
      <c r="E52">
        <v>25375</v>
      </c>
      <c r="G52" t="s">
        <v>1635</v>
      </c>
      <c r="I52" t="s">
        <v>1636</v>
      </c>
      <c r="J52" t="s">
        <v>1633</v>
      </c>
      <c r="K52">
        <v>58474</v>
      </c>
      <c r="L52">
        <v>602</v>
      </c>
      <c r="M52">
        <v>19544451</v>
      </c>
      <c r="N52">
        <v>463523</v>
      </c>
      <c r="O52">
        <v>42164965</v>
      </c>
      <c r="Q52">
        <v>16</v>
      </c>
    </row>
    <row r="53" spans="1:17" x14ac:dyDescent="0.2">
      <c r="A53">
        <v>45</v>
      </c>
      <c r="B53" t="s">
        <v>1637</v>
      </c>
      <c r="C53">
        <v>2222006</v>
      </c>
      <c r="E53">
        <v>1722</v>
      </c>
      <c r="G53" t="s">
        <v>1638</v>
      </c>
      <c r="I53" t="s">
        <v>1639</v>
      </c>
      <c r="J53" t="s">
        <v>1450</v>
      </c>
      <c r="K53">
        <v>373852</v>
      </c>
      <c r="L53">
        <v>290</v>
      </c>
      <c r="M53">
        <v>24756666</v>
      </c>
      <c r="N53">
        <v>4165302</v>
      </c>
      <c r="O53">
        <v>5943546</v>
      </c>
      <c r="Q53">
        <v>11895</v>
      </c>
    </row>
    <row r="54" spans="1:17" x14ac:dyDescent="0.2">
      <c r="A54">
        <v>46</v>
      </c>
      <c r="B54" t="s">
        <v>1640</v>
      </c>
      <c r="C54">
        <v>2207775</v>
      </c>
      <c r="E54">
        <v>3864</v>
      </c>
      <c r="G54" t="s">
        <v>1641</v>
      </c>
      <c r="I54" t="s">
        <v>1642</v>
      </c>
      <c r="K54">
        <v>450732</v>
      </c>
      <c r="L54">
        <v>789</v>
      </c>
      <c r="M54">
        <v>7768604</v>
      </c>
      <c r="N54">
        <v>1586011</v>
      </c>
      <c r="O54">
        <v>4898203</v>
      </c>
      <c r="Q54">
        <v>1386</v>
      </c>
    </row>
    <row r="55" spans="1:17" x14ac:dyDescent="0.2">
      <c r="A55">
        <v>47</v>
      </c>
      <c r="B55" t="s">
        <v>1643</v>
      </c>
      <c r="C55">
        <v>2194969</v>
      </c>
      <c r="D55">
        <v>867</v>
      </c>
      <c r="E55">
        <v>48745</v>
      </c>
      <c r="F55">
        <v>7</v>
      </c>
      <c r="G55" t="s">
        <v>1644</v>
      </c>
      <c r="H55" t="s">
        <v>1645</v>
      </c>
      <c r="I55" t="s">
        <v>1646</v>
      </c>
      <c r="J55" t="s">
        <v>1628</v>
      </c>
      <c r="K55">
        <v>228494</v>
      </c>
      <c r="L55">
        <v>5074</v>
      </c>
      <c r="M55">
        <v>11394556</v>
      </c>
      <c r="N55">
        <v>1186160</v>
      </c>
      <c r="O55">
        <v>9606259</v>
      </c>
      <c r="P55" t="s">
        <v>1647</v>
      </c>
      <c r="Q55">
        <v>369</v>
      </c>
    </row>
    <row r="56" spans="1:17" x14ac:dyDescent="0.2">
      <c r="A56">
        <v>48</v>
      </c>
      <c r="B56" t="s">
        <v>1648</v>
      </c>
      <c r="C56">
        <v>2037773</v>
      </c>
      <c r="D56">
        <v>35</v>
      </c>
      <c r="E56">
        <v>29445</v>
      </c>
      <c r="G56" t="s">
        <v>1649</v>
      </c>
      <c r="I56" t="s">
        <v>1650</v>
      </c>
      <c r="J56" t="s">
        <v>1439</v>
      </c>
      <c r="K56">
        <v>12138</v>
      </c>
      <c r="L56">
        <v>175</v>
      </c>
      <c r="M56">
        <v>15254399</v>
      </c>
      <c r="N56">
        <v>90862</v>
      </c>
      <c r="O56">
        <v>167885689</v>
      </c>
      <c r="Q56">
        <v>59</v>
      </c>
    </row>
    <row r="57" spans="1:17" x14ac:dyDescent="0.2">
      <c r="A57">
        <v>49</v>
      </c>
      <c r="B57" t="s">
        <v>1651</v>
      </c>
      <c r="C57">
        <v>1862395</v>
      </c>
      <c r="D57">
        <v>138</v>
      </c>
      <c r="E57">
        <v>21008</v>
      </c>
      <c r="F57">
        <v>5</v>
      </c>
      <c r="G57" t="s">
        <v>1652</v>
      </c>
      <c r="H57" t="s">
        <v>1653</v>
      </c>
      <c r="I57" t="s">
        <v>1654</v>
      </c>
      <c r="J57" t="s">
        <v>1655</v>
      </c>
      <c r="K57">
        <v>341086</v>
      </c>
      <c r="L57">
        <v>3847</v>
      </c>
      <c r="M57">
        <v>7400363</v>
      </c>
      <c r="N57">
        <v>1355330</v>
      </c>
      <c r="O57">
        <v>5460193</v>
      </c>
      <c r="P57" t="s">
        <v>1460</v>
      </c>
      <c r="Q57">
        <v>198</v>
      </c>
    </row>
    <row r="58" spans="1:17" x14ac:dyDescent="0.2">
      <c r="A58">
        <v>50</v>
      </c>
      <c r="B58" t="s">
        <v>1656</v>
      </c>
      <c r="C58">
        <v>1825598</v>
      </c>
      <c r="D58">
        <v>582</v>
      </c>
      <c r="E58">
        <v>16965</v>
      </c>
      <c r="F58">
        <v>1</v>
      </c>
      <c r="G58" t="s">
        <v>1657</v>
      </c>
      <c r="I58" t="s">
        <v>1658</v>
      </c>
      <c r="K58">
        <v>459995</v>
      </c>
      <c r="L58">
        <v>4275</v>
      </c>
      <c r="M58">
        <v>16920079</v>
      </c>
      <c r="N58">
        <v>4263340</v>
      </c>
      <c r="O58">
        <v>3968738</v>
      </c>
      <c r="P58" t="s">
        <v>1466</v>
      </c>
      <c r="Q58">
        <v>8084</v>
      </c>
    </row>
    <row r="59" spans="1:17" x14ac:dyDescent="0.2">
      <c r="A59">
        <v>51</v>
      </c>
      <c r="B59" t="s">
        <v>1659</v>
      </c>
      <c r="C59">
        <v>1746997</v>
      </c>
      <c r="E59">
        <v>14122</v>
      </c>
      <c r="G59" t="s">
        <v>1660</v>
      </c>
      <c r="I59" t="s">
        <v>1661</v>
      </c>
      <c r="J59" t="s">
        <v>1662</v>
      </c>
      <c r="K59">
        <v>169597</v>
      </c>
      <c r="L59">
        <v>1371</v>
      </c>
      <c r="M59">
        <v>17201885</v>
      </c>
      <c r="N59">
        <v>1669945</v>
      </c>
      <c r="O59">
        <v>10300869</v>
      </c>
      <c r="Q59">
        <v>181</v>
      </c>
    </row>
    <row r="60" spans="1:17" x14ac:dyDescent="0.2">
      <c r="A60">
        <v>52</v>
      </c>
      <c r="B60" t="s">
        <v>1663</v>
      </c>
      <c r="C60">
        <v>1702523</v>
      </c>
      <c r="E60">
        <v>8629</v>
      </c>
      <c r="G60" t="s">
        <v>1664</v>
      </c>
      <c r="H60" t="s">
        <v>1665</v>
      </c>
      <c r="I60" t="s">
        <v>1666</v>
      </c>
      <c r="J60" t="s">
        <v>1667</v>
      </c>
      <c r="K60">
        <v>339135</v>
      </c>
      <c r="L60">
        <v>1719</v>
      </c>
      <c r="M60">
        <v>13003038</v>
      </c>
      <c r="N60">
        <v>2590144</v>
      </c>
      <c r="O60">
        <v>5020199</v>
      </c>
      <c r="Q60">
        <v>508</v>
      </c>
    </row>
    <row r="61" spans="1:17" x14ac:dyDescent="0.2">
      <c r="A61">
        <v>53</v>
      </c>
      <c r="B61" t="s">
        <v>1668</v>
      </c>
      <c r="C61">
        <v>1576760</v>
      </c>
      <c r="D61">
        <v>23</v>
      </c>
      <c r="E61">
        <v>30641</v>
      </c>
      <c r="G61" t="s">
        <v>1669</v>
      </c>
      <c r="I61" t="s">
        <v>1670</v>
      </c>
      <c r="J61" t="s">
        <v>1671</v>
      </c>
      <c r="K61">
        <v>6871</v>
      </c>
      <c r="L61">
        <v>134</v>
      </c>
      <c r="M61">
        <v>30570862</v>
      </c>
      <c r="N61">
        <v>133213</v>
      </c>
      <c r="O61">
        <v>229488994</v>
      </c>
      <c r="Q61">
        <v>32</v>
      </c>
    </row>
    <row r="62" spans="1:17" x14ac:dyDescent="0.2">
      <c r="A62">
        <v>54</v>
      </c>
      <c r="B62" t="s">
        <v>1672</v>
      </c>
      <c r="C62">
        <v>1478767</v>
      </c>
      <c r="D62">
        <v>48</v>
      </c>
      <c r="E62">
        <v>5112</v>
      </c>
      <c r="G62" t="s">
        <v>1673</v>
      </c>
      <c r="H62" t="s">
        <v>1674</v>
      </c>
      <c r="I62" t="s">
        <v>1675</v>
      </c>
      <c r="J62" t="s">
        <v>1676</v>
      </c>
      <c r="K62">
        <v>268312</v>
      </c>
      <c r="L62">
        <v>928</v>
      </c>
      <c r="M62">
        <v>11002430</v>
      </c>
      <c r="N62">
        <v>1996315</v>
      </c>
      <c r="O62">
        <v>5511370</v>
      </c>
      <c r="Q62">
        <v>122</v>
      </c>
    </row>
    <row r="63" spans="1:17" x14ac:dyDescent="0.2">
      <c r="A63">
        <v>55</v>
      </c>
      <c r="B63" t="s">
        <v>1677</v>
      </c>
      <c r="C63">
        <v>1462169</v>
      </c>
      <c r="D63">
        <v>1</v>
      </c>
      <c r="E63">
        <v>8892</v>
      </c>
      <c r="G63" t="s">
        <v>1678</v>
      </c>
      <c r="H63" t="s">
        <v>1554</v>
      </c>
      <c r="I63" t="s">
        <v>1679</v>
      </c>
      <c r="J63" t="s">
        <v>1633</v>
      </c>
      <c r="K63">
        <v>263219</v>
      </c>
      <c r="L63">
        <v>1601</v>
      </c>
      <c r="M63">
        <v>12041358</v>
      </c>
      <c r="N63">
        <v>2167677</v>
      </c>
      <c r="O63">
        <v>5554960</v>
      </c>
      <c r="Q63">
        <v>361</v>
      </c>
    </row>
    <row r="64" spans="1:17" x14ac:dyDescent="0.2">
      <c r="A64">
        <v>56</v>
      </c>
      <c r="B64" t="s">
        <v>1680</v>
      </c>
      <c r="C64">
        <v>1407351</v>
      </c>
      <c r="E64">
        <v>13846</v>
      </c>
      <c r="G64" t="s">
        <v>1681</v>
      </c>
      <c r="I64" t="s">
        <v>1682</v>
      </c>
      <c r="J64" t="s">
        <v>1683</v>
      </c>
      <c r="K64">
        <v>73280</v>
      </c>
      <c r="L64">
        <v>721</v>
      </c>
      <c r="M64">
        <v>11575012</v>
      </c>
      <c r="N64">
        <v>602707</v>
      </c>
      <c r="O64">
        <v>19205043</v>
      </c>
      <c r="Q64">
        <v>546</v>
      </c>
    </row>
    <row r="65" spans="1:17" x14ac:dyDescent="0.2">
      <c r="A65">
        <v>57</v>
      </c>
      <c r="B65" t="s">
        <v>1684</v>
      </c>
      <c r="C65">
        <v>1326393</v>
      </c>
      <c r="D65">
        <v>347</v>
      </c>
      <c r="E65">
        <v>7067</v>
      </c>
      <c r="G65" t="s">
        <v>1685</v>
      </c>
      <c r="H65" t="s">
        <v>1686</v>
      </c>
      <c r="I65" t="s">
        <v>1687</v>
      </c>
      <c r="J65" t="s">
        <v>1628</v>
      </c>
      <c r="K65">
        <v>638292</v>
      </c>
      <c r="L65">
        <v>3401</v>
      </c>
      <c r="M65">
        <v>2834334</v>
      </c>
      <c r="N65">
        <v>1363950</v>
      </c>
      <c r="O65">
        <v>2078034</v>
      </c>
      <c r="Q65">
        <v>1621</v>
      </c>
    </row>
    <row r="66" spans="1:17" x14ac:dyDescent="0.2">
      <c r="A66">
        <v>58</v>
      </c>
      <c r="B66" t="s">
        <v>1688</v>
      </c>
      <c r="C66">
        <v>1303040</v>
      </c>
      <c r="D66">
        <v>431</v>
      </c>
      <c r="E66">
        <v>9580</v>
      </c>
      <c r="F66">
        <v>1</v>
      </c>
      <c r="G66" t="s">
        <v>1689</v>
      </c>
      <c r="H66" t="s">
        <v>1690</v>
      </c>
      <c r="I66" t="s">
        <v>1691</v>
      </c>
      <c r="J66" t="s">
        <v>1692</v>
      </c>
      <c r="K66">
        <v>489550</v>
      </c>
      <c r="L66">
        <v>3599</v>
      </c>
      <c r="M66">
        <v>10372063</v>
      </c>
      <c r="N66">
        <v>3896770</v>
      </c>
      <c r="O66">
        <v>2661708</v>
      </c>
      <c r="P66" t="s">
        <v>1540</v>
      </c>
      <c r="Q66">
        <v>2167</v>
      </c>
    </row>
    <row r="67" spans="1:17" x14ac:dyDescent="0.2">
      <c r="A67">
        <v>59</v>
      </c>
      <c r="B67" t="s">
        <v>1693</v>
      </c>
      <c r="C67">
        <v>1296450</v>
      </c>
      <c r="D67">
        <v>70</v>
      </c>
      <c r="E67">
        <v>38208</v>
      </c>
      <c r="F67">
        <v>1</v>
      </c>
      <c r="G67" t="s">
        <v>1694</v>
      </c>
      <c r="H67" t="s">
        <v>1695</v>
      </c>
      <c r="I67" t="s">
        <v>1696</v>
      </c>
      <c r="J67" t="s">
        <v>1697</v>
      </c>
      <c r="K67">
        <v>189412</v>
      </c>
      <c r="L67">
        <v>5582</v>
      </c>
      <c r="M67">
        <v>11041500</v>
      </c>
      <c r="N67">
        <v>1613170</v>
      </c>
      <c r="O67">
        <v>6844597</v>
      </c>
      <c r="P67" t="s">
        <v>1546</v>
      </c>
      <c r="Q67">
        <v>408</v>
      </c>
    </row>
    <row r="68" spans="1:17" x14ac:dyDescent="0.2">
      <c r="A68">
        <v>60</v>
      </c>
      <c r="B68" t="s">
        <v>1698</v>
      </c>
      <c r="C68">
        <v>1272411</v>
      </c>
      <c r="D68">
        <v>11</v>
      </c>
      <c r="E68">
        <v>16296</v>
      </c>
      <c r="G68" t="s">
        <v>1699</v>
      </c>
      <c r="H68" t="s">
        <v>1700</v>
      </c>
      <c r="I68" t="s">
        <v>1701</v>
      </c>
      <c r="J68" t="s">
        <v>1512</v>
      </c>
      <c r="K68">
        <v>33686</v>
      </c>
      <c r="L68">
        <v>431</v>
      </c>
      <c r="M68">
        <v>12972026</v>
      </c>
      <c r="N68">
        <v>343423</v>
      </c>
      <c r="O68">
        <v>37772756</v>
      </c>
      <c r="Q68">
        <v>2</v>
      </c>
    </row>
    <row r="69" spans="1:17" x14ac:dyDescent="0.2">
      <c r="A69">
        <v>61</v>
      </c>
      <c r="B69" t="s">
        <v>1702</v>
      </c>
      <c r="C69">
        <v>1268666</v>
      </c>
      <c r="E69">
        <v>17950</v>
      </c>
      <c r="G69" t="s">
        <v>1703</v>
      </c>
      <c r="I69" t="s">
        <v>1704</v>
      </c>
      <c r="J69" t="s">
        <v>1705</v>
      </c>
      <c r="K69">
        <v>312534</v>
      </c>
      <c r="L69">
        <v>4422</v>
      </c>
      <c r="M69">
        <v>5503682</v>
      </c>
      <c r="N69">
        <v>1355825</v>
      </c>
      <c r="O69">
        <v>4059286</v>
      </c>
      <c r="Q69">
        <v>133</v>
      </c>
    </row>
    <row r="70" spans="1:17" x14ac:dyDescent="0.2">
      <c r="A70">
        <v>62</v>
      </c>
      <c r="B70" t="s">
        <v>1706</v>
      </c>
      <c r="C70">
        <v>1234843</v>
      </c>
      <c r="D70">
        <v>368</v>
      </c>
      <c r="E70">
        <v>20160</v>
      </c>
      <c r="F70">
        <v>1</v>
      </c>
      <c r="G70" t="s">
        <v>1707</v>
      </c>
      <c r="H70" t="s">
        <v>1708</v>
      </c>
      <c r="I70" t="s">
        <v>1709</v>
      </c>
      <c r="J70" t="s">
        <v>1498</v>
      </c>
      <c r="K70">
        <v>66446</v>
      </c>
      <c r="L70">
        <v>1085</v>
      </c>
      <c r="M70">
        <v>6891394</v>
      </c>
      <c r="N70">
        <v>370823</v>
      </c>
      <c r="O70">
        <v>18584039</v>
      </c>
      <c r="P70" t="s">
        <v>1710</v>
      </c>
      <c r="Q70">
        <v>68</v>
      </c>
    </row>
    <row r="71" spans="1:17" x14ac:dyDescent="0.2">
      <c r="A71">
        <v>63</v>
      </c>
      <c r="B71" t="s">
        <v>1711</v>
      </c>
      <c r="C71">
        <v>1231303</v>
      </c>
      <c r="D71">
        <v>263</v>
      </c>
      <c r="E71">
        <v>10821</v>
      </c>
      <c r="F71">
        <v>2</v>
      </c>
      <c r="G71" t="s">
        <v>1712</v>
      </c>
      <c r="I71" t="s">
        <v>1713</v>
      </c>
      <c r="J71" t="s">
        <v>1714</v>
      </c>
      <c r="K71">
        <v>184193</v>
      </c>
      <c r="L71">
        <v>1619</v>
      </c>
      <c r="M71">
        <v>4795578</v>
      </c>
      <c r="N71">
        <v>717380</v>
      </c>
      <c r="O71">
        <v>6684849</v>
      </c>
      <c r="P71" t="s">
        <v>1466</v>
      </c>
      <c r="Q71">
        <v>19880</v>
      </c>
    </row>
    <row r="72" spans="1:17" x14ac:dyDescent="0.2">
      <c r="A72">
        <v>64</v>
      </c>
      <c r="B72" t="s">
        <v>1715</v>
      </c>
      <c r="C72">
        <v>1199055</v>
      </c>
      <c r="E72">
        <v>9214</v>
      </c>
      <c r="G72" t="s">
        <v>1716</v>
      </c>
      <c r="I72" t="s">
        <v>1717</v>
      </c>
      <c r="J72" t="s">
        <v>1718</v>
      </c>
      <c r="K72">
        <v>231373</v>
      </c>
      <c r="L72">
        <v>1778</v>
      </c>
      <c r="M72">
        <v>4659757</v>
      </c>
      <c r="N72">
        <v>899158</v>
      </c>
      <c r="O72">
        <v>5182354</v>
      </c>
      <c r="Q72">
        <v>63510</v>
      </c>
    </row>
    <row r="73" spans="1:17" x14ac:dyDescent="0.2">
      <c r="A73">
        <v>65</v>
      </c>
      <c r="B73" t="s">
        <v>1719</v>
      </c>
      <c r="C73">
        <v>1192283</v>
      </c>
      <c r="D73">
        <v>37</v>
      </c>
      <c r="E73">
        <v>22362</v>
      </c>
      <c r="G73" t="s">
        <v>1720</v>
      </c>
      <c r="H73" t="s">
        <v>1721</v>
      </c>
      <c r="I73" t="s">
        <v>1722</v>
      </c>
      <c r="J73" t="s">
        <v>1723</v>
      </c>
      <c r="K73">
        <v>99418</v>
      </c>
      <c r="L73">
        <v>1865</v>
      </c>
      <c r="M73">
        <v>2705422</v>
      </c>
      <c r="N73">
        <v>225590</v>
      </c>
      <c r="O73">
        <v>11992656</v>
      </c>
      <c r="Q73">
        <v>1188</v>
      </c>
    </row>
    <row r="74" spans="1:17" x14ac:dyDescent="0.2">
      <c r="A74">
        <v>66</v>
      </c>
      <c r="B74" t="s">
        <v>1724</v>
      </c>
      <c r="C74">
        <v>1150793</v>
      </c>
      <c r="E74">
        <v>29330</v>
      </c>
      <c r="G74" t="s">
        <v>1439</v>
      </c>
      <c r="H74" t="s">
        <v>1439</v>
      </c>
      <c r="I74" t="s">
        <v>1439</v>
      </c>
      <c r="J74" t="s">
        <v>1725</v>
      </c>
      <c r="K74">
        <v>95528</v>
      </c>
      <c r="L74">
        <v>2435</v>
      </c>
      <c r="M74">
        <v>5001397</v>
      </c>
      <c r="N74">
        <v>415169</v>
      </c>
      <c r="O74">
        <v>12046656</v>
      </c>
      <c r="Q74">
        <v>951</v>
      </c>
    </row>
    <row r="75" spans="1:17" x14ac:dyDescent="0.2">
      <c r="A75">
        <v>67</v>
      </c>
      <c r="B75" t="s">
        <v>1726</v>
      </c>
      <c r="C75">
        <v>1112561</v>
      </c>
      <c r="D75">
        <v>8</v>
      </c>
      <c r="E75">
        <v>8530</v>
      </c>
      <c r="G75" t="s">
        <v>1727</v>
      </c>
      <c r="H75" t="s">
        <v>1728</v>
      </c>
      <c r="I75" t="s">
        <v>1729</v>
      </c>
      <c r="K75">
        <v>98408</v>
      </c>
      <c r="L75">
        <v>754</v>
      </c>
      <c r="M75">
        <v>14314110</v>
      </c>
      <c r="N75">
        <v>1266102</v>
      </c>
      <c r="O75">
        <v>11305652</v>
      </c>
      <c r="Q75">
        <v>7</v>
      </c>
    </row>
    <row r="76" spans="1:17" x14ac:dyDescent="0.2">
      <c r="A76">
        <v>68</v>
      </c>
      <c r="B76" t="s">
        <v>1730</v>
      </c>
      <c r="C76">
        <v>1056578</v>
      </c>
      <c r="E76">
        <v>36008</v>
      </c>
      <c r="G76" t="s">
        <v>1731</v>
      </c>
      <c r="I76" t="s">
        <v>1732</v>
      </c>
      <c r="J76" t="s">
        <v>1733</v>
      </c>
      <c r="K76">
        <v>58331</v>
      </c>
      <c r="L76">
        <v>1988</v>
      </c>
      <c r="M76">
        <v>3082403</v>
      </c>
      <c r="N76">
        <v>170173</v>
      </c>
      <c r="O76">
        <v>18113361</v>
      </c>
      <c r="Q76">
        <v>252</v>
      </c>
    </row>
    <row r="77" spans="1:17" x14ac:dyDescent="0.2">
      <c r="A77">
        <v>69</v>
      </c>
      <c r="B77" t="s">
        <v>1734</v>
      </c>
      <c r="C77">
        <v>1051336</v>
      </c>
      <c r="D77">
        <v>95</v>
      </c>
      <c r="E77">
        <v>2348</v>
      </c>
      <c r="G77" t="s">
        <v>1735</v>
      </c>
      <c r="H77" t="s">
        <v>1736</v>
      </c>
      <c r="I77" t="s">
        <v>1737</v>
      </c>
      <c r="K77">
        <v>104281</v>
      </c>
      <c r="L77">
        <v>233</v>
      </c>
      <c r="M77">
        <v>199104417</v>
      </c>
      <c r="N77">
        <v>19748925</v>
      </c>
      <c r="O77">
        <v>10081785</v>
      </c>
      <c r="Q77">
        <v>1424</v>
      </c>
    </row>
    <row r="78" spans="1:17" x14ac:dyDescent="0.2">
      <c r="A78">
        <v>70</v>
      </c>
      <c r="B78" t="s">
        <v>1738</v>
      </c>
      <c r="C78">
        <v>1034046</v>
      </c>
      <c r="E78">
        <v>7617</v>
      </c>
      <c r="G78" t="s">
        <v>1739</v>
      </c>
      <c r="I78" t="s">
        <v>1740</v>
      </c>
      <c r="J78" t="s">
        <v>1667</v>
      </c>
      <c r="K78">
        <v>295778</v>
      </c>
      <c r="L78">
        <v>2179</v>
      </c>
      <c r="M78">
        <v>6114822</v>
      </c>
      <c r="N78">
        <v>1749083</v>
      </c>
      <c r="O78">
        <v>3496016</v>
      </c>
      <c r="Q78">
        <v>124</v>
      </c>
    </row>
    <row r="79" spans="1:17" x14ac:dyDescent="0.2">
      <c r="A79">
        <v>71</v>
      </c>
      <c r="B79" t="s">
        <v>1741</v>
      </c>
      <c r="C79">
        <v>1030658</v>
      </c>
      <c r="E79">
        <v>8600</v>
      </c>
      <c r="G79" t="s">
        <v>1742</v>
      </c>
      <c r="I79" t="s">
        <v>1743</v>
      </c>
      <c r="J79" t="s">
        <v>1655</v>
      </c>
      <c r="K79">
        <v>231767</v>
      </c>
      <c r="L79">
        <v>1934</v>
      </c>
      <c r="M79">
        <v>7491978</v>
      </c>
      <c r="N79">
        <v>1684740</v>
      </c>
      <c r="O79">
        <v>4446964</v>
      </c>
      <c r="Q79">
        <v>139</v>
      </c>
    </row>
    <row r="80" spans="1:17" x14ac:dyDescent="0.2">
      <c r="A80">
        <v>72</v>
      </c>
      <c r="B80" t="s">
        <v>1744</v>
      </c>
      <c r="C80">
        <v>1007896</v>
      </c>
      <c r="D80">
        <v>1</v>
      </c>
      <c r="E80">
        <v>2179</v>
      </c>
      <c r="G80" t="s">
        <v>1745</v>
      </c>
      <c r="H80" t="s">
        <v>1746</v>
      </c>
      <c r="I80" t="s">
        <v>1747</v>
      </c>
      <c r="J80" t="s">
        <v>1609</v>
      </c>
      <c r="K80">
        <v>298364</v>
      </c>
      <c r="L80">
        <v>645</v>
      </c>
      <c r="M80">
        <v>4030048</v>
      </c>
      <c r="N80">
        <v>1193000</v>
      </c>
      <c r="O80">
        <v>3378078</v>
      </c>
      <c r="Q80">
        <v>4</v>
      </c>
    </row>
    <row r="81" spans="1:17" x14ac:dyDescent="0.2">
      <c r="A81">
        <v>73</v>
      </c>
      <c r="B81" t="s">
        <v>1748</v>
      </c>
      <c r="C81">
        <v>1001137</v>
      </c>
      <c r="D81">
        <v>2</v>
      </c>
      <c r="E81">
        <v>12020</v>
      </c>
      <c r="G81" t="s">
        <v>1749</v>
      </c>
      <c r="H81" t="s">
        <v>1750</v>
      </c>
      <c r="I81" t="s">
        <v>1747</v>
      </c>
      <c r="K81">
        <v>33122</v>
      </c>
      <c r="L81">
        <v>398</v>
      </c>
      <c r="M81">
        <v>6010742</v>
      </c>
      <c r="N81">
        <v>198863</v>
      </c>
      <c r="O81">
        <v>30225582</v>
      </c>
      <c r="Q81">
        <v>0.4</v>
      </c>
    </row>
    <row r="82" spans="1:17" x14ac:dyDescent="0.2">
      <c r="A82">
        <v>74</v>
      </c>
      <c r="B82" t="s">
        <v>1751</v>
      </c>
      <c r="C82">
        <v>994037</v>
      </c>
      <c r="E82">
        <v>7118</v>
      </c>
      <c r="G82" t="s">
        <v>1752</v>
      </c>
      <c r="I82" t="s">
        <v>1753</v>
      </c>
      <c r="K82">
        <v>105381</v>
      </c>
      <c r="L82">
        <v>755</v>
      </c>
      <c r="M82">
        <v>13646641</v>
      </c>
      <c r="N82">
        <v>1446722</v>
      </c>
      <c r="O82">
        <v>9432800</v>
      </c>
      <c r="Q82">
        <v>141</v>
      </c>
    </row>
    <row r="83" spans="1:17" x14ac:dyDescent="0.2">
      <c r="A83">
        <v>75</v>
      </c>
      <c r="B83" t="s">
        <v>1754</v>
      </c>
      <c r="C83">
        <v>975884</v>
      </c>
      <c r="D83">
        <v>37</v>
      </c>
      <c r="E83">
        <v>6235</v>
      </c>
      <c r="F83">
        <v>1</v>
      </c>
      <c r="G83" t="s">
        <v>1755</v>
      </c>
      <c r="H83" t="s">
        <v>1756</v>
      </c>
      <c r="I83" t="s">
        <v>1757</v>
      </c>
      <c r="J83" t="s">
        <v>1671</v>
      </c>
      <c r="K83">
        <v>527837</v>
      </c>
      <c r="L83">
        <v>3372</v>
      </c>
      <c r="M83">
        <v>7863503</v>
      </c>
      <c r="N83">
        <v>4253216</v>
      </c>
      <c r="O83">
        <v>1848837</v>
      </c>
      <c r="P83" t="s">
        <v>1429</v>
      </c>
      <c r="Q83">
        <v>200</v>
      </c>
    </row>
    <row r="84" spans="1:17" x14ac:dyDescent="0.2">
      <c r="A84">
        <v>76</v>
      </c>
      <c r="B84" t="s">
        <v>1758</v>
      </c>
      <c r="C84">
        <v>829095</v>
      </c>
      <c r="D84">
        <v>54</v>
      </c>
      <c r="E84">
        <v>9607</v>
      </c>
      <c r="F84">
        <v>1</v>
      </c>
      <c r="G84" t="s">
        <v>1759</v>
      </c>
      <c r="H84" t="s">
        <v>1760</v>
      </c>
      <c r="I84" t="s">
        <v>1761</v>
      </c>
      <c r="J84" t="s">
        <v>1762</v>
      </c>
      <c r="K84">
        <v>23130</v>
      </c>
      <c r="L84">
        <v>268</v>
      </c>
      <c r="M84">
        <v>45124522</v>
      </c>
      <c r="N84">
        <v>1258882</v>
      </c>
      <c r="O84">
        <v>35844909</v>
      </c>
      <c r="P84" t="s">
        <v>1763</v>
      </c>
      <c r="Q84">
        <v>85</v>
      </c>
    </row>
    <row r="85" spans="1:17" x14ac:dyDescent="0.2">
      <c r="A85">
        <v>77</v>
      </c>
      <c r="B85" t="s">
        <v>1764</v>
      </c>
      <c r="C85">
        <v>828426</v>
      </c>
      <c r="D85">
        <v>31</v>
      </c>
      <c r="E85">
        <v>10108</v>
      </c>
      <c r="F85">
        <v>3</v>
      </c>
      <c r="G85" t="s">
        <v>1765</v>
      </c>
      <c r="H85" t="s">
        <v>1766</v>
      </c>
      <c r="I85" t="s">
        <v>1767</v>
      </c>
      <c r="K85">
        <v>80428</v>
      </c>
      <c r="L85">
        <v>981</v>
      </c>
      <c r="M85">
        <v>7517428</v>
      </c>
      <c r="N85">
        <v>729833</v>
      </c>
      <c r="O85">
        <v>10300205</v>
      </c>
      <c r="P85" t="s">
        <v>1466</v>
      </c>
      <c r="Q85">
        <v>15</v>
      </c>
    </row>
    <row r="86" spans="1:17" x14ac:dyDescent="0.2">
      <c r="A86">
        <v>78</v>
      </c>
      <c r="B86" t="s">
        <v>1768</v>
      </c>
      <c r="C86">
        <v>807453</v>
      </c>
      <c r="E86">
        <v>19849</v>
      </c>
      <c r="G86" t="s">
        <v>1439</v>
      </c>
      <c r="H86" t="s">
        <v>1439</v>
      </c>
      <c r="I86" t="s">
        <v>1439</v>
      </c>
      <c r="J86" t="s">
        <v>1692</v>
      </c>
      <c r="K86">
        <v>110522</v>
      </c>
      <c r="L86">
        <v>2717</v>
      </c>
      <c r="M86">
        <v>2657506</v>
      </c>
      <c r="N86">
        <v>363751</v>
      </c>
      <c r="O86">
        <v>7305843</v>
      </c>
      <c r="Q86">
        <v>12221</v>
      </c>
    </row>
    <row r="87" spans="1:17" x14ac:dyDescent="0.2">
      <c r="A87">
        <v>79</v>
      </c>
      <c r="B87" t="s">
        <v>1769</v>
      </c>
      <c r="C87">
        <v>705444</v>
      </c>
      <c r="D87">
        <v>309</v>
      </c>
      <c r="E87">
        <v>1548</v>
      </c>
      <c r="G87" t="s">
        <v>1770</v>
      </c>
      <c r="H87" t="s">
        <v>1771</v>
      </c>
      <c r="I87" t="s">
        <v>1772</v>
      </c>
      <c r="J87" t="s">
        <v>1450</v>
      </c>
      <c r="K87">
        <v>395432</v>
      </c>
      <c r="L87">
        <v>868</v>
      </c>
      <c r="M87">
        <v>10725689</v>
      </c>
      <c r="N87">
        <v>6012215</v>
      </c>
      <c r="O87">
        <v>1783983</v>
      </c>
      <c r="Q87">
        <v>1233</v>
      </c>
    </row>
    <row r="88" spans="1:17" x14ac:dyDescent="0.2">
      <c r="A88">
        <v>80</v>
      </c>
      <c r="B88" t="s">
        <v>1773</v>
      </c>
      <c r="C88">
        <v>672024</v>
      </c>
      <c r="D88">
        <v>1</v>
      </c>
      <c r="E88">
        <v>16829</v>
      </c>
      <c r="G88" t="s">
        <v>1774</v>
      </c>
      <c r="H88" t="s">
        <v>1775</v>
      </c>
      <c r="I88" t="s">
        <v>1512</v>
      </c>
      <c r="K88">
        <v>31147</v>
      </c>
      <c r="L88">
        <v>780</v>
      </c>
      <c r="M88">
        <v>6486117</v>
      </c>
      <c r="N88">
        <v>300619</v>
      </c>
      <c r="O88">
        <v>21575842</v>
      </c>
      <c r="Q88">
        <v>0.1</v>
      </c>
    </row>
    <row r="89" spans="1:17" x14ac:dyDescent="0.2">
      <c r="A89">
        <v>81</v>
      </c>
      <c r="B89" t="s">
        <v>1776</v>
      </c>
      <c r="C89">
        <v>662858</v>
      </c>
      <c r="E89">
        <v>2570</v>
      </c>
      <c r="G89" t="s">
        <v>1777</v>
      </c>
      <c r="I89" t="s">
        <v>1778</v>
      </c>
      <c r="K89">
        <v>151326</v>
      </c>
      <c r="L89">
        <v>587</v>
      </c>
      <c r="M89">
        <v>8455743</v>
      </c>
      <c r="N89">
        <v>1930391</v>
      </c>
      <c r="O89">
        <v>4380326</v>
      </c>
      <c r="Q89">
        <v>12</v>
      </c>
    </row>
    <row r="90" spans="1:17" x14ac:dyDescent="0.2">
      <c r="A90">
        <v>82</v>
      </c>
      <c r="B90" t="s">
        <v>1779</v>
      </c>
      <c r="C90">
        <v>660533</v>
      </c>
      <c r="D90">
        <v>41</v>
      </c>
      <c r="E90">
        <v>4384</v>
      </c>
      <c r="G90" t="s">
        <v>1780</v>
      </c>
      <c r="I90" t="s">
        <v>1781</v>
      </c>
      <c r="J90" t="s">
        <v>1782</v>
      </c>
      <c r="K90">
        <v>59742</v>
      </c>
      <c r="L90">
        <v>397</v>
      </c>
      <c r="M90">
        <v>3740928</v>
      </c>
      <c r="N90">
        <v>338350</v>
      </c>
      <c r="O90">
        <v>11056370</v>
      </c>
      <c r="Q90">
        <v>1028</v>
      </c>
    </row>
    <row r="91" spans="1:17" x14ac:dyDescent="0.2">
      <c r="A91">
        <v>83</v>
      </c>
      <c r="B91" t="s">
        <v>1783</v>
      </c>
      <c r="C91">
        <v>647031</v>
      </c>
      <c r="E91">
        <v>1297</v>
      </c>
      <c r="G91" t="s">
        <v>1784</v>
      </c>
      <c r="I91" t="s">
        <v>1785</v>
      </c>
      <c r="J91" t="s">
        <v>1786</v>
      </c>
      <c r="K91">
        <v>528885</v>
      </c>
      <c r="L91">
        <v>1060</v>
      </c>
      <c r="M91">
        <v>9640118</v>
      </c>
      <c r="N91">
        <v>7879860</v>
      </c>
      <c r="O91">
        <v>1223387</v>
      </c>
      <c r="Q91">
        <v>3570</v>
      </c>
    </row>
    <row r="92" spans="1:17" x14ac:dyDescent="0.2">
      <c r="A92">
        <v>84</v>
      </c>
      <c r="B92" t="s">
        <v>1787</v>
      </c>
      <c r="C92">
        <v>633903</v>
      </c>
      <c r="D92">
        <v>2</v>
      </c>
      <c r="E92">
        <v>19490</v>
      </c>
      <c r="G92" t="s">
        <v>1788</v>
      </c>
      <c r="H92" t="s">
        <v>1789</v>
      </c>
      <c r="I92" t="s">
        <v>1790</v>
      </c>
      <c r="K92">
        <v>11478</v>
      </c>
      <c r="L92">
        <v>353</v>
      </c>
      <c r="M92">
        <v>10027516</v>
      </c>
      <c r="N92">
        <v>181569</v>
      </c>
      <c r="O92">
        <v>55227143</v>
      </c>
      <c r="Q92">
        <v>0.7</v>
      </c>
    </row>
    <row r="93" spans="1:17" x14ac:dyDescent="0.2">
      <c r="A93">
        <v>85</v>
      </c>
      <c r="B93" t="s">
        <v>1791</v>
      </c>
      <c r="C93">
        <v>621008</v>
      </c>
      <c r="E93">
        <v>5404</v>
      </c>
      <c r="G93" t="s">
        <v>1792</v>
      </c>
      <c r="I93" t="s">
        <v>1793</v>
      </c>
      <c r="J93" t="s">
        <v>1794</v>
      </c>
      <c r="K93">
        <v>116173</v>
      </c>
      <c r="L93">
        <v>1011</v>
      </c>
      <c r="M93">
        <v>3078533</v>
      </c>
      <c r="N93">
        <v>575907</v>
      </c>
      <c r="O93">
        <v>5345541</v>
      </c>
      <c r="Q93">
        <v>30</v>
      </c>
    </row>
    <row r="94" spans="1:17" x14ac:dyDescent="0.2">
      <c r="A94">
        <v>86</v>
      </c>
      <c r="B94" t="s">
        <v>1795</v>
      </c>
      <c r="C94">
        <v>614848</v>
      </c>
      <c r="E94">
        <v>2934</v>
      </c>
      <c r="G94" t="s">
        <v>1796</v>
      </c>
      <c r="I94" t="s">
        <v>1797</v>
      </c>
      <c r="J94" t="s">
        <v>1450</v>
      </c>
      <c r="K94">
        <v>465121</v>
      </c>
      <c r="L94">
        <v>2220</v>
      </c>
      <c r="M94">
        <v>3671717</v>
      </c>
      <c r="N94">
        <v>2777585</v>
      </c>
      <c r="O94">
        <v>1321910</v>
      </c>
      <c r="Q94">
        <v>65756</v>
      </c>
    </row>
    <row r="95" spans="1:17" x14ac:dyDescent="0.2">
      <c r="A95">
        <v>87</v>
      </c>
      <c r="B95" t="s">
        <v>1798</v>
      </c>
      <c r="C95">
        <v>603750</v>
      </c>
      <c r="E95">
        <v>11974</v>
      </c>
      <c r="G95" t="s">
        <v>1799</v>
      </c>
      <c r="I95" t="s">
        <v>1800</v>
      </c>
      <c r="J95" t="s">
        <v>1801</v>
      </c>
      <c r="K95">
        <v>150442</v>
      </c>
      <c r="L95">
        <v>2984</v>
      </c>
      <c r="M95">
        <v>3216305</v>
      </c>
      <c r="N95">
        <v>801437</v>
      </c>
      <c r="O95">
        <v>4013171</v>
      </c>
      <c r="Q95">
        <v>21837</v>
      </c>
    </row>
    <row r="96" spans="1:17" x14ac:dyDescent="0.2">
      <c r="A96">
        <v>88</v>
      </c>
      <c r="B96" t="s">
        <v>1802</v>
      </c>
      <c r="C96">
        <v>551950</v>
      </c>
      <c r="D96">
        <v>10</v>
      </c>
      <c r="E96">
        <v>5852</v>
      </c>
      <c r="G96" t="s">
        <v>1803</v>
      </c>
      <c r="H96" t="s">
        <v>1804</v>
      </c>
      <c r="I96" t="s">
        <v>1805</v>
      </c>
      <c r="J96" t="s">
        <v>1806</v>
      </c>
      <c r="K96">
        <v>18859</v>
      </c>
      <c r="L96">
        <v>200</v>
      </c>
      <c r="M96">
        <v>3359014</v>
      </c>
      <c r="N96">
        <v>114771</v>
      </c>
      <c r="O96">
        <v>29266991</v>
      </c>
      <c r="Q96">
        <v>14</v>
      </c>
    </row>
    <row r="97" spans="1:17" x14ac:dyDescent="0.2">
      <c r="A97">
        <v>89</v>
      </c>
      <c r="B97" t="s">
        <v>1807</v>
      </c>
      <c r="C97">
        <v>515698</v>
      </c>
      <c r="E97">
        <v>24613</v>
      </c>
      <c r="G97" t="s">
        <v>1808</v>
      </c>
      <c r="I97" t="s">
        <v>1809</v>
      </c>
      <c r="J97" t="s">
        <v>1810</v>
      </c>
      <c r="K97">
        <v>4858</v>
      </c>
      <c r="L97">
        <v>232</v>
      </c>
      <c r="M97">
        <v>3693367</v>
      </c>
      <c r="N97">
        <v>34792</v>
      </c>
      <c r="O97">
        <v>106156692</v>
      </c>
      <c r="Q97">
        <v>461</v>
      </c>
    </row>
    <row r="98" spans="1:17" x14ac:dyDescent="0.2">
      <c r="A98">
        <v>90</v>
      </c>
      <c r="B98" t="s">
        <v>1811</v>
      </c>
      <c r="C98">
        <v>507171</v>
      </c>
      <c r="E98">
        <v>6437</v>
      </c>
      <c r="G98" t="s">
        <v>1812</v>
      </c>
      <c r="I98" t="s">
        <v>1450</v>
      </c>
      <c r="K98">
        <v>72034</v>
      </c>
      <c r="L98">
        <v>914</v>
      </c>
      <c r="M98">
        <v>2483538</v>
      </c>
      <c r="N98">
        <v>352738</v>
      </c>
      <c r="O98">
        <v>7040745</v>
      </c>
      <c r="Q98">
        <v>0.1</v>
      </c>
    </row>
    <row r="99" spans="1:17" x14ac:dyDescent="0.2">
      <c r="A99">
        <v>91</v>
      </c>
      <c r="B99" t="s">
        <v>1813</v>
      </c>
      <c r="C99">
        <v>503302</v>
      </c>
      <c r="E99">
        <v>5272</v>
      </c>
      <c r="G99" t="s">
        <v>1814</v>
      </c>
      <c r="I99" t="s">
        <v>1815</v>
      </c>
      <c r="J99" t="s">
        <v>1816</v>
      </c>
      <c r="K99">
        <v>347</v>
      </c>
      <c r="L99">
        <v>4</v>
      </c>
      <c r="M99">
        <v>160000000</v>
      </c>
      <c r="N99">
        <v>110461</v>
      </c>
      <c r="O99">
        <v>1448471400</v>
      </c>
      <c r="Q99">
        <v>82</v>
      </c>
    </row>
    <row r="100" spans="1:17" x14ac:dyDescent="0.2">
      <c r="A100">
        <v>92</v>
      </c>
      <c r="B100" t="s">
        <v>1817</v>
      </c>
      <c r="C100">
        <v>499903</v>
      </c>
      <c r="D100">
        <v>13</v>
      </c>
      <c r="E100">
        <v>7572</v>
      </c>
      <c r="G100" t="s">
        <v>1818</v>
      </c>
      <c r="H100" t="s">
        <v>1819</v>
      </c>
      <c r="I100" t="s">
        <v>1820</v>
      </c>
      <c r="K100">
        <v>4138</v>
      </c>
      <c r="L100">
        <v>63</v>
      </c>
      <c r="M100">
        <v>5483106</v>
      </c>
      <c r="N100">
        <v>45385</v>
      </c>
      <c r="O100">
        <v>120812698</v>
      </c>
      <c r="Q100">
        <v>43</v>
      </c>
    </row>
    <row r="101" spans="1:17" x14ac:dyDescent="0.2">
      <c r="A101">
        <v>93</v>
      </c>
      <c r="B101" t="s">
        <v>1821</v>
      </c>
      <c r="C101">
        <v>493639</v>
      </c>
      <c r="D101">
        <v>79</v>
      </c>
      <c r="E101">
        <v>686</v>
      </c>
      <c r="G101" t="s">
        <v>1822</v>
      </c>
      <c r="H101" t="s">
        <v>1823</v>
      </c>
      <c r="I101" t="s">
        <v>1824</v>
      </c>
      <c r="J101" t="s">
        <v>1825</v>
      </c>
      <c r="K101">
        <v>165655</v>
      </c>
      <c r="L101">
        <v>230</v>
      </c>
      <c r="M101">
        <v>4065369</v>
      </c>
      <c r="N101">
        <v>1364257</v>
      </c>
      <c r="O101">
        <v>2979915</v>
      </c>
      <c r="Q101">
        <v>106</v>
      </c>
    </row>
    <row r="102" spans="1:17" x14ac:dyDescent="0.2">
      <c r="A102">
        <v>94</v>
      </c>
      <c r="B102" t="s">
        <v>1826</v>
      </c>
      <c r="C102">
        <v>486588</v>
      </c>
      <c r="E102">
        <v>921</v>
      </c>
      <c r="G102" t="s">
        <v>1827</v>
      </c>
      <c r="I102" t="s">
        <v>1828</v>
      </c>
      <c r="J102" t="s">
        <v>1705</v>
      </c>
      <c r="K102">
        <v>535854</v>
      </c>
      <c r="L102">
        <v>1014</v>
      </c>
      <c r="M102">
        <v>1603660</v>
      </c>
      <c r="N102">
        <v>1766027</v>
      </c>
      <c r="O102">
        <v>908061</v>
      </c>
      <c r="Q102">
        <v>73888</v>
      </c>
    </row>
    <row r="103" spans="1:17" x14ac:dyDescent="0.2">
      <c r="A103">
        <v>95</v>
      </c>
      <c r="B103" t="s">
        <v>1829</v>
      </c>
      <c r="C103">
        <v>471557</v>
      </c>
      <c r="E103">
        <v>11109</v>
      </c>
      <c r="G103" t="s">
        <v>1439</v>
      </c>
      <c r="H103" t="s">
        <v>1439</v>
      </c>
      <c r="I103" t="s">
        <v>1439</v>
      </c>
      <c r="J103" t="s">
        <v>1830</v>
      </c>
      <c r="K103">
        <v>46135</v>
      </c>
      <c r="L103">
        <v>1087</v>
      </c>
      <c r="M103">
        <v>1626616</v>
      </c>
      <c r="N103">
        <v>159141</v>
      </c>
      <c r="O103">
        <v>10221247</v>
      </c>
      <c r="Q103">
        <v>32081</v>
      </c>
    </row>
    <row r="104" spans="1:17" x14ac:dyDescent="0.2">
      <c r="A104">
        <v>96</v>
      </c>
      <c r="B104" t="s">
        <v>1831</v>
      </c>
      <c r="C104">
        <v>446819</v>
      </c>
      <c r="D104">
        <v>487</v>
      </c>
      <c r="E104">
        <v>8721</v>
      </c>
      <c r="F104">
        <v>2</v>
      </c>
      <c r="G104" t="s">
        <v>1832</v>
      </c>
      <c r="I104" t="s">
        <v>1833</v>
      </c>
      <c r="K104">
        <v>150345</v>
      </c>
      <c r="L104">
        <v>2934</v>
      </c>
      <c r="M104">
        <v>3242901</v>
      </c>
      <c r="N104">
        <v>1091164</v>
      </c>
      <c r="O104">
        <v>2971966</v>
      </c>
      <c r="P104" t="s">
        <v>1647</v>
      </c>
      <c r="Q104">
        <v>988</v>
      </c>
    </row>
    <row r="105" spans="1:17" x14ac:dyDescent="0.2">
      <c r="A105">
        <v>97</v>
      </c>
      <c r="B105" t="s">
        <v>1834</v>
      </c>
      <c r="C105">
        <v>401575</v>
      </c>
      <c r="D105">
        <v>48</v>
      </c>
      <c r="E105">
        <v>16278</v>
      </c>
      <c r="F105">
        <v>11</v>
      </c>
      <c r="G105" t="s">
        <v>1835</v>
      </c>
      <c r="I105" t="s">
        <v>1836</v>
      </c>
      <c r="K105">
        <v>123588</v>
      </c>
      <c r="L105">
        <v>5010</v>
      </c>
      <c r="M105">
        <v>1884721</v>
      </c>
      <c r="N105">
        <v>580036</v>
      </c>
      <c r="O105">
        <v>3249317</v>
      </c>
      <c r="P105" t="s">
        <v>1512</v>
      </c>
      <c r="Q105">
        <v>1912</v>
      </c>
    </row>
    <row r="106" spans="1:17" x14ac:dyDescent="0.2">
      <c r="A106">
        <v>98</v>
      </c>
      <c r="B106" t="s">
        <v>1837</v>
      </c>
      <c r="C106">
        <v>399449</v>
      </c>
      <c r="E106">
        <v>4628</v>
      </c>
      <c r="G106" t="s">
        <v>1838</v>
      </c>
      <c r="I106" t="s">
        <v>1839</v>
      </c>
      <c r="J106" t="s">
        <v>1840</v>
      </c>
      <c r="K106">
        <v>75028</v>
      </c>
      <c r="L106">
        <v>869</v>
      </c>
      <c r="M106">
        <v>25000000</v>
      </c>
      <c r="N106">
        <v>4695724</v>
      </c>
      <c r="O106">
        <v>5323993</v>
      </c>
      <c r="Q106">
        <v>1907</v>
      </c>
    </row>
    <row r="107" spans="1:17" x14ac:dyDescent="0.2">
      <c r="A107">
        <v>99</v>
      </c>
      <c r="B107" t="s">
        <v>1841</v>
      </c>
      <c r="C107">
        <v>346733</v>
      </c>
      <c r="E107">
        <v>9653</v>
      </c>
      <c r="G107" t="s">
        <v>1842</v>
      </c>
      <c r="I107" t="s">
        <v>1843</v>
      </c>
      <c r="K107">
        <v>166594</v>
      </c>
      <c r="L107">
        <v>4638</v>
      </c>
      <c r="M107">
        <v>2223705</v>
      </c>
      <c r="N107">
        <v>1068419</v>
      </c>
      <c r="O107">
        <v>2081304</v>
      </c>
      <c r="Q107">
        <v>51</v>
      </c>
    </row>
    <row r="108" spans="1:17" x14ac:dyDescent="0.2">
      <c r="A108">
        <v>100</v>
      </c>
      <c r="B108" t="s">
        <v>1844</v>
      </c>
      <c r="C108">
        <v>342900</v>
      </c>
      <c r="D108">
        <v>26</v>
      </c>
      <c r="E108">
        <v>5688</v>
      </c>
      <c r="G108" t="s">
        <v>1845</v>
      </c>
      <c r="H108" t="s">
        <v>1846</v>
      </c>
      <c r="I108" t="s">
        <v>1847</v>
      </c>
      <c r="J108" t="s">
        <v>1450</v>
      </c>
      <c r="K108">
        <v>6100</v>
      </c>
      <c r="L108">
        <v>101</v>
      </c>
      <c r="M108">
        <v>3967062</v>
      </c>
      <c r="N108">
        <v>70569</v>
      </c>
      <c r="O108">
        <v>56215221</v>
      </c>
      <c r="Q108">
        <v>0.5</v>
      </c>
    </row>
    <row r="109" spans="1:17" x14ac:dyDescent="0.2">
      <c r="A109">
        <v>101</v>
      </c>
      <c r="B109" t="s">
        <v>1848</v>
      </c>
      <c r="C109">
        <v>342831</v>
      </c>
      <c r="D109">
        <v>49</v>
      </c>
      <c r="E109">
        <v>4055</v>
      </c>
      <c r="G109" t="s">
        <v>1849</v>
      </c>
      <c r="H109" t="s">
        <v>1850</v>
      </c>
      <c r="I109" t="s">
        <v>1851</v>
      </c>
      <c r="K109">
        <v>17608</v>
      </c>
      <c r="L109">
        <v>208</v>
      </c>
      <c r="M109">
        <v>3923997</v>
      </c>
      <c r="N109">
        <v>201538</v>
      </c>
      <c r="O109">
        <v>19470234</v>
      </c>
      <c r="Q109">
        <v>25</v>
      </c>
    </row>
    <row r="110" spans="1:17" x14ac:dyDescent="0.2">
      <c r="A110">
        <v>102</v>
      </c>
      <c r="B110" t="s">
        <v>1852</v>
      </c>
      <c r="C110">
        <v>334336</v>
      </c>
      <c r="E110">
        <v>3596</v>
      </c>
      <c r="G110" t="s">
        <v>1853</v>
      </c>
      <c r="I110" t="s">
        <v>1854</v>
      </c>
      <c r="K110">
        <v>116641</v>
      </c>
      <c r="L110">
        <v>1255</v>
      </c>
      <c r="M110">
        <v>1941032</v>
      </c>
      <c r="N110">
        <v>677173</v>
      </c>
      <c r="O110">
        <v>2866374</v>
      </c>
      <c r="Q110">
        <v>579</v>
      </c>
    </row>
    <row r="111" spans="1:17" x14ac:dyDescent="0.2">
      <c r="A111">
        <v>103</v>
      </c>
      <c r="B111" t="s">
        <v>1855</v>
      </c>
      <c r="C111">
        <v>329662</v>
      </c>
      <c r="E111">
        <v>2801</v>
      </c>
      <c r="G111" t="s">
        <v>1856</v>
      </c>
      <c r="I111" t="s">
        <v>1857</v>
      </c>
      <c r="J111" t="s">
        <v>1450</v>
      </c>
      <c r="K111">
        <v>135043</v>
      </c>
      <c r="L111">
        <v>1147</v>
      </c>
      <c r="M111">
        <v>2026898</v>
      </c>
      <c r="N111">
        <v>830300</v>
      </c>
      <c r="O111">
        <v>2441162</v>
      </c>
      <c r="Q111">
        <v>-2.87</v>
      </c>
    </row>
    <row r="112" spans="1:17" x14ac:dyDescent="0.2">
      <c r="A112">
        <v>104</v>
      </c>
      <c r="B112" t="s">
        <v>1858</v>
      </c>
      <c r="C112">
        <v>297757</v>
      </c>
      <c r="E112">
        <v>1133</v>
      </c>
      <c r="G112" t="s">
        <v>1859</v>
      </c>
      <c r="I112" t="s">
        <v>1860</v>
      </c>
      <c r="K112">
        <v>463528</v>
      </c>
      <c r="L112">
        <v>1764</v>
      </c>
      <c r="M112">
        <v>4412567</v>
      </c>
      <c r="N112">
        <v>6869188</v>
      </c>
      <c r="O112">
        <v>642371</v>
      </c>
      <c r="Q112">
        <v>11883</v>
      </c>
    </row>
    <row r="113" spans="1:17" x14ac:dyDescent="0.2">
      <c r="A113">
        <v>105</v>
      </c>
      <c r="B113" t="s">
        <v>1861</v>
      </c>
      <c r="C113">
        <v>287772</v>
      </c>
      <c r="D113">
        <v>104</v>
      </c>
      <c r="E113">
        <v>2800</v>
      </c>
      <c r="G113" t="s">
        <v>1862</v>
      </c>
      <c r="H113" t="s">
        <v>1616</v>
      </c>
      <c r="I113" t="s">
        <v>1863</v>
      </c>
      <c r="J113" t="s">
        <v>1628</v>
      </c>
      <c r="K113">
        <v>458272</v>
      </c>
      <c r="L113">
        <v>4459</v>
      </c>
      <c r="M113">
        <v>2712064</v>
      </c>
      <c r="N113">
        <v>4318917</v>
      </c>
      <c r="O113">
        <v>627950</v>
      </c>
      <c r="Q113">
        <v>1220</v>
      </c>
    </row>
    <row r="114" spans="1:17" x14ac:dyDescent="0.2">
      <c r="A114">
        <v>106</v>
      </c>
      <c r="B114" t="s">
        <v>1864</v>
      </c>
      <c r="C114">
        <v>277992</v>
      </c>
      <c r="E114">
        <v>225</v>
      </c>
      <c r="G114" t="s">
        <v>1865</v>
      </c>
      <c r="I114" t="s">
        <v>1866</v>
      </c>
      <c r="K114">
        <v>624097</v>
      </c>
      <c r="L114">
        <v>505</v>
      </c>
      <c r="M114">
        <v>717784</v>
      </c>
      <c r="N114">
        <v>1611437</v>
      </c>
      <c r="O114">
        <v>445431</v>
      </c>
      <c r="Q114">
        <v>76703</v>
      </c>
    </row>
    <row r="115" spans="1:17" x14ac:dyDescent="0.2">
      <c r="A115">
        <v>107</v>
      </c>
      <c r="B115" t="s">
        <v>1867</v>
      </c>
      <c r="C115">
        <v>271431</v>
      </c>
      <c r="D115">
        <v>3</v>
      </c>
      <c r="E115">
        <v>6881</v>
      </c>
      <c r="G115" t="s">
        <v>1868</v>
      </c>
      <c r="I115" t="s">
        <v>1869</v>
      </c>
      <c r="K115">
        <v>5985</v>
      </c>
      <c r="L115">
        <v>152</v>
      </c>
      <c r="M115">
        <v>230861</v>
      </c>
      <c r="N115">
        <v>5091</v>
      </c>
      <c r="O115">
        <v>45350148</v>
      </c>
      <c r="Q115">
        <v>1803</v>
      </c>
    </row>
    <row r="116" spans="1:17" x14ac:dyDescent="0.2">
      <c r="A116">
        <v>108</v>
      </c>
      <c r="B116" t="s">
        <v>1870</v>
      </c>
      <c r="C116">
        <v>266463</v>
      </c>
      <c r="E116">
        <v>3155</v>
      </c>
      <c r="G116" t="s">
        <v>1871</v>
      </c>
      <c r="I116" t="s">
        <v>1872</v>
      </c>
      <c r="J116" t="s">
        <v>1873</v>
      </c>
      <c r="K116">
        <v>1229</v>
      </c>
      <c r="L116">
        <v>15</v>
      </c>
      <c r="M116">
        <v>5708974</v>
      </c>
      <c r="N116">
        <v>26339</v>
      </c>
      <c r="O116">
        <v>216746934</v>
      </c>
      <c r="Q116">
        <v>16</v>
      </c>
    </row>
    <row r="117" spans="1:17" x14ac:dyDescent="0.2">
      <c r="A117">
        <v>109</v>
      </c>
      <c r="B117" t="s">
        <v>1874</v>
      </c>
      <c r="C117">
        <v>263921</v>
      </c>
      <c r="D117">
        <v>279</v>
      </c>
      <c r="E117">
        <v>5663</v>
      </c>
      <c r="F117">
        <v>1</v>
      </c>
      <c r="G117" t="s">
        <v>1875</v>
      </c>
      <c r="H117" t="s">
        <v>1876</v>
      </c>
      <c r="I117" t="s">
        <v>1877</v>
      </c>
      <c r="J117" t="s">
        <v>1747</v>
      </c>
      <c r="K117">
        <v>17214</v>
      </c>
      <c r="L117">
        <v>369</v>
      </c>
      <c r="M117">
        <v>2525756</v>
      </c>
      <c r="N117">
        <v>164744</v>
      </c>
      <c r="O117">
        <v>15331428</v>
      </c>
      <c r="P117" t="s">
        <v>1878</v>
      </c>
      <c r="Q117">
        <v>69</v>
      </c>
    </row>
    <row r="118" spans="1:17" x14ac:dyDescent="0.2">
      <c r="A118">
        <v>110</v>
      </c>
      <c r="B118" t="s">
        <v>1879</v>
      </c>
      <c r="C118">
        <v>250932</v>
      </c>
      <c r="D118">
        <v>59</v>
      </c>
      <c r="E118">
        <v>1637</v>
      </c>
      <c r="G118" t="s">
        <v>1880</v>
      </c>
      <c r="I118" t="s">
        <v>1881</v>
      </c>
      <c r="J118" t="s">
        <v>1882</v>
      </c>
      <c r="K118">
        <v>7298</v>
      </c>
      <c r="L118">
        <v>48</v>
      </c>
      <c r="M118">
        <v>1377915</v>
      </c>
      <c r="N118">
        <v>40077</v>
      </c>
      <c r="O118">
        <v>34382084</v>
      </c>
      <c r="Q118">
        <v>227</v>
      </c>
    </row>
    <row r="119" spans="1:17" x14ac:dyDescent="0.2">
      <c r="A119">
        <v>111</v>
      </c>
      <c r="B119" t="s">
        <v>1883</v>
      </c>
      <c r="C119">
        <v>233098</v>
      </c>
      <c r="E119">
        <v>2242</v>
      </c>
      <c r="G119" t="s">
        <v>1884</v>
      </c>
      <c r="I119" t="s">
        <v>1885</v>
      </c>
      <c r="J119" t="s">
        <v>1873</v>
      </c>
      <c r="K119">
        <v>7044</v>
      </c>
      <c r="L119">
        <v>68</v>
      </c>
      <c r="M119">
        <v>1371127</v>
      </c>
      <c r="N119">
        <v>41437</v>
      </c>
      <c r="O119">
        <v>33089461</v>
      </c>
      <c r="Q119">
        <v>62</v>
      </c>
    </row>
    <row r="120" spans="1:17" x14ac:dyDescent="0.2">
      <c r="A120">
        <v>112</v>
      </c>
      <c r="B120" t="s">
        <v>1886</v>
      </c>
      <c r="C120">
        <v>229807</v>
      </c>
      <c r="E120">
        <v>1098</v>
      </c>
      <c r="G120" t="s">
        <v>1439</v>
      </c>
      <c r="H120" t="s">
        <v>1439</v>
      </c>
      <c r="I120" t="s">
        <v>1439</v>
      </c>
      <c r="J120" t="s">
        <v>1747</v>
      </c>
      <c r="K120">
        <v>614314</v>
      </c>
      <c r="L120">
        <v>2935</v>
      </c>
      <c r="M120">
        <v>828928</v>
      </c>
      <c r="N120">
        <v>2215870</v>
      </c>
      <c r="O120">
        <v>374087</v>
      </c>
      <c r="Q120">
        <v>611101</v>
      </c>
    </row>
    <row r="121" spans="1:17" x14ac:dyDescent="0.2">
      <c r="A121">
        <v>113</v>
      </c>
      <c r="B121" t="s">
        <v>1887</v>
      </c>
      <c r="C121">
        <v>218012</v>
      </c>
      <c r="E121">
        <v>758</v>
      </c>
      <c r="G121" t="s">
        <v>1439</v>
      </c>
      <c r="H121" t="s">
        <v>1439</v>
      </c>
      <c r="I121" t="s">
        <v>1439</v>
      </c>
      <c r="K121">
        <v>29142</v>
      </c>
      <c r="L121">
        <v>101</v>
      </c>
      <c r="M121">
        <v>1233207</v>
      </c>
      <c r="N121">
        <v>164845</v>
      </c>
      <c r="O121">
        <v>7481023</v>
      </c>
      <c r="Q121">
        <v>28017</v>
      </c>
    </row>
    <row r="122" spans="1:17" x14ac:dyDescent="0.2">
      <c r="A122">
        <v>114</v>
      </c>
      <c r="B122" t="s">
        <v>1888</v>
      </c>
      <c r="C122">
        <v>209195</v>
      </c>
      <c r="D122">
        <v>14</v>
      </c>
      <c r="E122">
        <v>7896</v>
      </c>
      <c r="G122" t="s">
        <v>1889</v>
      </c>
      <c r="H122" t="s">
        <v>1890</v>
      </c>
      <c r="I122" t="s">
        <v>1891</v>
      </c>
      <c r="J122" t="s">
        <v>1600</v>
      </c>
      <c r="K122">
        <v>5133</v>
      </c>
      <c r="L122">
        <v>194</v>
      </c>
      <c r="M122">
        <v>1197450</v>
      </c>
      <c r="N122">
        <v>29382</v>
      </c>
      <c r="O122">
        <v>40754388</v>
      </c>
      <c r="Q122">
        <v>264</v>
      </c>
    </row>
    <row r="123" spans="1:17" x14ac:dyDescent="0.2">
      <c r="A123">
        <v>115</v>
      </c>
      <c r="B123" t="s">
        <v>1892</v>
      </c>
      <c r="C123">
        <v>208999</v>
      </c>
      <c r="E123">
        <v>229</v>
      </c>
      <c r="G123" t="s">
        <v>1439</v>
      </c>
      <c r="H123" t="s">
        <v>1439</v>
      </c>
      <c r="I123" t="s">
        <v>1439</v>
      </c>
      <c r="J123" t="s">
        <v>1840</v>
      </c>
      <c r="K123">
        <v>605105</v>
      </c>
      <c r="L123">
        <v>663</v>
      </c>
      <c r="M123">
        <v>1996384</v>
      </c>
      <c r="N123">
        <v>5780036</v>
      </c>
      <c r="O123">
        <v>345393</v>
      </c>
      <c r="Q123">
        <v>385315</v>
      </c>
    </row>
    <row r="124" spans="1:17" x14ac:dyDescent="0.2">
      <c r="A124">
        <v>116</v>
      </c>
      <c r="B124" t="s">
        <v>1893</v>
      </c>
      <c r="C124">
        <v>206633</v>
      </c>
      <c r="D124">
        <v>22</v>
      </c>
      <c r="E124">
        <v>2991</v>
      </c>
      <c r="G124" t="s">
        <v>1894</v>
      </c>
      <c r="I124" t="s">
        <v>1895</v>
      </c>
      <c r="J124" t="s">
        <v>1896</v>
      </c>
      <c r="K124">
        <v>30711</v>
      </c>
      <c r="L124">
        <v>445</v>
      </c>
      <c r="M124">
        <v>1907195</v>
      </c>
      <c r="N124">
        <v>283460</v>
      </c>
      <c r="O124">
        <v>6728271</v>
      </c>
      <c r="Q124">
        <v>1075</v>
      </c>
    </row>
    <row r="125" spans="1:17" x14ac:dyDescent="0.2">
      <c r="A125">
        <v>117</v>
      </c>
      <c r="B125" t="s">
        <v>1897</v>
      </c>
      <c r="C125">
        <v>201852</v>
      </c>
      <c r="D125">
        <v>148</v>
      </c>
      <c r="E125">
        <v>1010</v>
      </c>
      <c r="G125" t="s">
        <v>1439</v>
      </c>
      <c r="H125" t="s">
        <v>1439</v>
      </c>
      <c r="I125" t="s">
        <v>1439</v>
      </c>
      <c r="J125" t="s">
        <v>1618</v>
      </c>
      <c r="K125">
        <v>504890</v>
      </c>
      <c r="L125">
        <v>2526</v>
      </c>
      <c r="M125">
        <v>938039</v>
      </c>
      <c r="N125">
        <v>2346306</v>
      </c>
      <c r="O125">
        <v>399794</v>
      </c>
      <c r="Q125">
        <v>496736</v>
      </c>
    </row>
    <row r="126" spans="1:17" x14ac:dyDescent="0.2">
      <c r="A126">
        <v>118</v>
      </c>
      <c r="B126" t="s">
        <v>1898</v>
      </c>
      <c r="C126">
        <v>201785</v>
      </c>
      <c r="E126">
        <v>4230</v>
      </c>
      <c r="G126" t="s">
        <v>1899</v>
      </c>
      <c r="I126" t="s">
        <v>1900</v>
      </c>
      <c r="J126" t="s">
        <v>1570</v>
      </c>
      <c r="K126">
        <v>30805</v>
      </c>
      <c r="L126">
        <v>646</v>
      </c>
      <c r="M126">
        <v>2610114</v>
      </c>
      <c r="N126">
        <v>398467</v>
      </c>
      <c r="O126">
        <v>6550389</v>
      </c>
      <c r="Q126">
        <v>2770</v>
      </c>
    </row>
    <row r="127" spans="1:17" x14ac:dyDescent="0.2">
      <c r="A127">
        <v>119</v>
      </c>
      <c r="B127" t="s">
        <v>1901</v>
      </c>
      <c r="C127">
        <v>188737</v>
      </c>
      <c r="E127">
        <v>4339</v>
      </c>
      <c r="G127" t="s">
        <v>1902</v>
      </c>
      <c r="I127" t="s">
        <v>1903</v>
      </c>
      <c r="J127" t="s">
        <v>1570</v>
      </c>
      <c r="K127">
        <v>134181</v>
      </c>
      <c r="L127">
        <v>3085</v>
      </c>
      <c r="M127">
        <v>895520</v>
      </c>
      <c r="N127">
        <v>636663</v>
      </c>
      <c r="O127">
        <v>1406585</v>
      </c>
      <c r="Q127">
        <v>25</v>
      </c>
    </row>
    <row r="128" spans="1:17" x14ac:dyDescent="0.2">
      <c r="A128">
        <v>120</v>
      </c>
      <c r="B128" t="s">
        <v>1904</v>
      </c>
      <c r="C128">
        <v>185729</v>
      </c>
      <c r="E128">
        <v>311</v>
      </c>
      <c r="G128" t="s">
        <v>1905</v>
      </c>
      <c r="I128" t="s">
        <v>1906</v>
      </c>
      <c r="J128" t="s">
        <v>1697</v>
      </c>
      <c r="K128">
        <v>343316</v>
      </c>
      <c r="L128">
        <v>575</v>
      </c>
      <c r="M128">
        <v>2213831</v>
      </c>
      <c r="N128">
        <v>4092223</v>
      </c>
      <c r="O128">
        <v>540985</v>
      </c>
      <c r="Q128">
        <v>40169</v>
      </c>
    </row>
    <row r="129" spans="1:17" x14ac:dyDescent="0.2">
      <c r="A129">
        <v>121</v>
      </c>
      <c r="B129" t="s">
        <v>1907</v>
      </c>
      <c r="C129">
        <v>171167</v>
      </c>
      <c r="D129">
        <v>7</v>
      </c>
      <c r="E129">
        <v>1462</v>
      </c>
      <c r="G129" t="s">
        <v>1908</v>
      </c>
      <c r="H129" t="s">
        <v>1496</v>
      </c>
      <c r="I129" t="s">
        <v>1909</v>
      </c>
      <c r="J129" t="s">
        <v>1840</v>
      </c>
      <c r="K129">
        <v>5284</v>
      </c>
      <c r="L129">
        <v>45</v>
      </c>
      <c r="M129">
        <v>2529887</v>
      </c>
      <c r="N129">
        <v>78094</v>
      </c>
      <c r="O129">
        <v>32395450</v>
      </c>
      <c r="Q129">
        <v>0.3</v>
      </c>
    </row>
    <row r="130" spans="1:17" x14ac:dyDescent="0.2">
      <c r="A130">
        <v>122</v>
      </c>
      <c r="B130" t="s">
        <v>1910</v>
      </c>
      <c r="C130">
        <v>171121</v>
      </c>
      <c r="D130">
        <v>62</v>
      </c>
      <c r="E130">
        <v>4090</v>
      </c>
      <c r="G130" t="s">
        <v>1911</v>
      </c>
      <c r="H130" t="s">
        <v>1912</v>
      </c>
      <c r="I130" t="s">
        <v>1539</v>
      </c>
      <c r="K130">
        <v>64969</v>
      </c>
      <c r="L130">
        <v>1553</v>
      </c>
      <c r="M130">
        <v>1062663</v>
      </c>
      <c r="N130">
        <v>403460</v>
      </c>
      <c r="O130">
        <v>2633874</v>
      </c>
      <c r="Q130">
        <v>130</v>
      </c>
    </row>
    <row r="131" spans="1:17" x14ac:dyDescent="0.2">
      <c r="A131">
        <v>123</v>
      </c>
      <c r="B131" t="s">
        <v>1913</v>
      </c>
      <c r="C131">
        <v>170478</v>
      </c>
      <c r="E131">
        <v>3630</v>
      </c>
      <c r="G131" t="s">
        <v>1914</v>
      </c>
      <c r="I131" t="s">
        <v>1915</v>
      </c>
      <c r="J131" t="s">
        <v>1512</v>
      </c>
      <c r="K131">
        <v>3520</v>
      </c>
      <c r="L131">
        <v>75</v>
      </c>
      <c r="M131">
        <v>3012408</v>
      </c>
      <c r="N131">
        <v>62198</v>
      </c>
      <c r="O131">
        <v>48432863</v>
      </c>
      <c r="Q131">
        <v>1371</v>
      </c>
    </row>
    <row r="132" spans="1:17" x14ac:dyDescent="0.2">
      <c r="A132">
        <v>124</v>
      </c>
      <c r="B132" t="s">
        <v>1916</v>
      </c>
      <c r="C132">
        <v>154065</v>
      </c>
      <c r="E132">
        <v>3500</v>
      </c>
      <c r="G132" t="s">
        <v>1917</v>
      </c>
      <c r="I132" t="s">
        <v>1918</v>
      </c>
      <c r="K132">
        <v>51611</v>
      </c>
      <c r="L132">
        <v>1172</v>
      </c>
      <c r="M132">
        <v>1183986</v>
      </c>
      <c r="N132">
        <v>396633</v>
      </c>
      <c r="O132">
        <v>2985094</v>
      </c>
      <c r="Q132">
        <v>16138</v>
      </c>
    </row>
    <row r="133" spans="1:17" x14ac:dyDescent="0.2">
      <c r="A133">
        <v>125</v>
      </c>
      <c r="B133" t="s">
        <v>1919</v>
      </c>
      <c r="C133">
        <v>138713</v>
      </c>
      <c r="D133">
        <v>1</v>
      </c>
      <c r="E133">
        <v>3056</v>
      </c>
      <c r="G133" t="s">
        <v>1920</v>
      </c>
      <c r="I133" t="s">
        <v>1909</v>
      </c>
      <c r="K133">
        <v>8079</v>
      </c>
      <c r="L133">
        <v>178</v>
      </c>
      <c r="M133">
        <v>3091420</v>
      </c>
      <c r="N133">
        <v>180062</v>
      </c>
      <c r="O133">
        <v>17168639</v>
      </c>
      <c r="Q133">
        <v>0.5</v>
      </c>
    </row>
    <row r="134" spans="1:17" x14ac:dyDescent="0.2">
      <c r="A134">
        <v>126</v>
      </c>
      <c r="B134" t="s">
        <v>1921</v>
      </c>
      <c r="C134">
        <v>133170</v>
      </c>
      <c r="E134">
        <v>1468</v>
      </c>
      <c r="G134" t="s">
        <v>1922</v>
      </c>
      <c r="I134" t="s">
        <v>1923</v>
      </c>
      <c r="K134">
        <v>9792</v>
      </c>
      <c r="L134">
        <v>108</v>
      </c>
      <c r="M134">
        <v>5959042</v>
      </c>
      <c r="N134">
        <v>438150</v>
      </c>
      <c r="O134">
        <v>13600464</v>
      </c>
      <c r="Q134">
        <v>5</v>
      </c>
    </row>
    <row r="135" spans="1:17" x14ac:dyDescent="0.2">
      <c r="A135">
        <v>127</v>
      </c>
      <c r="B135" t="s">
        <v>1924</v>
      </c>
      <c r="C135">
        <v>124328</v>
      </c>
      <c r="E135">
        <v>1965</v>
      </c>
      <c r="G135" t="s">
        <v>1925</v>
      </c>
      <c r="I135" t="s">
        <v>1926</v>
      </c>
      <c r="J135" t="s">
        <v>1671</v>
      </c>
      <c r="K135">
        <v>4454</v>
      </c>
      <c r="L135">
        <v>70</v>
      </c>
      <c r="M135">
        <v>1751774</v>
      </c>
      <c r="N135">
        <v>62762</v>
      </c>
      <c r="O135">
        <v>27911548</v>
      </c>
      <c r="Q135">
        <v>1</v>
      </c>
    </row>
    <row r="136" spans="1:17" x14ac:dyDescent="0.2">
      <c r="A136">
        <v>128</v>
      </c>
      <c r="B136" t="s">
        <v>1927</v>
      </c>
      <c r="C136">
        <v>117338</v>
      </c>
      <c r="E136">
        <v>827</v>
      </c>
      <c r="G136" t="s">
        <v>1928</v>
      </c>
      <c r="I136" t="s">
        <v>1929</v>
      </c>
      <c r="J136" t="s">
        <v>1782</v>
      </c>
      <c r="K136">
        <v>264255</v>
      </c>
      <c r="L136">
        <v>1862</v>
      </c>
      <c r="M136">
        <v>2111209</v>
      </c>
      <c r="N136">
        <v>4754622</v>
      </c>
      <c r="O136">
        <v>444033</v>
      </c>
      <c r="Q136">
        <v>1324</v>
      </c>
    </row>
    <row r="137" spans="1:17" x14ac:dyDescent="0.2">
      <c r="A137">
        <v>129</v>
      </c>
      <c r="B137" t="s">
        <v>1930</v>
      </c>
      <c r="C137">
        <v>106645</v>
      </c>
      <c r="E137">
        <v>575</v>
      </c>
      <c r="G137" t="s">
        <v>1931</v>
      </c>
      <c r="I137" t="s">
        <v>1671</v>
      </c>
      <c r="K137">
        <v>370266</v>
      </c>
      <c r="L137">
        <v>1996</v>
      </c>
      <c r="M137">
        <v>794426</v>
      </c>
      <c r="N137">
        <v>2758203</v>
      </c>
      <c r="O137">
        <v>288023</v>
      </c>
      <c r="Q137">
        <v>45</v>
      </c>
    </row>
    <row r="138" spans="1:17" x14ac:dyDescent="0.2">
      <c r="A138">
        <v>130</v>
      </c>
      <c r="B138" t="s">
        <v>1932</v>
      </c>
      <c r="C138">
        <v>105205</v>
      </c>
      <c r="D138">
        <v>21</v>
      </c>
      <c r="E138">
        <v>1931</v>
      </c>
      <c r="G138" t="s">
        <v>1933</v>
      </c>
      <c r="H138" t="s">
        <v>1934</v>
      </c>
      <c r="I138" t="s">
        <v>1683</v>
      </c>
      <c r="K138">
        <v>3004</v>
      </c>
      <c r="L138">
        <v>55</v>
      </c>
      <c r="M138">
        <v>1499795</v>
      </c>
      <c r="N138">
        <v>42818</v>
      </c>
      <c r="O138">
        <v>35027343</v>
      </c>
      <c r="Q138">
        <v>0.7</v>
      </c>
    </row>
    <row r="139" spans="1:17" x14ac:dyDescent="0.2">
      <c r="A139">
        <v>131</v>
      </c>
      <c r="B139" t="s">
        <v>1935</v>
      </c>
      <c r="C139">
        <v>101320</v>
      </c>
      <c r="E139">
        <v>227</v>
      </c>
      <c r="G139" t="s">
        <v>1936</v>
      </c>
      <c r="I139" t="s">
        <v>1937</v>
      </c>
      <c r="K139">
        <v>574171</v>
      </c>
      <c r="L139">
        <v>1286</v>
      </c>
      <c r="M139">
        <v>1252808</v>
      </c>
      <c r="N139">
        <v>7099551</v>
      </c>
      <c r="O139">
        <v>176463</v>
      </c>
      <c r="Q139">
        <v>669</v>
      </c>
    </row>
    <row r="140" spans="1:17" x14ac:dyDescent="0.2">
      <c r="A140">
        <v>132</v>
      </c>
      <c r="B140" t="s">
        <v>1938</v>
      </c>
      <c r="C140">
        <v>98041</v>
      </c>
      <c r="E140">
        <v>420</v>
      </c>
      <c r="G140" t="s">
        <v>1939</v>
      </c>
      <c r="I140" t="s">
        <v>1940</v>
      </c>
      <c r="J140" t="s">
        <v>1628</v>
      </c>
      <c r="K140">
        <v>312065</v>
      </c>
      <c r="L140">
        <v>1337</v>
      </c>
      <c r="M140">
        <v>651257</v>
      </c>
      <c r="N140">
        <v>2072951</v>
      </c>
      <c r="O140">
        <v>314169</v>
      </c>
      <c r="Q140">
        <v>274906</v>
      </c>
    </row>
    <row r="141" spans="1:17" x14ac:dyDescent="0.2">
      <c r="A141">
        <v>133</v>
      </c>
      <c r="B141" t="s">
        <v>1941</v>
      </c>
      <c r="C141">
        <v>95646</v>
      </c>
      <c r="E141">
        <v>1464</v>
      </c>
      <c r="G141" t="s">
        <v>1942</v>
      </c>
      <c r="I141" t="s">
        <v>1943</v>
      </c>
      <c r="K141">
        <v>1004</v>
      </c>
      <c r="L141">
        <v>15</v>
      </c>
      <c r="M141">
        <v>846704</v>
      </c>
      <c r="N141">
        <v>8890</v>
      </c>
      <c r="O141">
        <v>95240792</v>
      </c>
      <c r="Q141">
        <v>104</v>
      </c>
    </row>
    <row r="142" spans="1:17" x14ac:dyDescent="0.2">
      <c r="A142">
        <v>134</v>
      </c>
      <c r="B142" t="s">
        <v>1944</v>
      </c>
      <c r="C142">
        <v>88917</v>
      </c>
      <c r="D142">
        <v>7</v>
      </c>
      <c r="E142">
        <v>1971</v>
      </c>
      <c r="G142" t="s">
        <v>1945</v>
      </c>
      <c r="I142" t="s">
        <v>1570</v>
      </c>
      <c r="K142">
        <v>5037</v>
      </c>
      <c r="L142">
        <v>112</v>
      </c>
      <c r="M142">
        <v>1146543</v>
      </c>
      <c r="N142">
        <v>64946</v>
      </c>
      <c r="O142">
        <v>17653671</v>
      </c>
      <c r="Q142">
        <v>0.5</v>
      </c>
    </row>
    <row r="143" spans="1:17" x14ac:dyDescent="0.2">
      <c r="A143">
        <v>135</v>
      </c>
      <c r="B143" t="s">
        <v>1946</v>
      </c>
      <c r="C143">
        <v>88681</v>
      </c>
      <c r="D143">
        <v>41</v>
      </c>
      <c r="E143">
        <v>2686</v>
      </c>
      <c r="G143" t="s">
        <v>1947</v>
      </c>
      <c r="H143" t="s">
        <v>1948</v>
      </c>
      <c r="I143" t="s">
        <v>1949</v>
      </c>
      <c r="J143" t="s">
        <v>1950</v>
      </c>
      <c r="K143">
        <v>4394</v>
      </c>
      <c r="L143">
        <v>133</v>
      </c>
      <c r="M143">
        <v>624784</v>
      </c>
      <c r="N143">
        <v>30959</v>
      </c>
      <c r="O143">
        <v>20180839</v>
      </c>
      <c r="Q143">
        <v>22</v>
      </c>
    </row>
    <row r="144" spans="1:17" x14ac:dyDescent="0.2">
      <c r="A144">
        <v>136</v>
      </c>
      <c r="B144" t="s">
        <v>1951</v>
      </c>
      <c r="C144">
        <v>88138</v>
      </c>
      <c r="D144">
        <v>24</v>
      </c>
      <c r="E144">
        <v>834</v>
      </c>
      <c r="G144" t="s">
        <v>1952</v>
      </c>
      <c r="H144" t="s">
        <v>1766</v>
      </c>
      <c r="I144" t="s">
        <v>1953</v>
      </c>
      <c r="K144">
        <v>3177</v>
      </c>
      <c r="L144">
        <v>30</v>
      </c>
      <c r="M144">
        <v>1677538</v>
      </c>
      <c r="N144">
        <v>60469</v>
      </c>
      <c r="O144">
        <v>27742298</v>
      </c>
      <c r="Q144">
        <v>2</v>
      </c>
    </row>
    <row r="145" spans="1:17" x14ac:dyDescent="0.2">
      <c r="A145">
        <v>137</v>
      </c>
      <c r="B145" t="s">
        <v>1954</v>
      </c>
      <c r="C145">
        <v>82227</v>
      </c>
      <c r="E145">
        <v>1400</v>
      </c>
      <c r="G145" t="s">
        <v>1439</v>
      </c>
      <c r="H145" t="s">
        <v>1439</v>
      </c>
      <c r="I145" t="s">
        <v>1439</v>
      </c>
      <c r="K145">
        <v>137773</v>
      </c>
      <c r="L145">
        <v>2346</v>
      </c>
      <c r="M145">
        <v>240907</v>
      </c>
      <c r="N145">
        <v>403644</v>
      </c>
      <c r="O145">
        <v>596831</v>
      </c>
      <c r="Q145">
        <v>52112</v>
      </c>
    </row>
    <row r="146" spans="1:17" x14ac:dyDescent="0.2">
      <c r="A146">
        <v>138</v>
      </c>
      <c r="B146" t="s">
        <v>1955</v>
      </c>
      <c r="C146">
        <v>79871</v>
      </c>
      <c r="E146">
        <v>314</v>
      </c>
      <c r="G146" t="s">
        <v>1956</v>
      </c>
      <c r="I146" t="s">
        <v>1577</v>
      </c>
      <c r="J146" t="s">
        <v>1909</v>
      </c>
      <c r="K146">
        <v>274551</v>
      </c>
      <c r="L146">
        <v>1079</v>
      </c>
      <c r="M146">
        <v>98964</v>
      </c>
      <c r="N146">
        <v>340182</v>
      </c>
      <c r="O146">
        <v>290915</v>
      </c>
    </row>
    <row r="147" spans="1:17" x14ac:dyDescent="0.2">
      <c r="A147">
        <v>139</v>
      </c>
      <c r="B147" t="s">
        <v>1957</v>
      </c>
      <c r="C147">
        <v>77957</v>
      </c>
      <c r="E147">
        <v>649</v>
      </c>
      <c r="G147" t="s">
        <v>1439</v>
      </c>
      <c r="H147" t="s">
        <v>1439</v>
      </c>
      <c r="I147" t="s">
        <v>1439</v>
      </c>
      <c r="J147" t="s">
        <v>1692</v>
      </c>
      <c r="K147">
        <v>274338</v>
      </c>
      <c r="L147">
        <v>2284</v>
      </c>
      <c r="O147">
        <v>284164</v>
      </c>
      <c r="Q147">
        <v>154164</v>
      </c>
    </row>
    <row r="148" spans="1:17" x14ac:dyDescent="0.2">
      <c r="A148">
        <v>140</v>
      </c>
      <c r="B148" t="s">
        <v>1958</v>
      </c>
      <c r="C148">
        <v>74199</v>
      </c>
      <c r="E148">
        <v>1423</v>
      </c>
      <c r="G148" t="s">
        <v>1959</v>
      </c>
      <c r="I148" t="s">
        <v>1960</v>
      </c>
      <c r="K148">
        <v>62625</v>
      </c>
      <c r="L148">
        <v>1201</v>
      </c>
      <c r="M148">
        <v>1048704</v>
      </c>
      <c r="N148">
        <v>885119</v>
      </c>
      <c r="O148">
        <v>1184817</v>
      </c>
      <c r="Q148">
        <v>42</v>
      </c>
    </row>
    <row r="149" spans="1:17" x14ac:dyDescent="0.2">
      <c r="A149">
        <v>141</v>
      </c>
      <c r="B149" t="s">
        <v>1961</v>
      </c>
      <c r="C149">
        <v>73062</v>
      </c>
      <c r="E149">
        <v>1298</v>
      </c>
      <c r="G149" t="s">
        <v>1962</v>
      </c>
      <c r="I149" t="s">
        <v>1825</v>
      </c>
      <c r="K149">
        <v>92012</v>
      </c>
      <c r="L149">
        <v>1635</v>
      </c>
      <c r="M149">
        <v>720953</v>
      </c>
      <c r="N149">
        <v>907950</v>
      </c>
      <c r="O149">
        <v>794045</v>
      </c>
      <c r="Q149">
        <v>28</v>
      </c>
    </row>
    <row r="150" spans="1:17" x14ac:dyDescent="0.2">
      <c r="A150">
        <v>142</v>
      </c>
      <c r="B150" t="s">
        <v>1963</v>
      </c>
      <c r="C150">
        <v>70740</v>
      </c>
      <c r="E150">
        <v>688</v>
      </c>
      <c r="G150" t="s">
        <v>1964</v>
      </c>
      <c r="I150" t="s">
        <v>1655</v>
      </c>
      <c r="J150" t="s">
        <v>1628</v>
      </c>
      <c r="K150">
        <v>171620</v>
      </c>
      <c r="L150">
        <v>1669</v>
      </c>
      <c r="M150">
        <v>576016</v>
      </c>
      <c r="N150">
        <v>1397453</v>
      </c>
      <c r="O150">
        <v>412190</v>
      </c>
      <c r="Q150">
        <v>39</v>
      </c>
    </row>
    <row r="151" spans="1:17" x14ac:dyDescent="0.2">
      <c r="A151">
        <v>143</v>
      </c>
      <c r="B151" t="s">
        <v>1965</v>
      </c>
      <c r="C151">
        <v>68876</v>
      </c>
      <c r="E151">
        <v>883</v>
      </c>
      <c r="G151" t="s">
        <v>1966</v>
      </c>
      <c r="I151" t="s">
        <v>1967</v>
      </c>
      <c r="K151">
        <v>75732</v>
      </c>
      <c r="L151">
        <v>971</v>
      </c>
      <c r="M151">
        <v>668445</v>
      </c>
      <c r="N151">
        <v>734986</v>
      </c>
      <c r="O151">
        <v>909466</v>
      </c>
      <c r="Q151">
        <v>1278</v>
      </c>
    </row>
    <row r="152" spans="1:17" x14ac:dyDescent="0.2">
      <c r="A152">
        <v>144</v>
      </c>
      <c r="B152" t="s">
        <v>1968</v>
      </c>
      <c r="C152">
        <v>67852</v>
      </c>
      <c r="E152">
        <v>1421</v>
      </c>
      <c r="G152" t="s">
        <v>1969</v>
      </c>
      <c r="I152" t="s">
        <v>1782</v>
      </c>
      <c r="K152">
        <v>2325</v>
      </c>
      <c r="L152">
        <v>49</v>
      </c>
      <c r="M152">
        <v>525141</v>
      </c>
      <c r="N152">
        <v>17998</v>
      </c>
      <c r="O152">
        <v>29178077</v>
      </c>
      <c r="Q152">
        <v>0.1</v>
      </c>
    </row>
    <row r="153" spans="1:17" x14ac:dyDescent="0.2">
      <c r="A153">
        <v>145</v>
      </c>
      <c r="B153" t="s">
        <v>1970</v>
      </c>
      <c r="C153">
        <v>63787</v>
      </c>
      <c r="D153">
        <v>12</v>
      </c>
      <c r="E153">
        <v>5011</v>
      </c>
      <c r="G153" t="s">
        <v>1971</v>
      </c>
      <c r="I153" t="s">
        <v>1972</v>
      </c>
      <c r="K153">
        <v>1387</v>
      </c>
      <c r="L153">
        <v>109</v>
      </c>
      <c r="M153">
        <v>562941</v>
      </c>
      <c r="N153">
        <v>12240</v>
      </c>
      <c r="O153">
        <v>45992020</v>
      </c>
      <c r="Q153">
        <v>7</v>
      </c>
    </row>
    <row r="154" spans="1:17" x14ac:dyDescent="0.2">
      <c r="A154">
        <v>146</v>
      </c>
      <c r="B154" t="s">
        <v>1973</v>
      </c>
      <c r="C154">
        <v>63667</v>
      </c>
      <c r="E154">
        <v>997</v>
      </c>
      <c r="G154" t="s">
        <v>1974</v>
      </c>
      <c r="I154" t="s">
        <v>1488</v>
      </c>
      <c r="K154">
        <v>12988</v>
      </c>
      <c r="L154">
        <v>203</v>
      </c>
      <c r="M154">
        <v>1009957</v>
      </c>
      <c r="N154">
        <v>206030</v>
      </c>
      <c r="O154">
        <v>4901981</v>
      </c>
      <c r="Q154">
        <v>47</v>
      </c>
    </row>
    <row r="155" spans="1:17" x14ac:dyDescent="0.2">
      <c r="A155">
        <v>147</v>
      </c>
      <c r="B155" t="s">
        <v>1975</v>
      </c>
      <c r="C155">
        <v>63240</v>
      </c>
      <c r="D155">
        <v>1</v>
      </c>
      <c r="E155">
        <v>413</v>
      </c>
      <c r="G155" t="s">
        <v>1976</v>
      </c>
      <c r="H155" t="s">
        <v>1775</v>
      </c>
      <c r="I155" t="s">
        <v>1662</v>
      </c>
      <c r="J155" t="s">
        <v>1882</v>
      </c>
      <c r="K155">
        <v>111401</v>
      </c>
      <c r="L155">
        <v>728</v>
      </c>
      <c r="M155">
        <v>401622</v>
      </c>
      <c r="N155">
        <v>707482</v>
      </c>
      <c r="O155">
        <v>567678</v>
      </c>
      <c r="Q155">
        <v>104</v>
      </c>
    </row>
    <row r="156" spans="1:17" x14ac:dyDescent="0.2">
      <c r="A156">
        <v>148</v>
      </c>
      <c r="B156" t="s">
        <v>1977</v>
      </c>
      <c r="C156">
        <v>62615</v>
      </c>
      <c r="D156">
        <v>4</v>
      </c>
      <c r="E156">
        <v>21</v>
      </c>
      <c r="G156" t="s">
        <v>1978</v>
      </c>
      <c r="I156" t="s">
        <v>1979</v>
      </c>
      <c r="K156">
        <v>79467</v>
      </c>
      <c r="L156">
        <v>27</v>
      </c>
      <c r="M156">
        <v>2303734</v>
      </c>
      <c r="N156">
        <v>2923739</v>
      </c>
      <c r="O156">
        <v>787941</v>
      </c>
      <c r="Q156">
        <v>1307</v>
      </c>
    </row>
    <row r="157" spans="1:17" x14ac:dyDescent="0.2">
      <c r="A157">
        <v>149</v>
      </c>
      <c r="B157" t="s">
        <v>1980</v>
      </c>
      <c r="C157">
        <v>57463</v>
      </c>
      <c r="E157">
        <v>3164</v>
      </c>
      <c r="G157" t="s">
        <v>1981</v>
      </c>
      <c r="I157" t="s">
        <v>1577</v>
      </c>
      <c r="K157">
        <v>2967</v>
      </c>
      <c r="L157">
        <v>163</v>
      </c>
      <c r="M157">
        <v>146269</v>
      </c>
      <c r="N157">
        <v>7553</v>
      </c>
      <c r="O157">
        <v>19364809</v>
      </c>
    </row>
    <row r="158" spans="1:17" x14ac:dyDescent="0.2">
      <c r="A158">
        <v>150</v>
      </c>
      <c r="B158" t="s">
        <v>1982</v>
      </c>
      <c r="C158">
        <v>53609</v>
      </c>
      <c r="E158">
        <v>38</v>
      </c>
      <c r="G158" t="s">
        <v>1983</v>
      </c>
      <c r="I158" t="s">
        <v>1840</v>
      </c>
      <c r="K158">
        <v>4246</v>
      </c>
      <c r="L158">
        <v>3</v>
      </c>
      <c r="M158">
        <v>345742</v>
      </c>
      <c r="N158">
        <v>27386</v>
      </c>
      <c r="O158">
        <v>12624840</v>
      </c>
      <c r="Q158">
        <v>0.2</v>
      </c>
    </row>
    <row r="159" spans="1:17" x14ac:dyDescent="0.2">
      <c r="A159">
        <v>151</v>
      </c>
      <c r="B159" t="s">
        <v>1984</v>
      </c>
      <c r="C159">
        <v>50665</v>
      </c>
      <c r="E159">
        <v>172</v>
      </c>
      <c r="G159" t="s">
        <v>1985</v>
      </c>
      <c r="I159" t="s">
        <v>1516</v>
      </c>
      <c r="K159">
        <v>509575</v>
      </c>
      <c r="L159">
        <v>1730</v>
      </c>
      <c r="O159">
        <v>99426</v>
      </c>
      <c r="Q159">
        <v>533</v>
      </c>
    </row>
    <row r="160" spans="1:17" x14ac:dyDescent="0.2">
      <c r="A160">
        <v>152</v>
      </c>
      <c r="B160" t="s">
        <v>1986</v>
      </c>
      <c r="C160">
        <v>48981</v>
      </c>
      <c r="E160">
        <v>306</v>
      </c>
      <c r="G160" t="s">
        <v>1987</v>
      </c>
      <c r="I160" t="s">
        <v>1450</v>
      </c>
      <c r="K160">
        <v>21008</v>
      </c>
      <c r="L160">
        <v>131</v>
      </c>
      <c r="M160">
        <v>1621909</v>
      </c>
      <c r="N160">
        <v>695641</v>
      </c>
      <c r="O160">
        <v>2331533</v>
      </c>
      <c r="Q160">
        <v>0.4</v>
      </c>
    </row>
    <row r="161" spans="1:17" x14ac:dyDescent="0.2">
      <c r="A161">
        <v>153</v>
      </c>
      <c r="B161" t="s">
        <v>1988</v>
      </c>
      <c r="C161">
        <v>47866</v>
      </c>
      <c r="E161">
        <v>165</v>
      </c>
      <c r="G161" t="s">
        <v>1989</v>
      </c>
      <c r="I161" t="s">
        <v>1990</v>
      </c>
      <c r="J161" t="s">
        <v>1991</v>
      </c>
      <c r="K161">
        <v>617921</v>
      </c>
      <c r="L161">
        <v>2130</v>
      </c>
      <c r="M161">
        <v>249838</v>
      </c>
      <c r="N161">
        <v>3225256</v>
      </c>
      <c r="O161">
        <v>77463</v>
      </c>
      <c r="Q161">
        <v>1781</v>
      </c>
    </row>
    <row r="162" spans="1:17" x14ac:dyDescent="0.2">
      <c r="A162">
        <v>154</v>
      </c>
      <c r="B162" t="s">
        <v>1992</v>
      </c>
      <c r="C162">
        <v>46792</v>
      </c>
      <c r="E162">
        <v>670</v>
      </c>
      <c r="G162" t="s">
        <v>1993</v>
      </c>
      <c r="I162" t="s">
        <v>1994</v>
      </c>
      <c r="J162" t="s">
        <v>1692</v>
      </c>
      <c r="K162">
        <v>5036</v>
      </c>
      <c r="L162">
        <v>72</v>
      </c>
      <c r="M162">
        <v>249149</v>
      </c>
      <c r="N162">
        <v>26813</v>
      </c>
      <c r="O162">
        <v>9292169</v>
      </c>
      <c r="Q162">
        <v>230</v>
      </c>
    </row>
    <row r="163" spans="1:17" x14ac:dyDescent="0.2">
      <c r="A163">
        <v>155</v>
      </c>
      <c r="B163" t="s">
        <v>1995</v>
      </c>
      <c r="C163">
        <v>45986</v>
      </c>
      <c r="E163">
        <v>295</v>
      </c>
      <c r="G163" t="s">
        <v>1996</v>
      </c>
      <c r="I163" t="s">
        <v>1997</v>
      </c>
      <c r="J163" t="s">
        <v>1512</v>
      </c>
      <c r="K163">
        <v>277812</v>
      </c>
      <c r="L163">
        <v>1782</v>
      </c>
      <c r="M163">
        <v>496693</v>
      </c>
      <c r="N163">
        <v>3000640</v>
      </c>
      <c r="O163">
        <v>165529</v>
      </c>
      <c r="Q163">
        <v>5866</v>
      </c>
    </row>
    <row r="164" spans="1:17" x14ac:dyDescent="0.2">
      <c r="A164">
        <v>156</v>
      </c>
      <c r="B164" t="s">
        <v>1998</v>
      </c>
      <c r="C164">
        <v>44026</v>
      </c>
      <c r="E164">
        <v>236</v>
      </c>
      <c r="G164" t="s">
        <v>1999</v>
      </c>
      <c r="I164" t="s">
        <v>2000</v>
      </c>
      <c r="J164" t="s">
        <v>1840</v>
      </c>
      <c r="K164">
        <v>409129</v>
      </c>
      <c r="L164">
        <v>2193</v>
      </c>
      <c r="M164">
        <v>177885</v>
      </c>
      <c r="N164">
        <v>1653068</v>
      </c>
      <c r="O164">
        <v>107609</v>
      </c>
      <c r="Q164">
        <v>12564</v>
      </c>
    </row>
    <row r="165" spans="1:17" x14ac:dyDescent="0.2">
      <c r="A165">
        <v>157</v>
      </c>
      <c r="B165" t="s">
        <v>2001</v>
      </c>
      <c r="C165">
        <v>42823</v>
      </c>
      <c r="D165">
        <v>48</v>
      </c>
      <c r="E165">
        <v>846</v>
      </c>
      <c r="G165" t="s">
        <v>1439</v>
      </c>
      <c r="H165" t="s">
        <v>1439</v>
      </c>
      <c r="I165" t="s">
        <v>1439</v>
      </c>
      <c r="J165" t="s">
        <v>1692</v>
      </c>
      <c r="K165">
        <v>677</v>
      </c>
      <c r="L165">
        <v>13</v>
      </c>
      <c r="O165">
        <v>63298550</v>
      </c>
      <c r="Q165">
        <v>660</v>
      </c>
    </row>
    <row r="166" spans="1:17" x14ac:dyDescent="0.2">
      <c r="A166">
        <v>158</v>
      </c>
      <c r="B166" t="s">
        <v>2002</v>
      </c>
      <c r="C166">
        <v>42004</v>
      </c>
      <c r="E166">
        <v>188</v>
      </c>
      <c r="G166" t="s">
        <v>1439</v>
      </c>
      <c r="H166" t="s">
        <v>1439</v>
      </c>
      <c r="I166" t="s">
        <v>1439</v>
      </c>
      <c r="K166">
        <v>146734</v>
      </c>
      <c r="L166">
        <v>657</v>
      </c>
      <c r="M166">
        <v>176919</v>
      </c>
      <c r="N166">
        <v>618038</v>
      </c>
      <c r="O166">
        <v>286259</v>
      </c>
      <c r="Q166">
        <v>135723</v>
      </c>
    </row>
    <row r="167" spans="1:17" x14ac:dyDescent="0.2">
      <c r="A167">
        <v>159</v>
      </c>
      <c r="B167" t="s">
        <v>2003</v>
      </c>
      <c r="C167">
        <v>41698</v>
      </c>
      <c r="E167">
        <v>1043</v>
      </c>
      <c r="G167" t="s">
        <v>2004</v>
      </c>
      <c r="I167" t="s">
        <v>2005</v>
      </c>
      <c r="K167">
        <v>32711</v>
      </c>
      <c r="L167">
        <v>818</v>
      </c>
      <c r="M167">
        <v>358675</v>
      </c>
      <c r="N167">
        <v>281374</v>
      </c>
      <c r="O167">
        <v>1274727</v>
      </c>
      <c r="Q167">
        <v>521</v>
      </c>
    </row>
    <row r="168" spans="1:17" x14ac:dyDescent="0.2">
      <c r="A168">
        <v>160</v>
      </c>
      <c r="B168" t="s">
        <v>2006</v>
      </c>
      <c r="C168">
        <v>39367</v>
      </c>
      <c r="E168">
        <v>290</v>
      </c>
      <c r="G168" t="s">
        <v>2007</v>
      </c>
      <c r="I168" t="s">
        <v>1498</v>
      </c>
      <c r="K168">
        <v>4535</v>
      </c>
      <c r="L168">
        <v>33</v>
      </c>
      <c r="M168">
        <v>807880</v>
      </c>
      <c r="N168">
        <v>93065</v>
      </c>
      <c r="O168">
        <v>8680837</v>
      </c>
      <c r="Q168">
        <v>0.6</v>
      </c>
    </row>
    <row r="169" spans="1:17" x14ac:dyDescent="0.2">
      <c r="A169">
        <v>161</v>
      </c>
      <c r="B169" t="s">
        <v>2008</v>
      </c>
      <c r="C169">
        <v>38267</v>
      </c>
      <c r="E169">
        <v>467</v>
      </c>
      <c r="G169" t="s">
        <v>2009</v>
      </c>
      <c r="I169" t="s">
        <v>1502</v>
      </c>
      <c r="J169" t="s">
        <v>1570</v>
      </c>
      <c r="K169">
        <v>2760</v>
      </c>
      <c r="L169">
        <v>34</v>
      </c>
      <c r="M169">
        <v>660107</v>
      </c>
      <c r="N169">
        <v>47607</v>
      </c>
      <c r="O169">
        <v>13865691</v>
      </c>
      <c r="Q169">
        <v>3</v>
      </c>
    </row>
    <row r="170" spans="1:17" x14ac:dyDescent="0.2">
      <c r="A170">
        <v>162</v>
      </c>
      <c r="B170" t="s">
        <v>2010</v>
      </c>
      <c r="C170">
        <v>38008</v>
      </c>
      <c r="E170">
        <v>116</v>
      </c>
      <c r="G170" t="s">
        <v>1439</v>
      </c>
      <c r="H170" t="s">
        <v>1439</v>
      </c>
      <c r="I170" t="s">
        <v>1439</v>
      </c>
      <c r="K170">
        <v>443335</v>
      </c>
      <c r="L170">
        <v>1353</v>
      </c>
      <c r="M170">
        <v>150753</v>
      </c>
      <c r="N170">
        <v>1758422</v>
      </c>
      <c r="O170">
        <v>85732</v>
      </c>
      <c r="Q170">
        <v>129450</v>
      </c>
    </row>
    <row r="171" spans="1:17" x14ac:dyDescent="0.2">
      <c r="A171">
        <v>163</v>
      </c>
      <c r="B171" t="s">
        <v>2011</v>
      </c>
      <c r="C171">
        <v>37491</v>
      </c>
      <c r="E171">
        <v>833</v>
      </c>
      <c r="G171" t="s">
        <v>2012</v>
      </c>
      <c r="I171" t="s">
        <v>2013</v>
      </c>
      <c r="J171" t="s">
        <v>1450</v>
      </c>
      <c r="K171">
        <v>93607</v>
      </c>
      <c r="L171">
        <v>2080</v>
      </c>
      <c r="M171">
        <v>257839</v>
      </c>
      <c r="N171">
        <v>643767</v>
      </c>
      <c r="O171">
        <v>400516</v>
      </c>
      <c r="Q171">
        <v>729</v>
      </c>
    </row>
    <row r="172" spans="1:17" x14ac:dyDescent="0.2">
      <c r="A172">
        <v>164</v>
      </c>
      <c r="B172" t="s">
        <v>2014</v>
      </c>
      <c r="C172">
        <v>34790</v>
      </c>
      <c r="E172">
        <v>723</v>
      </c>
      <c r="G172" t="s">
        <v>2015</v>
      </c>
      <c r="I172" t="s">
        <v>2016</v>
      </c>
      <c r="K172">
        <v>15990</v>
      </c>
      <c r="L172">
        <v>332</v>
      </c>
      <c r="M172">
        <v>431221</v>
      </c>
      <c r="N172">
        <v>198199</v>
      </c>
      <c r="O172">
        <v>2175699</v>
      </c>
      <c r="Q172">
        <v>3717</v>
      </c>
    </row>
    <row r="173" spans="1:17" x14ac:dyDescent="0.2">
      <c r="A173">
        <v>165</v>
      </c>
      <c r="B173" t="s">
        <v>2017</v>
      </c>
      <c r="C173">
        <v>34658</v>
      </c>
      <c r="E173">
        <v>28</v>
      </c>
      <c r="G173" t="s">
        <v>1439</v>
      </c>
      <c r="H173" t="s">
        <v>1439</v>
      </c>
      <c r="I173" t="s">
        <v>1439</v>
      </c>
      <c r="J173" t="s">
        <v>1498</v>
      </c>
      <c r="K173">
        <v>703959</v>
      </c>
      <c r="L173">
        <v>569</v>
      </c>
      <c r="M173">
        <v>778000</v>
      </c>
      <c r="N173">
        <v>15802409</v>
      </c>
      <c r="O173">
        <v>49233</v>
      </c>
      <c r="Q173">
        <v>547133</v>
      </c>
    </row>
    <row r="174" spans="1:17" x14ac:dyDescent="0.2">
      <c r="A174">
        <v>166</v>
      </c>
      <c r="B174" t="s">
        <v>2018</v>
      </c>
      <c r="C174">
        <v>34143</v>
      </c>
      <c r="E174">
        <v>860</v>
      </c>
      <c r="G174" t="s">
        <v>2019</v>
      </c>
      <c r="I174" t="s">
        <v>2020</v>
      </c>
      <c r="K174">
        <v>2923</v>
      </c>
      <c r="L174">
        <v>74</v>
      </c>
      <c r="M174">
        <v>132422</v>
      </c>
      <c r="N174">
        <v>11337</v>
      </c>
      <c r="O174">
        <v>11680283</v>
      </c>
      <c r="Q174">
        <v>20</v>
      </c>
    </row>
    <row r="175" spans="1:17" x14ac:dyDescent="0.2">
      <c r="A175">
        <v>167</v>
      </c>
      <c r="B175" t="s">
        <v>2021</v>
      </c>
      <c r="C175">
        <v>32963</v>
      </c>
      <c r="D175">
        <v>17</v>
      </c>
      <c r="E175">
        <v>743</v>
      </c>
      <c r="G175" t="s">
        <v>2022</v>
      </c>
      <c r="H175" t="s">
        <v>1700</v>
      </c>
      <c r="I175" t="s">
        <v>2023</v>
      </c>
      <c r="K175">
        <v>1535</v>
      </c>
      <c r="L175">
        <v>35</v>
      </c>
      <c r="M175">
        <v>794233</v>
      </c>
      <c r="N175">
        <v>36986</v>
      </c>
      <c r="O175">
        <v>21473764</v>
      </c>
      <c r="Q175">
        <v>9</v>
      </c>
    </row>
    <row r="176" spans="1:17" x14ac:dyDescent="0.2">
      <c r="A176">
        <v>168</v>
      </c>
      <c r="B176" t="s">
        <v>2024</v>
      </c>
      <c r="C176">
        <v>31472</v>
      </c>
      <c r="E176">
        <v>37</v>
      </c>
      <c r="G176" t="s">
        <v>2025</v>
      </c>
      <c r="I176" t="s">
        <v>2026</v>
      </c>
      <c r="J176" t="s">
        <v>1450</v>
      </c>
      <c r="K176">
        <v>467797</v>
      </c>
      <c r="L176">
        <v>550</v>
      </c>
      <c r="M176">
        <v>222773</v>
      </c>
      <c r="N176">
        <v>3311280</v>
      </c>
      <c r="O176">
        <v>67277</v>
      </c>
      <c r="Q176">
        <v>340116</v>
      </c>
    </row>
    <row r="177" spans="1:17" x14ac:dyDescent="0.2">
      <c r="A177">
        <v>169</v>
      </c>
      <c r="B177" t="s">
        <v>2027</v>
      </c>
      <c r="C177">
        <v>29882</v>
      </c>
      <c r="E177">
        <v>409</v>
      </c>
      <c r="G177" t="s">
        <v>2028</v>
      </c>
      <c r="I177" t="s">
        <v>2029</v>
      </c>
      <c r="K177">
        <v>161426</v>
      </c>
      <c r="L177">
        <v>2209</v>
      </c>
      <c r="M177">
        <v>210983</v>
      </c>
      <c r="N177">
        <v>1139752</v>
      </c>
      <c r="O177">
        <v>185113</v>
      </c>
      <c r="Q177">
        <v>2042</v>
      </c>
    </row>
    <row r="178" spans="1:17" x14ac:dyDescent="0.2">
      <c r="A178">
        <v>170</v>
      </c>
      <c r="B178" t="s">
        <v>2030</v>
      </c>
      <c r="C178">
        <v>27990</v>
      </c>
      <c r="E178">
        <v>163</v>
      </c>
      <c r="G178" t="s">
        <v>2031</v>
      </c>
      <c r="I178" t="s">
        <v>1840</v>
      </c>
      <c r="K178">
        <v>2189</v>
      </c>
      <c r="L178">
        <v>13</v>
      </c>
      <c r="M178">
        <v>604310</v>
      </c>
      <c r="N178">
        <v>47268</v>
      </c>
      <c r="O178">
        <v>12784726</v>
      </c>
      <c r="Q178">
        <v>0.2</v>
      </c>
    </row>
    <row r="179" spans="1:17" x14ac:dyDescent="0.2">
      <c r="A179">
        <v>171</v>
      </c>
      <c r="B179" t="s">
        <v>2032</v>
      </c>
      <c r="C179">
        <v>27324</v>
      </c>
      <c r="E179">
        <v>1361</v>
      </c>
      <c r="G179" t="s">
        <v>2033</v>
      </c>
      <c r="I179" t="s">
        <v>2034</v>
      </c>
      <c r="K179">
        <v>1622</v>
      </c>
      <c r="L179">
        <v>81</v>
      </c>
      <c r="M179">
        <v>400466</v>
      </c>
      <c r="N179">
        <v>23778</v>
      </c>
      <c r="O179">
        <v>16841795</v>
      </c>
      <c r="Q179">
        <v>759</v>
      </c>
    </row>
    <row r="180" spans="1:17" x14ac:dyDescent="0.2">
      <c r="A180">
        <v>172</v>
      </c>
      <c r="B180" t="s">
        <v>2035</v>
      </c>
      <c r="C180">
        <v>25375</v>
      </c>
      <c r="E180">
        <v>386</v>
      </c>
      <c r="G180" t="s">
        <v>2036</v>
      </c>
      <c r="I180" t="s">
        <v>2037</v>
      </c>
      <c r="K180">
        <v>4377</v>
      </c>
      <c r="L180">
        <v>67</v>
      </c>
      <c r="M180">
        <v>347815</v>
      </c>
      <c r="N180">
        <v>59991</v>
      </c>
      <c r="O180">
        <v>5797805</v>
      </c>
      <c r="Q180">
        <v>170</v>
      </c>
    </row>
    <row r="181" spans="1:17" x14ac:dyDescent="0.2">
      <c r="A181">
        <v>173</v>
      </c>
      <c r="B181" t="s">
        <v>2038</v>
      </c>
      <c r="C181">
        <v>24575</v>
      </c>
      <c r="E181">
        <v>153</v>
      </c>
      <c r="G181" t="s">
        <v>1439</v>
      </c>
      <c r="H181" t="s">
        <v>1439</v>
      </c>
      <c r="I181" t="s">
        <v>1439</v>
      </c>
      <c r="J181" t="s">
        <v>1450</v>
      </c>
      <c r="K181">
        <v>34077</v>
      </c>
      <c r="L181">
        <v>212</v>
      </c>
      <c r="O181">
        <v>721159</v>
      </c>
      <c r="Q181">
        <v>11183</v>
      </c>
    </row>
    <row r="182" spans="1:17" x14ac:dyDescent="0.2">
      <c r="A182">
        <v>174</v>
      </c>
      <c r="B182" t="s">
        <v>2039</v>
      </c>
      <c r="C182">
        <v>23671</v>
      </c>
      <c r="E182">
        <v>60</v>
      </c>
      <c r="G182" t="s">
        <v>1439</v>
      </c>
      <c r="H182" t="s">
        <v>1439</v>
      </c>
      <c r="I182" t="s">
        <v>1439</v>
      </c>
      <c r="J182" t="s">
        <v>1450</v>
      </c>
      <c r="K182">
        <v>201474</v>
      </c>
      <c r="L182">
        <v>511</v>
      </c>
      <c r="M182">
        <v>54967</v>
      </c>
      <c r="N182">
        <v>467848</v>
      </c>
      <c r="O182">
        <v>117489</v>
      </c>
      <c r="Q182">
        <v>137834</v>
      </c>
    </row>
    <row r="183" spans="1:17" x14ac:dyDescent="0.2">
      <c r="A183">
        <v>175</v>
      </c>
      <c r="B183" t="s">
        <v>2040</v>
      </c>
      <c r="C183">
        <v>23536</v>
      </c>
      <c r="E183">
        <v>122</v>
      </c>
      <c r="G183" t="s">
        <v>2041</v>
      </c>
      <c r="I183" t="s">
        <v>1990</v>
      </c>
      <c r="J183" t="s">
        <v>1782</v>
      </c>
      <c r="K183">
        <v>690509</v>
      </c>
      <c r="L183">
        <v>3579</v>
      </c>
      <c r="M183">
        <v>157634</v>
      </c>
      <c r="N183">
        <v>4624732</v>
      </c>
      <c r="O183">
        <v>34085</v>
      </c>
      <c r="Q183">
        <v>4049</v>
      </c>
    </row>
    <row r="184" spans="1:17" x14ac:dyDescent="0.2">
      <c r="A184">
        <v>176</v>
      </c>
      <c r="B184" t="s">
        <v>2042</v>
      </c>
      <c r="C184">
        <v>23418</v>
      </c>
      <c r="E184">
        <v>138</v>
      </c>
      <c r="G184" t="s">
        <v>2043</v>
      </c>
      <c r="I184" t="s">
        <v>2044</v>
      </c>
      <c r="K184">
        <v>17101</v>
      </c>
      <c r="L184">
        <v>101</v>
      </c>
      <c r="M184">
        <v>278529</v>
      </c>
      <c r="N184">
        <v>203391</v>
      </c>
      <c r="O184">
        <v>1369429</v>
      </c>
      <c r="Q184">
        <v>130</v>
      </c>
    </row>
    <row r="185" spans="1:17" x14ac:dyDescent="0.2">
      <c r="A185">
        <v>177</v>
      </c>
      <c r="B185" t="s">
        <v>2045</v>
      </c>
      <c r="C185">
        <v>22056</v>
      </c>
      <c r="E185">
        <v>396</v>
      </c>
      <c r="G185" t="s">
        <v>2046</v>
      </c>
      <c r="I185" t="s">
        <v>2047</v>
      </c>
      <c r="K185">
        <v>998</v>
      </c>
      <c r="L185">
        <v>18</v>
      </c>
      <c r="M185">
        <v>248995</v>
      </c>
      <c r="N185">
        <v>11265</v>
      </c>
      <c r="O185">
        <v>22102838</v>
      </c>
      <c r="Q185">
        <v>3</v>
      </c>
    </row>
    <row r="186" spans="1:17" x14ac:dyDescent="0.2">
      <c r="A186">
        <v>178</v>
      </c>
      <c r="B186" t="s">
        <v>2048</v>
      </c>
      <c r="C186">
        <v>21393</v>
      </c>
      <c r="D186">
        <v>4</v>
      </c>
      <c r="E186">
        <v>89</v>
      </c>
      <c r="G186" t="s">
        <v>2049</v>
      </c>
      <c r="I186" t="s">
        <v>1683</v>
      </c>
      <c r="K186">
        <v>557298</v>
      </c>
      <c r="L186">
        <v>2318</v>
      </c>
      <c r="M186">
        <v>112457</v>
      </c>
      <c r="N186">
        <v>2929559</v>
      </c>
      <c r="O186">
        <v>38387</v>
      </c>
      <c r="Q186">
        <v>625</v>
      </c>
    </row>
    <row r="187" spans="1:17" x14ac:dyDescent="0.2">
      <c r="A187">
        <v>179</v>
      </c>
      <c r="B187" t="s">
        <v>2050</v>
      </c>
      <c r="C187">
        <v>20420</v>
      </c>
      <c r="E187">
        <v>111</v>
      </c>
      <c r="G187" t="s">
        <v>2051</v>
      </c>
      <c r="I187" t="s">
        <v>2052</v>
      </c>
      <c r="K187">
        <v>605863</v>
      </c>
      <c r="L187">
        <v>3293</v>
      </c>
      <c r="M187">
        <v>534283</v>
      </c>
      <c r="N187">
        <v>15852213</v>
      </c>
      <c r="O187">
        <v>33704</v>
      </c>
      <c r="Q187">
        <v>110669</v>
      </c>
    </row>
    <row r="188" spans="1:17" x14ac:dyDescent="0.2">
      <c r="A188">
        <v>180</v>
      </c>
      <c r="B188" t="s">
        <v>2053</v>
      </c>
      <c r="C188">
        <v>19680</v>
      </c>
      <c r="E188">
        <v>238</v>
      </c>
      <c r="G188" t="s">
        <v>2054</v>
      </c>
      <c r="I188" t="s">
        <v>2055</v>
      </c>
      <c r="J188" t="s">
        <v>1782</v>
      </c>
      <c r="K188">
        <v>173430</v>
      </c>
      <c r="L188">
        <v>2097</v>
      </c>
      <c r="M188">
        <v>182981</v>
      </c>
      <c r="N188">
        <v>1612523</v>
      </c>
      <c r="O188">
        <v>113475</v>
      </c>
      <c r="Q188">
        <v>740</v>
      </c>
    </row>
    <row r="189" spans="1:17" x14ac:dyDescent="0.2">
      <c r="A189">
        <v>181</v>
      </c>
      <c r="B189" t="s">
        <v>2056</v>
      </c>
      <c r="C189">
        <v>18799</v>
      </c>
      <c r="D189">
        <v>8</v>
      </c>
      <c r="E189">
        <v>160</v>
      </c>
      <c r="F189">
        <v>1</v>
      </c>
      <c r="G189" t="s">
        <v>2057</v>
      </c>
      <c r="H189" t="s">
        <v>1728</v>
      </c>
      <c r="I189" t="s">
        <v>1692</v>
      </c>
      <c r="K189">
        <v>303508</v>
      </c>
      <c r="L189">
        <v>2583</v>
      </c>
      <c r="M189">
        <v>1027337</v>
      </c>
      <c r="N189">
        <v>16586270</v>
      </c>
      <c r="O189">
        <v>61939</v>
      </c>
      <c r="P189" t="s">
        <v>1655</v>
      </c>
      <c r="Q189">
        <v>113</v>
      </c>
    </row>
    <row r="190" spans="1:17" x14ac:dyDescent="0.2">
      <c r="A190">
        <v>182</v>
      </c>
      <c r="B190" t="s">
        <v>2058</v>
      </c>
      <c r="C190">
        <v>18491</v>
      </c>
      <c r="E190">
        <v>225</v>
      </c>
      <c r="G190" t="s">
        <v>2059</v>
      </c>
      <c r="I190" t="s">
        <v>2060</v>
      </c>
      <c r="K190">
        <v>2728</v>
      </c>
      <c r="L190">
        <v>33</v>
      </c>
      <c r="O190">
        <v>6779100</v>
      </c>
      <c r="Q190">
        <v>2071</v>
      </c>
    </row>
    <row r="191" spans="1:17" x14ac:dyDescent="0.2">
      <c r="A191">
        <v>183</v>
      </c>
      <c r="B191" t="s">
        <v>2061</v>
      </c>
      <c r="C191">
        <v>18368</v>
      </c>
      <c r="E191">
        <v>138</v>
      </c>
      <c r="G191" t="s">
        <v>2062</v>
      </c>
      <c r="I191" t="s">
        <v>1551</v>
      </c>
      <c r="J191" t="s">
        <v>1450</v>
      </c>
      <c r="K191">
        <v>1581</v>
      </c>
      <c r="L191">
        <v>12</v>
      </c>
      <c r="M191">
        <v>410280</v>
      </c>
      <c r="N191">
        <v>35313</v>
      </c>
      <c r="O191">
        <v>11618511</v>
      </c>
      <c r="Q191">
        <v>10</v>
      </c>
    </row>
    <row r="192" spans="1:17" x14ac:dyDescent="0.2">
      <c r="A192">
        <v>184</v>
      </c>
      <c r="B192" t="s">
        <v>2063</v>
      </c>
      <c r="C192">
        <v>17786</v>
      </c>
      <c r="E192">
        <v>125</v>
      </c>
      <c r="G192" t="s">
        <v>2064</v>
      </c>
      <c r="I192" t="s">
        <v>2065</v>
      </c>
      <c r="K192">
        <v>1786</v>
      </c>
      <c r="L192">
        <v>13</v>
      </c>
      <c r="O192">
        <v>9957464</v>
      </c>
      <c r="Q192">
        <v>40</v>
      </c>
    </row>
    <row r="193" spans="1:17" x14ac:dyDescent="0.2">
      <c r="A193">
        <v>185</v>
      </c>
      <c r="B193" t="s">
        <v>2066</v>
      </c>
      <c r="C193">
        <v>17229</v>
      </c>
      <c r="D193">
        <v>7</v>
      </c>
      <c r="E193">
        <v>183</v>
      </c>
      <c r="G193" t="s">
        <v>2067</v>
      </c>
      <c r="I193" t="s">
        <v>2068</v>
      </c>
      <c r="J193" t="s">
        <v>1498</v>
      </c>
      <c r="K193">
        <v>11512</v>
      </c>
      <c r="L193">
        <v>122</v>
      </c>
      <c r="M193">
        <v>365697</v>
      </c>
      <c r="N193">
        <v>244342</v>
      </c>
      <c r="O193">
        <v>1496662</v>
      </c>
      <c r="Q193">
        <v>93</v>
      </c>
    </row>
    <row r="194" spans="1:17" x14ac:dyDescent="0.2">
      <c r="A194">
        <v>186</v>
      </c>
      <c r="B194" t="s">
        <v>2069</v>
      </c>
      <c r="C194">
        <v>16801</v>
      </c>
      <c r="E194">
        <v>13</v>
      </c>
      <c r="G194" t="s">
        <v>2070</v>
      </c>
      <c r="I194" t="s">
        <v>2071</v>
      </c>
      <c r="K194">
        <v>155927</v>
      </c>
      <c r="L194">
        <v>121</v>
      </c>
      <c r="M194">
        <v>535009</v>
      </c>
      <c r="N194">
        <v>4965327</v>
      </c>
      <c r="O194">
        <v>107749</v>
      </c>
      <c r="Q194">
        <v>10673</v>
      </c>
    </row>
    <row r="195" spans="1:17" x14ac:dyDescent="0.2">
      <c r="A195">
        <v>187</v>
      </c>
      <c r="B195" t="s">
        <v>2072</v>
      </c>
      <c r="C195">
        <v>16607</v>
      </c>
      <c r="D195">
        <v>13</v>
      </c>
      <c r="E195">
        <v>29</v>
      </c>
      <c r="G195" t="s">
        <v>2073</v>
      </c>
      <c r="I195" t="s">
        <v>2074</v>
      </c>
      <c r="K195">
        <v>82116</v>
      </c>
      <c r="L195">
        <v>143</v>
      </c>
      <c r="M195">
        <v>187397</v>
      </c>
      <c r="N195">
        <v>926612</v>
      </c>
      <c r="O195">
        <v>202239</v>
      </c>
      <c r="Q195">
        <v>74036</v>
      </c>
    </row>
    <row r="196" spans="1:17" x14ac:dyDescent="0.2">
      <c r="A196">
        <v>188</v>
      </c>
      <c r="B196" t="s">
        <v>2075</v>
      </c>
      <c r="C196">
        <v>16106</v>
      </c>
      <c r="D196">
        <v>2</v>
      </c>
      <c r="E196">
        <v>67</v>
      </c>
      <c r="G196" t="s">
        <v>2076</v>
      </c>
      <c r="I196" t="s">
        <v>2077</v>
      </c>
      <c r="J196" t="s">
        <v>1782</v>
      </c>
      <c r="K196">
        <v>404846</v>
      </c>
      <c r="L196">
        <v>1684</v>
      </c>
      <c r="M196">
        <v>78646</v>
      </c>
      <c r="N196">
        <v>1976875</v>
      </c>
      <c r="O196">
        <v>39783</v>
      </c>
      <c r="Q196">
        <v>1181</v>
      </c>
    </row>
    <row r="197" spans="1:17" x14ac:dyDescent="0.2">
      <c r="A197">
        <v>189</v>
      </c>
      <c r="B197" t="s">
        <v>2078</v>
      </c>
      <c r="C197">
        <v>15760</v>
      </c>
      <c r="E197">
        <v>74</v>
      </c>
      <c r="G197" t="s">
        <v>2079</v>
      </c>
      <c r="I197" t="s">
        <v>1671</v>
      </c>
      <c r="K197">
        <v>217848</v>
      </c>
      <c r="L197">
        <v>1023</v>
      </c>
      <c r="M197">
        <v>229344</v>
      </c>
      <c r="N197">
        <v>3170187</v>
      </c>
      <c r="O197">
        <v>72344</v>
      </c>
      <c r="Q197">
        <v>180</v>
      </c>
    </row>
    <row r="198" spans="1:17" x14ac:dyDescent="0.2">
      <c r="A198">
        <v>190</v>
      </c>
      <c r="B198" t="s">
        <v>2080</v>
      </c>
      <c r="C198">
        <v>15690</v>
      </c>
      <c r="E198">
        <v>189</v>
      </c>
      <c r="G198" t="s">
        <v>2081</v>
      </c>
      <c r="I198" t="s">
        <v>1714</v>
      </c>
      <c r="K198">
        <v>15441</v>
      </c>
      <c r="L198">
        <v>186</v>
      </c>
      <c r="M198">
        <v>305941</v>
      </c>
      <c r="N198">
        <v>301094</v>
      </c>
      <c r="O198">
        <v>1016097</v>
      </c>
      <c r="Q198">
        <v>73</v>
      </c>
    </row>
    <row r="199" spans="1:17" x14ac:dyDescent="0.2">
      <c r="A199">
        <v>191</v>
      </c>
      <c r="B199" t="s">
        <v>2082</v>
      </c>
      <c r="C199">
        <v>15598</v>
      </c>
      <c r="E199">
        <v>17</v>
      </c>
      <c r="G199" t="s">
        <v>2083</v>
      </c>
      <c r="I199" t="s">
        <v>1516</v>
      </c>
      <c r="K199">
        <v>259720</v>
      </c>
      <c r="L199">
        <v>283</v>
      </c>
      <c r="O199">
        <v>60057</v>
      </c>
      <c r="Q199">
        <v>882</v>
      </c>
    </row>
    <row r="200" spans="1:17" x14ac:dyDescent="0.2">
      <c r="A200">
        <v>192</v>
      </c>
      <c r="B200" t="s">
        <v>2084</v>
      </c>
      <c r="C200">
        <v>15368</v>
      </c>
      <c r="E200">
        <v>113</v>
      </c>
      <c r="G200" t="s">
        <v>2085</v>
      </c>
      <c r="I200" t="s">
        <v>2086</v>
      </c>
      <c r="J200" t="s">
        <v>1840</v>
      </c>
      <c r="K200">
        <v>3063</v>
      </c>
      <c r="L200">
        <v>23</v>
      </c>
      <c r="M200">
        <v>81294</v>
      </c>
      <c r="N200">
        <v>16205</v>
      </c>
      <c r="O200">
        <v>5016678</v>
      </c>
      <c r="Q200">
        <v>11</v>
      </c>
    </row>
    <row r="201" spans="1:17" x14ac:dyDescent="0.2">
      <c r="A201">
        <v>193</v>
      </c>
      <c r="B201" t="s">
        <v>2087</v>
      </c>
      <c r="C201">
        <v>12586</v>
      </c>
      <c r="E201">
        <v>372</v>
      </c>
      <c r="G201" t="s">
        <v>2088</v>
      </c>
      <c r="I201" t="s">
        <v>1697</v>
      </c>
      <c r="K201">
        <v>4919</v>
      </c>
      <c r="L201">
        <v>145</v>
      </c>
      <c r="M201">
        <v>155686</v>
      </c>
      <c r="N201">
        <v>60851</v>
      </c>
      <c r="O201">
        <v>2558482</v>
      </c>
      <c r="Q201">
        <v>10</v>
      </c>
    </row>
    <row r="202" spans="1:17" x14ac:dyDescent="0.2">
      <c r="A202">
        <v>194</v>
      </c>
      <c r="B202" t="s">
        <v>2089</v>
      </c>
      <c r="C202">
        <v>12257</v>
      </c>
      <c r="D202">
        <v>10</v>
      </c>
      <c r="E202">
        <v>63</v>
      </c>
      <c r="G202" t="s">
        <v>2090</v>
      </c>
      <c r="I202" t="s">
        <v>2091</v>
      </c>
      <c r="J202" t="s">
        <v>1692</v>
      </c>
      <c r="K202">
        <v>308507</v>
      </c>
      <c r="L202">
        <v>1586</v>
      </c>
      <c r="M202">
        <v>112382</v>
      </c>
      <c r="N202">
        <v>2828643</v>
      </c>
      <c r="O202">
        <v>39730</v>
      </c>
      <c r="Q202">
        <v>271709</v>
      </c>
    </row>
    <row r="203" spans="1:17" x14ac:dyDescent="0.2">
      <c r="A203">
        <v>195</v>
      </c>
      <c r="B203" t="s">
        <v>2092</v>
      </c>
      <c r="C203">
        <v>12014</v>
      </c>
      <c r="E203">
        <v>14</v>
      </c>
      <c r="G203" t="s">
        <v>2093</v>
      </c>
      <c r="I203" t="s">
        <v>1683</v>
      </c>
      <c r="K203">
        <v>37330</v>
      </c>
      <c r="L203">
        <v>44</v>
      </c>
      <c r="M203">
        <v>24976</v>
      </c>
      <c r="N203">
        <v>77606</v>
      </c>
      <c r="O203">
        <v>321832</v>
      </c>
      <c r="Q203">
        <v>75</v>
      </c>
    </row>
    <row r="204" spans="1:17" x14ac:dyDescent="0.2">
      <c r="A204">
        <v>196</v>
      </c>
      <c r="B204" t="s">
        <v>2094</v>
      </c>
      <c r="C204">
        <v>11971</v>
      </c>
      <c r="E204">
        <v>21</v>
      </c>
      <c r="G204" t="s">
        <v>2095</v>
      </c>
      <c r="I204" t="s">
        <v>2096</v>
      </c>
      <c r="J204" t="s">
        <v>1782</v>
      </c>
      <c r="K204">
        <v>210117</v>
      </c>
      <c r="L204">
        <v>369</v>
      </c>
      <c r="M204">
        <v>164926</v>
      </c>
      <c r="N204">
        <v>2894810</v>
      </c>
      <c r="O204">
        <v>56973</v>
      </c>
      <c r="Q204">
        <v>161287</v>
      </c>
    </row>
    <row r="205" spans="1:17" x14ac:dyDescent="0.2">
      <c r="A205">
        <v>197</v>
      </c>
      <c r="B205" t="s">
        <v>2097</v>
      </c>
      <c r="C205">
        <v>11945</v>
      </c>
      <c r="E205">
        <v>2159</v>
      </c>
      <c r="G205" t="s">
        <v>2098</v>
      </c>
      <c r="I205" t="s">
        <v>2099</v>
      </c>
      <c r="J205" t="s">
        <v>1882</v>
      </c>
      <c r="K205">
        <v>383</v>
      </c>
      <c r="L205">
        <v>69</v>
      </c>
      <c r="M205">
        <v>329592</v>
      </c>
      <c r="N205">
        <v>10579</v>
      </c>
      <c r="O205">
        <v>31154867</v>
      </c>
      <c r="Q205">
        <v>21</v>
      </c>
    </row>
    <row r="206" spans="1:17" x14ac:dyDescent="0.2">
      <c r="A206">
        <v>198</v>
      </c>
      <c r="B206" t="s">
        <v>2100</v>
      </c>
      <c r="C206">
        <v>11668</v>
      </c>
      <c r="E206">
        <v>38</v>
      </c>
      <c r="G206" t="s">
        <v>2101</v>
      </c>
      <c r="I206" t="s">
        <v>2102</v>
      </c>
      <c r="K206">
        <v>437873</v>
      </c>
      <c r="L206">
        <v>1426</v>
      </c>
      <c r="M206">
        <v>30126</v>
      </c>
      <c r="N206">
        <v>1130559</v>
      </c>
      <c r="O206">
        <v>26647</v>
      </c>
      <c r="Q206">
        <v>43307</v>
      </c>
    </row>
    <row r="207" spans="1:17" x14ac:dyDescent="0.2">
      <c r="A207">
        <v>199</v>
      </c>
      <c r="B207" t="s">
        <v>2103</v>
      </c>
      <c r="C207">
        <v>11016</v>
      </c>
      <c r="E207">
        <v>91</v>
      </c>
      <c r="G207" t="s">
        <v>2104</v>
      </c>
      <c r="I207" t="s">
        <v>1676</v>
      </c>
      <c r="J207" t="s">
        <v>1439</v>
      </c>
      <c r="K207">
        <v>250557</v>
      </c>
      <c r="L207">
        <v>2070</v>
      </c>
      <c r="M207">
        <v>62056</v>
      </c>
      <c r="N207">
        <v>1411454</v>
      </c>
      <c r="O207">
        <v>43966</v>
      </c>
      <c r="Q207">
        <v>455</v>
      </c>
    </row>
    <row r="208" spans="1:17" x14ac:dyDescent="0.2">
      <c r="A208">
        <v>200</v>
      </c>
      <c r="B208" t="s">
        <v>2105</v>
      </c>
      <c r="C208">
        <v>10189</v>
      </c>
      <c r="E208">
        <v>103</v>
      </c>
      <c r="G208" t="s">
        <v>2106</v>
      </c>
      <c r="I208" t="s">
        <v>1577</v>
      </c>
      <c r="K208">
        <v>2782</v>
      </c>
      <c r="L208">
        <v>28</v>
      </c>
      <c r="M208">
        <v>23693</v>
      </c>
      <c r="N208">
        <v>6470</v>
      </c>
      <c r="O208">
        <v>3662244</v>
      </c>
    </row>
    <row r="209" spans="1:17" x14ac:dyDescent="0.2">
      <c r="A209">
        <v>201</v>
      </c>
      <c r="B209" t="s">
        <v>2107</v>
      </c>
      <c r="C209">
        <v>9931</v>
      </c>
      <c r="E209">
        <v>312</v>
      </c>
      <c r="G209" t="s">
        <v>2108</v>
      </c>
      <c r="I209" t="s">
        <v>2109</v>
      </c>
      <c r="J209" t="s">
        <v>1450</v>
      </c>
      <c r="K209">
        <v>381</v>
      </c>
      <c r="L209">
        <v>12</v>
      </c>
      <c r="M209">
        <v>254538</v>
      </c>
      <c r="N209">
        <v>9759</v>
      </c>
      <c r="O209">
        <v>26083660</v>
      </c>
      <c r="Q209">
        <v>28</v>
      </c>
    </row>
    <row r="210" spans="1:17" x14ac:dyDescent="0.2">
      <c r="A210">
        <v>202</v>
      </c>
      <c r="B210" t="s">
        <v>2110</v>
      </c>
      <c r="C210">
        <v>9589</v>
      </c>
      <c r="E210">
        <v>123</v>
      </c>
      <c r="G210" t="s">
        <v>2111</v>
      </c>
      <c r="I210" t="s">
        <v>1512</v>
      </c>
      <c r="K210">
        <v>85961</v>
      </c>
      <c r="L210">
        <v>1103</v>
      </c>
      <c r="M210">
        <v>113604</v>
      </c>
      <c r="N210">
        <v>1018404</v>
      </c>
      <c r="O210">
        <v>111551</v>
      </c>
      <c r="Q210">
        <v>27</v>
      </c>
    </row>
    <row r="211" spans="1:17" x14ac:dyDescent="0.2">
      <c r="A211">
        <v>203</v>
      </c>
      <c r="B211" t="s">
        <v>2112</v>
      </c>
      <c r="C211">
        <v>9106</v>
      </c>
      <c r="E211">
        <v>146</v>
      </c>
      <c r="G211" t="s">
        <v>2113</v>
      </c>
      <c r="I211" t="s">
        <v>1628</v>
      </c>
      <c r="J211" t="s">
        <v>1450</v>
      </c>
      <c r="K211">
        <v>91509</v>
      </c>
      <c r="L211">
        <v>1467</v>
      </c>
      <c r="M211">
        <v>18901</v>
      </c>
      <c r="N211">
        <v>189943</v>
      </c>
      <c r="O211">
        <v>99509</v>
      </c>
      <c r="Q211">
        <v>60</v>
      </c>
    </row>
    <row r="212" spans="1:17" x14ac:dyDescent="0.2">
      <c r="A212">
        <v>204</v>
      </c>
      <c r="B212" t="s">
        <v>2114</v>
      </c>
      <c r="C212">
        <v>8998</v>
      </c>
      <c r="D212">
        <v>1</v>
      </c>
      <c r="E212">
        <v>161</v>
      </c>
      <c r="G212" t="s">
        <v>2115</v>
      </c>
      <c r="H212" t="s">
        <v>1775</v>
      </c>
      <c r="I212" t="s">
        <v>1577</v>
      </c>
      <c r="K212">
        <v>9916</v>
      </c>
      <c r="L212">
        <v>177</v>
      </c>
      <c r="O212">
        <v>907419</v>
      </c>
    </row>
    <row r="213" spans="1:17" x14ac:dyDescent="0.2">
      <c r="A213">
        <v>205</v>
      </c>
      <c r="B213" t="s">
        <v>2116</v>
      </c>
      <c r="C213">
        <v>8953</v>
      </c>
      <c r="E213">
        <v>176</v>
      </c>
      <c r="G213" t="s">
        <v>2117</v>
      </c>
      <c r="I213" t="s">
        <v>2118</v>
      </c>
      <c r="J213" t="s">
        <v>1628</v>
      </c>
      <c r="K213">
        <v>4339</v>
      </c>
      <c r="L213">
        <v>85</v>
      </c>
      <c r="M213">
        <v>145231</v>
      </c>
      <c r="N213">
        <v>70385</v>
      </c>
      <c r="O213">
        <v>2063367</v>
      </c>
      <c r="Q213">
        <v>57</v>
      </c>
    </row>
    <row r="214" spans="1:17" x14ac:dyDescent="0.2">
      <c r="A214">
        <v>206</v>
      </c>
      <c r="B214" t="s">
        <v>2119</v>
      </c>
      <c r="C214">
        <v>8065</v>
      </c>
      <c r="E214">
        <v>294</v>
      </c>
      <c r="G214" t="s">
        <v>2120</v>
      </c>
      <c r="I214" t="s">
        <v>1512</v>
      </c>
      <c r="J214" t="s">
        <v>1840</v>
      </c>
      <c r="K214">
        <v>1520</v>
      </c>
      <c r="L214">
        <v>55</v>
      </c>
      <c r="M214">
        <v>139824</v>
      </c>
      <c r="N214">
        <v>26356</v>
      </c>
      <c r="O214">
        <v>5305117</v>
      </c>
      <c r="Q214">
        <v>0.6</v>
      </c>
    </row>
    <row r="215" spans="1:17" x14ac:dyDescent="0.2">
      <c r="A215">
        <v>207</v>
      </c>
      <c r="B215" t="s">
        <v>2121</v>
      </c>
      <c r="C215">
        <v>7760</v>
      </c>
      <c r="E215">
        <v>126</v>
      </c>
      <c r="G215" t="s">
        <v>1439</v>
      </c>
      <c r="H215" t="s">
        <v>1439</v>
      </c>
      <c r="I215" t="s">
        <v>1439</v>
      </c>
      <c r="K215">
        <v>934</v>
      </c>
      <c r="L215">
        <v>15</v>
      </c>
      <c r="M215">
        <v>259958</v>
      </c>
      <c r="N215">
        <v>31296</v>
      </c>
      <c r="O215">
        <v>8306436</v>
      </c>
      <c r="Q215">
        <v>330</v>
      </c>
    </row>
    <row r="216" spans="1:17" x14ac:dyDescent="0.2">
      <c r="A216">
        <v>208</v>
      </c>
      <c r="B216" t="s">
        <v>2122</v>
      </c>
      <c r="C216">
        <v>7675</v>
      </c>
      <c r="E216">
        <v>194</v>
      </c>
      <c r="G216" t="s">
        <v>2123</v>
      </c>
      <c r="I216" t="s">
        <v>2124</v>
      </c>
      <c r="K216">
        <v>441</v>
      </c>
      <c r="L216">
        <v>11</v>
      </c>
      <c r="M216">
        <v>191341</v>
      </c>
      <c r="N216">
        <v>10988</v>
      </c>
      <c r="O216">
        <v>17413580</v>
      </c>
      <c r="Q216">
        <v>150</v>
      </c>
    </row>
    <row r="217" spans="1:17" x14ac:dyDescent="0.2">
      <c r="A217">
        <v>209</v>
      </c>
      <c r="B217" t="s">
        <v>2125</v>
      </c>
      <c r="C217">
        <v>7305</v>
      </c>
      <c r="E217">
        <v>64</v>
      </c>
      <c r="G217" t="s">
        <v>1439</v>
      </c>
      <c r="H217" t="s">
        <v>1439</v>
      </c>
      <c r="I217" t="s">
        <v>1439</v>
      </c>
      <c r="K217">
        <v>238757</v>
      </c>
      <c r="L217">
        <v>2092</v>
      </c>
      <c r="M217">
        <v>107339</v>
      </c>
      <c r="N217">
        <v>3508269</v>
      </c>
      <c r="O217">
        <v>30596</v>
      </c>
      <c r="Q217">
        <v>392</v>
      </c>
    </row>
    <row r="218" spans="1:17" x14ac:dyDescent="0.2">
      <c r="A218">
        <v>210</v>
      </c>
      <c r="B218" t="s">
        <v>2126</v>
      </c>
      <c r="C218">
        <v>7025</v>
      </c>
      <c r="E218">
        <v>2</v>
      </c>
      <c r="G218" t="s">
        <v>2127</v>
      </c>
      <c r="I218" t="s">
        <v>1873</v>
      </c>
      <c r="K218">
        <v>399806</v>
      </c>
      <c r="L218">
        <v>114</v>
      </c>
      <c r="M218">
        <v>19690</v>
      </c>
      <c r="N218">
        <v>1120596</v>
      </c>
      <c r="O218">
        <v>17571</v>
      </c>
      <c r="Q218">
        <v>626</v>
      </c>
    </row>
    <row r="219" spans="1:17" x14ac:dyDescent="0.2">
      <c r="A219">
        <v>211</v>
      </c>
      <c r="B219" t="s">
        <v>2128</v>
      </c>
      <c r="C219">
        <v>6596</v>
      </c>
      <c r="E219">
        <v>46</v>
      </c>
      <c r="G219" t="s">
        <v>2129</v>
      </c>
      <c r="I219" t="s">
        <v>1782</v>
      </c>
      <c r="K219">
        <v>122441</v>
      </c>
      <c r="L219">
        <v>854</v>
      </c>
      <c r="M219">
        <v>126927</v>
      </c>
      <c r="N219">
        <v>2356129</v>
      </c>
      <c r="O219">
        <v>53871</v>
      </c>
      <c r="Q219">
        <v>74</v>
      </c>
    </row>
    <row r="220" spans="1:17" x14ac:dyDescent="0.2">
      <c r="A220">
        <v>212</v>
      </c>
      <c r="B220" t="s">
        <v>2130</v>
      </c>
      <c r="C220">
        <v>6551</v>
      </c>
      <c r="E220">
        <v>38</v>
      </c>
      <c r="G220" t="s">
        <v>2131</v>
      </c>
      <c r="I220" t="s">
        <v>1825</v>
      </c>
      <c r="J220" t="s">
        <v>1782</v>
      </c>
      <c r="K220">
        <v>164842</v>
      </c>
      <c r="L220">
        <v>956</v>
      </c>
      <c r="M220">
        <v>611527</v>
      </c>
      <c r="N220">
        <v>15387811</v>
      </c>
      <c r="O220">
        <v>39741</v>
      </c>
      <c r="Q220">
        <v>554</v>
      </c>
    </row>
    <row r="221" spans="1:17" x14ac:dyDescent="0.2">
      <c r="A221">
        <v>213</v>
      </c>
      <c r="B221" t="s">
        <v>2132</v>
      </c>
      <c r="C221">
        <v>6281</v>
      </c>
      <c r="E221">
        <v>77</v>
      </c>
      <c r="G221" t="s">
        <v>2133</v>
      </c>
      <c r="I221" t="s">
        <v>1450</v>
      </c>
      <c r="K221">
        <v>27587</v>
      </c>
      <c r="L221">
        <v>338</v>
      </c>
      <c r="M221">
        <v>29036</v>
      </c>
      <c r="N221">
        <v>127530</v>
      </c>
      <c r="O221">
        <v>227679</v>
      </c>
      <c r="Q221">
        <v>4</v>
      </c>
    </row>
    <row r="222" spans="1:17" x14ac:dyDescent="0.2">
      <c r="A222">
        <v>214</v>
      </c>
      <c r="B222" t="s">
        <v>2134</v>
      </c>
      <c r="C222">
        <v>5988</v>
      </c>
      <c r="E222">
        <v>9</v>
      </c>
      <c r="G222" t="s">
        <v>2135</v>
      </c>
      <c r="I222" t="s">
        <v>1512</v>
      </c>
      <c r="K222">
        <v>328416</v>
      </c>
      <c r="L222">
        <v>494</v>
      </c>
      <c r="M222">
        <v>69136</v>
      </c>
      <c r="N222">
        <v>3791806</v>
      </c>
      <c r="O222">
        <v>18233</v>
      </c>
      <c r="Q222">
        <v>165</v>
      </c>
    </row>
    <row r="223" spans="1:17" x14ac:dyDescent="0.2">
      <c r="A223">
        <v>215</v>
      </c>
      <c r="B223" t="s">
        <v>2136</v>
      </c>
      <c r="C223">
        <v>5439</v>
      </c>
      <c r="D223">
        <v>8</v>
      </c>
      <c r="E223">
        <v>6</v>
      </c>
      <c r="G223" t="s">
        <v>1439</v>
      </c>
      <c r="H223" t="s">
        <v>1439</v>
      </c>
      <c r="I223" t="s">
        <v>1439</v>
      </c>
      <c r="K223">
        <v>546908</v>
      </c>
      <c r="L223">
        <v>603</v>
      </c>
      <c r="M223">
        <v>78646</v>
      </c>
      <c r="N223">
        <v>7908095</v>
      </c>
      <c r="O223">
        <v>9945</v>
      </c>
      <c r="Q223">
        <v>499849</v>
      </c>
    </row>
    <row r="224" spans="1:17" x14ac:dyDescent="0.2">
      <c r="A224">
        <v>216</v>
      </c>
      <c r="B224" t="s">
        <v>2137</v>
      </c>
      <c r="C224">
        <v>5247</v>
      </c>
      <c r="E224">
        <v>1</v>
      </c>
      <c r="G224" t="s">
        <v>2138</v>
      </c>
      <c r="I224" t="s">
        <v>2139</v>
      </c>
      <c r="K224">
        <v>481244</v>
      </c>
      <c r="L224">
        <v>92</v>
      </c>
      <c r="M224">
        <v>20509</v>
      </c>
      <c r="N224">
        <v>1881042</v>
      </c>
      <c r="O224">
        <v>10903</v>
      </c>
      <c r="Q224">
        <v>15684</v>
      </c>
    </row>
    <row r="225" spans="1:17" x14ac:dyDescent="0.2">
      <c r="A225">
        <v>217</v>
      </c>
      <c r="B225" t="s">
        <v>2140</v>
      </c>
      <c r="C225">
        <v>5013</v>
      </c>
      <c r="E225">
        <v>18</v>
      </c>
      <c r="G225" t="s">
        <v>2141</v>
      </c>
      <c r="I225" t="s">
        <v>2142</v>
      </c>
      <c r="J225" t="s">
        <v>1512</v>
      </c>
      <c r="K225">
        <v>40618</v>
      </c>
      <c r="L225">
        <v>146</v>
      </c>
      <c r="O225">
        <v>123419</v>
      </c>
      <c r="Q225">
        <v>18571</v>
      </c>
    </row>
    <row r="226" spans="1:17" x14ac:dyDescent="0.2">
      <c r="A226">
        <v>218</v>
      </c>
      <c r="B226" t="s">
        <v>2143</v>
      </c>
      <c r="C226">
        <v>3904</v>
      </c>
      <c r="E226">
        <v>12</v>
      </c>
      <c r="G226" t="s">
        <v>2144</v>
      </c>
      <c r="I226" t="s">
        <v>1671</v>
      </c>
      <c r="J226" t="s">
        <v>1782</v>
      </c>
      <c r="K226">
        <v>256336</v>
      </c>
      <c r="L226">
        <v>788</v>
      </c>
      <c r="M226">
        <v>51382</v>
      </c>
      <c r="N226">
        <v>3373736</v>
      </c>
      <c r="O226">
        <v>15230</v>
      </c>
      <c r="Q226">
        <v>854</v>
      </c>
    </row>
    <row r="227" spans="1:17" x14ac:dyDescent="0.2">
      <c r="A227">
        <v>219</v>
      </c>
      <c r="B227" t="s">
        <v>2145</v>
      </c>
      <c r="C227">
        <v>3513</v>
      </c>
      <c r="E227">
        <v>121</v>
      </c>
      <c r="G227" t="s">
        <v>2146</v>
      </c>
      <c r="I227" t="s">
        <v>1991</v>
      </c>
      <c r="K227">
        <v>5263</v>
      </c>
      <c r="L227">
        <v>181</v>
      </c>
      <c r="M227">
        <v>7850</v>
      </c>
      <c r="N227">
        <v>11760</v>
      </c>
      <c r="O227">
        <v>667490</v>
      </c>
      <c r="Q227">
        <v>21</v>
      </c>
    </row>
    <row r="228" spans="1:17" x14ac:dyDescent="0.2">
      <c r="A228">
        <v>220</v>
      </c>
      <c r="B228" t="s">
        <v>2147</v>
      </c>
      <c r="C228">
        <v>3452</v>
      </c>
      <c r="E228">
        <v>2</v>
      </c>
      <c r="G228" t="s">
        <v>2148</v>
      </c>
      <c r="I228" t="s">
        <v>2149</v>
      </c>
      <c r="J228" t="s">
        <v>1450</v>
      </c>
      <c r="K228">
        <v>599410</v>
      </c>
      <c r="L228">
        <v>347</v>
      </c>
      <c r="M228">
        <v>25400</v>
      </c>
      <c r="N228">
        <v>4410488</v>
      </c>
      <c r="O228">
        <v>5759</v>
      </c>
      <c r="Q228">
        <v>173815</v>
      </c>
    </row>
    <row r="229" spans="1:17" x14ac:dyDescent="0.2">
      <c r="A229">
        <v>221</v>
      </c>
      <c r="B229" t="s">
        <v>2150</v>
      </c>
      <c r="C229">
        <v>3427</v>
      </c>
      <c r="E229">
        <v>7</v>
      </c>
      <c r="G229" t="s">
        <v>2151</v>
      </c>
      <c r="I229" t="s">
        <v>2152</v>
      </c>
      <c r="K229">
        <v>312056</v>
      </c>
      <c r="L229">
        <v>637</v>
      </c>
      <c r="M229">
        <v>20508</v>
      </c>
      <c r="N229">
        <v>1867419</v>
      </c>
      <c r="O229">
        <v>10982</v>
      </c>
      <c r="Q229">
        <v>271535</v>
      </c>
    </row>
    <row r="230" spans="1:17" x14ac:dyDescent="0.2">
      <c r="A230">
        <v>222</v>
      </c>
      <c r="B230" t="s">
        <v>2153</v>
      </c>
      <c r="C230">
        <v>2805</v>
      </c>
      <c r="I230" t="s">
        <v>2154</v>
      </c>
      <c r="K230">
        <v>232471</v>
      </c>
      <c r="O230">
        <v>12066</v>
      </c>
      <c r="Q230">
        <v>232471</v>
      </c>
    </row>
    <row r="231" spans="1:17" x14ac:dyDescent="0.2">
      <c r="A231">
        <v>223</v>
      </c>
      <c r="B231" t="s">
        <v>2155</v>
      </c>
      <c r="C231">
        <v>2166</v>
      </c>
      <c r="G231" t="s">
        <v>1840</v>
      </c>
      <c r="I231" t="s">
        <v>2156</v>
      </c>
      <c r="K231">
        <v>354211</v>
      </c>
      <c r="O231">
        <v>6115</v>
      </c>
      <c r="Q231">
        <v>353884</v>
      </c>
    </row>
    <row r="232" spans="1:17" x14ac:dyDescent="0.2">
      <c r="A232">
        <v>224</v>
      </c>
      <c r="B232" t="s">
        <v>2157</v>
      </c>
      <c r="C232">
        <v>1930</v>
      </c>
      <c r="G232" t="s">
        <v>2158</v>
      </c>
      <c r="I232" t="s">
        <v>1577</v>
      </c>
      <c r="K232">
        <v>545352</v>
      </c>
      <c r="M232">
        <v>8632</v>
      </c>
      <c r="N232">
        <v>2439107</v>
      </c>
      <c r="O232">
        <v>3539</v>
      </c>
    </row>
    <row r="233" spans="1:17" x14ac:dyDescent="0.2">
      <c r="A233">
        <v>225</v>
      </c>
      <c r="B233" t="s">
        <v>2159</v>
      </c>
      <c r="C233">
        <v>1403</v>
      </c>
      <c r="E233">
        <v>8</v>
      </c>
      <c r="G233" t="s">
        <v>2160</v>
      </c>
      <c r="I233" t="s">
        <v>1618</v>
      </c>
      <c r="K233">
        <v>282578</v>
      </c>
      <c r="L233">
        <v>1611</v>
      </c>
      <c r="M233">
        <v>17762</v>
      </c>
      <c r="N233">
        <v>3577442</v>
      </c>
      <c r="O233">
        <v>4965</v>
      </c>
      <c r="Q233">
        <v>3827</v>
      </c>
    </row>
    <row r="234" spans="1:17" x14ac:dyDescent="0.2">
      <c r="A234">
        <v>226</v>
      </c>
      <c r="B234" t="s">
        <v>2161</v>
      </c>
      <c r="C234">
        <v>783</v>
      </c>
      <c r="G234" t="s">
        <v>2162</v>
      </c>
      <c r="I234" t="s">
        <v>2163</v>
      </c>
      <c r="K234">
        <v>482737</v>
      </c>
      <c r="O234">
        <v>1622</v>
      </c>
      <c r="Q234">
        <v>19112</v>
      </c>
    </row>
    <row r="235" spans="1:17" x14ac:dyDescent="0.2">
      <c r="B235" t="s">
        <v>2164</v>
      </c>
      <c r="C235">
        <v>721</v>
      </c>
      <c r="E235">
        <v>15</v>
      </c>
      <c r="G235" t="s">
        <v>2165</v>
      </c>
      <c r="I235" t="s">
        <v>1577</v>
      </c>
      <c r="J235" t="s">
        <v>1577</v>
      </c>
    </row>
    <row r="236" spans="1:17" x14ac:dyDescent="0.2">
      <c r="A236">
        <v>227</v>
      </c>
      <c r="B236" t="s">
        <v>2166</v>
      </c>
      <c r="C236">
        <v>712</v>
      </c>
      <c r="E236">
        <v>13</v>
      </c>
      <c r="G236" t="s">
        <v>2167</v>
      </c>
      <c r="I236" t="s">
        <v>1577</v>
      </c>
    </row>
    <row r="237" spans="1:17" x14ac:dyDescent="0.2">
      <c r="A237">
        <v>228</v>
      </c>
      <c r="B237" t="s">
        <v>2168</v>
      </c>
      <c r="C237">
        <v>29</v>
      </c>
      <c r="G237" t="s">
        <v>1847</v>
      </c>
      <c r="I237" t="s">
        <v>1577</v>
      </c>
      <c r="K237">
        <v>36295</v>
      </c>
      <c r="O237">
        <v>799</v>
      </c>
    </row>
    <row r="238" spans="1:17" x14ac:dyDescent="0.2">
      <c r="A238">
        <v>229</v>
      </c>
      <c r="B238" t="s">
        <v>2169</v>
      </c>
      <c r="C238">
        <v>10</v>
      </c>
      <c r="E238">
        <v>1</v>
      </c>
      <c r="G238" t="s">
        <v>1909</v>
      </c>
      <c r="I238" t="s">
        <v>1577</v>
      </c>
      <c r="K238">
        <v>16</v>
      </c>
      <c r="L238">
        <v>2</v>
      </c>
      <c r="O238">
        <v>626161</v>
      </c>
    </row>
    <row r="239" spans="1:17" x14ac:dyDescent="0.2">
      <c r="A239">
        <v>230</v>
      </c>
      <c r="B239" t="s">
        <v>2170</v>
      </c>
      <c r="C239">
        <v>9</v>
      </c>
      <c r="E239">
        <v>2</v>
      </c>
      <c r="G239" t="s">
        <v>1692</v>
      </c>
      <c r="I239" t="s">
        <v>1577</v>
      </c>
    </row>
    <row r="240" spans="1:17" x14ac:dyDescent="0.2">
      <c r="A240">
        <v>231</v>
      </c>
      <c r="B240" t="s">
        <v>2171</v>
      </c>
      <c r="C240">
        <v>5</v>
      </c>
      <c r="I240" t="s">
        <v>1498</v>
      </c>
      <c r="K240">
        <v>3628</v>
      </c>
      <c r="O240">
        <v>1378</v>
      </c>
      <c r="Q240">
        <v>3628</v>
      </c>
    </row>
    <row r="241" spans="2:12" x14ac:dyDescent="0.2">
      <c r="B241" t="s">
        <v>2172</v>
      </c>
      <c r="C241">
        <v>214100183</v>
      </c>
      <c r="D241">
        <v>51584</v>
      </c>
      <c r="E241">
        <v>1535572</v>
      </c>
      <c r="F241">
        <v>223</v>
      </c>
      <c r="G241" t="s">
        <v>1415</v>
      </c>
      <c r="H241" t="s">
        <v>1416</v>
      </c>
      <c r="I241" t="s">
        <v>1417</v>
      </c>
      <c r="J241" t="s">
        <v>1418</v>
      </c>
    </row>
    <row r="242" spans="2:12" x14ac:dyDescent="0.2">
      <c r="B242" t="s">
        <v>2172</v>
      </c>
      <c r="C242">
        <v>124368058</v>
      </c>
      <c r="D242">
        <v>20344</v>
      </c>
      <c r="E242">
        <v>1609168</v>
      </c>
      <c r="F242">
        <v>214</v>
      </c>
      <c r="G242" t="s">
        <v>1420</v>
      </c>
      <c r="H242" t="s">
        <v>1421</v>
      </c>
      <c r="I242" t="s">
        <v>1422</v>
      </c>
      <c r="J242" t="s">
        <v>1423</v>
      </c>
    </row>
    <row r="243" spans="2:12" x14ac:dyDescent="0.2">
      <c r="B243" t="s">
        <v>2172</v>
      </c>
      <c r="C243">
        <v>245967096</v>
      </c>
      <c r="D243">
        <v>58040</v>
      </c>
      <c r="E243">
        <v>2015403</v>
      </c>
      <c r="F243">
        <v>230</v>
      </c>
      <c r="G243" t="s">
        <v>1410</v>
      </c>
      <c r="H243" t="s">
        <v>1411</v>
      </c>
      <c r="I243" t="s">
        <v>1412</v>
      </c>
      <c r="J243" t="s">
        <v>1413</v>
      </c>
    </row>
    <row r="244" spans="2:12" x14ac:dyDescent="0.2">
      <c r="B244" t="s">
        <v>2172</v>
      </c>
      <c r="C244">
        <v>67936679</v>
      </c>
      <c r="D244">
        <v>8228</v>
      </c>
      <c r="E244">
        <v>1349734</v>
      </c>
      <c r="F244">
        <v>348</v>
      </c>
      <c r="G244" t="s">
        <v>1431</v>
      </c>
      <c r="H244" t="s">
        <v>1432</v>
      </c>
      <c r="I244" t="s">
        <v>1433</v>
      </c>
      <c r="J244" t="s">
        <v>1434</v>
      </c>
    </row>
    <row r="245" spans="2:12" x14ac:dyDescent="0.2">
      <c r="B245" t="s">
        <v>2172</v>
      </c>
      <c r="C245">
        <v>13968528</v>
      </c>
      <c r="D245">
        <v>13</v>
      </c>
      <c r="E245">
        <v>25968</v>
      </c>
      <c r="G245" t="s">
        <v>1482</v>
      </c>
      <c r="I245" t="s">
        <v>1483</v>
      </c>
      <c r="J245" t="s">
        <v>1484</v>
      </c>
    </row>
    <row r="246" spans="2:12" x14ac:dyDescent="0.2">
      <c r="B246" t="s">
        <v>2172</v>
      </c>
      <c r="C246">
        <v>12790732</v>
      </c>
      <c r="D246">
        <v>629</v>
      </c>
      <c r="E246">
        <v>258576</v>
      </c>
      <c r="F246">
        <v>1</v>
      </c>
      <c r="G246" t="s">
        <v>1490</v>
      </c>
      <c r="H246" t="s">
        <v>1491</v>
      </c>
      <c r="I246" t="s">
        <v>1492</v>
      </c>
      <c r="J246" t="s">
        <v>1493</v>
      </c>
    </row>
    <row r="247" spans="2:12" x14ac:dyDescent="0.2">
      <c r="B247" t="s">
        <v>2172</v>
      </c>
      <c r="C247">
        <v>721</v>
      </c>
      <c r="E247">
        <v>15</v>
      </c>
      <c r="G247" t="s">
        <v>2165</v>
      </c>
      <c r="I247" t="s">
        <v>1577</v>
      </c>
      <c r="J247" t="s">
        <v>1577</v>
      </c>
    </row>
    <row r="248" spans="2:12" x14ac:dyDescent="0.2">
      <c r="B248" t="s">
        <v>2172</v>
      </c>
      <c r="C248">
        <v>679131997</v>
      </c>
      <c r="D248">
        <v>138838</v>
      </c>
      <c r="E248">
        <v>6794436</v>
      </c>
      <c r="F248">
        <v>1016</v>
      </c>
      <c r="G248" t="s">
        <v>1405</v>
      </c>
      <c r="H248" t="s">
        <v>1406</v>
      </c>
      <c r="I248" t="s">
        <v>1407</v>
      </c>
      <c r="J248" t="s">
        <v>1408</v>
      </c>
      <c r="K248">
        <v>87126</v>
      </c>
      <c r="L248">
        <v>871.7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6604-915A-4727-B3E5-E68089B8E9EB}">
  <dimension ref="A1:E19"/>
  <sheetViews>
    <sheetView workbookViewId="0">
      <selection activeCell="J17" sqref="J17"/>
    </sheetView>
  </sheetViews>
  <sheetFormatPr defaultRowHeight="15" x14ac:dyDescent="0.2"/>
  <cols>
    <col min="1" max="1" width="9.44140625" bestFit="1" customWidth="1"/>
    <col min="2" max="3" width="7" bestFit="1" customWidth="1"/>
    <col min="4" max="4" width="8.44140625" bestFit="1" customWidth="1"/>
    <col min="5" max="5" width="10.44140625" bestFit="1" customWidth="1"/>
  </cols>
  <sheetData>
    <row r="1" spans="1:5" x14ac:dyDescent="0.2">
      <c r="A1" t="s">
        <v>1341</v>
      </c>
      <c r="B1" t="s">
        <v>834</v>
      </c>
      <c r="C1" t="s">
        <v>833</v>
      </c>
      <c r="D1" t="s">
        <v>832</v>
      </c>
      <c r="E1" t="s">
        <v>831</v>
      </c>
    </row>
    <row r="2" spans="1:5" x14ac:dyDescent="0.2">
      <c r="A2" t="s">
        <v>825</v>
      </c>
      <c r="B2" t="s">
        <v>1342</v>
      </c>
      <c r="C2" t="s">
        <v>1342</v>
      </c>
      <c r="D2" t="s">
        <v>1342</v>
      </c>
      <c r="E2" t="s">
        <v>1343</v>
      </c>
    </row>
    <row r="3" spans="1:5" x14ac:dyDescent="0.2">
      <c r="A3" t="s">
        <v>829</v>
      </c>
      <c r="B3" t="s">
        <v>1344</v>
      </c>
      <c r="C3" t="s">
        <v>1345</v>
      </c>
      <c r="D3" t="s">
        <v>1346</v>
      </c>
      <c r="E3" t="s">
        <v>1347</v>
      </c>
    </row>
    <row r="4" spans="1:5" x14ac:dyDescent="0.2">
      <c r="A4" t="s">
        <v>828</v>
      </c>
      <c r="B4" t="s">
        <v>1348</v>
      </c>
      <c r="C4" t="s">
        <v>1349</v>
      </c>
      <c r="D4" t="s">
        <v>1350</v>
      </c>
      <c r="E4" t="s">
        <v>1351</v>
      </c>
    </row>
    <row r="5" spans="1:5" x14ac:dyDescent="0.2">
      <c r="A5" t="s">
        <v>827</v>
      </c>
      <c r="B5" t="s">
        <v>1352</v>
      </c>
      <c r="C5" t="s">
        <v>1352</v>
      </c>
      <c r="D5" t="s">
        <v>1352</v>
      </c>
      <c r="E5" t="s">
        <v>1352</v>
      </c>
    </row>
    <row r="6" spans="1:5" x14ac:dyDescent="0.2">
      <c r="A6" t="s">
        <v>1373</v>
      </c>
      <c r="B6" t="s">
        <v>1352</v>
      </c>
      <c r="C6" t="s">
        <v>1352</v>
      </c>
      <c r="D6" t="s">
        <v>1352</v>
      </c>
      <c r="E6" t="s">
        <v>1352</v>
      </c>
    </row>
    <row r="7" spans="1:5" x14ac:dyDescent="0.2">
      <c r="A7" t="s">
        <v>1220</v>
      </c>
      <c r="B7" t="s">
        <v>1354</v>
      </c>
      <c r="C7" t="s">
        <v>1354</v>
      </c>
      <c r="D7" t="s">
        <v>1354</v>
      </c>
      <c r="E7" t="s">
        <v>1354</v>
      </c>
    </row>
    <row r="8" spans="1:5" x14ac:dyDescent="0.2">
      <c r="A8" t="s">
        <v>825</v>
      </c>
      <c r="B8" t="s">
        <v>1353</v>
      </c>
      <c r="C8" t="s">
        <v>1353</v>
      </c>
      <c r="D8" t="s">
        <v>1353</v>
      </c>
      <c r="E8" t="s">
        <v>1353</v>
      </c>
    </row>
    <row r="9" spans="1:5" x14ac:dyDescent="0.2">
      <c r="A9" t="s">
        <v>829</v>
      </c>
      <c r="B9" t="s">
        <v>1354</v>
      </c>
      <c r="C9" t="s">
        <v>1355</v>
      </c>
      <c r="D9" t="s">
        <v>1356</v>
      </c>
      <c r="E9" t="s">
        <v>1357</v>
      </c>
    </row>
    <row r="10" spans="1:5" x14ac:dyDescent="0.2">
      <c r="A10" t="s">
        <v>828</v>
      </c>
      <c r="B10" t="s">
        <v>1358</v>
      </c>
      <c r="C10" t="s">
        <v>1359</v>
      </c>
      <c r="D10" t="s">
        <v>1360</v>
      </c>
      <c r="E10" t="s">
        <v>1361</v>
      </c>
    </row>
    <row r="11" spans="1:5" x14ac:dyDescent="0.2">
      <c r="A11" t="s">
        <v>827</v>
      </c>
      <c r="B11" t="s">
        <v>1362</v>
      </c>
      <c r="C11" t="s">
        <v>1362</v>
      </c>
      <c r="D11" t="s">
        <v>1362</v>
      </c>
      <c r="E11" t="s">
        <v>1362</v>
      </c>
    </row>
    <row r="12" spans="1:5" x14ac:dyDescent="0.2">
      <c r="A12" t="s">
        <v>1374</v>
      </c>
      <c r="B12" t="s">
        <v>1378</v>
      </c>
      <c r="C12" t="s">
        <v>1379</v>
      </c>
      <c r="D12" t="s">
        <v>1378</v>
      </c>
      <c r="E12" t="s">
        <v>1380</v>
      </c>
    </row>
    <row r="13" spans="1:5" x14ac:dyDescent="0.2">
      <c r="A13" t="s">
        <v>1375</v>
      </c>
      <c r="B13" t="s">
        <v>1381</v>
      </c>
      <c r="C13" t="s">
        <v>1379</v>
      </c>
      <c r="D13" t="s">
        <v>1352</v>
      </c>
      <c r="E13" t="s">
        <v>1352</v>
      </c>
    </row>
    <row r="14" spans="1:5" x14ac:dyDescent="0.2">
      <c r="A14" t="s">
        <v>1376</v>
      </c>
      <c r="B14" t="s">
        <v>1382</v>
      </c>
      <c r="C14" t="s">
        <v>1383</v>
      </c>
      <c r="D14" t="s">
        <v>1384</v>
      </c>
      <c r="E14" t="s">
        <v>1385</v>
      </c>
    </row>
    <row r="15" spans="1:5" x14ac:dyDescent="0.2">
      <c r="A15" t="s">
        <v>825</v>
      </c>
      <c r="B15" t="s">
        <v>1363</v>
      </c>
      <c r="C15" t="s">
        <v>1363</v>
      </c>
      <c r="D15" t="s">
        <v>1363</v>
      </c>
      <c r="E15" t="s">
        <v>1363</v>
      </c>
    </row>
    <row r="16" spans="1:5" x14ac:dyDescent="0.2">
      <c r="A16" t="s">
        <v>829</v>
      </c>
      <c r="B16" t="s">
        <v>1364</v>
      </c>
      <c r="C16" t="s">
        <v>1365</v>
      </c>
      <c r="D16" t="s">
        <v>1366</v>
      </c>
      <c r="E16" t="s">
        <v>1367</v>
      </c>
    </row>
    <row r="17" spans="1:5" x14ac:dyDescent="0.2">
      <c r="A17" t="s">
        <v>828</v>
      </c>
      <c r="B17" t="s">
        <v>1368</v>
      </c>
      <c r="C17" t="s">
        <v>1369</v>
      </c>
      <c r="D17" t="s">
        <v>1370</v>
      </c>
      <c r="E17" t="s">
        <v>1371</v>
      </c>
    </row>
    <row r="18" spans="1:5" x14ac:dyDescent="0.2">
      <c r="A18" t="s">
        <v>827</v>
      </c>
      <c r="B18" t="s">
        <v>1372</v>
      </c>
      <c r="C18" t="s">
        <v>1372</v>
      </c>
      <c r="D18" t="s">
        <v>1372</v>
      </c>
      <c r="E18" t="s">
        <v>1372</v>
      </c>
    </row>
    <row r="19" spans="1:5" x14ac:dyDescent="0.2">
      <c r="A19" t="s">
        <v>1377</v>
      </c>
      <c r="B19" t="s">
        <v>1386</v>
      </c>
      <c r="C19" t="s">
        <v>1385</v>
      </c>
      <c r="D19" t="s">
        <v>1381</v>
      </c>
      <c r="E19" t="s">
        <v>1352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9"/>
  <dimension ref="A1:F19"/>
  <sheetViews>
    <sheetView workbookViewId="0">
      <selection activeCell="E11" sqref="E11"/>
    </sheetView>
  </sheetViews>
  <sheetFormatPr defaultColWidth="8.88671875" defaultRowHeight="15" x14ac:dyDescent="0.25"/>
  <cols>
    <col min="1" max="1" width="10.6640625" style="97" customWidth="1"/>
    <col min="2" max="6" width="10.5546875" style="97" customWidth="1"/>
    <col min="7" max="16384" width="8.88671875" style="97"/>
  </cols>
  <sheetData>
    <row r="1" spans="1:6" x14ac:dyDescent="0.25">
      <c r="A1" s="97" t="s">
        <v>836</v>
      </c>
    </row>
    <row r="3" spans="1:6" x14ac:dyDescent="0.25">
      <c r="A3" s="223" t="s">
        <v>1341</v>
      </c>
      <c r="B3" s="97" t="s">
        <v>834</v>
      </c>
      <c r="C3" s="97" t="s">
        <v>833</v>
      </c>
      <c r="D3" s="97" t="s">
        <v>832</v>
      </c>
      <c r="E3" s="97" t="s">
        <v>831</v>
      </c>
    </row>
    <row r="4" spans="1:6" ht="15.75" x14ac:dyDescent="0.25">
      <c r="A4" s="97" t="s">
        <v>825</v>
      </c>
      <c r="B4" s="100">
        <v>120000</v>
      </c>
      <c r="C4" s="100">
        <v>120000</v>
      </c>
      <c r="D4" s="100">
        <v>120000</v>
      </c>
      <c r="E4" s="100">
        <v>120000</v>
      </c>
      <c r="F4" s="100"/>
    </row>
    <row r="5" spans="1:6" ht="15.75" x14ac:dyDescent="0.25">
      <c r="A5" s="97" t="s">
        <v>829</v>
      </c>
      <c r="B5" s="100">
        <v>10000</v>
      </c>
      <c r="C5" s="100">
        <f t="shared" ref="C5:E6" si="0">B5*105%</f>
        <v>10500</v>
      </c>
      <c r="D5" s="100">
        <f t="shared" si="0"/>
        <v>11025</v>
      </c>
      <c r="E5" s="100">
        <f t="shared" si="0"/>
        <v>11576.25</v>
      </c>
      <c r="F5" s="100"/>
    </row>
    <row r="6" spans="1:6" ht="15.75" x14ac:dyDescent="0.25">
      <c r="A6" s="97" t="s">
        <v>828</v>
      </c>
      <c r="B6" s="100">
        <v>11000</v>
      </c>
      <c r="C6" s="100">
        <f t="shared" si="0"/>
        <v>11550</v>
      </c>
      <c r="D6" s="100">
        <f t="shared" si="0"/>
        <v>12127.5</v>
      </c>
      <c r="E6" s="100">
        <f t="shared" si="0"/>
        <v>12733.875</v>
      </c>
      <c r="F6" s="100"/>
    </row>
    <row r="7" spans="1:6" ht="15.75" x14ac:dyDescent="0.25">
      <c r="A7" s="97" t="s">
        <v>827</v>
      </c>
      <c r="B7" s="100">
        <v>29000</v>
      </c>
      <c r="C7" s="100">
        <v>29000</v>
      </c>
      <c r="D7" s="100">
        <v>29000</v>
      </c>
      <c r="E7" s="100">
        <v>29000</v>
      </c>
      <c r="F7" s="100"/>
    </row>
    <row r="8" spans="1:6" ht="15.75" x14ac:dyDescent="0.25">
      <c r="A8" s="97" t="s">
        <v>1374</v>
      </c>
      <c r="B8" s="100">
        <v>45000</v>
      </c>
      <c r="C8" s="100">
        <v>65000</v>
      </c>
      <c r="D8" s="100">
        <v>45000</v>
      </c>
      <c r="E8" s="100">
        <v>67899</v>
      </c>
      <c r="F8" s="98"/>
    </row>
    <row r="9" spans="1:6" ht="15.75" x14ac:dyDescent="0.25">
      <c r="A9" s="97" t="s">
        <v>1375</v>
      </c>
      <c r="B9" s="100">
        <v>34000</v>
      </c>
      <c r="C9" s="100">
        <v>65000</v>
      </c>
      <c r="D9" s="100">
        <v>23000</v>
      </c>
      <c r="E9" s="100">
        <v>23000</v>
      </c>
      <c r="F9" s="99"/>
    </row>
    <row r="10" spans="1:6" ht="15.75" x14ac:dyDescent="0.25">
      <c r="A10" s="97" t="s">
        <v>1376</v>
      </c>
      <c r="B10" s="100">
        <v>45880</v>
      </c>
      <c r="C10" s="100">
        <v>88670</v>
      </c>
      <c r="D10" s="100">
        <v>34555</v>
      </c>
      <c r="E10" s="100">
        <v>76000</v>
      </c>
    </row>
    <row r="19" spans="2:6" x14ac:dyDescent="0.25">
      <c r="B19" s="98"/>
      <c r="C19" s="98"/>
      <c r="D19" s="98"/>
      <c r="E19" s="98"/>
      <c r="F19" s="98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0"/>
  <dimension ref="A1:F19"/>
  <sheetViews>
    <sheetView topLeftCell="A3" workbookViewId="0">
      <selection activeCell="E9" sqref="E9"/>
    </sheetView>
  </sheetViews>
  <sheetFormatPr defaultColWidth="8.88671875" defaultRowHeight="15" x14ac:dyDescent="0.25"/>
  <cols>
    <col min="1" max="1" width="10.6640625" style="97" customWidth="1"/>
    <col min="2" max="6" width="10.5546875" style="97" customWidth="1"/>
    <col min="7" max="16384" width="8.88671875" style="97"/>
  </cols>
  <sheetData>
    <row r="1" spans="1:6" x14ac:dyDescent="0.25">
      <c r="A1" s="97" t="s">
        <v>567</v>
      </c>
    </row>
    <row r="3" spans="1:6" x14ac:dyDescent="0.25">
      <c r="A3" s="223" t="s">
        <v>1341</v>
      </c>
      <c r="B3" s="97" t="s">
        <v>834</v>
      </c>
      <c r="C3" s="97" t="s">
        <v>833</v>
      </c>
      <c r="D3" s="97" t="s">
        <v>832</v>
      </c>
      <c r="E3" s="97" t="s">
        <v>831</v>
      </c>
    </row>
    <row r="4" spans="1:6" ht="15.75" x14ac:dyDescent="0.25">
      <c r="A4" s="97" t="s">
        <v>825</v>
      </c>
      <c r="B4" s="100">
        <v>38000</v>
      </c>
      <c r="C4" s="100">
        <v>38000</v>
      </c>
      <c r="D4" s="100">
        <v>38000</v>
      </c>
      <c r="E4" s="100">
        <v>38000</v>
      </c>
      <c r="F4" s="100"/>
    </row>
    <row r="5" spans="1:6" ht="15.75" x14ac:dyDescent="0.25">
      <c r="A5" s="97" t="s">
        <v>829</v>
      </c>
      <c r="B5" s="100">
        <v>12000</v>
      </c>
      <c r="C5" s="100">
        <f t="shared" ref="C5:E6" si="0">B5*105%</f>
        <v>12600</v>
      </c>
      <c r="D5" s="100">
        <f t="shared" si="0"/>
        <v>13230</v>
      </c>
      <c r="E5" s="100">
        <f t="shared" si="0"/>
        <v>13891.5</v>
      </c>
      <c r="F5" s="100"/>
    </row>
    <row r="6" spans="1:6" ht="15.75" x14ac:dyDescent="0.25">
      <c r="A6" s="97" t="s">
        <v>828</v>
      </c>
      <c r="B6" s="100">
        <v>32500</v>
      </c>
      <c r="C6" s="100">
        <f t="shared" si="0"/>
        <v>34125</v>
      </c>
      <c r="D6" s="100">
        <f t="shared" si="0"/>
        <v>35831.25</v>
      </c>
      <c r="E6" s="100">
        <f t="shared" si="0"/>
        <v>37622.8125</v>
      </c>
      <c r="F6" s="100"/>
    </row>
    <row r="7" spans="1:6" ht="15.75" x14ac:dyDescent="0.25">
      <c r="A7" s="97" t="s">
        <v>827</v>
      </c>
      <c r="B7" s="100">
        <v>92000</v>
      </c>
      <c r="C7" s="100">
        <v>92000</v>
      </c>
      <c r="D7" s="100">
        <v>92000</v>
      </c>
      <c r="E7" s="100">
        <v>92000</v>
      </c>
      <c r="F7" s="100"/>
    </row>
    <row r="8" spans="1:6" ht="18.75" x14ac:dyDescent="0.3">
      <c r="A8" s="97" t="s">
        <v>1377</v>
      </c>
      <c r="B8" s="100">
        <v>25000</v>
      </c>
      <c r="C8" s="100">
        <v>76000</v>
      </c>
      <c r="D8" s="100">
        <v>34000</v>
      </c>
      <c r="E8" s="100">
        <v>23000</v>
      </c>
      <c r="F8" s="102"/>
    </row>
    <row r="9" spans="1:6" ht="15.75" x14ac:dyDescent="0.25">
      <c r="B9" s="99"/>
      <c r="C9" s="99"/>
      <c r="D9" s="99"/>
      <c r="E9" s="99"/>
      <c r="F9" s="99"/>
    </row>
    <row r="19" spans="2:6" x14ac:dyDescent="0.25">
      <c r="B19" s="98"/>
      <c r="C19" s="98"/>
      <c r="D19" s="98"/>
      <c r="E19" s="98"/>
      <c r="F19" s="98"/>
    </row>
  </sheetData>
  <customSheetViews>
    <customSheetView guid="{BBE43EB8-AC5B-419E-90E4-72D0C525AF66}">
      <selection activeCell="E12" sqref="E12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61"/>
  <sheetViews>
    <sheetView tabSelected="1" workbookViewId="0">
      <selection activeCell="N48" sqref="N48"/>
    </sheetView>
  </sheetViews>
  <sheetFormatPr defaultRowHeight="15" x14ac:dyDescent="0.2"/>
  <sheetData>
    <row r="1" spans="1:14" ht="16.5" thickBot="1" x14ac:dyDescent="0.3">
      <c r="A1" s="187" t="s">
        <v>88</v>
      </c>
      <c r="B1" s="187" t="s">
        <v>38</v>
      </c>
      <c r="C1" s="187" t="s">
        <v>1037</v>
      </c>
      <c r="D1" s="187"/>
      <c r="E1" s="187"/>
      <c r="F1" s="189" t="s">
        <v>1176</v>
      </c>
      <c r="G1" s="187" t="s">
        <v>38</v>
      </c>
      <c r="H1" t="s">
        <v>1037</v>
      </c>
    </row>
    <row r="2" spans="1:14" ht="16.5" thickBot="1" x14ac:dyDescent="0.3">
      <c r="A2" s="188">
        <v>1</v>
      </c>
      <c r="B2" s="189" t="s">
        <v>87</v>
      </c>
      <c r="C2" s="188">
        <v>45</v>
      </c>
      <c r="D2" s="189"/>
      <c r="E2" s="189"/>
      <c r="F2" s="188">
        <v>7</v>
      </c>
      <c r="G2" s="189" t="str">
        <f>IFERROR(VLOOKUP(F2,$A$1:$C$12,2,0),"")</f>
        <v>Ajay</v>
      </c>
      <c r="J2" s="191" t="s">
        <v>1191</v>
      </c>
    </row>
    <row r="3" spans="1:14" ht="16.5" thickBot="1" x14ac:dyDescent="0.3">
      <c r="A3" s="188">
        <v>2</v>
      </c>
      <c r="B3" s="189" t="s">
        <v>86</v>
      </c>
      <c r="C3" s="188">
        <v>75</v>
      </c>
      <c r="D3" s="189"/>
      <c r="E3" s="190"/>
      <c r="F3" s="190">
        <v>11</v>
      </c>
      <c r="G3" s="189" t="str">
        <f>IFERROR(VLOOKUP(F3,$A$1:$C$12,2,0),"")</f>
        <v>Asim</v>
      </c>
    </row>
    <row r="4" spans="1:14" ht="16.5" thickBot="1" x14ac:dyDescent="0.3">
      <c r="A4" s="188">
        <v>3</v>
      </c>
      <c r="B4" s="189" t="s">
        <v>85</v>
      </c>
      <c r="C4" s="188">
        <v>87</v>
      </c>
      <c r="D4" s="189"/>
      <c r="E4" s="189"/>
      <c r="F4" s="190">
        <v>5</v>
      </c>
      <c r="G4" s="189" t="str">
        <f>IFERROR(VLOOKUP(F4,$A$1:$C$12,2,0),"")</f>
        <v>Vineeth</v>
      </c>
      <c r="J4" s="191" t="s">
        <v>1178</v>
      </c>
      <c r="N4" s="191" t="s">
        <v>1192</v>
      </c>
    </row>
    <row r="5" spans="1:14" ht="16.5" thickBot="1" x14ac:dyDescent="0.3">
      <c r="A5" s="188">
        <v>4</v>
      </c>
      <c r="B5" s="189" t="s">
        <v>84</v>
      </c>
      <c r="C5" s="188">
        <v>66</v>
      </c>
      <c r="D5" s="189"/>
      <c r="E5" s="189"/>
      <c r="F5" s="190">
        <v>15</v>
      </c>
      <c r="G5" s="189" t="str">
        <f>IFERROR(VLOOKUP(F5,$A$1:$C$12,2,0),"")</f>
        <v/>
      </c>
      <c r="N5" t="s">
        <v>1193</v>
      </c>
    </row>
    <row r="6" spans="1:14" ht="16.5" thickBot="1" x14ac:dyDescent="0.3">
      <c r="A6" s="188">
        <v>5</v>
      </c>
      <c r="B6" s="189" t="s">
        <v>83</v>
      </c>
      <c r="C6" s="188">
        <v>56</v>
      </c>
      <c r="D6" s="189"/>
      <c r="E6" s="189"/>
      <c r="F6" s="189"/>
      <c r="G6" s="189"/>
      <c r="J6" s="191" t="s">
        <v>1179</v>
      </c>
      <c r="N6" t="s">
        <v>1194</v>
      </c>
    </row>
    <row r="7" spans="1:14" ht="16.5" thickBot="1" x14ac:dyDescent="0.3">
      <c r="A7" s="188">
        <v>6</v>
      </c>
      <c r="B7" s="189" t="s">
        <v>82</v>
      </c>
      <c r="C7" s="188">
        <v>68</v>
      </c>
      <c r="D7" s="189"/>
      <c r="E7" s="189"/>
    </row>
    <row r="8" spans="1:14" ht="16.5" thickBot="1" x14ac:dyDescent="0.3">
      <c r="A8" s="188">
        <v>7</v>
      </c>
      <c r="B8" s="189" t="s">
        <v>81</v>
      </c>
      <c r="C8" s="188">
        <v>65</v>
      </c>
      <c r="D8" s="189"/>
      <c r="E8" s="189"/>
      <c r="G8">
        <f>MATCH(G$9,Vhead,0)</f>
        <v>3</v>
      </c>
      <c r="H8">
        <f>MATCH(H9,Vhead,0)</f>
        <v>2</v>
      </c>
    </row>
    <row r="9" spans="1:14" ht="16.5" thickBot="1" x14ac:dyDescent="0.3">
      <c r="A9" s="188">
        <v>8</v>
      </c>
      <c r="B9" s="189" t="s">
        <v>80</v>
      </c>
      <c r="C9" s="188">
        <v>69</v>
      </c>
      <c r="D9" s="189"/>
      <c r="E9" s="189"/>
      <c r="F9" s="189" t="s">
        <v>1176</v>
      </c>
      <c r="G9" s="187" t="s">
        <v>1037</v>
      </c>
      <c r="H9" t="s">
        <v>38</v>
      </c>
      <c r="J9" t="s">
        <v>1183</v>
      </c>
      <c r="K9" t="s">
        <v>1184</v>
      </c>
    </row>
    <row r="10" spans="1:14" ht="16.5" thickBot="1" x14ac:dyDescent="0.3">
      <c r="A10" s="188">
        <v>9</v>
      </c>
      <c r="B10" s="189" t="s">
        <v>79</v>
      </c>
      <c r="C10" s="188">
        <v>79</v>
      </c>
      <c r="D10" s="189"/>
      <c r="E10" s="189"/>
      <c r="F10" s="188">
        <v>7</v>
      </c>
      <c r="G10" s="189">
        <f t="shared" ref="G10:H14" si="0">IFERROR(VLOOKUP($F10,Vdata,G$8,0),"")</f>
        <v>65</v>
      </c>
      <c r="H10" s="189" t="str">
        <f t="shared" si="0"/>
        <v>Ajay</v>
      </c>
      <c r="J10" t="s">
        <v>1185</v>
      </c>
    </row>
    <row r="11" spans="1:14" ht="16.5" thickBot="1" x14ac:dyDescent="0.3">
      <c r="A11" s="188">
        <v>10</v>
      </c>
      <c r="B11" s="189" t="s">
        <v>78</v>
      </c>
      <c r="C11" s="188">
        <v>78</v>
      </c>
      <c r="D11" s="189"/>
      <c r="E11" s="189"/>
      <c r="F11" s="190">
        <v>11</v>
      </c>
      <c r="G11" s="189">
        <f t="shared" si="0"/>
        <v>88</v>
      </c>
      <c r="H11" s="189" t="str">
        <f t="shared" si="0"/>
        <v>Asim</v>
      </c>
      <c r="J11" t="s">
        <v>1186</v>
      </c>
    </row>
    <row r="12" spans="1:14" ht="16.5" thickBot="1" x14ac:dyDescent="0.3">
      <c r="A12" s="188">
        <v>11</v>
      </c>
      <c r="B12" s="189" t="s">
        <v>1177</v>
      </c>
      <c r="C12" s="188">
        <v>88</v>
      </c>
      <c r="D12" s="189"/>
      <c r="E12" s="189"/>
      <c r="F12" s="190">
        <v>5</v>
      </c>
      <c r="G12" s="189">
        <f t="shared" si="0"/>
        <v>56</v>
      </c>
      <c r="H12" s="189" t="str">
        <f t="shared" si="0"/>
        <v>Vineeth</v>
      </c>
    </row>
    <row r="13" spans="1:14" ht="16.5" thickBot="1" x14ac:dyDescent="0.3">
      <c r="A13" s="189">
        <v>12</v>
      </c>
      <c r="B13" s="189" t="s">
        <v>1187</v>
      </c>
      <c r="C13" s="189">
        <v>67</v>
      </c>
      <c r="D13" s="189"/>
      <c r="E13" s="189"/>
      <c r="F13" s="190">
        <v>13</v>
      </c>
      <c r="G13" s="189">
        <f t="shared" si="0"/>
        <v>87</v>
      </c>
      <c r="H13" s="189" t="str">
        <f t="shared" si="0"/>
        <v>vinod</v>
      </c>
      <c r="J13" t="s">
        <v>1189</v>
      </c>
    </row>
    <row r="14" spans="1:14" ht="16.5" thickBot="1" x14ac:dyDescent="0.3">
      <c r="A14" s="194">
        <v>13</v>
      </c>
      <c r="B14" s="193" t="s">
        <v>1188</v>
      </c>
      <c r="C14" s="194">
        <v>87</v>
      </c>
      <c r="F14" s="192">
        <v>12</v>
      </c>
      <c r="G14" s="189">
        <f t="shared" si="0"/>
        <v>67</v>
      </c>
      <c r="H14" s="189" t="str">
        <f t="shared" si="0"/>
        <v>raj</v>
      </c>
      <c r="J14" t="s">
        <v>1190</v>
      </c>
    </row>
    <row r="15" spans="1:14" ht="16.5" thickBot="1" x14ac:dyDescent="0.3">
      <c r="F15" s="192"/>
      <c r="G15" s="189" t="str">
        <f>IFERROR(VLOOKUP(F15,$A$1:$C$12,2,0),"")</f>
        <v/>
      </c>
      <c r="H15" s="189" t="str">
        <f>IFERROR(VLOOKUP($F15,$A$2:$C$12,3,0),"")</f>
        <v/>
      </c>
    </row>
    <row r="27" spans="1:12" ht="15.75" thickBot="1" x14ac:dyDescent="0.25"/>
    <row r="28" spans="1:12" ht="16.5" thickBot="1" x14ac:dyDescent="0.3">
      <c r="A28" s="187" t="s">
        <v>88</v>
      </c>
      <c r="B28" s="188">
        <v>1</v>
      </c>
      <c r="C28" s="188">
        <v>2</v>
      </c>
      <c r="D28" s="188">
        <v>3</v>
      </c>
      <c r="E28" s="188">
        <v>4</v>
      </c>
      <c r="F28" s="188">
        <v>5</v>
      </c>
      <c r="G28" s="188">
        <v>6</v>
      </c>
      <c r="H28" s="188">
        <v>7</v>
      </c>
      <c r="I28" s="188">
        <v>8</v>
      </c>
      <c r="J28" s="188">
        <v>9</v>
      </c>
      <c r="K28" s="188">
        <v>10</v>
      </c>
      <c r="L28" s="188">
        <v>11</v>
      </c>
    </row>
    <row r="29" spans="1:12" ht="16.5" thickBot="1" x14ac:dyDescent="0.3">
      <c r="A29" s="187" t="s">
        <v>38</v>
      </c>
      <c r="B29" s="189" t="s">
        <v>87</v>
      </c>
      <c r="C29" s="189" t="s">
        <v>86</v>
      </c>
      <c r="D29" s="189" t="s">
        <v>85</v>
      </c>
      <c r="E29" s="189" t="s">
        <v>84</v>
      </c>
      <c r="F29" s="189" t="s">
        <v>83</v>
      </c>
      <c r="G29" s="189" t="s">
        <v>82</v>
      </c>
      <c r="H29" s="189" t="s">
        <v>81</v>
      </c>
      <c r="I29" s="189" t="s">
        <v>80</v>
      </c>
      <c r="J29" s="189" t="s">
        <v>79</v>
      </c>
      <c r="K29" s="189" t="s">
        <v>78</v>
      </c>
      <c r="L29" s="189" t="s">
        <v>1177</v>
      </c>
    </row>
    <row r="32" spans="1:12" x14ac:dyDescent="0.2">
      <c r="D32" t="s">
        <v>1180</v>
      </c>
      <c r="E32" t="s">
        <v>1181</v>
      </c>
      <c r="F32" s="191" t="s">
        <v>1182</v>
      </c>
    </row>
    <row r="33" spans="4:14" x14ac:dyDescent="0.2">
      <c r="D33">
        <v>7</v>
      </c>
      <c r="E33" t="str">
        <f>HLOOKUP(D33,B28:L29,2,0)</f>
        <v>Ajay</v>
      </c>
    </row>
    <row r="47" spans="4:14" ht="15.75" thickBot="1" x14ac:dyDescent="0.25"/>
    <row r="48" spans="4:14" ht="15.75" thickBot="1" x14ac:dyDescent="0.25">
      <c r="H48" s="187" t="s">
        <v>38</v>
      </c>
      <c r="I48" s="187" t="s">
        <v>1037</v>
      </c>
      <c r="J48" s="187" t="s">
        <v>88</v>
      </c>
      <c r="M48" s="199" t="s">
        <v>88</v>
      </c>
      <c r="N48" s="199" t="s">
        <v>38</v>
      </c>
    </row>
    <row r="49" spans="8:15" ht="16.5" thickBot="1" x14ac:dyDescent="0.3">
      <c r="H49" s="189" t="s">
        <v>87</v>
      </c>
      <c r="I49" s="188">
        <v>45</v>
      </c>
      <c r="J49" s="188">
        <v>1</v>
      </c>
      <c r="M49">
        <v>1</v>
      </c>
      <c r="N49" t="str">
        <f>INDEX(H48:J61,2,1)</f>
        <v>Suman</v>
      </c>
      <c r="O49" s="191" t="s">
        <v>1232</v>
      </c>
    </row>
    <row r="50" spans="8:15" ht="16.5" thickBot="1" x14ac:dyDescent="0.3">
      <c r="H50" s="189" t="s">
        <v>86</v>
      </c>
      <c r="I50" s="188">
        <v>75</v>
      </c>
      <c r="J50" s="188">
        <v>2</v>
      </c>
      <c r="M50">
        <v>5</v>
      </c>
      <c r="N50" t="str">
        <f>INDEX(H48:J61,6,1)</f>
        <v>Vineeth</v>
      </c>
      <c r="O50" s="191" t="s">
        <v>1233</v>
      </c>
    </row>
    <row r="51" spans="8:15" ht="16.5" thickBot="1" x14ac:dyDescent="0.3">
      <c r="H51" s="189" t="s">
        <v>85</v>
      </c>
      <c r="I51" s="188">
        <v>87</v>
      </c>
      <c r="J51" s="188">
        <v>3</v>
      </c>
      <c r="M51">
        <v>7</v>
      </c>
      <c r="N51" t="str">
        <f>INDEX(Idata,
MATCH(M51,Reg,0),
MATCH(N48,Ihead,0))</f>
        <v>Ajay</v>
      </c>
      <c r="O51" s="191" t="s">
        <v>1234</v>
      </c>
    </row>
    <row r="52" spans="8:15" ht="16.5" thickBot="1" x14ac:dyDescent="0.3">
      <c r="H52" s="189" t="s">
        <v>84</v>
      </c>
      <c r="I52" s="188">
        <v>66</v>
      </c>
      <c r="J52" s="188">
        <v>4</v>
      </c>
      <c r="M52">
        <v>11</v>
      </c>
      <c r="O52" s="191" t="s">
        <v>1235</v>
      </c>
    </row>
    <row r="53" spans="8:15" ht="16.5" thickBot="1" x14ac:dyDescent="0.3">
      <c r="H53" s="189" t="s">
        <v>83</v>
      </c>
      <c r="I53" s="188">
        <v>56</v>
      </c>
      <c r="J53" s="188">
        <v>5</v>
      </c>
      <c r="O53" t="s">
        <v>1236</v>
      </c>
    </row>
    <row r="54" spans="8:15" ht="16.5" thickBot="1" x14ac:dyDescent="0.3">
      <c r="H54" s="189" t="s">
        <v>82</v>
      </c>
      <c r="I54" s="188">
        <v>68</v>
      </c>
      <c r="J54" s="188">
        <v>6</v>
      </c>
    </row>
    <row r="55" spans="8:15" ht="16.5" thickBot="1" x14ac:dyDescent="0.3">
      <c r="H55" s="189" t="s">
        <v>81</v>
      </c>
      <c r="I55" s="188">
        <v>65</v>
      </c>
      <c r="J55" s="188">
        <v>7</v>
      </c>
      <c r="M55" s="199" t="s">
        <v>88</v>
      </c>
      <c r="N55" s="199" t="s">
        <v>38</v>
      </c>
    </row>
    <row r="56" spans="8:15" ht="16.5" thickBot="1" x14ac:dyDescent="0.3">
      <c r="H56" s="189" t="s">
        <v>80</v>
      </c>
      <c r="I56" s="188">
        <v>69</v>
      </c>
      <c r="J56" s="188">
        <v>8</v>
      </c>
      <c r="M56">
        <v>1</v>
      </c>
      <c r="N56" t="str">
        <f>INDEX(Idata,
MATCH($M56,Reg,0),
MATCH(N$55,Ihead,0))</f>
        <v>Suman</v>
      </c>
      <c r="O56" s="191" t="s">
        <v>1234</v>
      </c>
    </row>
    <row r="57" spans="8:15" ht="16.5" thickBot="1" x14ac:dyDescent="0.3">
      <c r="H57" s="189" t="s">
        <v>79</v>
      </c>
      <c r="I57" s="188">
        <v>79</v>
      </c>
      <c r="J57" s="188">
        <v>9</v>
      </c>
      <c r="M57">
        <v>5</v>
      </c>
      <c r="N57" t="str">
        <f>INDEX(Idata,
MATCH($M57,Reg,0),
MATCH(N$55,Ihead,0))</f>
        <v>Vineeth</v>
      </c>
      <c r="O57" t="s">
        <v>1237</v>
      </c>
    </row>
    <row r="58" spans="8:15" ht="16.5" thickBot="1" x14ac:dyDescent="0.3">
      <c r="H58" s="189" t="s">
        <v>78</v>
      </c>
      <c r="I58" s="188">
        <v>78</v>
      </c>
      <c r="J58" s="188">
        <v>10</v>
      </c>
      <c r="M58">
        <v>7</v>
      </c>
      <c r="N58" t="str">
        <f>INDEX(Idata,
MATCH($M58,Reg,0),
MATCH(N$55,Ihead,0))</f>
        <v>Ajay</v>
      </c>
      <c r="O58" t="s">
        <v>1238</v>
      </c>
    </row>
    <row r="59" spans="8:15" ht="16.5" thickBot="1" x14ac:dyDescent="0.3">
      <c r="H59" s="189" t="s">
        <v>1177</v>
      </c>
      <c r="I59" s="188">
        <v>88</v>
      </c>
      <c r="J59" s="188">
        <v>11</v>
      </c>
      <c r="M59">
        <v>11</v>
      </c>
      <c r="N59" t="str">
        <f>INDEX(Idata,
MATCH($M59,Reg,0),
MATCH(N$55,Ihead,0))</f>
        <v>Asim</v>
      </c>
    </row>
    <row r="60" spans="8:15" ht="16.5" thickBot="1" x14ac:dyDescent="0.3">
      <c r="H60" s="189" t="s">
        <v>1187</v>
      </c>
      <c r="I60" s="189">
        <v>67</v>
      </c>
      <c r="J60" s="189">
        <v>12</v>
      </c>
    </row>
    <row r="61" spans="8:15" ht="15.75" x14ac:dyDescent="0.25">
      <c r="H61" s="193" t="s">
        <v>1188</v>
      </c>
      <c r="I61" s="194">
        <v>87</v>
      </c>
      <c r="J61" s="194">
        <v>13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25"/>
  <sheetViews>
    <sheetView topLeftCell="A10" workbookViewId="0">
      <selection activeCell="C23" sqref="C23"/>
    </sheetView>
  </sheetViews>
  <sheetFormatPr defaultRowHeight="15" x14ac:dyDescent="0.2"/>
  <sheetData>
    <row r="1" spans="1:14" x14ac:dyDescent="0.2">
      <c r="A1" s="196" t="s">
        <v>1221</v>
      </c>
    </row>
    <row r="3" spans="1:14" x14ac:dyDescent="0.2">
      <c r="N3" s="191" t="s">
        <v>1223</v>
      </c>
    </row>
    <row r="4" spans="1:14" ht="15.75" x14ac:dyDescent="0.25">
      <c r="C4" s="197" t="s">
        <v>718</v>
      </c>
      <c r="D4">
        <v>2020</v>
      </c>
      <c r="E4">
        <v>2021</v>
      </c>
      <c r="F4">
        <v>2022</v>
      </c>
      <c r="G4">
        <v>2023</v>
      </c>
      <c r="H4">
        <v>2024</v>
      </c>
      <c r="I4">
        <v>2025</v>
      </c>
      <c r="N4" s="191"/>
    </row>
    <row r="5" spans="1:14" ht="15.75" x14ac:dyDescent="0.25">
      <c r="C5" s="198" t="s">
        <v>1220</v>
      </c>
      <c r="D5" s="136">
        <v>10000</v>
      </c>
      <c r="E5" s="136">
        <v>12000</v>
      </c>
      <c r="F5" s="136">
        <v>14000</v>
      </c>
      <c r="G5" s="136">
        <v>16000</v>
      </c>
      <c r="H5" s="136">
        <v>18000</v>
      </c>
      <c r="I5" s="136">
        <v>20000</v>
      </c>
      <c r="N5" s="191" t="s">
        <v>1224</v>
      </c>
    </row>
    <row r="6" spans="1:14" x14ac:dyDescent="0.2">
      <c r="N6" s="191"/>
    </row>
    <row r="7" spans="1:14" x14ac:dyDescent="0.2">
      <c r="N7" s="191"/>
    </row>
    <row r="8" spans="1:14" x14ac:dyDescent="0.2">
      <c r="C8" t="s">
        <v>718</v>
      </c>
      <c r="D8">
        <v>2021</v>
      </c>
      <c r="N8" s="191"/>
    </row>
    <row r="9" spans="1:14" x14ac:dyDescent="0.2">
      <c r="C9" t="s">
        <v>1222</v>
      </c>
      <c r="D9">
        <f ca="1">OFFSET(A1,4,5)</f>
        <v>14000</v>
      </c>
      <c r="N9" s="191"/>
    </row>
    <row r="10" spans="1:14" x14ac:dyDescent="0.2">
      <c r="C10" t="s">
        <v>1222</v>
      </c>
      <c r="D10">
        <f ca="1">SUM(OFFSET(D5,0,0,1,MATCH(D8,D4:I4,0)))</f>
        <v>22000</v>
      </c>
      <c r="N10" s="191"/>
    </row>
    <row r="14" spans="1:14" x14ac:dyDescent="0.2">
      <c r="B14" s="231" t="s">
        <v>407</v>
      </c>
      <c r="C14" s="231"/>
      <c r="F14" s="231" t="s">
        <v>406</v>
      </c>
      <c r="G14" s="231"/>
      <c r="J14" s="231" t="s">
        <v>405</v>
      </c>
      <c r="K14" s="231"/>
    </row>
    <row r="15" spans="1:14" x14ac:dyDescent="0.2">
      <c r="B15" t="s">
        <v>1225</v>
      </c>
      <c r="C15" t="s">
        <v>1226</v>
      </c>
      <c r="F15" t="s">
        <v>1225</v>
      </c>
      <c r="G15" t="s">
        <v>1226</v>
      </c>
      <c r="J15" t="s">
        <v>1225</v>
      </c>
      <c r="K15" t="s">
        <v>1226</v>
      </c>
    </row>
    <row r="16" spans="1:14" x14ac:dyDescent="0.2">
      <c r="B16" t="s">
        <v>1227</v>
      </c>
      <c r="C16">
        <v>100</v>
      </c>
      <c r="F16" t="s">
        <v>1227</v>
      </c>
      <c r="G16">
        <v>80</v>
      </c>
      <c r="J16" t="s">
        <v>1227</v>
      </c>
      <c r="K16">
        <v>220</v>
      </c>
    </row>
    <row r="17" spans="2:11" x14ac:dyDescent="0.2">
      <c r="B17" t="s">
        <v>1228</v>
      </c>
      <c r="C17">
        <v>200</v>
      </c>
      <c r="F17" t="s">
        <v>1228</v>
      </c>
      <c r="G17">
        <v>250</v>
      </c>
      <c r="J17" t="s">
        <v>1228</v>
      </c>
      <c r="K17">
        <v>180</v>
      </c>
    </row>
    <row r="18" spans="2:11" x14ac:dyDescent="0.2">
      <c r="B18" t="s">
        <v>1229</v>
      </c>
      <c r="C18">
        <v>300</v>
      </c>
      <c r="F18" t="s">
        <v>1229</v>
      </c>
      <c r="G18">
        <v>120</v>
      </c>
      <c r="J18" t="s">
        <v>1229</v>
      </c>
      <c r="K18">
        <v>190</v>
      </c>
    </row>
    <row r="21" spans="2:11" ht="15.75" x14ac:dyDescent="0.25">
      <c r="B21" s="198" t="s">
        <v>717</v>
      </c>
      <c r="C21" t="s">
        <v>407</v>
      </c>
      <c r="D21" t="s">
        <v>406</v>
      </c>
    </row>
    <row r="22" spans="2:11" ht="15.75" x14ac:dyDescent="0.25">
      <c r="B22" s="198" t="s">
        <v>1230</v>
      </c>
      <c r="C22" s="198" t="s">
        <v>1231</v>
      </c>
      <c r="D22" s="198" t="s">
        <v>1231</v>
      </c>
    </row>
    <row r="23" spans="2:11" x14ac:dyDescent="0.2">
      <c r="B23" t="s">
        <v>1227</v>
      </c>
      <c r="C23">
        <f ca="1">VLOOKUP($B23,INDIRECT(C$21),2,0)</f>
        <v>100</v>
      </c>
      <c r="D23">
        <f t="shared" ref="C23:D25" ca="1" si="0">VLOOKUP($B23,INDIRECT(D$21),2,0)</f>
        <v>80</v>
      </c>
    </row>
    <row r="24" spans="2:11" x14ac:dyDescent="0.2">
      <c r="B24" t="s">
        <v>1228</v>
      </c>
      <c r="C24">
        <f t="shared" ca="1" si="0"/>
        <v>200</v>
      </c>
      <c r="D24">
        <f t="shared" ca="1" si="0"/>
        <v>250</v>
      </c>
    </row>
    <row r="25" spans="2:11" x14ac:dyDescent="0.2">
      <c r="B25" t="s">
        <v>1229</v>
      </c>
      <c r="C25">
        <f t="shared" ca="1" si="0"/>
        <v>300</v>
      </c>
      <c r="D25">
        <f t="shared" ca="1" si="0"/>
        <v>120</v>
      </c>
    </row>
  </sheetData>
  <mergeCells count="3">
    <mergeCell ref="B14:C14"/>
    <mergeCell ref="F14:G14"/>
    <mergeCell ref="J14:K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DE35A-AC23-4959-B085-5275C18237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23</vt:i4>
      </vt:variant>
    </vt:vector>
  </HeadingPairs>
  <TitlesOfParts>
    <vt:vector size="65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Text Cleanup</vt:lpstr>
      <vt:lpstr>Employee Age Calculation</vt:lpstr>
      <vt:lpstr>Project End Date</vt:lpstr>
      <vt:lpstr>Project Working Days</vt:lpstr>
      <vt:lpstr>Extracting Data 2</vt:lpstr>
      <vt:lpstr>Data Set 1</vt:lpstr>
      <vt:lpstr>Data Set 2</vt:lpstr>
      <vt:lpstr>Data Set3</vt:lpstr>
      <vt:lpstr>Extract Data 3</vt:lpstr>
      <vt:lpstr>Tax Rate</vt:lpstr>
      <vt:lpstr>Filtering</vt:lpstr>
      <vt:lpstr>Calculate EMI</vt:lpstr>
      <vt:lpstr>Loan Details</vt:lpstr>
      <vt:lpstr>Int and Principal Components</vt:lpstr>
      <vt:lpstr>Ref</vt:lpstr>
      <vt:lpstr>Product Costing</vt:lpstr>
      <vt:lpstr>General</vt:lpstr>
      <vt:lpstr>Dept Wise Totals</vt:lpstr>
      <vt:lpstr>Multiple Criteria Totals</vt:lpstr>
      <vt:lpstr>One variable table</vt:lpstr>
      <vt:lpstr>Two Variable Table</vt:lpstr>
      <vt:lpstr>Pivot Table 1</vt:lpstr>
      <vt:lpstr>Pivot Table 2</vt:lpstr>
      <vt:lpstr>Piv</vt:lpstr>
      <vt:lpstr>Pivot Table 3</vt:lpstr>
      <vt:lpstr>sort</vt:lpstr>
      <vt:lpstr>Month Sate or Region wise total</vt:lpstr>
      <vt:lpstr>Totals</vt:lpstr>
      <vt:lpstr>Operations</vt:lpstr>
      <vt:lpstr>Table 1</vt:lpstr>
      <vt:lpstr>Master</vt:lpstr>
      <vt:lpstr>Marketing</vt:lpstr>
      <vt:lpstr>Manufacturing</vt:lpstr>
      <vt:lpstr>Extracting data</vt:lpstr>
      <vt:lpstr>offset &amp; indirect</vt:lpstr>
      <vt:lpstr>data1</vt:lpstr>
      <vt:lpstr>data2</vt:lpstr>
      <vt:lpstr>data3</vt:lpstr>
      <vt:lpstr>Dept</vt:lpstr>
      <vt:lpstr>Feb</vt:lpstr>
      <vt:lpstr>Gend</vt:lpstr>
      <vt:lpstr>Grd</vt:lpstr>
      <vt:lpstr>head1</vt:lpstr>
      <vt:lpstr>head2</vt:lpstr>
      <vt:lpstr>head3</vt:lpstr>
      <vt:lpstr>Idata</vt:lpstr>
      <vt:lpstr>Ihead</vt:lpstr>
      <vt:lpstr>Jan</vt:lpstr>
      <vt:lpstr>Mar</vt:lpstr>
      <vt:lpstr>Marks</vt:lpstr>
      <vt:lpstr>Prod</vt:lpstr>
      <vt:lpstr>Reg</vt:lpstr>
      <vt:lpstr>Salary</vt:lpstr>
      <vt:lpstr>Status</vt:lpstr>
      <vt:lpstr>unit</vt:lpstr>
      <vt:lpstr>Vdata</vt:lpstr>
      <vt:lpstr>Vhead</vt:lpstr>
      <vt:lpstr>Weht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Dodmani</cp:lastModifiedBy>
  <dcterms:created xsi:type="dcterms:W3CDTF">2011-11-05T05:37:51Z</dcterms:created>
  <dcterms:modified xsi:type="dcterms:W3CDTF">2023-03-02T16:39:47Z</dcterms:modified>
</cp:coreProperties>
</file>