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ml.chartshapes+xml"/>
  <Override PartName="/xl/tables/table1.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defaultThemeVersion="166925"/>
  <mc:AlternateContent xmlns:mc="http://schemas.openxmlformats.org/markup-compatibility/2006">
    <mc:Choice Requires="x15">
      <x15ac:absPath xmlns:x15ac="http://schemas.microsoft.com/office/spreadsheetml/2010/11/ac" url="C:\MS_PROJECT_Excel\Microsoft_Project_PowerBI_Excel\Demo Dashboard\"/>
    </mc:Choice>
  </mc:AlternateContent>
  <xr:revisionPtr revIDLastSave="0" documentId="13_ncr:1_{8335CCB7-B541-4D3B-910D-67D57DB6E147}" xr6:coauthVersionLast="46" xr6:coauthVersionMax="46" xr10:uidLastSave="{00000000-0000-0000-0000-000000000000}"/>
  <bookViews>
    <workbookView xWindow="-108" yWindow="-108" windowWidth="23256" windowHeight="12720" xr2:uid="{893DFA11-AD8A-41F5-AAD3-D62D550B4BDC}"/>
  </bookViews>
  <sheets>
    <sheet name="Dashboard" sheetId="3" r:id="rId1"/>
    <sheet name="Workings" sheetId="2" r:id="rId2"/>
    <sheet name="Data" sheetId="4" r:id="rId3"/>
    <sheet name="Sheet7" sheetId="7" r:id="rId4"/>
    <sheet name="Sheet6" sheetId="6" r:id="rId5"/>
    <sheet name="Sheet5" sheetId="5" r:id="rId6"/>
  </sheets>
  <externalReferences>
    <externalReference r:id="rId7"/>
  </externalReferences>
  <definedNames>
    <definedName name="Slicer_Manager">#N/A</definedName>
    <definedName name="Slicer_Project">#N/A</definedName>
  </definedNames>
  <calcPr calcId="191029"/>
  <pivotCaches>
    <pivotCache cacheId="0" r:id="rId8"/>
    <pivotCache cacheId="1" r:id="rId9"/>
    <pivotCache cacheId="2"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 i="3" l="1" a="1"/>
  <c r="K5" i="3" s="1"/>
  <c r="C1" i="3"/>
  <c r="B10" i="2"/>
  <c r="N8" i="2"/>
  <c r="C10" i="2" l="1"/>
  <c r="N9" i="2"/>
  <c r="G6" i="2"/>
  <c r="G4" i="2"/>
  <c r="N3" i="2"/>
  <c r="N4" i="2" s="1"/>
  <c r="G3" i="2"/>
  <c r="G2" i="2"/>
  <c r="C4" i="2"/>
  <c r="D5" i="2"/>
  <c r="O4" i="2"/>
  <c r="H2" i="2"/>
  <c r="H3" i="2"/>
  <c r="H6" i="2"/>
  <c r="H4" i="2"/>
  <c r="O3" i="2"/>
  <c r="H5" i="2"/>
  <c r="G5" i="2" l="1"/>
  <c r="D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<sst xmlns="http://schemas.openxmlformats.org/spreadsheetml/2006/main" count="259" uniqueCount="55">
  <si>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</si>
  <si>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</si>
  <si>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</si>
  <si>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</si>
  <si>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</si>
  <si>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</si>
  <si>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</si>
  <si>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</si>
  <si>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</si>
  <si>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</si>
  <si>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</si>
  <si>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</si>
  <si>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</si>
  <si>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</si>
  <si>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</si>
  <si>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</si>
  <si>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</si>
  <si>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</si>
  <si>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</si>
  <si>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</si>
  <si>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</si>
  <si>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</si>
  <si>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</si>
  <si>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</si>
  <si>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</si>
  <si>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</si>
  <si>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</si>
  <si>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</si>
  <si>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</si>
  <si>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</si>
  <si>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Budget v Actual Doughnut &amp; Bar Chart</t>
  </si>
  <si>
    <t>Tasks Bar Chart</t>
  </si>
  <si>
    <t>Overall Progress - Days Completed v Duration Doughnut Chart</t>
  </si>
  <si>
    <t>Scroll bar position</t>
  </si>
  <si>
    <t xml:space="preserve">Actual </t>
  </si>
  <si>
    <t xml:space="preserve">Budget </t>
  </si>
  <si>
    <t>Not Started</t>
  </si>
  <si>
    <t>Values</t>
  </si>
  <si>
    <t>Doughnut Chart</t>
  </si>
  <si>
    <t>%</t>
  </si>
  <si>
    <t>Formula</t>
  </si>
  <si>
    <t>Bar Chart</t>
  </si>
  <si>
    <t>In Progress</t>
  </si>
  <si>
    <t xml:space="preserve">Days completed </t>
  </si>
  <si>
    <t>Days Completed</t>
  </si>
  <si>
    <t>Dougnut Chart</t>
  </si>
  <si>
    <t>Completed</t>
  </si>
  <si>
    <t xml:space="preserve">Duration </t>
  </si>
  <si>
    <t>Days Remaining</t>
  </si>
  <si>
    <t>Remaining</t>
  </si>
  <si>
    <t>Total Tasks</t>
  </si>
  <si>
    <t>Grand Total</t>
  </si>
  <si>
    <t>Sum of Duration</t>
  </si>
  <si>
    <t>Sum of Days completed</t>
  </si>
  <si>
    <t>PROJECT MANAGEMENT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</si>
</sst>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quot;M&quot;"/>
    <numFmt numFmtId="165" formatCode="&quot;$&quot;#,##0.00"/>
    <numFmt numFmtId="166" formatCode="0.0,,\M;\-0.0,,\M"/>
    <numFmt numFmtId="167" formatCode="dd\-mmm"/>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12">
    <border>
      <left/>
      <right/>
      <top/>
      <bottom/>
      <diagonal/>
    </border>
    <border>
      <left/>
      <right/>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right/>
      <top style="thin">
        <color theme="0" tint="-4.9989318521683403E-2"/>
      </top>
      <bottom style="thin">
        <color theme="0" tint="-4.9989318521683403E-2"/>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14" fontId="0" fillId="0" borderId="0" xfId="0" applyNumberFormat="1"/>
    <xf numFmtId="3" fontId="0" fillId="0" borderId="0" xfId="0" applyNumberFormat="1"/>
    <xf numFmtId="9" fontId="0" fillId="0" borderId="0" xfId="1" applyFont="1"/>
    <xf numFmtId="0" fontId="2"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2" fillId="0" borderId="1" xfId="0" applyFont="1" applyBorder="1"/>
    <xf numFmtId="0" fontId="0" fillId="0" borderId="0" xfId="0" applyAlignment="1">
      <alignment horizontal="left"/>
    </xf>
    <xf numFmtId="0" fontId="0" fillId="0" borderId="0" xfId="0"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164" fontId="0" fillId="0" borderId="0" xfId="0" applyNumberFormat="1"/>
    <xf numFmtId="9" fontId="0" fillId="0" borderId="0" xfId="1" applyFont="1" applyAlignment="1">
      <alignment horizontal="center"/>
    </xf>
    <xf numFmtId="0" fontId="0" fillId="0" borderId="1" xfId="0" applyBorder="1" applyAlignment="1">
      <alignment horizontal="center"/>
    </xf>
    <xf numFmtId="0" fontId="0" fillId="0" borderId="0" xfId="0" pivotButton="1"/>
    <xf numFmtId="0" fontId="0" fillId="0" borderId="0" xfId="0" applyNumberFormat="1"/>
    <xf numFmtId="10" fontId="0" fillId="0" borderId="0" xfId="0" applyNumberFormat="1"/>
    <xf numFmtId="165" fontId="0" fillId="0" borderId="0" xfId="0" applyNumberFormat="1"/>
    <xf numFmtId="0" fontId="2" fillId="2" borderId="0" xfId="0" applyFont="1" applyFill="1"/>
    <xf numFmtId="14" fontId="2" fillId="2" borderId="0" xfId="0" applyNumberFormat="1" applyFont="1" applyFill="1"/>
    <xf numFmtId="10" fontId="2" fillId="2" borderId="0" xfId="0" applyNumberFormat="1" applyFont="1" applyFill="1"/>
    <xf numFmtId="165" fontId="2" fillId="2" borderId="0" xfId="0" applyNumberFormat="1" applyFont="1" applyFill="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pivotButton="1" applyAlignment="1">
      <alignment horizontal="left"/>
    </xf>
    <xf numFmtId="0" fontId="0" fillId="3" borderId="0" xfId="0" applyFill="1"/>
    <xf numFmtId="166" fontId="0" fillId="0" borderId="0" xfId="0" applyNumberFormat="1"/>
    <xf numFmtId="0" fontId="3" fillId="3" borderId="0" xfId="0" applyFont="1" applyFill="1" applyAlignment="1">
      <alignment vertical="center"/>
    </xf>
    <xf numFmtId="167" fontId="0" fillId="0" borderId="11" xfId="0" applyNumberFormat="1" applyBorder="1" applyAlignment="1">
      <alignment horizontal="center"/>
    </xf>
    <xf numFmtId="0" fontId="3" fillId="3" borderId="0" xfId="0" applyFont="1" applyFill="1" applyAlignment="1">
      <alignment horizontal="center" vertical="center"/>
    </xf>
  </cellXfs>
  <cellStyles count="2">
    <cellStyle name="Normal" xfId="0" builtinId="0"/>
    <cellStyle name="Percent" xfId="1" builtinId="5"/>
  </cellStyles>
  <dxfs count="21">
    <dxf>
      <numFmt numFmtId="165" formatCode="&quot;$&quot;#,##0.00"/>
    </dxf>
    <dxf>
      <numFmt numFmtId="165" formatCode="&quot;$&quot;#,##0.00"/>
    </dxf>
    <dxf>
      <numFmt numFmtId="14" formatCode="0.00%"/>
    </dxf>
    <dxf>
      <numFmt numFmtId="19" formatCode="m/d/yyyy"/>
    </dxf>
    <dxf>
      <numFmt numFmtId="19" formatCode="m/d/yyyy"/>
    </dxf>
    <dxf>
      <numFmt numFmtId="3" formatCode="#,##0"/>
    </dxf>
    <dxf>
      <numFmt numFmtId="3" formatCode="#,##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rgb="FFFF0000"/>
        </patternFill>
      </fill>
    </dxf>
    <dxf>
      <fill>
        <patternFill>
          <bgColor rgb="FFFFFF00"/>
        </patternFill>
      </fill>
    </dxf>
    <dxf>
      <fill>
        <patternFill>
          <bgColor theme="9"/>
        </patternFill>
      </fill>
    </dxf>
    <dxf>
      <fill>
        <patternFill>
          <bgColor theme="9" tint="-0.499984740745262"/>
        </patternFill>
      </fill>
    </dxf>
    <dxf>
      <fill>
        <patternFill patternType="lightGrid"/>
      </fill>
      <border>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explosion val="5"/>
            <c:spPr>
              <a:solidFill>
                <a:schemeClr val="accent1"/>
              </a:solidFill>
              <a:ln w="19050">
                <a:solidFill>
                  <a:schemeClr val="lt1"/>
                </a:solidFill>
              </a:ln>
              <a:effectLst/>
            </c:spPr>
            <c:extLst>
              <c:ext xmlns:c16="http://schemas.microsoft.com/office/drawing/2014/chart" uri="{C3380CC4-5D6E-409C-BE32-E72D297353CC}">
                <c16:uniqueId val="{00000001-38BA-4DF7-AF4D-130B92AC8C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8BA-4DF7-AF4D-130B92AC8C7D}"/>
              </c:ext>
            </c:extLst>
          </c:dPt>
          <c:cat>
            <c:strRef>
              <c:f>Workings!$M$8:$M$9</c:f>
              <c:strCache>
                <c:ptCount val="2"/>
                <c:pt idx="0">
                  <c:v>Days Completed</c:v>
                </c:pt>
                <c:pt idx="1">
                  <c:v>Days Remaining</c:v>
                </c:pt>
              </c:strCache>
            </c:strRef>
          </c:cat>
          <c:val>
            <c:numRef>
              <c:f>Workings!$N$8:$N$9</c:f>
              <c:numCache>
                <c:formatCode>0%</c:formatCode>
                <c:ptCount val="2"/>
                <c:pt idx="0">
                  <c:v>0.42105263157894735</c:v>
                </c:pt>
                <c:pt idx="1">
                  <c:v>0.57894736842105265</c:v>
                </c:pt>
              </c:numCache>
            </c:numRef>
          </c:val>
          <c:extLst>
            <c:ext xmlns:c16="http://schemas.microsoft.com/office/drawing/2014/chart" uri="{C3380CC4-5D6E-409C-BE32-E72D297353CC}">
              <c16:uniqueId val="{00000004-38BA-4DF7-AF4D-130B92AC8C7D}"/>
            </c:ext>
          </c:extLst>
        </c:ser>
        <c:dLbls>
          <c:showLegendKey val="0"/>
          <c:showVal val="0"/>
          <c:showCatName val="0"/>
          <c:showSerName val="0"/>
          <c:showPercent val="0"/>
          <c:showBubbleSize val="0"/>
          <c:showLeaderLines val="1"/>
        </c:dLbls>
        <c:firstSliceAng val="0"/>
        <c:holeSize val="70"/>
      </c:doughnutChart>
      <c:spPr>
        <a:noFill/>
        <a:ln>
          <a:noFill/>
        </a:ln>
        <a:effectLst/>
      </c:spPr>
    </c:plotArea>
    <c:legend>
      <c:legendPos val="t"/>
      <c:layout>
        <c:manualLayout>
          <c:xMode val="edge"/>
          <c:yMode val="edge"/>
          <c:x val="0.12227350427350428"/>
          <c:y val="6.3291139240506333E-2"/>
          <c:w val="0.75545213675213674"/>
          <c:h val="0.2452556563340974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Budget</a:t>
            </a:r>
            <a:r>
              <a:rPr lang="en-US" sz="1100" baseline="0"/>
              <a:t> Spent</a:t>
            </a:r>
            <a:endParaRPr lang="en-US"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07-4775-8698-FEB18711C82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07-4775-8698-FEB18711C82E}"/>
              </c:ext>
            </c:extLst>
          </c:dPt>
          <c:val>
            <c:numRef>
              <c:f>Workings!$B$10:$C$10</c:f>
              <c:numCache>
                <c:formatCode>0%</c:formatCode>
                <c:ptCount val="2"/>
                <c:pt idx="0">
                  <c:v>0.42347250571210965</c:v>
                </c:pt>
                <c:pt idx="1">
                  <c:v>0.57652749428789041</c:v>
                </c:pt>
              </c:numCache>
            </c:numRef>
          </c:val>
          <c:extLst>
            <c:ext xmlns:c16="http://schemas.microsoft.com/office/drawing/2014/chart" uri="{C3380CC4-5D6E-409C-BE32-E72D297353CC}">
              <c16:uniqueId val="{00000004-3507-4775-8698-FEB18711C82E}"/>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[Demo_Dashboard.xlsx]Workings!PivotTable9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BUDGET vs Actual</a:t>
            </a:r>
          </a:p>
        </c:rich>
      </c:tx>
      <c:layout>
        <c:manualLayout>
          <c:xMode val="edge"/>
          <c:yMode val="edge"/>
          <c:x val="7.1521759259259257E-2"/>
          <c:y val="7.56627941614536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barChart>
        <c:barDir val="bar"/>
        <c:grouping val="clustered"/>
        <c:varyColors val="0"/>
        <c:ser>
          <c:idx val="0"/>
          <c:order val="0"/>
          <c:tx>
            <c:strRef>
              <c:f>Workings!$B$8</c:f>
              <c:strCache>
                <c:ptCount val="1"/>
                <c:pt idx="0">
                  <c:v>Actual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Workings!$B$9</c:f>
              <c:strCache>
                <c:ptCount val="1"/>
                <c:pt idx="0">
                  <c:v>Total</c:v>
                </c:pt>
              </c:strCache>
            </c:strRef>
          </c:cat>
          <c:val>
            <c:numRef>
              <c:f>Workings!$B$9</c:f>
              <c:numCache>
                <c:formatCode>0.0,,\M;\-0.0,,\M</c:formatCode>
                <c:ptCount val="1"/>
                <c:pt idx="0">
                  <c:v>8340291</c:v>
                </c:pt>
              </c:numCache>
            </c:numRef>
          </c:val>
          <c:extLst>
            <c:ext xmlns:c16="http://schemas.microsoft.com/office/drawing/2014/chart" uri="{C3380CC4-5D6E-409C-BE32-E72D297353CC}">
              <c16:uniqueId val="{00000000-CDA3-4963-ADBD-0DB70634CFA7}"/>
            </c:ext>
          </c:extLst>
        </c:ser>
        <c:ser>
          <c:idx val="1"/>
          <c:order val="1"/>
          <c:tx>
            <c:strRef>
              <c:f>Workings!$C$8</c:f>
              <c:strCache>
                <c:ptCount val="1"/>
                <c:pt idx="0">
                  <c:v>Budget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Workings!$B$9</c:f>
              <c:strCache>
                <c:ptCount val="1"/>
                <c:pt idx="0">
                  <c:v>Total</c:v>
                </c:pt>
              </c:strCache>
            </c:strRef>
          </c:cat>
          <c:val>
            <c:numRef>
              <c:f>Workings!$C$9</c:f>
              <c:numCache>
                <c:formatCode>0.0,,\M;\-0.0,,\M</c:formatCode>
                <c:ptCount val="1"/>
                <c:pt idx="0">
                  <c:v>19695000</c:v>
                </c:pt>
              </c:numCache>
            </c:numRef>
          </c:val>
          <c:extLst>
            <c:ext xmlns:c16="http://schemas.microsoft.com/office/drawing/2014/chart" uri="{C3380CC4-5D6E-409C-BE32-E72D297353CC}">
              <c16:uniqueId val="{00000001-CDA3-4963-ADBD-0DB70634CFA7}"/>
            </c:ext>
          </c:extLst>
        </c:ser>
        <c:dLbls>
          <c:dLblPos val="outEnd"/>
          <c:showLegendKey val="0"/>
          <c:showVal val="1"/>
          <c:showCatName val="0"/>
          <c:showSerName val="0"/>
          <c:showPercent val="0"/>
          <c:showBubbleSize val="0"/>
        </c:dLbls>
        <c:gapWidth val="0"/>
        <c:overlap val="-30"/>
        <c:axId val="107852784"/>
        <c:axId val="107866928"/>
      </c:barChart>
      <c:catAx>
        <c:axId val="107852784"/>
        <c:scaling>
          <c:orientation val="minMax"/>
        </c:scaling>
        <c:delete val="1"/>
        <c:axPos val="l"/>
        <c:numFmt formatCode="General" sourceLinked="1"/>
        <c:majorTickMark val="none"/>
        <c:minorTickMark val="none"/>
        <c:tickLblPos val="nextTo"/>
        <c:crossAx val="107866928"/>
        <c:crosses val="autoZero"/>
        <c:auto val="1"/>
        <c:lblAlgn val="ctr"/>
        <c:lblOffset val="100"/>
        <c:noMultiLvlLbl val="0"/>
      </c:catAx>
      <c:valAx>
        <c:axId val="107866928"/>
        <c:scaling>
          <c:orientation val="minMax"/>
        </c:scaling>
        <c:delete val="1"/>
        <c:axPos val="b"/>
        <c:numFmt formatCode="0.0,,\M;\-0.0,,\M" sourceLinked="1"/>
        <c:majorTickMark val="none"/>
        <c:minorTickMark val="none"/>
        <c:tickLblPos val="nextTo"/>
        <c:crossAx val="10785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OVERALL TASK PROGRESS</a:t>
            </a:r>
          </a:p>
        </c:rich>
      </c:tx>
      <c:layout>
        <c:manualLayout>
          <c:xMode val="edge"/>
          <c:yMode val="edge"/>
          <c:x val="0.21236681887366818"/>
          <c:y val="9.86842105263157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8.3713850837138504E-2"/>
          <c:y val="0.65751225998066032"/>
          <c:w val="0.87442922374429222"/>
          <c:h val="0.2218737049316204"/>
        </c:manualLayout>
      </c:layout>
      <c:barChart>
        <c:barDir val="bar"/>
        <c:grouping val="stacked"/>
        <c:varyColors val="0"/>
        <c:ser>
          <c:idx val="0"/>
          <c:order val="0"/>
          <c:tx>
            <c:strRef>
              <c:f>Workings!$F$2</c:f>
              <c:strCache>
                <c:ptCount val="1"/>
                <c:pt idx="0">
                  <c:v>Not Started</c:v>
                </c:pt>
              </c:strCache>
            </c:strRef>
          </c:tx>
          <c:spPr>
            <a:solidFill>
              <a:schemeClr val="accent1"/>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Workings!$G$2</c:f>
              <c:numCache>
                <c:formatCode>General</c:formatCode>
                <c:ptCount val="1"/>
                <c:pt idx="0">
                  <c:v>0</c:v>
                </c:pt>
              </c:numCache>
            </c:numRef>
          </c:val>
          <c:extLst>
            <c:ext xmlns:c16="http://schemas.microsoft.com/office/drawing/2014/chart" uri="{C3380CC4-5D6E-409C-BE32-E72D297353CC}">
              <c16:uniqueId val="{00000000-BB40-4F2A-B9CC-1522F6F5912F}"/>
            </c:ext>
          </c:extLst>
        </c:ser>
        <c:ser>
          <c:idx val="1"/>
          <c:order val="1"/>
          <c:tx>
            <c:strRef>
              <c:f>Workings!$F$3</c:f>
              <c:strCache>
                <c:ptCount val="1"/>
                <c:pt idx="0">
                  <c:v>In Progress</c:v>
                </c:pt>
              </c:strCache>
            </c:strRef>
          </c:tx>
          <c:spPr>
            <a:solidFill>
              <a:schemeClr val="accent2"/>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Workings!$G$3</c:f>
              <c:numCache>
                <c:formatCode>General</c:formatCode>
                <c:ptCount val="1"/>
                <c:pt idx="0">
                  <c:v>0</c:v>
                </c:pt>
              </c:numCache>
            </c:numRef>
          </c:val>
          <c:extLst>
            <c:ext xmlns:c16="http://schemas.microsoft.com/office/drawing/2014/chart" uri="{C3380CC4-5D6E-409C-BE32-E72D297353CC}">
              <c16:uniqueId val="{00000001-BB40-4F2A-B9CC-1522F6F5912F}"/>
            </c:ext>
          </c:extLst>
        </c:ser>
        <c:ser>
          <c:idx val="2"/>
          <c:order val="2"/>
          <c:tx>
            <c:strRef>
              <c:f>Workings!$F$4</c:f>
              <c:strCache>
                <c:ptCount val="1"/>
                <c:pt idx="0">
                  <c:v>Completed</c:v>
                </c:pt>
              </c:strCache>
            </c:strRef>
          </c:tx>
          <c:spPr>
            <a:solidFill>
              <a:schemeClr val="accent3"/>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Workings!$G$4</c:f>
              <c:numCache>
                <c:formatCode>General</c:formatCode>
                <c:ptCount val="1"/>
                <c:pt idx="0">
                  <c:v>0</c:v>
                </c:pt>
              </c:numCache>
            </c:numRef>
          </c:val>
          <c:extLst>
            <c:ext xmlns:c16="http://schemas.microsoft.com/office/drawing/2014/chart" uri="{C3380CC4-5D6E-409C-BE32-E72D297353CC}">
              <c16:uniqueId val="{00000002-BB40-4F2A-B9CC-1522F6F5912F}"/>
            </c:ext>
          </c:extLst>
        </c:ser>
        <c:dLbls>
          <c:dLblPos val="ctr"/>
          <c:showLegendKey val="0"/>
          <c:showVal val="1"/>
          <c:showCatName val="0"/>
          <c:showSerName val="0"/>
          <c:showPercent val="0"/>
          <c:showBubbleSize val="0"/>
        </c:dLbls>
        <c:gapWidth val="150"/>
        <c:overlap val="100"/>
        <c:axId val="107872336"/>
        <c:axId val="107861104"/>
      </c:barChart>
      <c:catAx>
        <c:axId val="107872336"/>
        <c:scaling>
          <c:orientation val="minMax"/>
        </c:scaling>
        <c:delete val="1"/>
        <c:axPos val="l"/>
        <c:numFmt formatCode="General" sourceLinked="1"/>
        <c:majorTickMark val="none"/>
        <c:minorTickMark val="none"/>
        <c:tickLblPos val="nextTo"/>
        <c:crossAx val="107861104"/>
        <c:crosses val="autoZero"/>
        <c:auto val="1"/>
        <c:lblAlgn val="ctr"/>
        <c:lblOffset val="100"/>
        <c:noMultiLvlLbl val="0"/>
      </c:catAx>
      <c:valAx>
        <c:axId val="107861104"/>
        <c:scaling>
          <c:orientation val="minMax"/>
        </c:scaling>
        <c:delete val="1"/>
        <c:axPos val="b"/>
        <c:numFmt formatCode="General" sourceLinked="1"/>
        <c:majorTickMark val="none"/>
        <c:minorTickMark val="none"/>
        <c:tickLblPos val="nextTo"/>
        <c:crossAx val="1078723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Budget</a:t>
            </a:r>
            <a:r>
              <a:rPr lang="en-US" baseline="0"/>
              <a:t> Spent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E19-47B9-AE1C-97080C1F3C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19-47B9-AE1C-97080C1F3C09}"/>
              </c:ext>
            </c:extLst>
          </c:dPt>
          <c:val>
            <c:numRef>
              <c:f>Workings!$B$10:$C$10</c:f>
              <c:numCache>
                <c:formatCode>0%</c:formatCode>
                <c:ptCount val="2"/>
                <c:pt idx="0">
                  <c:v>0.42347250571210965</c:v>
                </c:pt>
                <c:pt idx="1">
                  <c:v>0.57652749428789041</c:v>
                </c:pt>
              </c:numCache>
            </c:numRef>
          </c:val>
          <c:extLst>
            <c:ext xmlns:c16="http://schemas.microsoft.com/office/drawing/2014/chart" uri="{C3380CC4-5D6E-409C-BE32-E72D297353CC}">
              <c16:uniqueId val="{00000000-D547-46BA-A32E-D9A5ED1DB32E}"/>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Workings!$Q$2" horiz="1" max="30" noThreeD="1"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9</xdr:col>
      <xdr:colOff>586740</xdr:colOff>
      <xdr:row>0</xdr:row>
      <xdr:rowOff>0</xdr:rowOff>
    </xdr:from>
    <xdr:to>
      <xdr:col>11</xdr:col>
      <xdr:colOff>560400</xdr:colOff>
      <xdr:row>3</xdr:row>
      <xdr:rowOff>388620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525780</xdr:colOff>
      <xdr:row>0</xdr:row>
      <xdr:rowOff>0</xdr:rowOff>
    </xdr:from>
    <xdr:to>
      <xdr:col>19</xdr:col>
      <xdr:colOff>510540</xdr:colOff>
      <xdr:row>3</xdr:row>
      <xdr:rowOff>365760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15240</xdr:colOff>
      <xdr:row>0</xdr:row>
      <xdr:rowOff>0</xdr:rowOff>
    </xdr:from>
    <xdr:to>
      <xdr:col>23</xdr:col>
      <xdr:colOff>331200</xdr:colOff>
      <xdr:row>3</xdr:row>
      <xdr:rowOff>358140</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7620</xdr:colOff>
      <xdr:row>1</xdr:row>
      <xdr:rowOff>121920</xdr:rowOff>
    </xdr:from>
    <xdr:to>
      <xdr:col>3</xdr:col>
      <xdr:colOff>140520</xdr:colOff>
      <xdr:row>3</xdr:row>
      <xdr:rowOff>436560</xdr:rowOff>
    </xdr:to>
    <mc:AlternateContent xmlns:mc="http://schemas.openxmlformats.org/markup-compatibility/2006" xmlns:a14="http://schemas.microsoft.com/office/drawing/2010/main">
      <mc:Choice Requires="a14">
        <xdr:graphicFrame macro="">
          <xdr:nvGraphicFramePr>
            <xdr:cNvPr id="7" name="Project">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7620" y="480060"/>
              <a:ext cx="3600000" cy="680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228600</xdr:colOff>
      <xdr:row>1</xdr:row>
      <xdr:rowOff>121920</xdr:rowOff>
    </xdr:from>
    <xdr:to>
      <xdr:col>7</xdr:col>
      <xdr:colOff>750120</xdr:colOff>
      <xdr:row>3</xdr:row>
      <xdr:rowOff>436560</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95700" y="480060"/>
              <a:ext cx="3600000" cy="680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0</xdr:colOff>
      <xdr:row>0</xdr:row>
      <xdr:rowOff>0</xdr:rowOff>
    </xdr:from>
    <xdr:to>
      <xdr:col>17</xdr:col>
      <xdr:colOff>289560</xdr:colOff>
      <xdr:row>3</xdr:row>
      <xdr:rowOff>388620</xdr:rowOff>
    </xdr:to>
    <xdr:graphicFrame macro="">
      <xdr:nvGraphicFramePr>
        <xdr:cNvPr id="9" name="Chart 8">
          <a:extLst>
            <a:ext uri="{FF2B5EF4-FFF2-40B4-BE49-F238E27FC236}">
              <a16:creationId xmlns:a16="http://schemas.microsoft.com/office/drawing/2014/main" i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30480</xdr:colOff>
          <xdr:row>0</xdr:row>
          <xdr:rowOff>83820</xdr:rowOff>
        </xdr:from>
        <xdr:to>
          <xdr:col>6</xdr:col>
          <xdr:colOff>693420</xdr:colOff>
          <xdr:row>0</xdr:row>
          <xdr:rowOff>289560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0.21846</cdr:x>
      <cdr:y>0.31903</cdr:y>
    </cdr:from>
    <cdr:to>
      <cdr:x>1</cdr:x>
      <cdr:y>1</cdr:y>
    </cdr:to>
    <cdr:sp macro="" textlink="">
      <cdr:nvSpPr>
        <cdr:cNvPr id="2" name="TextBox 1">
          <a:extLst xmlns:a="http://schemas.openxmlformats.org/drawingml/2006/main">
            <a:ext uri="{FF2B5EF4-FFF2-40B4-BE49-F238E27FC236}">
              <a16:creationId xmlns:a16="http://schemas.microsoft.com/office/drawing/2014/main" id="{11FEAEEF-7728-423C-88E3-1F1FF478BAF1}"/>
            </a:ext>
          </a:extLst>
        </cdr:cNvPr>
        <cdr:cNvSpPr txBox="1"/>
      </cdr:nvSpPr>
      <cdr:spPr>
        <a:xfrm xmlns:a="http://schemas.openxmlformats.org/drawingml/2006/main">
          <a:off x="388620" y="7429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0.21846</cdr:x>
      <cdr:y>0.31903</cdr:y>
    </cdr:from>
    <cdr:to>
      <cdr:x>1</cdr:x>
      <cdr:y>1</cdr:y>
    </cdr:to>
    <cdr:sp macro="" textlink="">
      <cdr:nvSpPr>
        <cdr:cNvPr id="3" name="TextBox 2">
          <a:extLst xmlns:a="http://schemas.openxmlformats.org/drawingml/2006/main">
            <a:ext uri="{FF2B5EF4-FFF2-40B4-BE49-F238E27FC236}">
              <a16:creationId xmlns:a16="http://schemas.microsoft.com/office/drawing/2014/main" id="{2F334480-48A1-41C2-8E5F-5C69C1D3569E}"/>
            </a:ext>
          </a:extLst>
        </cdr:cNvPr>
        <cdr:cNvSpPr txBox="1"/>
      </cdr:nvSpPr>
      <cdr:spPr>
        <a:xfrm xmlns:a="http://schemas.openxmlformats.org/drawingml/2006/main">
          <a:off x="320040" y="69723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0.33222</cdr:x>
      <cdr:y>0.58861</cdr:y>
    </cdr:from>
    <cdr:to>
      <cdr:x>0.74246</cdr:x>
      <cdr:y>0.82</cdr:y>
    </cdr:to>
    <cdr:sp macro="" textlink="Workings!$N$8">
      <cdr:nvSpPr>
        <cdr:cNvPr id="4" name="TextBox 3">
          <a:extLst xmlns:a="http://schemas.openxmlformats.org/drawingml/2006/main">
            <a:ext uri="{FF2B5EF4-FFF2-40B4-BE49-F238E27FC236}">
              <a16:creationId xmlns:a16="http://schemas.microsoft.com/office/drawing/2014/main" id="{B73EFA7D-F0BC-414D-91B7-0634D61F0937}"/>
            </a:ext>
          </a:extLst>
        </cdr:cNvPr>
        <cdr:cNvSpPr txBox="1"/>
      </cdr:nvSpPr>
      <cdr:spPr>
        <a:xfrm xmlns:a="http://schemas.openxmlformats.org/drawingml/2006/main">
          <a:off x="411480" y="708660"/>
          <a:ext cx="508116" cy="27858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11C44A0B-31EB-48E0-B056-3F63C19862A0}" type="TxLink">
            <a:rPr lang="en-US" sz="1100" b="0" i="0" u="none" strike="noStrike">
              <a:solidFill>
                <a:srgbClr val="000000"/>
              </a:solidFill>
              <a:latin typeface="Calibri"/>
              <a:cs typeface="Calibri"/>
            </a:rPr>
            <a:pPr/>
            <a:t>42%</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0.29326</cdr:x>
      <cdr:y>0.47471</cdr:y>
    </cdr:from>
    <cdr:to>
      <cdr:x>0.73613</cdr:x>
      <cdr:y>0.73575</cdr:y>
    </cdr:to>
    <cdr:sp macro="" textlink="Workings!$B$10">
      <cdr:nvSpPr>
        <cdr:cNvPr id="2" name="TextBox 1">
          <a:extLst xmlns:a="http://schemas.openxmlformats.org/drawingml/2006/main">
            <a:ext uri="{FF2B5EF4-FFF2-40B4-BE49-F238E27FC236}">
              <a16:creationId xmlns:a16="http://schemas.microsoft.com/office/drawing/2014/main" id="{9F8E05C1-22A1-4867-9007-0A070308F0B8}"/>
            </a:ext>
          </a:extLst>
        </cdr:cNvPr>
        <cdr:cNvSpPr txBox="1"/>
      </cdr:nvSpPr>
      <cdr:spPr>
        <a:xfrm xmlns:a="http://schemas.openxmlformats.org/drawingml/2006/main">
          <a:off x="353074" y="571537"/>
          <a:ext cx="533198" cy="31428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9CE15A64-CBD2-4164-B4E7-11D18ED7497B}" type="TxLink">
            <a:rPr lang="en-US" sz="1400" b="0" i="0" u="none" strike="noStrike">
              <a:solidFill>
                <a:srgbClr val="000000"/>
              </a:solidFill>
              <a:latin typeface="Calibri"/>
              <a:cs typeface="Calibri"/>
            </a:rPr>
            <a:pPr/>
            <a:t>42%</a:t>
          </a:fld>
          <a:endParaRPr lang="en-US" sz="1400"/>
        </a:p>
      </cdr:txBody>
    </cdr:sp>
  </cdr:relSizeAnchor>
</c:userShapes>
</file>

<file path=xl/drawings/drawing4.xml><?xml version="1.0" encoding="utf-8"?>
<xdr:wsDr xmlns:xdr="http://schemas.openxmlformats.org/drawingml/2006/spreadsheetDrawing" xmlns:a="http://schemas.openxmlformats.org/drawingml/2006/main">
  <xdr:twoCellAnchor>
    <xdr:from>
      <xdr:col>0</xdr:col>
      <xdr:colOff>60960</xdr:colOff>
      <xdr:row>11</xdr:row>
      <xdr:rowOff>26670</xdr:rowOff>
    </xdr:from>
    <xdr:to>
      <xdr:col>1</xdr:col>
      <xdr:colOff>255600</xdr:colOff>
      <xdr:row>18</xdr:row>
      <xdr:rowOff>89310</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0.29959</cdr:x>
      <cdr:y>0.57598</cdr:y>
    </cdr:from>
    <cdr:to>
      <cdr:x>0.74246</cdr:x>
      <cdr:y>0.83702</cdr:y>
    </cdr:to>
    <cdr:sp macro="" textlink="Workings!$B$10">
      <cdr:nvSpPr>
        <cdr:cNvPr id="2" name="TextBox 1">
          <a:extLst xmlns:a="http://schemas.openxmlformats.org/drawingml/2006/main">
            <a:ext uri="{FF2B5EF4-FFF2-40B4-BE49-F238E27FC236}">
              <a16:creationId xmlns:a16="http://schemas.microsoft.com/office/drawing/2014/main" id="{9F8E05C1-22A1-4867-9007-0A070308F0B8}"/>
            </a:ext>
          </a:extLst>
        </cdr:cNvPr>
        <cdr:cNvSpPr txBox="1"/>
      </cdr:nvSpPr>
      <cdr:spPr>
        <a:xfrm xmlns:a="http://schemas.openxmlformats.org/drawingml/2006/main">
          <a:off x="350520" y="773430"/>
          <a:ext cx="518160" cy="3505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9CE15A64-CBD2-4164-B4E7-11D18ED7497B}" type="TxLink">
            <a:rPr lang="en-US" sz="1400" b="0" i="0" u="none" strike="noStrike">
              <a:solidFill>
                <a:srgbClr val="000000"/>
              </a:solidFill>
              <a:latin typeface="Calibri"/>
              <a:cs typeface="Calibri"/>
            </a:rPr>
            <a:pPr/>
            <a:t>42%</a:t>
          </a:fld>
          <a:endParaRPr lang="en-US" sz="14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rice.DESKTOP-K1GBPN9/Documents/MicrosoftProject/project_management_dashboard_36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Workings"/>
      <sheetName val="Data"/>
      <sheetName val="Instructions"/>
      <sheetName val="More Resources"/>
      <sheetName val="Dashboard Protection"/>
    </sheetNames>
    <sheetDataSet>
      <sheetData sheetId="0"/>
      <sheetData sheetId="1">
        <row r="6">
          <cell r="B6" t="str">
            <v>Task 1</v>
          </cell>
          <cell r="H6">
            <v>0.375</v>
          </cell>
        </row>
        <row r="7">
          <cell r="B7" t="str">
            <v>Task 2</v>
          </cell>
          <cell r="H7">
            <v>0.44444444444444442</v>
          </cell>
        </row>
        <row r="8">
          <cell r="B8" t="str">
            <v>Task 3</v>
          </cell>
          <cell r="H8">
            <v>0.6</v>
          </cell>
        </row>
        <row r="9">
          <cell r="B9" t="str">
            <v>Task 4</v>
          </cell>
          <cell r="H9">
            <v>1</v>
          </cell>
        </row>
        <row r="10">
          <cell r="B10" t="str">
            <v>Task 5</v>
          </cell>
          <cell r="H10">
            <v>0.42857142857142855</v>
          </cell>
        </row>
        <row r="11">
          <cell r="B11" t="str">
            <v>Task 6</v>
          </cell>
          <cell r="H11">
            <v>0.2</v>
          </cell>
        </row>
        <row r="12">
          <cell r="B12" t="str">
            <v>Task 7</v>
          </cell>
          <cell r="H12">
            <v>0.3</v>
          </cell>
        </row>
        <row r="13">
          <cell r="B13" t="str">
            <v>Task 8</v>
          </cell>
          <cell r="H13">
            <v>0</v>
          </cell>
        </row>
        <row r="14">
          <cell r="B14" t="str">
            <v>Task 1</v>
          </cell>
          <cell r="H14">
            <v>0.88888888888888884</v>
          </cell>
        </row>
        <row r="15">
          <cell r="B15" t="str">
            <v>Task 2</v>
          </cell>
          <cell r="H15">
            <v>0.2</v>
          </cell>
        </row>
        <row r="16">
          <cell r="B16" t="str">
            <v>Task 3</v>
          </cell>
          <cell r="H16">
            <v>0</v>
          </cell>
        </row>
        <row r="17">
          <cell r="B17" t="str">
            <v>Task 4</v>
          </cell>
          <cell r="H17">
            <v>0.625</v>
          </cell>
        </row>
        <row r="18">
          <cell r="B18" t="str">
            <v>Task 5</v>
          </cell>
          <cell r="H18">
            <v>0.3</v>
          </cell>
        </row>
        <row r="19">
          <cell r="B19" t="str">
            <v>Task 6</v>
          </cell>
          <cell r="H19">
            <v>0.5</v>
          </cell>
        </row>
        <row r="20">
          <cell r="B20" t="str">
            <v>Task 7</v>
          </cell>
          <cell r="H20">
            <v>0.5</v>
          </cell>
        </row>
        <row r="21">
          <cell r="B21" t="str">
            <v>Task 1</v>
          </cell>
          <cell r="H21">
            <v>0.4</v>
          </cell>
        </row>
        <row r="22">
          <cell r="B22" t="str">
            <v>Task 2</v>
          </cell>
          <cell r="H22">
            <v>0.5</v>
          </cell>
        </row>
        <row r="23">
          <cell r="B23" t="str">
            <v>Task 3</v>
          </cell>
          <cell r="H23">
            <v>0.4</v>
          </cell>
        </row>
        <row r="24">
          <cell r="B24" t="str">
            <v>Task 4</v>
          </cell>
          <cell r="H24">
            <v>0.33333333333333331</v>
          </cell>
        </row>
        <row r="25">
          <cell r="B25" t="str">
            <v>Task 5</v>
          </cell>
          <cell r="H25">
            <v>0.25</v>
          </cell>
        </row>
        <row r="26">
          <cell r="B26" t="str">
            <v>Task 6</v>
          </cell>
          <cell r="H26">
            <v>0</v>
          </cell>
        </row>
        <row r="27">
          <cell r="B27" t="str">
            <v>Task 7</v>
          </cell>
          <cell r="H27">
            <v>0.42857142857142855</v>
          </cell>
        </row>
        <row r="28">
          <cell r="B28" t="str">
            <v>Task 8</v>
          </cell>
          <cell r="H28">
            <v>0.4</v>
          </cell>
        </row>
        <row r="29">
          <cell r="B29" t="str">
            <v>Task 9</v>
          </cell>
          <cell r="H29">
            <v>0.1111111111111111</v>
          </cell>
        </row>
        <row r="30">
          <cell r="B30" t="str">
            <v>Task 10</v>
          </cell>
          <cell r="H30">
            <v>0.5</v>
          </cell>
        </row>
        <row r="31">
          <cell r="B31" t="str">
            <v>Task 1</v>
          </cell>
          <cell r="H31">
            <v>1</v>
          </cell>
        </row>
        <row r="32">
          <cell r="B32" t="str">
            <v>Task 2</v>
          </cell>
          <cell r="H32">
            <v>0.44444444444444442</v>
          </cell>
        </row>
        <row r="33">
          <cell r="B33" t="str">
            <v>Task 3</v>
          </cell>
          <cell r="H33">
            <v>0</v>
          </cell>
        </row>
        <row r="34">
          <cell r="B34" t="str">
            <v>Task 4</v>
          </cell>
          <cell r="H34">
            <v>0.42857142857142855</v>
          </cell>
        </row>
        <row r="35">
          <cell r="B35" t="str">
            <v>Task 5</v>
          </cell>
          <cell r="H35">
            <v>0.25</v>
          </cell>
        </row>
        <row r="36">
          <cell r="B36" t="str">
            <v>Task 6</v>
          </cell>
          <cell r="H36">
            <v>0.5</v>
          </cell>
        </row>
        <row r="37">
          <cell r="B37" t="str">
            <v>Task 7</v>
          </cell>
          <cell r="H37">
            <v>0.83333333333333337</v>
          </cell>
        </row>
        <row r="38">
          <cell r="B38" t="str">
            <v>Task 8</v>
          </cell>
          <cell r="H38">
            <v>0.25</v>
          </cell>
        </row>
        <row r="39">
          <cell r="B39" t="str">
            <v>Task 9</v>
          </cell>
          <cell r="H39">
            <v>0.42857142857142855</v>
          </cell>
        </row>
        <row r="40">
          <cell r="B40" t="str">
            <v>Task 10</v>
          </cell>
          <cell r="H40">
            <v>1</v>
          </cell>
        </row>
        <row r="41">
          <cell r="B41" t="str">
            <v>Task 1</v>
          </cell>
          <cell r="H41">
            <v>0.5</v>
          </cell>
        </row>
        <row r="42">
          <cell r="B42" t="str">
            <v>Task 2</v>
          </cell>
          <cell r="H42">
            <v>0.8</v>
          </cell>
        </row>
        <row r="43">
          <cell r="B43" t="str">
            <v>Task 3</v>
          </cell>
          <cell r="H43">
            <v>0.42857142857142855</v>
          </cell>
        </row>
        <row r="44">
          <cell r="B44" t="str">
            <v>Task 4</v>
          </cell>
          <cell r="H44">
            <v>0.2857142857142857</v>
          </cell>
        </row>
        <row r="45">
          <cell r="B45" t="str">
            <v>Task 5</v>
          </cell>
          <cell r="H45">
            <v>0.66666666666666663</v>
          </cell>
        </row>
        <row r="46">
          <cell r="B46"/>
          <cell r="H46"/>
        </row>
        <row r="47">
          <cell r="H47"/>
        </row>
        <row r="48">
          <cell r="H48"/>
        </row>
        <row r="49">
          <cell r="H49"/>
        </row>
        <row r="50">
          <cell r="H50"/>
        </row>
        <row r="51">
          <cell r="H51"/>
        </row>
      </sheetData>
      <sheetData sheetId="2"/>
      <sheetData sheetId="3"/>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price.DESKTOP-K1GBPN9/Documents/MicrosoftProject/project_management_dashboard_365.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3962.895952662038" createdVersion="6" refreshedVersion="6" minRefreshableVersion="3" recordCount="40" xr:uid="{ACD8D4E0-89B0-4995-850A-4FC9218295F3}">
  <cacheSource type="worksheet">
    <worksheetSource name="Table1" r:id="rId2"/>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7641758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Price" refreshedDate="44216.39274398148" createdVersion="6" refreshedVersion="6" minRefreshableVersion="3" recordCount="40" xr:uid="{A087D437-0FC6-4770-B3E2-0D994F624334}">
  <cacheSource type="worksheet">
    <worksheetSource name="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0">
      <sharedItems containsSemiMixedTypes="0" containsString="0" containsNumber="1" containsInteger="1" minValue="0" maxValue="8" count="8">
        <n v="2"/>
        <n v="3"/>
        <n v="4"/>
        <n v="1"/>
        <n v="0"/>
        <n v="7"/>
        <n v="5"/>
        <n v="8"/>
      </sharedItems>
    </cacheField>
    <cacheField name="Progress" numFmtId="10">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165">
      <sharedItems containsSemiMixedTypes="0" containsString="0" containsNumber="1" containsInteger="1" minValue="50000" maxValue="990000"/>
    </cacheField>
    <cacheField name="Actual" numFmtId="165">
      <sharedItems containsSemiMixedTypes="0" containsString="0" containsNumber="1" containsInteger="1" minValue="0" maxValue="807069"/>
    </cacheField>
  </cacheFields>
  <extLst>
    <ext xmlns:x14="http://schemas.microsoft.com/office/spreadsheetml/2009/9/main" uri="{725AE2AE-9491-48be-B2B4-4EB974FC3084}">
      <x14:pivotCacheDefinition pivotCacheId="12999564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Price" refreshedDate="44216.5721037037" createdVersion="6" refreshedVersion="6" minRefreshableVersion="3" recordCount="2" xr:uid="{FCB95EB1-432E-49B3-83A7-3EB08C9AC104}">
  <cacheSource type="worksheet">
    <worksheetSource ref="F2:G4" sheet="Workings"/>
  </cacheSource>
  <cacheFields count="2">
    <cacheField name="Not Started" numFmtId="0">
      <sharedItems/>
    </cacheField>
    <cacheField name="4" numFmtId="0">
      <sharedItems containsSemiMixedTypes="0" containsString="0" containsNumber="1" containsInteger="1" minValue="3" maxValue="3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s v="In Progress"/>
    <n v="33"/>
  </r>
  <r>
    <s v="Completed"/>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5206CC-C02A-4530-9242-AB608C72EAE5}" name="PivotTable2" cacheId="1"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4"/>
        <item x="0"/>
        <item x="1"/>
        <item x="8"/>
        <item x="5"/>
        <item x="6"/>
        <item x="2"/>
        <item x="11"/>
        <item x="3"/>
        <item x="7"/>
        <item x="9"/>
        <item x="14"/>
        <item x="12"/>
        <item x="13"/>
      </items>
    </pivotField>
    <pivotField axis="axisRow" compact="0" outline="0" showAll="0" defaultSubtotal="0">
      <items count="8">
        <item x="4"/>
        <item x="3"/>
        <item x="0"/>
        <item x="1"/>
        <item x="2"/>
        <item x="6"/>
        <item x="5"/>
        <item x="7"/>
      </items>
    </pivotField>
    <pivotField axis="axisRow" compact="0" numFmtId="10" outline="0" showAll="0" defaultSubtotal="0">
      <items count="19">
        <item x="4"/>
        <item x="6"/>
        <item x="14"/>
        <item x="3"/>
        <item x="11"/>
        <item x="16"/>
        <item x="2"/>
        <item x="17"/>
        <item x="0"/>
        <item x="5"/>
        <item x="8"/>
        <item x="1"/>
        <item x="18"/>
        <item x="15"/>
        <item x="12"/>
        <item x="10"/>
        <item x="9"/>
        <item x="13"/>
        <item x="7"/>
      </items>
    </pivotField>
    <pivotField dataField="1" compact="0" numFmtId="165" outline="0" showAll="0" defaultSubtotal="0"/>
    <pivotField dataField="1" compact="0" numFmtId="165" outline="0" showAll="0" defaultSubtotal="0"/>
  </pivotFields>
  <rowFields count="8">
    <field x="0"/>
    <field x="1"/>
    <field x="2"/>
    <field x="3"/>
    <field x="5"/>
    <field x="4"/>
    <field x="6"/>
    <field x="7"/>
  </rowFields>
  <rowItems count="41">
    <i>
      <x/>
      <x/>
      <x v="2"/>
      <x v="9"/>
      <x v="12"/>
      <x v="5"/>
      <x v="3"/>
      <x v="7"/>
    </i>
    <i r="1">
      <x v="2"/>
      <x v="4"/>
      <x v="10"/>
      <x v="13"/>
      <x v="6"/>
      <x v="4"/>
      <x v="10"/>
    </i>
    <i r="1">
      <x v="3"/>
      <x v="1"/>
      <x v="3"/>
      <x v="4"/>
      <x v="2"/>
      <x v="3"/>
      <x v="12"/>
    </i>
    <i r="1">
      <x v="4"/>
      <x/>
      <x v="2"/>
      <x v="2"/>
      <x/>
      <x v="3"/>
      <x v="18"/>
    </i>
    <i r="1">
      <x v="5"/>
      <x v="3"/>
      <x v="4"/>
      <x v="7"/>
      <x v="4"/>
      <x v="3"/>
      <x v="9"/>
    </i>
    <i r="1">
      <x v="6"/>
      <x v="2"/>
      <x v="5"/>
      <x v="11"/>
      <x v="7"/>
      <x v="2"/>
      <x v="2"/>
    </i>
    <i r="1">
      <x v="7"/>
      <x v="4"/>
      <x v="5"/>
      <x v="11"/>
      <x v="7"/>
      <x v="3"/>
      <x v="5"/>
    </i>
    <i r="1">
      <x v="8"/>
      <x v="1"/>
      <x v="5"/>
      <x v="4"/>
      <x/>
      <x/>
      <x/>
    </i>
    <i>
      <x v="1"/>
      <x/>
      <x/>
      <x v="10"/>
      <x v="13"/>
      <x v="6"/>
      <x v="7"/>
      <x v="17"/>
    </i>
    <i r="1">
      <x v="2"/>
      <x v="3"/>
      <x v="10"/>
      <x v="14"/>
      <x v="7"/>
      <x v="2"/>
      <x v="2"/>
    </i>
    <i r="1">
      <x v="3"/>
      <x v="2"/>
      <x/>
      <x v="1"/>
      <x v="1"/>
      <x/>
      <x/>
    </i>
    <i r="1">
      <x v="4"/>
      <x v="4"/>
      <x v="2"/>
      <x v="6"/>
      <x v="5"/>
      <x v="5"/>
      <x v="13"/>
    </i>
    <i r="1">
      <x v="5"/>
      <x v="1"/>
      <x v="5"/>
      <x v="11"/>
      <x v="7"/>
      <x v="3"/>
      <x v="5"/>
    </i>
    <i r="1">
      <x v="6"/>
      <x/>
      <x v="6"/>
      <x v="8"/>
      <x v="3"/>
      <x v="3"/>
      <x v="11"/>
    </i>
    <i r="1">
      <x v="7"/>
      <x v="3"/>
      <x v="6"/>
      <x v="6"/>
      <x v="1"/>
      <x v="2"/>
      <x v="11"/>
    </i>
    <i>
      <x v="2"/>
      <x/>
      <x/>
      <x/>
      <x v="2"/>
      <x v="2"/>
      <x v="2"/>
      <x v="8"/>
    </i>
    <i r="1">
      <x v="1"/>
      <x v="1"/>
      <x v="5"/>
      <x v="7"/>
      <x v="3"/>
      <x v="3"/>
      <x v="11"/>
    </i>
    <i r="1">
      <x v="2"/>
      <x v="3"/>
      <x/>
      <x v="3"/>
      <x v="3"/>
      <x v="3"/>
      <x v="11"/>
    </i>
    <i r="1">
      <x v="3"/>
      <x v="2"/>
      <x v="1"/>
      <x v="7"/>
      <x v="7"/>
      <x v="4"/>
      <x v="8"/>
    </i>
    <i r="1">
      <x v="4"/>
      <x v="4"/>
      <x v="4"/>
      <x v="9"/>
      <x v="6"/>
      <x v="3"/>
      <x v="6"/>
    </i>
    <i r="1">
      <x v="5"/>
      <x v="1"/>
      <x/>
      <x v="1"/>
      <x v="1"/>
      <x v="1"/>
      <x v="3"/>
    </i>
    <i r="1">
      <x v="6"/>
      <x/>
      <x v="3"/>
      <x v="5"/>
      <x v="3"/>
      <x/>
      <x/>
    </i>
    <i r="1">
      <x v="7"/>
      <x v="3"/>
      <x v="3"/>
      <x v="6"/>
      <x v="4"/>
      <x v="3"/>
      <x v="9"/>
    </i>
    <i r="1">
      <x v="8"/>
      <x v="2"/>
      <x v="5"/>
      <x v="6"/>
      <x v="2"/>
      <x v="2"/>
      <x v="8"/>
    </i>
    <i r="1">
      <x v="9"/>
      <x v="4"/>
      <x v="5"/>
      <x v="10"/>
      <x v="6"/>
      <x v="1"/>
      <x v="1"/>
    </i>
    <i>
      <x v="3"/>
      <x/>
      <x/>
      <x v="1"/>
      <x v="4"/>
      <x v="4"/>
      <x v="6"/>
      <x v="18"/>
    </i>
    <i r="1">
      <x v="1"/>
      <x v="1"/>
      <x/>
      <x/>
      <x/>
      <x v="3"/>
      <x v="18"/>
    </i>
    <i r="1">
      <x v="2"/>
      <x v="3"/>
      <x/>
      <x v="5"/>
      <x v="6"/>
      <x v="4"/>
      <x v="10"/>
    </i>
    <i r="1">
      <x v="3"/>
      <x v="2"/>
      <x v="1"/>
      <x v="5"/>
      <x v="5"/>
      <x/>
      <x/>
    </i>
    <i r="1">
      <x v="4"/>
      <x v="4"/>
      <x v="3"/>
      <x v="6"/>
      <x v="4"/>
      <x v="3"/>
      <x v="9"/>
    </i>
    <i r="1">
      <x v="5"/>
      <x v="1"/>
      <x v="4"/>
      <x v="4"/>
      <x v="1"/>
      <x v="1"/>
      <x v="3"/>
    </i>
    <i r="1">
      <x v="6"/>
      <x/>
      <x v="4"/>
      <x v="6"/>
      <x v="3"/>
      <x v="3"/>
      <x v="11"/>
    </i>
    <i r="1">
      <x v="7"/>
      <x v="3"/>
      <x v="5"/>
      <x v="7"/>
      <x v="3"/>
      <x v="5"/>
      <x v="16"/>
    </i>
    <i r="1">
      <x v="8"/>
      <x v="2"/>
      <x v="6"/>
      <x v="6"/>
      <x v="1"/>
      <x v="1"/>
      <x v="3"/>
    </i>
    <i r="1">
      <x v="9"/>
      <x v="4"/>
      <x v="8"/>
      <x v="11"/>
      <x v="4"/>
      <x v="3"/>
      <x v="9"/>
    </i>
    <i>
      <x v="4"/>
      <x/>
      <x/>
      <x/>
      <x v="6"/>
      <x v="7"/>
      <x v="5"/>
      <x v="11"/>
    </i>
    <i r="1">
      <x v="2"/>
      <x v="3"/>
      <x v="4"/>
      <x v="5"/>
      <x v="2"/>
      <x v="4"/>
      <x v="15"/>
    </i>
    <i r="1">
      <x v="3"/>
      <x v="2"/>
      <x v="5"/>
      <x v="8"/>
      <x v="4"/>
      <x v="3"/>
      <x v="9"/>
    </i>
    <i r="1">
      <x v="4"/>
      <x v="4"/>
      <x v="7"/>
      <x v="10"/>
      <x v="4"/>
      <x v="2"/>
      <x v="4"/>
    </i>
    <i r="1">
      <x v="5"/>
      <x v="1"/>
      <x v="9"/>
      <x v="8"/>
      <x/>
      <x v="2"/>
      <x v="14"/>
    </i>
    <i t="grand">
      <x/>
    </i>
  </rowItems>
  <colFields count="1">
    <field x="-2"/>
  </colFields>
  <colItems count="2">
    <i>
      <x/>
    </i>
    <i i="1">
      <x v="1"/>
    </i>
  </colItems>
  <dataFields count="2">
    <dataField name="Budget " fld="8" baseField="7" baseItem="7" numFmtId="3"/>
    <dataField name="Actual " fld="9" baseField="7" baseItem="7" numFmtId="3"/>
  </dataFields>
  <formats count="11">
    <format dxfId="15">
      <pivotArea field="0" type="button" dataOnly="0" labelOnly="1" outline="0" axis="axisRow" fieldPosition="0"/>
    </format>
    <format dxfId="14">
      <pivotArea field="1" type="button" dataOnly="0" labelOnly="1" outline="0" axis="axisRow" fieldPosition="1"/>
    </format>
    <format dxfId="13">
      <pivotArea field="2" type="button" dataOnly="0" labelOnly="1" outline="0" axis="axisRow" fieldPosition="2"/>
    </format>
    <format dxfId="12">
      <pivotArea field="3" type="button" dataOnly="0" labelOnly="1" outline="0" axis="axisRow" fieldPosition="3"/>
    </format>
    <format dxfId="11">
      <pivotArea field="5" type="button" dataOnly="0" labelOnly="1" outline="0" axis="axisRow" fieldPosition="4"/>
    </format>
    <format dxfId="10">
      <pivotArea field="4" type="button" dataOnly="0" labelOnly="1" outline="0" axis="axisRow" fieldPosition="5"/>
    </format>
    <format dxfId="9">
      <pivotArea field="6" type="button" dataOnly="0" labelOnly="1" outline="0" axis="axisRow" fieldPosition="6"/>
    </format>
    <format dxfId="8">
      <pivotArea field="7" type="button" dataOnly="0" labelOnly="1" outline="0" axis="axisRow" fieldPosition="7"/>
    </format>
    <format dxfId="7">
      <pivotArea dataOnly="0" labelOnly="1" outline="0" fieldPosition="0">
        <references count="1">
          <reference field="4294967294" count="2">
            <x v="0"/>
            <x v="1"/>
          </reference>
        </references>
      </pivotArea>
    </format>
    <format dxfId="6">
      <pivotArea outline="0" fieldPosition="0">
        <references count="1">
          <reference field="4294967294" count="1">
            <x v="0"/>
          </reference>
        </references>
      </pivotArea>
    </format>
    <format dxfId="5">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64342C-B6FE-4DEC-8154-56F99F70B724}"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8:C9"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showAll="0"/>
    <pivotField numFmtId="10" showAll="0"/>
    <pivotField dataField="1" numFmtId="165" showAll="0"/>
    <pivotField dataField="1" numFmtId="165" showAll="0"/>
  </pivotFields>
  <rowItems count="1">
    <i/>
  </rowItems>
  <colFields count="1">
    <field x="-2"/>
  </colFields>
  <colItems count="2">
    <i>
      <x/>
    </i>
    <i i="1">
      <x v="1"/>
    </i>
  </colItems>
  <dataFields count="2">
    <dataField name="Actual " fld="9" baseField="0" baseItem="1" numFmtId="166"/>
    <dataField name="Budget " fld="8" baseField="0" baseItem="1" numFmtId="166"/>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C4DB2C-B016-44BA-877E-7C7A8DF23233}" name="PivotTable8" cacheId="1"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J7:K9"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items count="9">
        <item x="7"/>
        <item x="4"/>
        <item x="0"/>
        <item x="1"/>
        <item x="5"/>
        <item x="6"/>
        <item x="3"/>
        <item x="2"/>
        <item t="default"/>
      </items>
    </pivotField>
    <pivotField numFmtId="14" showAll="0"/>
    <pivotField dataField="1" showAll="0">
      <items count="9">
        <item x="4"/>
        <item x="3"/>
        <item x="0"/>
        <item x="1"/>
        <item x="2"/>
        <item x="6"/>
        <item x="5"/>
        <item x="7"/>
        <item t="default"/>
      </items>
    </pivotField>
    <pivotField numFmtId="10" showAll="0"/>
    <pivotField numFmtId="165" showAll="0"/>
    <pivotField numFmtId="165"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9E75D1-FEEF-4325-A766-B7F76D29CDB9}" name="Budget_v_Actual" cacheId="0"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24">
  <location ref="C2:D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4"/>
    <dataField name="Budget " fld="8" baseField="0" baseItem="1" numFmtId="164"/>
  </dataField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82F11F-3E5E-4732-B837-076C3A41159F}" name="Days_Completed" cacheId="0" dataOnRows="1"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6">
  <location ref="J2:K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02542FB-9C0E-4DD4-AC8D-79D4EA42F719}" name="PivotTable1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0" firstHeaderRow="1" firstDataRow="1" firstDataCol="0"/>
  <pivotFields count="2">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DE212F2-99E2-4A0D-AFAB-DF94C32E5C2F}" name="PivotTable1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0" firstHeaderRow="1" firstDataRow="1" firstDataCol="0"/>
  <pivotFields count="2">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AE1C085-445D-431C-AD6F-BACE6C88AE26}" name="PivotTable1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0" firstHeaderRow="1" firstDataRow="1" firstDataCol="0"/>
  <pivotFields count="2">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F4BAB8C2-A34C-450B-9495-618CEB8EF00F}" sourceName="Project">
  <pivotTables>
    <pivotTable tabId="3" name="PivotTable2"/>
    <pivotTable tabId="2" name="PivotTable8"/>
    <pivotTable tabId="2" name="PivotTable9"/>
  </pivotTables>
  <data>
    <tabular pivotCacheId="129995646">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75A52DE-E96A-46F0-9602-36EF09018CDB}" sourceName="Manager">
  <pivotTables>
    <pivotTable tabId="3" name="PivotTable2"/>
    <pivotTable tabId="2" name="PivotTable8"/>
    <pivotTable tabId="2" name="PivotTable9"/>
  </pivotTables>
  <data>
    <tabular pivotCacheId="129995646">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25DB2D0E-7D2C-4BBC-A4F8-107FE70FF570}" cache="Slicer_Project" caption="Project" columnCount="5" rowHeight="234950"/>
  <slicer name="Manager" xr10:uid="{58AEB10E-5F6E-4424-BCDD-39026FC515AF}" cache="Slicer_Manager" caption="Manager" columnCount="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89F8ED8-5E7F-46D1-892B-F1335D2566BC}" name="Data" displayName="Data" ref="A1:J41" totalsRowShown="0">
  <autoFilter ref="A1:J41" xr:uid="{4708D52A-207D-4026-BB54-CC402D0B0CA5}"/>
  <tableColumns count="10">
    <tableColumn id="1" xr3:uid="{44E10F84-4F03-46C0-A771-B7AA7F125E1D}" name="Project"/>
    <tableColumn id="2" xr3:uid="{1CABD19D-280A-4C1C-8C1F-900FE6669BF5}" name="Task"/>
    <tableColumn id="3" xr3:uid="{0FCA6BCB-3D4E-4F87-BC81-AC9168AE09AC}" name="Manager"/>
    <tableColumn id="4" xr3:uid="{7F785CC0-FD5D-4F88-942D-8C5BF27EA040}" name="Start Date" dataDxfId="4"/>
    <tableColumn id="5" xr3:uid="{B86B7B9E-27E7-4DB3-BD1F-FFB1D3603483}" name="Duration"/>
    <tableColumn id="6" xr3:uid="{28A01235-30D9-4674-98B0-EC65A34D4AE8}" name="End Date" dataDxfId="3"/>
    <tableColumn id="7" xr3:uid="{3326F583-E5E4-4318-B3BC-9913C4DE9D22}" name="Days completed"/>
    <tableColumn id="8" xr3:uid="{C7298435-47AA-4D33-B7A6-8357FB59BD99}" name="Progress" dataDxfId="2"/>
    <tableColumn id="9" xr3:uid="{E5D29A36-6600-4FCB-9876-3BF2C2496DE8}" name="Budget" dataDxfId="1"/>
    <tableColumn id="10" xr3:uid="{E6E6C6D0-97EA-4C11-8EE8-258E4A25D13B}" name="Actu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drawing" Target="../drawings/drawing4.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05FD4-EA56-4FA3-B232-05F4FCE5E564}">
  <dimension ref="A1:AJ46"/>
  <sheetViews>
    <sheetView showGridLines="0" tabSelected="1" workbookViewId="0">
      <pane ySplit="5" topLeftCell="A6" activePane="bottomLeft" state="frozen"/>
      <selection pane="bottomLeft"/>
    </sheetView>
  </sheetViews>
  <sheetFormatPr defaultRowHeight="14.4" x14ac:dyDescent="0.3"/>
  <cols>
    <col min="1" max="1" width="24.21875" bestFit="1" customWidth="1"/>
    <col min="2" max="2" width="13.5546875" bestFit="1" customWidth="1"/>
    <col min="3" max="5" width="12.77734375" bestFit="1" customWidth="1"/>
    <col min="6" max="6" width="8.33203125" customWidth="1"/>
    <col min="7" max="7" width="11" customWidth="1"/>
    <col min="8" max="8" width="11.21875" customWidth="1"/>
    <col min="9" max="9" width="9.44140625" customWidth="1"/>
    <col min="10" max="10" width="9.5546875" customWidth="1"/>
  </cols>
  <sheetData>
    <row r="1" spans="1:36" ht="28.2" customHeight="1" x14ac:dyDescent="0.3">
      <c r="A1" s="36" t="s">
        <v>54</v>
      </c>
      <c r="B1" s="34"/>
      <c r="C1" s="38" t="str">
        <f>TEXT(MIN(D6:D51),"d-mmm-yy")&amp;" to "&amp;TEXT(MAX(E6:E51),"d-mmm-yy")</f>
        <v>17-Feb-20 to 13-Mar-20</v>
      </c>
      <c r="D1" s="38"/>
      <c r="E1" s="34"/>
      <c r="F1" s="34"/>
      <c r="G1" s="34"/>
      <c r="H1" s="34"/>
      <c r="I1" s="34"/>
      <c r="J1" s="34"/>
      <c r="K1" s="34"/>
      <c r="L1" s="34"/>
      <c r="M1" s="34"/>
      <c r="N1" s="34"/>
      <c r="O1" s="34"/>
      <c r="P1" s="34"/>
      <c r="Q1" s="34"/>
      <c r="R1" s="34"/>
      <c r="S1" s="34"/>
      <c r="T1" s="34"/>
      <c r="U1" s="34"/>
      <c r="V1" s="34"/>
      <c r="W1" s="34"/>
      <c r="X1" s="34"/>
      <c r="Y1" s="34"/>
      <c r="Z1" s="34"/>
      <c r="AA1" s="34"/>
    </row>
    <row r="4" spans="1:36" ht="36" customHeight="1" x14ac:dyDescent="0.3"/>
    <row r="5" spans="1:36" s="8" customFormat="1" x14ac:dyDescent="0.3">
      <c r="A5" s="33" t="s">
        <v>0</v>
      </c>
      <c r="B5" s="33" t="s">
        <v>1</v>
      </c>
      <c r="C5" s="33" t="s">
        <v>2</v>
      </c>
      <c r="D5" s="33" t="s">
        <v>3</v>
      </c>
      <c r="E5" s="33" t="s">
        <v>5</v>
      </c>
      <c r="F5" s="33" t="s">
        <v>4</v>
      </c>
      <c r="G5" s="33" t="s">
        <v>6</v>
      </c>
      <c r="H5" s="33" t="s">
        <v>7</v>
      </c>
      <c r="I5" s="8" t="s">
        <v>35</v>
      </c>
      <c r="J5" s="8" t="s">
        <v>34</v>
      </c>
      <c r="K5" s="37" cm="1">
        <f t="array" ref="K5:AJ5">_xlfn.SEQUENCE(1,26,MIN(D6:D50)+Workings!Q2,1)</f>
        <v>43878</v>
      </c>
      <c r="L5" s="37">
        <v>43879</v>
      </c>
      <c r="M5" s="37">
        <v>43880</v>
      </c>
      <c r="N5" s="37">
        <v>43881</v>
      </c>
      <c r="O5" s="37">
        <v>43882</v>
      </c>
      <c r="P5" s="37">
        <v>43883</v>
      </c>
      <c r="Q5" s="37">
        <v>43884</v>
      </c>
      <c r="R5" s="37">
        <v>43885</v>
      </c>
      <c r="S5" s="37">
        <v>43886</v>
      </c>
      <c r="T5" s="37">
        <v>43887</v>
      </c>
      <c r="U5" s="37">
        <v>43888</v>
      </c>
      <c r="V5" s="37">
        <v>43889</v>
      </c>
      <c r="W5" s="37">
        <v>43890</v>
      </c>
      <c r="X5" s="37">
        <v>43891</v>
      </c>
      <c r="Y5" s="37">
        <v>43892</v>
      </c>
      <c r="Z5" s="37">
        <v>43893</v>
      </c>
      <c r="AA5" s="37">
        <v>43894</v>
      </c>
      <c r="AB5" s="37">
        <v>43895</v>
      </c>
      <c r="AC5" s="37">
        <v>43896</v>
      </c>
      <c r="AD5" s="37">
        <v>43897</v>
      </c>
      <c r="AE5" s="37">
        <v>43898</v>
      </c>
      <c r="AF5" s="37">
        <v>43899</v>
      </c>
      <c r="AG5" s="37">
        <v>43900</v>
      </c>
      <c r="AH5" s="37">
        <v>43901</v>
      </c>
      <c r="AI5" s="37">
        <v>43902</v>
      </c>
      <c r="AJ5" s="37">
        <v>43903</v>
      </c>
    </row>
    <row r="6" spans="1:36" x14ac:dyDescent="0.3">
      <c r="A6" t="s">
        <v>29</v>
      </c>
      <c r="B6" t="s">
        <v>11</v>
      </c>
      <c r="C6" t="s">
        <v>16</v>
      </c>
      <c r="D6" s="1">
        <v>43889</v>
      </c>
      <c r="E6" s="1">
        <v>43900</v>
      </c>
      <c r="F6">
        <v>8</v>
      </c>
      <c r="G6">
        <v>3</v>
      </c>
      <c r="H6" s="18">
        <v>0.375</v>
      </c>
      <c r="I6" s="2">
        <v>96000</v>
      </c>
      <c r="J6" s="2">
        <v>32256</v>
      </c>
    </row>
    <row r="7" spans="1:36" x14ac:dyDescent="0.3">
      <c r="B7" t="s">
        <v>13</v>
      </c>
      <c r="C7" t="s">
        <v>18</v>
      </c>
      <c r="D7" s="1">
        <v>43892</v>
      </c>
      <c r="E7" s="1">
        <v>43902</v>
      </c>
      <c r="F7">
        <v>9</v>
      </c>
      <c r="G7">
        <v>4</v>
      </c>
      <c r="H7" s="18">
        <v>0.44444444444444442</v>
      </c>
      <c r="I7" s="2">
        <v>513000</v>
      </c>
      <c r="J7" s="2">
        <v>226233</v>
      </c>
    </row>
    <row r="8" spans="1:36" x14ac:dyDescent="0.3">
      <c r="B8" t="s">
        <v>15</v>
      </c>
      <c r="C8" t="s">
        <v>20</v>
      </c>
      <c r="D8" s="1">
        <v>43881</v>
      </c>
      <c r="E8" s="1">
        <v>43887</v>
      </c>
      <c r="F8">
        <v>5</v>
      </c>
      <c r="G8">
        <v>3</v>
      </c>
      <c r="H8" s="18">
        <v>0.6</v>
      </c>
      <c r="I8" s="2">
        <v>616000</v>
      </c>
      <c r="J8" s="2">
        <v>401579</v>
      </c>
    </row>
    <row r="9" spans="1:36" x14ac:dyDescent="0.3">
      <c r="B9" t="s">
        <v>17</v>
      </c>
      <c r="C9" t="s">
        <v>12</v>
      </c>
      <c r="D9" s="1">
        <v>43880</v>
      </c>
      <c r="E9" s="1">
        <v>43882</v>
      </c>
      <c r="F9">
        <v>3</v>
      </c>
      <c r="G9">
        <v>3</v>
      </c>
      <c r="H9" s="18">
        <v>1</v>
      </c>
      <c r="I9" s="2">
        <v>817000</v>
      </c>
      <c r="J9" s="2">
        <v>807069</v>
      </c>
    </row>
    <row r="10" spans="1:36" x14ac:dyDescent="0.3">
      <c r="B10" t="s">
        <v>19</v>
      </c>
      <c r="C10" t="s">
        <v>14</v>
      </c>
      <c r="D10" s="1">
        <v>43882</v>
      </c>
      <c r="E10" s="1">
        <v>43892</v>
      </c>
      <c r="F10">
        <v>7</v>
      </c>
      <c r="G10">
        <v>3</v>
      </c>
      <c r="H10" s="18">
        <v>0.42857142857142855</v>
      </c>
      <c r="I10" s="2">
        <v>372000</v>
      </c>
      <c r="J10" s="2">
        <v>173166</v>
      </c>
    </row>
    <row r="11" spans="1:36" x14ac:dyDescent="0.3">
      <c r="B11" t="s">
        <v>21</v>
      </c>
      <c r="C11" t="s">
        <v>16</v>
      </c>
      <c r="D11" s="1">
        <v>43885</v>
      </c>
      <c r="E11" s="1">
        <v>43896</v>
      </c>
      <c r="F11">
        <v>10</v>
      </c>
      <c r="G11">
        <v>2</v>
      </c>
      <c r="H11" s="18">
        <v>0.2</v>
      </c>
      <c r="I11" s="2">
        <v>50000</v>
      </c>
      <c r="J11" s="2">
        <v>8400</v>
      </c>
    </row>
    <row r="12" spans="1:36" x14ac:dyDescent="0.3">
      <c r="B12" t="s">
        <v>22</v>
      </c>
      <c r="C12" t="s">
        <v>18</v>
      </c>
      <c r="D12" s="1">
        <v>43885</v>
      </c>
      <c r="E12" s="1">
        <v>43896</v>
      </c>
      <c r="F12">
        <v>10</v>
      </c>
      <c r="G12">
        <v>3</v>
      </c>
      <c r="H12" s="18">
        <v>0.3</v>
      </c>
      <c r="I12" s="2">
        <v>807000</v>
      </c>
      <c r="J12" s="2">
        <v>262679</v>
      </c>
    </row>
    <row r="13" spans="1:36" x14ac:dyDescent="0.3">
      <c r="B13" t="s">
        <v>23</v>
      </c>
      <c r="C13" t="s">
        <v>20</v>
      </c>
      <c r="D13" s="1">
        <v>43885</v>
      </c>
      <c r="E13" s="1">
        <v>43887</v>
      </c>
      <c r="F13">
        <v>3</v>
      </c>
      <c r="G13">
        <v>0</v>
      </c>
      <c r="H13" s="18">
        <v>0</v>
      </c>
      <c r="I13" s="2">
        <v>691000</v>
      </c>
      <c r="J13" s="2">
        <v>0</v>
      </c>
    </row>
    <row r="14" spans="1:36" x14ac:dyDescent="0.3">
      <c r="A14" t="s">
        <v>28</v>
      </c>
      <c r="B14" t="s">
        <v>11</v>
      </c>
      <c r="C14" t="s">
        <v>12</v>
      </c>
      <c r="D14" s="1">
        <v>43892</v>
      </c>
      <c r="E14" s="1">
        <v>43902</v>
      </c>
      <c r="F14">
        <v>9</v>
      </c>
      <c r="G14">
        <v>8</v>
      </c>
      <c r="H14" s="18">
        <v>0.88888888888888884</v>
      </c>
      <c r="I14" s="2">
        <v>787000</v>
      </c>
      <c r="J14" s="2">
        <v>727188</v>
      </c>
    </row>
    <row r="15" spans="1:36" x14ac:dyDescent="0.3">
      <c r="B15" t="s">
        <v>13</v>
      </c>
      <c r="C15" t="s">
        <v>14</v>
      </c>
      <c r="D15" s="1">
        <v>43892</v>
      </c>
      <c r="E15" s="1">
        <v>43903</v>
      </c>
      <c r="F15">
        <v>10</v>
      </c>
      <c r="G15">
        <v>2</v>
      </c>
      <c r="H15" s="18">
        <v>0.2</v>
      </c>
      <c r="I15" s="2">
        <v>228000</v>
      </c>
      <c r="J15" s="2">
        <v>47880</v>
      </c>
    </row>
    <row r="16" spans="1:36" x14ac:dyDescent="0.3">
      <c r="B16" t="s">
        <v>15</v>
      </c>
      <c r="C16" t="s">
        <v>16</v>
      </c>
      <c r="D16" s="1">
        <v>43878</v>
      </c>
      <c r="E16" s="1">
        <v>43881</v>
      </c>
      <c r="F16">
        <v>4</v>
      </c>
      <c r="G16">
        <v>0</v>
      </c>
      <c r="H16" s="18">
        <v>0</v>
      </c>
      <c r="I16" s="2">
        <v>147000</v>
      </c>
      <c r="J16" s="2">
        <v>0</v>
      </c>
    </row>
    <row r="17" spans="1:10" x14ac:dyDescent="0.3">
      <c r="B17" t="s">
        <v>17</v>
      </c>
      <c r="C17" t="s">
        <v>18</v>
      </c>
      <c r="D17" s="1">
        <v>43880</v>
      </c>
      <c r="E17" s="1">
        <v>43889</v>
      </c>
      <c r="F17">
        <v>8</v>
      </c>
      <c r="G17">
        <v>5</v>
      </c>
      <c r="H17" s="18">
        <v>0.625</v>
      </c>
      <c r="I17" s="2">
        <v>338000</v>
      </c>
      <c r="J17" s="2">
        <v>205123</v>
      </c>
    </row>
    <row r="18" spans="1:10" x14ac:dyDescent="0.3">
      <c r="B18" t="s">
        <v>19</v>
      </c>
      <c r="C18" t="s">
        <v>20</v>
      </c>
      <c r="D18" s="1">
        <v>43885</v>
      </c>
      <c r="E18" s="1">
        <v>43896</v>
      </c>
      <c r="F18">
        <v>10</v>
      </c>
      <c r="G18">
        <v>3</v>
      </c>
      <c r="H18" s="18">
        <v>0.3</v>
      </c>
      <c r="I18" s="2">
        <v>857000</v>
      </c>
      <c r="J18" s="2">
        <v>305949</v>
      </c>
    </row>
    <row r="19" spans="1:10" x14ac:dyDescent="0.3">
      <c r="B19" t="s">
        <v>21</v>
      </c>
      <c r="C19" t="s">
        <v>12</v>
      </c>
      <c r="D19" s="1">
        <v>43886</v>
      </c>
      <c r="E19" s="1">
        <v>43893</v>
      </c>
      <c r="F19">
        <v>6</v>
      </c>
      <c r="G19">
        <v>3</v>
      </c>
      <c r="H19" s="18">
        <v>0.5</v>
      </c>
      <c r="I19" s="2">
        <v>602000</v>
      </c>
      <c r="J19" s="2">
        <v>322371</v>
      </c>
    </row>
    <row r="20" spans="1:10" x14ac:dyDescent="0.3">
      <c r="B20" t="s">
        <v>22</v>
      </c>
      <c r="C20" t="s">
        <v>14</v>
      </c>
      <c r="D20" s="1">
        <v>43886</v>
      </c>
      <c r="E20" s="1">
        <v>43889</v>
      </c>
      <c r="F20">
        <v>4</v>
      </c>
      <c r="G20">
        <v>2</v>
      </c>
      <c r="H20" s="18">
        <v>0.5</v>
      </c>
      <c r="I20" s="2">
        <v>990000</v>
      </c>
      <c r="J20" s="2">
        <v>451440</v>
      </c>
    </row>
    <row r="21" spans="1:10" x14ac:dyDescent="0.3">
      <c r="A21" t="s">
        <v>10</v>
      </c>
      <c r="B21" t="s">
        <v>11</v>
      </c>
      <c r="C21" t="s">
        <v>12</v>
      </c>
      <c r="D21" s="1">
        <v>43878</v>
      </c>
      <c r="E21" s="1">
        <v>43882</v>
      </c>
      <c r="F21">
        <v>5</v>
      </c>
      <c r="G21">
        <v>2</v>
      </c>
      <c r="H21" s="18">
        <v>0.4</v>
      </c>
      <c r="I21" s="2">
        <v>218000</v>
      </c>
      <c r="J21" s="2">
        <v>97337</v>
      </c>
    </row>
    <row r="22" spans="1:10" x14ac:dyDescent="0.3">
      <c r="B22" t="s">
        <v>25</v>
      </c>
      <c r="C22" t="s">
        <v>20</v>
      </c>
      <c r="D22" s="1">
        <v>43885</v>
      </c>
      <c r="E22" s="1">
        <v>43892</v>
      </c>
      <c r="F22">
        <v>6</v>
      </c>
      <c r="G22">
        <v>3</v>
      </c>
      <c r="H22" s="18">
        <v>0.5</v>
      </c>
      <c r="I22" s="2">
        <v>416000</v>
      </c>
      <c r="J22" s="2">
        <v>175015</v>
      </c>
    </row>
    <row r="23" spans="1:10" x14ac:dyDescent="0.3">
      <c r="B23" t="s">
        <v>13</v>
      </c>
      <c r="C23" t="s">
        <v>14</v>
      </c>
      <c r="D23" s="1">
        <v>43878</v>
      </c>
      <c r="E23" s="1">
        <v>43885</v>
      </c>
      <c r="F23">
        <v>6</v>
      </c>
      <c r="G23">
        <v>3</v>
      </c>
      <c r="H23" s="18">
        <v>0.5</v>
      </c>
      <c r="I23" s="2">
        <v>393000</v>
      </c>
      <c r="J23" s="2">
        <v>177440</v>
      </c>
    </row>
    <row r="24" spans="1:10" x14ac:dyDescent="0.3">
      <c r="B24" t="s">
        <v>15</v>
      </c>
      <c r="C24" t="s">
        <v>16</v>
      </c>
      <c r="D24" s="1">
        <v>43879</v>
      </c>
      <c r="E24" s="1">
        <v>43892</v>
      </c>
      <c r="F24">
        <v>10</v>
      </c>
      <c r="G24">
        <v>4</v>
      </c>
      <c r="H24" s="18">
        <v>0.4</v>
      </c>
      <c r="I24" s="2">
        <v>86000</v>
      </c>
      <c r="J24" s="2">
        <v>31046</v>
      </c>
    </row>
    <row r="25" spans="1:10" x14ac:dyDescent="0.3">
      <c r="B25" t="s">
        <v>17</v>
      </c>
      <c r="C25" t="s">
        <v>18</v>
      </c>
      <c r="D25" s="1">
        <v>43882</v>
      </c>
      <c r="E25" s="1">
        <v>43894</v>
      </c>
      <c r="F25">
        <v>9</v>
      </c>
      <c r="G25">
        <v>3</v>
      </c>
      <c r="H25" s="18">
        <v>0.33333333333333331</v>
      </c>
      <c r="I25" s="2">
        <v>732000</v>
      </c>
      <c r="J25" s="2">
        <v>261324</v>
      </c>
    </row>
    <row r="26" spans="1:10" x14ac:dyDescent="0.3">
      <c r="B26" t="s">
        <v>19</v>
      </c>
      <c r="C26" t="s">
        <v>20</v>
      </c>
      <c r="D26" s="1">
        <v>43878</v>
      </c>
      <c r="E26" s="1">
        <v>43881</v>
      </c>
      <c r="F26">
        <v>4</v>
      </c>
      <c r="G26">
        <v>1</v>
      </c>
      <c r="H26" s="18">
        <v>0.25</v>
      </c>
      <c r="I26" s="2">
        <v>492000</v>
      </c>
      <c r="J26" s="2">
        <v>116850</v>
      </c>
    </row>
    <row r="27" spans="1:10" x14ac:dyDescent="0.3">
      <c r="B27" t="s">
        <v>21</v>
      </c>
      <c r="C27" t="s">
        <v>12</v>
      </c>
      <c r="D27" s="1">
        <v>43881</v>
      </c>
      <c r="E27" s="1">
        <v>43888</v>
      </c>
      <c r="F27">
        <v>6</v>
      </c>
      <c r="G27">
        <v>0</v>
      </c>
      <c r="H27" s="18">
        <v>0</v>
      </c>
      <c r="I27" s="2">
        <v>188000</v>
      </c>
      <c r="J27" s="2">
        <v>0</v>
      </c>
    </row>
    <row r="28" spans="1:10" x14ac:dyDescent="0.3">
      <c r="B28" t="s">
        <v>22</v>
      </c>
      <c r="C28" t="s">
        <v>14</v>
      </c>
      <c r="D28" s="1">
        <v>43881</v>
      </c>
      <c r="E28" s="1">
        <v>43889</v>
      </c>
      <c r="F28">
        <v>7</v>
      </c>
      <c r="G28">
        <v>3</v>
      </c>
      <c r="H28" s="18">
        <v>0.42857142857142855</v>
      </c>
      <c r="I28" s="2">
        <v>180000</v>
      </c>
      <c r="J28" s="2">
        <v>79380</v>
      </c>
    </row>
    <row r="29" spans="1:10" x14ac:dyDescent="0.3">
      <c r="B29" t="s">
        <v>23</v>
      </c>
      <c r="C29" t="s">
        <v>16</v>
      </c>
      <c r="D29" s="1">
        <v>43885</v>
      </c>
      <c r="E29" s="1">
        <v>43889</v>
      </c>
      <c r="F29">
        <v>5</v>
      </c>
      <c r="G29">
        <v>2</v>
      </c>
      <c r="H29" s="18">
        <v>0.4</v>
      </c>
      <c r="I29" s="2">
        <v>582000</v>
      </c>
      <c r="J29" s="2">
        <v>195231</v>
      </c>
    </row>
    <row r="30" spans="1:10" x14ac:dyDescent="0.3">
      <c r="B30" t="s">
        <v>24</v>
      </c>
      <c r="C30" t="s">
        <v>18</v>
      </c>
      <c r="D30" s="1">
        <v>43885</v>
      </c>
      <c r="E30" s="1">
        <v>43895</v>
      </c>
      <c r="F30">
        <v>9</v>
      </c>
      <c r="G30">
        <v>1</v>
      </c>
      <c r="H30" s="18">
        <v>0.1111111111111111</v>
      </c>
      <c r="I30" s="2">
        <v>562000</v>
      </c>
      <c r="J30" s="2">
        <v>74746</v>
      </c>
    </row>
    <row r="31" spans="1:10" x14ac:dyDescent="0.3">
      <c r="A31" t="s">
        <v>26</v>
      </c>
      <c r="B31" t="s">
        <v>11</v>
      </c>
      <c r="C31" t="s">
        <v>12</v>
      </c>
      <c r="D31" s="1">
        <v>43879</v>
      </c>
      <c r="E31" s="1">
        <v>43887</v>
      </c>
      <c r="F31">
        <v>7</v>
      </c>
      <c r="G31">
        <v>7</v>
      </c>
      <c r="H31" s="18">
        <v>1</v>
      </c>
      <c r="I31" s="2">
        <v>293000</v>
      </c>
      <c r="J31" s="2">
        <v>273001</v>
      </c>
    </row>
    <row r="32" spans="1:10" x14ac:dyDescent="0.3">
      <c r="B32" t="s">
        <v>25</v>
      </c>
      <c r="C32" t="s">
        <v>20</v>
      </c>
      <c r="D32" s="1">
        <v>43878</v>
      </c>
      <c r="E32" s="1">
        <v>43880</v>
      </c>
      <c r="F32">
        <v>3</v>
      </c>
      <c r="G32">
        <v>3</v>
      </c>
      <c r="H32" s="18">
        <v>1</v>
      </c>
      <c r="I32" s="2">
        <v>68000</v>
      </c>
      <c r="J32" s="2">
        <v>64987</v>
      </c>
    </row>
    <row r="33" spans="1:10" x14ac:dyDescent="0.3">
      <c r="B33" t="s">
        <v>13</v>
      </c>
      <c r="C33" t="s">
        <v>14</v>
      </c>
      <c r="D33" s="1">
        <v>43878</v>
      </c>
      <c r="E33" s="1">
        <v>43888</v>
      </c>
      <c r="F33">
        <v>9</v>
      </c>
      <c r="G33">
        <v>4</v>
      </c>
      <c r="H33" s="18">
        <v>0.44444444444444442</v>
      </c>
      <c r="I33" s="2">
        <v>224000</v>
      </c>
      <c r="J33" s="2">
        <v>57910</v>
      </c>
    </row>
    <row r="34" spans="1:10" x14ac:dyDescent="0.3">
      <c r="B34" t="s">
        <v>15</v>
      </c>
      <c r="C34" t="s">
        <v>16</v>
      </c>
      <c r="D34" s="1">
        <v>43879</v>
      </c>
      <c r="E34" s="1">
        <v>43888</v>
      </c>
      <c r="F34">
        <v>8</v>
      </c>
      <c r="G34">
        <v>0</v>
      </c>
      <c r="H34" s="18">
        <v>0</v>
      </c>
      <c r="I34" s="2">
        <v>978000</v>
      </c>
      <c r="J34" s="2">
        <v>0</v>
      </c>
    </row>
    <row r="35" spans="1:10" x14ac:dyDescent="0.3">
      <c r="B35" t="s">
        <v>17</v>
      </c>
      <c r="C35" t="s">
        <v>18</v>
      </c>
      <c r="D35" s="1">
        <v>43881</v>
      </c>
      <c r="E35" s="1">
        <v>43889</v>
      </c>
      <c r="F35">
        <v>7</v>
      </c>
      <c r="G35">
        <v>3</v>
      </c>
      <c r="H35" s="18">
        <v>0.42857142857142855</v>
      </c>
      <c r="I35" s="2">
        <v>932000</v>
      </c>
      <c r="J35" s="2">
        <v>379157</v>
      </c>
    </row>
    <row r="36" spans="1:10" x14ac:dyDescent="0.3">
      <c r="B36" t="s">
        <v>19</v>
      </c>
      <c r="C36" t="s">
        <v>20</v>
      </c>
      <c r="D36" s="1">
        <v>43882</v>
      </c>
      <c r="E36" s="1">
        <v>43887</v>
      </c>
      <c r="F36">
        <v>4</v>
      </c>
      <c r="G36">
        <v>1</v>
      </c>
      <c r="H36" s="18">
        <v>0.25</v>
      </c>
      <c r="I36" s="2">
        <v>854000</v>
      </c>
      <c r="J36" s="2">
        <v>322812</v>
      </c>
    </row>
    <row r="37" spans="1:10" x14ac:dyDescent="0.3">
      <c r="B37" t="s">
        <v>21</v>
      </c>
      <c r="C37" t="s">
        <v>12</v>
      </c>
      <c r="D37" s="1">
        <v>43882</v>
      </c>
      <c r="E37" s="1">
        <v>43889</v>
      </c>
      <c r="F37">
        <v>6</v>
      </c>
      <c r="G37">
        <v>3</v>
      </c>
      <c r="H37" s="18">
        <v>0.5</v>
      </c>
      <c r="I37" s="2">
        <v>81000</v>
      </c>
      <c r="J37" s="2">
        <v>38461</v>
      </c>
    </row>
    <row r="38" spans="1:10" x14ac:dyDescent="0.3">
      <c r="B38" t="s">
        <v>22</v>
      </c>
      <c r="C38" t="s">
        <v>14</v>
      </c>
      <c r="D38" s="1">
        <v>43885</v>
      </c>
      <c r="E38" s="1">
        <v>43892</v>
      </c>
      <c r="F38">
        <v>6</v>
      </c>
      <c r="G38">
        <v>5</v>
      </c>
      <c r="H38" s="18">
        <v>0.83333333333333337</v>
      </c>
      <c r="I38" s="2">
        <v>169000</v>
      </c>
      <c r="J38" s="2">
        <v>136468</v>
      </c>
    </row>
    <row r="39" spans="1:10" x14ac:dyDescent="0.3">
      <c r="B39" t="s">
        <v>23</v>
      </c>
      <c r="C39" t="s">
        <v>16</v>
      </c>
      <c r="D39" s="1">
        <v>43886</v>
      </c>
      <c r="E39" s="1">
        <v>43889</v>
      </c>
      <c r="F39">
        <v>4</v>
      </c>
      <c r="G39">
        <v>1</v>
      </c>
      <c r="H39" s="18">
        <v>0.25</v>
      </c>
      <c r="I39" s="2">
        <v>61000</v>
      </c>
      <c r="J39" s="2">
        <v>12078</v>
      </c>
    </row>
    <row r="40" spans="1:10" x14ac:dyDescent="0.3">
      <c r="B40" t="s">
        <v>24</v>
      </c>
      <c r="C40" t="s">
        <v>18</v>
      </c>
      <c r="D40" s="1">
        <v>43888</v>
      </c>
      <c r="E40" s="1">
        <v>43896</v>
      </c>
      <c r="F40">
        <v>7</v>
      </c>
      <c r="G40">
        <v>3</v>
      </c>
      <c r="H40" s="18">
        <v>0.42857142857142855</v>
      </c>
      <c r="I40" s="2">
        <v>645000</v>
      </c>
      <c r="J40" s="2">
        <v>273048</v>
      </c>
    </row>
    <row r="41" spans="1:10" x14ac:dyDescent="0.3">
      <c r="A41" t="s">
        <v>27</v>
      </c>
      <c r="B41" t="s">
        <v>11</v>
      </c>
      <c r="C41" t="s">
        <v>12</v>
      </c>
      <c r="D41" s="1">
        <v>43878</v>
      </c>
      <c r="E41" s="1">
        <v>43889</v>
      </c>
      <c r="F41">
        <v>10</v>
      </c>
      <c r="G41">
        <v>5</v>
      </c>
      <c r="H41" s="18">
        <v>0.5</v>
      </c>
      <c r="I41" s="2">
        <v>839000</v>
      </c>
      <c r="J41" s="2">
        <v>406974</v>
      </c>
    </row>
    <row r="42" spans="1:10" x14ac:dyDescent="0.3">
      <c r="B42" t="s">
        <v>13</v>
      </c>
      <c r="C42" t="s">
        <v>14</v>
      </c>
      <c r="D42" s="1">
        <v>43882</v>
      </c>
      <c r="E42" s="1">
        <v>43888</v>
      </c>
      <c r="F42">
        <v>5</v>
      </c>
      <c r="G42">
        <v>4</v>
      </c>
      <c r="H42" s="18">
        <v>0.8</v>
      </c>
      <c r="I42" s="2">
        <v>729000</v>
      </c>
      <c r="J42" s="2">
        <v>487139</v>
      </c>
    </row>
    <row r="43" spans="1:10" x14ac:dyDescent="0.3">
      <c r="B43" t="s">
        <v>15</v>
      </c>
      <c r="C43" t="s">
        <v>16</v>
      </c>
      <c r="D43" s="1">
        <v>43885</v>
      </c>
      <c r="E43" s="1">
        <v>43893</v>
      </c>
      <c r="F43">
        <v>7</v>
      </c>
      <c r="G43">
        <v>3</v>
      </c>
      <c r="H43" s="18">
        <v>0.42857142857142855</v>
      </c>
      <c r="I43" s="2">
        <v>826000</v>
      </c>
      <c r="J43" s="2">
        <v>298186</v>
      </c>
    </row>
    <row r="44" spans="1:10" x14ac:dyDescent="0.3">
      <c r="B44" t="s">
        <v>17</v>
      </c>
      <c r="C44" t="s">
        <v>18</v>
      </c>
      <c r="D44" s="1">
        <v>43887</v>
      </c>
      <c r="E44" s="1">
        <v>43895</v>
      </c>
      <c r="F44">
        <v>7</v>
      </c>
      <c r="G44">
        <v>2</v>
      </c>
      <c r="H44" s="18">
        <v>0.2857142857142857</v>
      </c>
      <c r="I44" s="2">
        <v>895000</v>
      </c>
      <c r="J44" s="2">
        <v>280583</v>
      </c>
    </row>
    <row r="45" spans="1:10" x14ac:dyDescent="0.3">
      <c r="B45" t="s">
        <v>19</v>
      </c>
      <c r="C45" t="s">
        <v>20</v>
      </c>
      <c r="D45" s="1">
        <v>43889</v>
      </c>
      <c r="E45" s="1">
        <v>43893</v>
      </c>
      <c r="F45">
        <v>3</v>
      </c>
      <c r="G45">
        <v>2</v>
      </c>
      <c r="H45" s="18">
        <v>0.66666666666666663</v>
      </c>
      <c r="I45" s="2">
        <v>341000</v>
      </c>
      <c r="J45" s="2">
        <v>129785</v>
      </c>
    </row>
    <row r="46" spans="1:10" x14ac:dyDescent="0.3">
      <c r="A46" t="s">
        <v>51</v>
      </c>
      <c r="I46" s="2">
        <v>19695000</v>
      </c>
      <c r="J46" s="2">
        <v>8340291</v>
      </c>
    </row>
  </sheetData>
  <mergeCells count="1">
    <mergeCell ref="C1:D1"/>
  </mergeCells>
  <conditionalFormatting sqref="H6:H45">
    <cfRule type="dataBar" priority="16">
      <dataBar>
        <cfvo type="min"/>
        <cfvo type="max"/>
        <color rgb="FF638EC6"/>
      </dataBar>
      <extLst>
        <ext xmlns:x14="http://schemas.microsoft.com/office/spreadsheetml/2009/9/main" uri="{B025F937-C7B1-47D3-B67F-A62EFF666E3E}">
          <x14:id>{FF7E7734-17DB-4DB9-B429-50459833C103}</x14:id>
        </ext>
      </extLst>
    </cfRule>
  </conditionalFormatting>
  <conditionalFormatting sqref="K5:AJ5">
    <cfRule type="expression" priority="8">
      <formula>"K$5&lt;&gt;"""</formula>
    </cfRule>
    <cfRule type="expression" priority="7">
      <formula>"K$5&lt;&gt;"""</formula>
    </cfRule>
  </conditionalFormatting>
  <conditionalFormatting sqref="K6:AJ51">
    <cfRule type="expression" dxfId="20" priority="2" stopIfTrue="1">
      <formula>AND(WEEKDAY(K$5,2)&gt;5,$B6&lt;&gt;"")</formula>
    </cfRule>
  </conditionalFormatting>
  <conditionalFormatting sqref="K6:AJ50">
    <cfRule type="expression" dxfId="19" priority="1" stopIfTrue="1">
      <formula>$A6="Grand Total"</formula>
    </cfRule>
    <cfRule type="expression" dxfId="18" priority="4">
      <formula>AND(K$5&gt;=$D6,WORKDAY.INTL($D6,$G6,1)-1&gt;=K$5)</formula>
    </cfRule>
    <cfRule type="expression" dxfId="17" priority="3">
      <formula>AND(K$5&gt;=WORKDAY.INTL($D6,$G6,1),$H6=0,K$5&lt;=$E6)</formula>
    </cfRule>
    <cfRule type="expression" dxfId="16" priority="5" stopIfTrue="1">
      <formula>AND(K$5&gt;=WORKDAY.INTL($D6,$G6,1),$H6&lt;&gt;1,K$5&lt;=$E6)</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4</xdr:col>
                    <xdr:colOff>30480</xdr:colOff>
                    <xdr:row>0</xdr:row>
                    <xdr:rowOff>83820</xdr:rowOff>
                  </from>
                  <to>
                    <xdr:col>6</xdr:col>
                    <xdr:colOff>693420</xdr:colOff>
                    <xdr:row>0</xdr:row>
                    <xdr:rowOff>289560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FF7E7734-17DB-4DB9-B429-50459833C103}">
            <x14:dataBar minLength="0" maxLength="100" gradient="0">
              <x14:cfvo type="autoMin"/>
              <x14:cfvo type="autoMax"/>
              <x14:negativeFillColor rgb="FFFF0000"/>
              <x14:axisColor rgb="FF000000"/>
            </x14:dataBar>
          </x14:cfRule>
          <xm:sqref>H6:H45</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2807A-45FF-4F29-B36E-D010BC76AF66}">
  <dimension ref="A1:Q10"/>
  <sheetViews>
    <sheetView workbookViewId="0">
      <selection activeCell="Q11" sqref="Q11"/>
    </sheetView>
  </sheetViews>
  <sheetFormatPr defaultRowHeight="14.4" x14ac:dyDescent="0.3"/>
  <cols>
    <col min="1" max="1" width="14.21875" customWidth="1"/>
    <col min="2" max="2" width="6.77734375" bestFit="1" customWidth="1"/>
    <col min="3" max="3" width="7.44140625" bestFit="1" customWidth="1"/>
    <col min="4" max="4" width="10.5546875" customWidth="1"/>
    <col min="5" max="5" width="15" customWidth="1"/>
    <col min="6" max="6" width="11.109375" bestFit="1" customWidth="1"/>
    <col min="8" max="8" width="59.5546875" bestFit="1" customWidth="1"/>
    <col min="9" max="9" width="5.6640625" customWidth="1"/>
    <col min="10" max="10" width="20.33203125" bestFit="1" customWidth="1"/>
    <col min="11" max="11" width="4" bestFit="1" customWidth="1"/>
    <col min="12" max="12" width="2" customWidth="1"/>
    <col min="13" max="13" width="15.5546875" bestFit="1" customWidth="1"/>
    <col min="15" max="15" width="11.5546875" customWidth="1"/>
    <col min="16" max="16" width="8.44140625" customWidth="1"/>
    <col min="17" max="17" width="17" bestFit="1" customWidth="1"/>
  </cols>
  <sheetData>
    <row r="1" spans="1:17" s="6" customFormat="1" ht="21" customHeight="1" x14ac:dyDescent="0.3">
      <c r="B1" s="4" t="s">
        <v>30</v>
      </c>
      <c r="C1" s="5"/>
      <c r="D1" s="5"/>
      <c r="F1" s="4" t="s">
        <v>31</v>
      </c>
      <c r="G1" s="5"/>
      <c r="H1" s="5"/>
      <c r="J1" s="4" t="s">
        <v>32</v>
      </c>
      <c r="K1" s="5"/>
      <c r="L1" s="5"/>
      <c r="M1" s="5"/>
      <c r="N1" s="5"/>
      <c r="O1" s="5"/>
      <c r="Q1" s="7" t="s">
        <v>33</v>
      </c>
    </row>
    <row r="2" spans="1:17" x14ac:dyDescent="0.3">
      <c r="C2" t="s">
        <v>34</v>
      </c>
      <c r="D2" t="s">
        <v>35</v>
      </c>
      <c r="F2" s="8" t="s">
        <v>36</v>
      </c>
      <c r="G2" s="9" t="e">
        <f>COUNTIF([1]Dashboard!H6:H51,"="&amp;0)</f>
        <v>#VALUE!</v>
      </c>
      <c r="H2" s="8" t="str">
        <f ca="1">_xlfn.FORMULATEXT(G2)</f>
        <v>=COUNTIF('C:\Users\price.DESKTOP-K1GBPN9\Documents\MicrosoftProject\[project_management_dashboard_365.xlsx]Dashboard'!H6:H51,"="&amp;0)</v>
      </c>
      <c r="J2" s="16" t="s">
        <v>37</v>
      </c>
      <c r="M2" s="10" t="s">
        <v>38</v>
      </c>
      <c r="N2" s="11" t="s">
        <v>39</v>
      </c>
      <c r="O2" s="12" t="s">
        <v>40</v>
      </c>
      <c r="Q2">
        <v>0</v>
      </c>
    </row>
    <row r="3" spans="1:17" x14ac:dyDescent="0.3">
      <c r="B3" t="s">
        <v>41</v>
      </c>
      <c r="C3" s="13">
        <v>8340291</v>
      </c>
      <c r="D3" s="13">
        <v>19695000</v>
      </c>
      <c r="F3" s="8" t="s">
        <v>42</v>
      </c>
      <c r="G3" s="9" t="e">
        <f>COUNTIFS([1]Dashboard!H6:H51,"&lt;&gt;"&amp;0,[1]Dashboard!H6:H51,"&lt;"&amp;1)</f>
        <v>#VALUE!</v>
      </c>
      <c r="H3" s="8" t="str">
        <f ca="1">_xlfn.FORMULATEXT(G3)</f>
        <v>=COUNTIFS('C:\Users\price.DESKTOP-K1GBPN9\Documents\MicrosoftProject\[project_management_dashboard_365.xlsx]Dashboard'!H6:H51,"&lt;&gt;"&amp;0,'C:\Users\price.DESKTOP-K1GBPN9\Documents\MicrosoftProject\[project_management_dashboard_365.xlsx]Dashboard'!H6:H51,"&lt;"&amp;1)</v>
      </c>
      <c r="J3" s="8" t="s">
        <v>43</v>
      </c>
      <c r="K3" s="17">
        <v>112</v>
      </c>
      <c r="M3" t="s">
        <v>44</v>
      </c>
      <c r="N3" s="14">
        <f>K3/$K$4</f>
        <v>0.42105263157894735</v>
      </c>
      <c r="O3" s="3" t="str">
        <f ca="1">_xlfn.FORMULATEXT(N3)</f>
        <v>=K3/$K$4</v>
      </c>
    </row>
    <row r="4" spans="1:17" x14ac:dyDescent="0.3">
      <c r="B4" t="s">
        <v>45</v>
      </c>
      <c r="C4" s="3">
        <f>GETPIVOTDATA("Actual ",$C$2)/GETPIVOTDATA("Budget ",$C$2)</f>
        <v>0.42347250571210965</v>
      </c>
      <c r="D4" s="3">
        <f>1-C4</f>
        <v>0.57652749428789041</v>
      </c>
      <c r="F4" t="s">
        <v>46</v>
      </c>
      <c r="G4" s="9" t="e">
        <f>COUNTIF([1]Dashboard!H6:H51,"="&amp;1)</f>
        <v>#VALUE!</v>
      </c>
      <c r="H4" s="8" t="str">
        <f ca="1">_xlfn.FORMULATEXT(G4)</f>
        <v>=COUNTIF('C:\Users\price.DESKTOP-K1GBPN9\Documents\MicrosoftProject\[project_management_dashboard_365.xlsx]Dashboard'!H6:H51,"="&amp;1)</v>
      </c>
      <c r="J4" s="8" t="s">
        <v>47</v>
      </c>
      <c r="K4" s="17">
        <v>266</v>
      </c>
      <c r="M4" t="s">
        <v>48</v>
      </c>
      <c r="N4" s="14">
        <f>1-N3</f>
        <v>0.57894736842105265</v>
      </c>
      <c r="O4" s="3" t="str">
        <f ca="1">_xlfn.FORMULATEXT(N4)</f>
        <v>=1-N3</v>
      </c>
    </row>
    <row r="5" spans="1:17" x14ac:dyDescent="0.3">
      <c r="D5" t="str">
        <f ca="1">_xlfn.FORMULATEXT(D4)</f>
        <v>=1-C4</v>
      </c>
      <c r="E5" s="3"/>
      <c r="F5" t="s">
        <v>49</v>
      </c>
      <c r="G5" s="15" t="e">
        <f>G3+G2</f>
        <v>#VALUE!</v>
      </c>
      <c r="H5" s="8" t="str">
        <f ca="1">_xlfn.FORMULATEXT(G5)</f>
        <v>=G3+G2</v>
      </c>
      <c r="M5" s="3"/>
      <c r="N5" s="3"/>
      <c r="O5" s="3"/>
    </row>
    <row r="6" spans="1:17" x14ac:dyDescent="0.3">
      <c r="F6" t="s">
        <v>50</v>
      </c>
      <c r="G6" s="9">
        <f>COUNTA([1]Dashboard!B6:B50)</f>
        <v>40</v>
      </c>
      <c r="H6" s="8" t="str">
        <f ca="1">_xlfn.FORMULATEXT(G6)</f>
        <v>=COUNTA('C:\Users\price.DESKTOP-K1GBPN9\Documents\MicrosoftProject\[project_management_dashboard_365.xlsx]Dashboard'!B6:B50)</v>
      </c>
    </row>
    <row r="7" spans="1:17" x14ac:dyDescent="0.3">
      <c r="J7" s="16" t="s">
        <v>37</v>
      </c>
      <c r="M7" s="10" t="s">
        <v>38</v>
      </c>
      <c r="N7" t="s">
        <v>39</v>
      </c>
    </row>
    <row r="8" spans="1:17" x14ac:dyDescent="0.3">
      <c r="B8" t="s">
        <v>34</v>
      </c>
      <c r="C8" t="s">
        <v>35</v>
      </c>
      <c r="J8" s="8" t="s">
        <v>53</v>
      </c>
      <c r="K8" s="17">
        <v>112</v>
      </c>
      <c r="M8" t="s">
        <v>44</v>
      </c>
      <c r="N8" s="3">
        <f>GETPIVOTDATA("Sum of Days completed",$J$8)/GETPIVOTDATA("Sum of Duration",$J$9)</f>
        <v>0.42105263157894735</v>
      </c>
    </row>
    <row r="9" spans="1:17" x14ac:dyDescent="0.3">
      <c r="A9" t="s">
        <v>41</v>
      </c>
      <c r="B9" s="35">
        <v>8340291</v>
      </c>
      <c r="C9" s="35">
        <v>19695000</v>
      </c>
      <c r="J9" s="8" t="s">
        <v>52</v>
      </c>
      <c r="K9" s="17">
        <v>266</v>
      </c>
      <c r="M9" t="s">
        <v>48</v>
      </c>
      <c r="N9" s="3">
        <f>1-N8</f>
        <v>0.57894736842105265</v>
      </c>
    </row>
    <row r="10" spans="1:17" x14ac:dyDescent="0.3">
      <c r="A10" t="s">
        <v>38</v>
      </c>
      <c r="B10" s="3">
        <f>GETPIVOTDATA("Actual ",$B$8)/GETPIVOTDATA("Budget ",$C$8)</f>
        <v>0.42347250571210965</v>
      </c>
      <c r="C10" s="3">
        <f>1-Workings!$B$10</f>
        <v>0.57652749428789041</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D8B9-7049-4BE7-B9AB-8AD65D4C7BFA}">
  <dimension ref="A1:J41"/>
  <sheetViews>
    <sheetView topLeftCell="A2" workbookViewId="0">
      <selection activeCell="C4" sqref="C4"/>
    </sheetView>
  </sheetViews>
  <sheetFormatPr defaultRowHeight="14.4" x14ac:dyDescent="0.3"/>
  <cols>
    <col min="3" max="3" width="10.44140625" customWidth="1"/>
    <col min="4" max="4" width="11.21875" style="1" customWidth="1"/>
    <col min="5" max="5" width="10.21875" customWidth="1"/>
    <col min="6" max="6" width="11.5546875" style="1" customWidth="1"/>
    <col min="7" max="7" width="16.33203125" customWidth="1"/>
    <col min="8" max="8" width="10" style="18" customWidth="1"/>
    <col min="9" max="10" width="11" style="19" bestFit="1" customWidth="1"/>
  </cols>
  <sheetData>
    <row r="1" spans="1:10" x14ac:dyDescent="0.3">
      <c r="A1" s="20" t="s">
        <v>0</v>
      </c>
      <c r="B1" s="20" t="s">
        <v>1</v>
      </c>
      <c r="C1" s="20" t="s">
        <v>2</v>
      </c>
      <c r="D1" s="21" t="s">
        <v>3</v>
      </c>
      <c r="E1" s="20" t="s">
        <v>4</v>
      </c>
      <c r="F1" s="21" t="s">
        <v>5</v>
      </c>
      <c r="G1" s="20" t="s">
        <v>6</v>
      </c>
      <c r="H1" s="22" t="s">
        <v>7</v>
      </c>
      <c r="I1" s="23" t="s">
        <v>8</v>
      </c>
      <c r="J1" s="23" t="s">
        <v>9</v>
      </c>
    </row>
    <row r="2" spans="1:10" x14ac:dyDescent="0.3">
      <c r="A2" t="s">
        <v>10</v>
      </c>
      <c r="B2" t="s">
        <v>11</v>
      </c>
      <c r="C2" t="s">
        <v>12</v>
      </c>
      <c r="D2" s="1">
        <v>43878</v>
      </c>
      <c r="E2">
        <v>5</v>
      </c>
      <c r="F2" s="1">
        <v>43882</v>
      </c>
      <c r="G2">
        <v>2</v>
      </c>
      <c r="H2" s="18">
        <v>0.4</v>
      </c>
      <c r="I2" s="19">
        <v>218000</v>
      </c>
      <c r="J2" s="19">
        <v>97337</v>
      </c>
    </row>
    <row r="3" spans="1:10" x14ac:dyDescent="0.3">
      <c r="A3" t="s">
        <v>10</v>
      </c>
      <c r="B3" t="s">
        <v>13</v>
      </c>
      <c r="C3" t="s">
        <v>14</v>
      </c>
      <c r="D3" s="1">
        <v>43878</v>
      </c>
      <c r="E3">
        <v>6</v>
      </c>
      <c r="F3" s="1">
        <v>43885</v>
      </c>
      <c r="G3">
        <v>3</v>
      </c>
      <c r="H3" s="18">
        <v>0.5</v>
      </c>
      <c r="I3" s="19">
        <v>393000</v>
      </c>
      <c r="J3" s="19">
        <v>177440</v>
      </c>
    </row>
    <row r="4" spans="1:10" x14ac:dyDescent="0.3">
      <c r="A4" t="s">
        <v>10</v>
      </c>
      <c r="B4" t="s">
        <v>15</v>
      </c>
      <c r="C4" t="s">
        <v>16</v>
      </c>
      <c r="D4" s="1">
        <v>43879</v>
      </c>
      <c r="E4">
        <v>10</v>
      </c>
      <c r="F4" s="1">
        <v>43892</v>
      </c>
      <c r="G4">
        <v>4</v>
      </c>
      <c r="H4" s="18">
        <v>0.4</v>
      </c>
      <c r="I4" s="19">
        <v>86000</v>
      </c>
      <c r="J4" s="19">
        <v>31046</v>
      </c>
    </row>
    <row r="5" spans="1:10" x14ac:dyDescent="0.3">
      <c r="A5" t="s">
        <v>10</v>
      </c>
      <c r="B5" t="s">
        <v>17</v>
      </c>
      <c r="C5" t="s">
        <v>18</v>
      </c>
      <c r="D5" s="1">
        <v>43882</v>
      </c>
      <c r="E5">
        <v>9</v>
      </c>
      <c r="F5" s="1">
        <v>43894</v>
      </c>
      <c r="G5">
        <v>3</v>
      </c>
      <c r="H5" s="18">
        <v>0.33333333333333331</v>
      </c>
      <c r="I5" s="19">
        <v>732000</v>
      </c>
      <c r="J5" s="19">
        <v>261324</v>
      </c>
    </row>
    <row r="6" spans="1:10" x14ac:dyDescent="0.3">
      <c r="A6" t="s">
        <v>10</v>
      </c>
      <c r="B6" t="s">
        <v>19</v>
      </c>
      <c r="C6" t="s">
        <v>20</v>
      </c>
      <c r="D6" s="1">
        <v>43878</v>
      </c>
      <c r="E6">
        <v>4</v>
      </c>
      <c r="F6" s="1">
        <v>43881</v>
      </c>
      <c r="G6">
        <v>1</v>
      </c>
      <c r="H6" s="18">
        <v>0.25</v>
      </c>
      <c r="I6" s="19">
        <v>492000</v>
      </c>
      <c r="J6" s="19">
        <v>116850</v>
      </c>
    </row>
    <row r="7" spans="1:10" x14ac:dyDescent="0.3">
      <c r="A7" t="s">
        <v>10</v>
      </c>
      <c r="B7" t="s">
        <v>21</v>
      </c>
      <c r="C7" t="s">
        <v>12</v>
      </c>
      <c r="D7" s="1">
        <v>43881</v>
      </c>
      <c r="E7">
        <v>6</v>
      </c>
      <c r="F7" s="1">
        <v>43888</v>
      </c>
      <c r="G7">
        <v>0</v>
      </c>
      <c r="H7" s="18">
        <v>0</v>
      </c>
      <c r="I7" s="19">
        <v>188000</v>
      </c>
      <c r="J7" s="19">
        <v>0</v>
      </c>
    </row>
    <row r="8" spans="1:10" x14ac:dyDescent="0.3">
      <c r="A8" t="s">
        <v>10</v>
      </c>
      <c r="B8" t="s">
        <v>22</v>
      </c>
      <c r="C8" t="s">
        <v>14</v>
      </c>
      <c r="D8" s="1">
        <v>43881</v>
      </c>
      <c r="E8">
        <v>7</v>
      </c>
      <c r="F8" s="1">
        <v>43889</v>
      </c>
      <c r="G8">
        <v>3</v>
      </c>
      <c r="H8" s="18">
        <v>0.42857142857142855</v>
      </c>
      <c r="I8" s="19">
        <v>180000</v>
      </c>
      <c r="J8" s="19">
        <v>79380</v>
      </c>
    </row>
    <row r="9" spans="1:10" x14ac:dyDescent="0.3">
      <c r="A9" t="s">
        <v>10</v>
      </c>
      <c r="B9" t="s">
        <v>23</v>
      </c>
      <c r="C9" t="s">
        <v>16</v>
      </c>
      <c r="D9" s="1">
        <v>43885</v>
      </c>
      <c r="E9">
        <v>5</v>
      </c>
      <c r="F9" s="1">
        <v>43889</v>
      </c>
      <c r="G9">
        <v>2</v>
      </c>
      <c r="H9" s="18">
        <v>0.4</v>
      </c>
      <c r="I9" s="19">
        <v>582000</v>
      </c>
      <c r="J9" s="19">
        <v>195231</v>
      </c>
    </row>
    <row r="10" spans="1:10" x14ac:dyDescent="0.3">
      <c r="A10" t="s">
        <v>10</v>
      </c>
      <c r="B10" t="s">
        <v>24</v>
      </c>
      <c r="C10" t="s">
        <v>18</v>
      </c>
      <c r="D10" s="1">
        <v>43885</v>
      </c>
      <c r="E10">
        <v>9</v>
      </c>
      <c r="F10" s="1">
        <v>43895</v>
      </c>
      <c r="G10">
        <v>1</v>
      </c>
      <c r="H10" s="18">
        <v>0.1111111111111111</v>
      </c>
      <c r="I10" s="19">
        <v>562000</v>
      </c>
      <c r="J10" s="19">
        <v>74746</v>
      </c>
    </row>
    <row r="11" spans="1:10" x14ac:dyDescent="0.3">
      <c r="A11" t="s">
        <v>10</v>
      </c>
      <c r="B11" t="s">
        <v>25</v>
      </c>
      <c r="C11" t="s">
        <v>20</v>
      </c>
      <c r="D11" s="1">
        <v>43885</v>
      </c>
      <c r="E11">
        <v>6</v>
      </c>
      <c r="F11" s="1">
        <v>43892</v>
      </c>
      <c r="G11">
        <v>3</v>
      </c>
      <c r="H11" s="18">
        <v>0.5</v>
      </c>
      <c r="I11" s="19">
        <v>416000</v>
      </c>
      <c r="J11" s="19">
        <v>175015</v>
      </c>
    </row>
    <row r="12" spans="1:10" x14ac:dyDescent="0.3">
      <c r="A12" t="s">
        <v>26</v>
      </c>
      <c r="B12" t="s">
        <v>11</v>
      </c>
      <c r="C12" t="s">
        <v>12</v>
      </c>
      <c r="D12" s="1">
        <v>43879</v>
      </c>
      <c r="E12">
        <v>7</v>
      </c>
      <c r="F12" s="1">
        <v>43887</v>
      </c>
      <c r="G12">
        <v>7</v>
      </c>
      <c r="H12" s="18">
        <v>1</v>
      </c>
      <c r="I12" s="19">
        <v>293000</v>
      </c>
      <c r="J12" s="19">
        <v>273001</v>
      </c>
    </row>
    <row r="13" spans="1:10" x14ac:dyDescent="0.3">
      <c r="A13" t="s">
        <v>26</v>
      </c>
      <c r="B13" t="s">
        <v>13</v>
      </c>
      <c r="C13" t="s">
        <v>14</v>
      </c>
      <c r="D13" s="1">
        <v>43878</v>
      </c>
      <c r="E13">
        <v>9</v>
      </c>
      <c r="F13" s="1">
        <v>43888</v>
      </c>
      <c r="G13">
        <v>4</v>
      </c>
      <c r="H13" s="18">
        <v>0.44444444444444442</v>
      </c>
      <c r="I13" s="19">
        <v>224000</v>
      </c>
      <c r="J13" s="19">
        <v>57910</v>
      </c>
    </row>
    <row r="14" spans="1:10" x14ac:dyDescent="0.3">
      <c r="A14" t="s">
        <v>26</v>
      </c>
      <c r="B14" t="s">
        <v>15</v>
      </c>
      <c r="C14" t="s">
        <v>16</v>
      </c>
      <c r="D14" s="1">
        <v>43879</v>
      </c>
      <c r="E14">
        <v>8</v>
      </c>
      <c r="F14" s="1">
        <v>43888</v>
      </c>
      <c r="G14">
        <v>0</v>
      </c>
      <c r="H14" s="18">
        <v>0</v>
      </c>
      <c r="I14" s="19">
        <v>978000</v>
      </c>
      <c r="J14" s="19">
        <v>0</v>
      </c>
    </row>
    <row r="15" spans="1:10" x14ac:dyDescent="0.3">
      <c r="A15" t="s">
        <v>26</v>
      </c>
      <c r="B15" t="s">
        <v>17</v>
      </c>
      <c r="C15" t="s">
        <v>18</v>
      </c>
      <c r="D15" s="1">
        <v>43881</v>
      </c>
      <c r="E15">
        <v>7</v>
      </c>
      <c r="F15" s="1">
        <v>43889</v>
      </c>
      <c r="G15">
        <v>3</v>
      </c>
      <c r="H15" s="18">
        <v>0.42857142857142855</v>
      </c>
      <c r="I15" s="19">
        <v>932000</v>
      </c>
      <c r="J15" s="19">
        <v>379157</v>
      </c>
    </row>
    <row r="16" spans="1:10" x14ac:dyDescent="0.3">
      <c r="A16" t="s">
        <v>26</v>
      </c>
      <c r="B16" t="s">
        <v>19</v>
      </c>
      <c r="C16" t="s">
        <v>20</v>
      </c>
      <c r="D16" s="1">
        <v>43882</v>
      </c>
      <c r="E16">
        <v>4</v>
      </c>
      <c r="F16" s="1">
        <v>43887</v>
      </c>
      <c r="G16">
        <v>1</v>
      </c>
      <c r="H16" s="18">
        <v>0.25</v>
      </c>
      <c r="I16" s="19">
        <v>854000</v>
      </c>
      <c r="J16" s="19">
        <v>322812</v>
      </c>
    </row>
    <row r="17" spans="1:10" x14ac:dyDescent="0.3">
      <c r="A17" t="s">
        <v>26</v>
      </c>
      <c r="B17" t="s">
        <v>21</v>
      </c>
      <c r="C17" t="s">
        <v>12</v>
      </c>
      <c r="D17" s="1">
        <v>43882</v>
      </c>
      <c r="E17">
        <v>6</v>
      </c>
      <c r="F17" s="1">
        <v>43889</v>
      </c>
      <c r="G17">
        <v>3</v>
      </c>
      <c r="H17" s="18">
        <v>0.5</v>
      </c>
      <c r="I17" s="19">
        <v>81000</v>
      </c>
      <c r="J17" s="19">
        <v>38461</v>
      </c>
    </row>
    <row r="18" spans="1:10" x14ac:dyDescent="0.3">
      <c r="A18" t="s">
        <v>26</v>
      </c>
      <c r="B18" t="s">
        <v>22</v>
      </c>
      <c r="C18" t="s">
        <v>14</v>
      </c>
      <c r="D18" s="1">
        <v>43885</v>
      </c>
      <c r="E18">
        <v>6</v>
      </c>
      <c r="F18" s="1">
        <v>43892</v>
      </c>
      <c r="G18">
        <v>5</v>
      </c>
      <c r="H18" s="18">
        <v>0.83333333333333337</v>
      </c>
      <c r="I18" s="19">
        <v>169000</v>
      </c>
      <c r="J18" s="19">
        <v>136468</v>
      </c>
    </row>
    <row r="19" spans="1:10" x14ac:dyDescent="0.3">
      <c r="A19" t="s">
        <v>26</v>
      </c>
      <c r="B19" t="s">
        <v>23</v>
      </c>
      <c r="C19" t="s">
        <v>16</v>
      </c>
      <c r="D19" s="1">
        <v>43886</v>
      </c>
      <c r="E19">
        <v>4</v>
      </c>
      <c r="F19" s="1">
        <v>43889</v>
      </c>
      <c r="G19">
        <v>1</v>
      </c>
      <c r="H19" s="18">
        <v>0.25</v>
      </c>
      <c r="I19" s="19">
        <v>61000</v>
      </c>
      <c r="J19" s="19">
        <v>12078</v>
      </c>
    </row>
    <row r="20" spans="1:10" x14ac:dyDescent="0.3">
      <c r="A20" t="s">
        <v>26</v>
      </c>
      <c r="B20" t="s">
        <v>24</v>
      </c>
      <c r="C20" t="s">
        <v>18</v>
      </c>
      <c r="D20" s="1">
        <v>43888</v>
      </c>
      <c r="E20">
        <v>7</v>
      </c>
      <c r="F20" s="1">
        <v>43896</v>
      </c>
      <c r="G20">
        <v>3</v>
      </c>
      <c r="H20" s="18">
        <v>0.42857142857142855</v>
      </c>
      <c r="I20" s="19">
        <v>645000</v>
      </c>
      <c r="J20" s="19">
        <v>273048</v>
      </c>
    </row>
    <row r="21" spans="1:10" x14ac:dyDescent="0.3">
      <c r="A21" t="s">
        <v>26</v>
      </c>
      <c r="B21" t="s">
        <v>25</v>
      </c>
      <c r="C21" t="s">
        <v>20</v>
      </c>
      <c r="D21" s="1">
        <v>43878</v>
      </c>
      <c r="E21">
        <v>3</v>
      </c>
      <c r="F21" s="1">
        <v>43880</v>
      </c>
      <c r="G21">
        <v>3</v>
      </c>
      <c r="H21" s="18">
        <v>1</v>
      </c>
      <c r="I21" s="19">
        <v>68000</v>
      </c>
      <c r="J21" s="19">
        <v>64987</v>
      </c>
    </row>
    <row r="22" spans="1:10" x14ac:dyDescent="0.3">
      <c r="A22" t="s">
        <v>27</v>
      </c>
      <c r="B22" t="s">
        <v>11</v>
      </c>
      <c r="C22" t="s">
        <v>12</v>
      </c>
      <c r="D22" s="1">
        <v>43878</v>
      </c>
      <c r="E22">
        <v>10</v>
      </c>
      <c r="F22" s="1">
        <v>43889</v>
      </c>
      <c r="G22">
        <v>5</v>
      </c>
      <c r="H22" s="18">
        <v>0.5</v>
      </c>
      <c r="I22" s="19">
        <v>839000</v>
      </c>
      <c r="J22" s="19">
        <v>406974</v>
      </c>
    </row>
    <row r="23" spans="1:10" x14ac:dyDescent="0.3">
      <c r="A23" t="s">
        <v>27</v>
      </c>
      <c r="B23" t="s">
        <v>13</v>
      </c>
      <c r="C23" t="s">
        <v>14</v>
      </c>
      <c r="D23" s="1">
        <v>43882</v>
      </c>
      <c r="E23">
        <v>5</v>
      </c>
      <c r="F23" s="1">
        <v>43888</v>
      </c>
      <c r="G23">
        <v>4</v>
      </c>
      <c r="H23" s="18">
        <v>0.8</v>
      </c>
      <c r="I23" s="19">
        <v>729000</v>
      </c>
      <c r="J23" s="19">
        <v>487139</v>
      </c>
    </row>
    <row r="24" spans="1:10" x14ac:dyDescent="0.3">
      <c r="A24" t="s">
        <v>27</v>
      </c>
      <c r="B24" t="s">
        <v>15</v>
      </c>
      <c r="C24" t="s">
        <v>16</v>
      </c>
      <c r="D24" s="1">
        <v>43885</v>
      </c>
      <c r="E24">
        <v>7</v>
      </c>
      <c r="F24" s="1">
        <v>43893</v>
      </c>
      <c r="G24">
        <v>3</v>
      </c>
      <c r="H24" s="18">
        <v>0.42857142857142855</v>
      </c>
      <c r="I24" s="19">
        <v>826000</v>
      </c>
      <c r="J24" s="19">
        <v>298186</v>
      </c>
    </row>
    <row r="25" spans="1:10" x14ac:dyDescent="0.3">
      <c r="A25" t="s">
        <v>27</v>
      </c>
      <c r="B25" t="s">
        <v>17</v>
      </c>
      <c r="C25" t="s">
        <v>18</v>
      </c>
      <c r="D25" s="1">
        <v>43887</v>
      </c>
      <c r="E25">
        <v>7</v>
      </c>
      <c r="F25" s="1">
        <v>43895</v>
      </c>
      <c r="G25">
        <v>2</v>
      </c>
      <c r="H25" s="18">
        <v>0.2857142857142857</v>
      </c>
      <c r="I25" s="19">
        <v>895000</v>
      </c>
      <c r="J25" s="19">
        <v>280583</v>
      </c>
    </row>
    <row r="26" spans="1:10" x14ac:dyDescent="0.3">
      <c r="A26" t="s">
        <v>27</v>
      </c>
      <c r="B26" t="s">
        <v>19</v>
      </c>
      <c r="C26" t="s">
        <v>20</v>
      </c>
      <c r="D26" s="1">
        <v>43889</v>
      </c>
      <c r="E26">
        <v>3</v>
      </c>
      <c r="F26" s="1">
        <v>43893</v>
      </c>
      <c r="G26">
        <v>2</v>
      </c>
      <c r="H26" s="18">
        <v>0.66666666666666663</v>
      </c>
      <c r="I26" s="19">
        <v>341000</v>
      </c>
      <c r="J26" s="19">
        <v>129785</v>
      </c>
    </row>
    <row r="27" spans="1:10" x14ac:dyDescent="0.3">
      <c r="A27" t="s">
        <v>28</v>
      </c>
      <c r="B27" t="s">
        <v>11</v>
      </c>
      <c r="C27" t="s">
        <v>12</v>
      </c>
      <c r="D27" s="1">
        <v>43892</v>
      </c>
      <c r="E27">
        <v>9</v>
      </c>
      <c r="F27" s="1">
        <v>43902</v>
      </c>
      <c r="G27">
        <v>8</v>
      </c>
      <c r="H27" s="18">
        <v>0.88888888888888884</v>
      </c>
      <c r="I27" s="19">
        <v>787000</v>
      </c>
      <c r="J27" s="19">
        <v>727188</v>
      </c>
    </row>
    <row r="28" spans="1:10" x14ac:dyDescent="0.3">
      <c r="A28" t="s">
        <v>28</v>
      </c>
      <c r="B28" t="s">
        <v>13</v>
      </c>
      <c r="C28" t="s">
        <v>14</v>
      </c>
      <c r="D28" s="1">
        <v>43892</v>
      </c>
      <c r="E28">
        <v>10</v>
      </c>
      <c r="F28" s="1">
        <v>43903</v>
      </c>
      <c r="G28">
        <v>2</v>
      </c>
      <c r="H28" s="18">
        <v>0.2</v>
      </c>
      <c r="I28" s="19">
        <v>228000</v>
      </c>
      <c r="J28" s="19">
        <v>47880</v>
      </c>
    </row>
    <row r="29" spans="1:10" x14ac:dyDescent="0.3">
      <c r="A29" t="s">
        <v>28</v>
      </c>
      <c r="B29" t="s">
        <v>15</v>
      </c>
      <c r="C29" t="s">
        <v>16</v>
      </c>
      <c r="D29" s="1">
        <v>43878</v>
      </c>
      <c r="E29">
        <v>4</v>
      </c>
      <c r="F29" s="1">
        <v>43881</v>
      </c>
      <c r="G29">
        <v>0</v>
      </c>
      <c r="H29" s="18">
        <v>0</v>
      </c>
      <c r="I29" s="19">
        <v>147000</v>
      </c>
      <c r="J29" s="19">
        <v>0</v>
      </c>
    </row>
    <row r="30" spans="1:10" x14ac:dyDescent="0.3">
      <c r="A30" t="s">
        <v>28</v>
      </c>
      <c r="B30" t="s">
        <v>17</v>
      </c>
      <c r="C30" t="s">
        <v>18</v>
      </c>
      <c r="D30" s="1">
        <v>43880</v>
      </c>
      <c r="E30">
        <v>8</v>
      </c>
      <c r="F30" s="1">
        <v>43889</v>
      </c>
      <c r="G30">
        <v>5</v>
      </c>
      <c r="H30" s="18">
        <v>0.625</v>
      </c>
      <c r="I30" s="19">
        <v>338000</v>
      </c>
      <c r="J30" s="19">
        <v>205123</v>
      </c>
    </row>
    <row r="31" spans="1:10" x14ac:dyDescent="0.3">
      <c r="A31" t="s">
        <v>28</v>
      </c>
      <c r="B31" t="s">
        <v>19</v>
      </c>
      <c r="C31" t="s">
        <v>20</v>
      </c>
      <c r="D31" s="1">
        <v>43885</v>
      </c>
      <c r="E31">
        <v>10</v>
      </c>
      <c r="F31" s="1">
        <v>43896</v>
      </c>
      <c r="G31">
        <v>3</v>
      </c>
      <c r="H31" s="18">
        <v>0.3</v>
      </c>
      <c r="I31" s="19">
        <v>857000</v>
      </c>
      <c r="J31" s="19">
        <v>305949</v>
      </c>
    </row>
    <row r="32" spans="1:10" x14ac:dyDescent="0.3">
      <c r="A32" t="s">
        <v>28</v>
      </c>
      <c r="B32" t="s">
        <v>21</v>
      </c>
      <c r="C32" t="s">
        <v>12</v>
      </c>
      <c r="D32" s="1">
        <v>43886</v>
      </c>
      <c r="E32">
        <v>6</v>
      </c>
      <c r="F32" s="1">
        <v>43893</v>
      </c>
      <c r="G32">
        <v>3</v>
      </c>
      <c r="H32" s="18">
        <v>0.5</v>
      </c>
      <c r="I32" s="19">
        <v>602000</v>
      </c>
      <c r="J32" s="19">
        <v>322371</v>
      </c>
    </row>
    <row r="33" spans="1:10" x14ac:dyDescent="0.3">
      <c r="A33" t="s">
        <v>28</v>
      </c>
      <c r="B33" t="s">
        <v>22</v>
      </c>
      <c r="C33" t="s">
        <v>14</v>
      </c>
      <c r="D33" s="1">
        <v>43886</v>
      </c>
      <c r="E33">
        <v>4</v>
      </c>
      <c r="F33" s="1">
        <v>43889</v>
      </c>
      <c r="G33">
        <v>2</v>
      </c>
      <c r="H33" s="18">
        <v>0.5</v>
      </c>
      <c r="I33" s="19">
        <v>990000</v>
      </c>
      <c r="J33" s="19">
        <v>451440</v>
      </c>
    </row>
    <row r="34" spans="1:10" x14ac:dyDescent="0.3">
      <c r="A34" t="s">
        <v>29</v>
      </c>
      <c r="B34" t="s">
        <v>11</v>
      </c>
      <c r="C34" t="s">
        <v>16</v>
      </c>
      <c r="D34" s="1">
        <v>43889</v>
      </c>
      <c r="E34">
        <v>8</v>
      </c>
      <c r="F34" s="1">
        <v>43900</v>
      </c>
      <c r="G34">
        <v>3</v>
      </c>
      <c r="H34" s="18">
        <v>0.375</v>
      </c>
      <c r="I34" s="19">
        <v>96000</v>
      </c>
      <c r="J34" s="19">
        <v>32256</v>
      </c>
    </row>
    <row r="35" spans="1:10" x14ac:dyDescent="0.3">
      <c r="A35" t="s">
        <v>29</v>
      </c>
      <c r="B35" t="s">
        <v>13</v>
      </c>
      <c r="C35" t="s">
        <v>18</v>
      </c>
      <c r="D35" s="1">
        <v>43892</v>
      </c>
      <c r="E35">
        <v>9</v>
      </c>
      <c r="F35" s="1">
        <v>43902</v>
      </c>
      <c r="G35">
        <v>4</v>
      </c>
      <c r="H35" s="18">
        <v>0.44444444444444442</v>
      </c>
      <c r="I35" s="19">
        <v>513000</v>
      </c>
      <c r="J35" s="19">
        <v>226233</v>
      </c>
    </row>
    <row r="36" spans="1:10" x14ac:dyDescent="0.3">
      <c r="A36" t="s">
        <v>29</v>
      </c>
      <c r="B36" t="s">
        <v>15</v>
      </c>
      <c r="C36" t="s">
        <v>20</v>
      </c>
      <c r="D36" s="1">
        <v>43881</v>
      </c>
      <c r="E36">
        <v>5</v>
      </c>
      <c r="F36" s="1">
        <v>43887</v>
      </c>
      <c r="G36">
        <v>3</v>
      </c>
      <c r="H36" s="18">
        <v>0.6</v>
      </c>
      <c r="I36" s="19">
        <v>616000</v>
      </c>
      <c r="J36" s="19">
        <v>401579</v>
      </c>
    </row>
    <row r="37" spans="1:10" x14ac:dyDescent="0.3">
      <c r="A37" t="s">
        <v>29</v>
      </c>
      <c r="B37" t="s">
        <v>17</v>
      </c>
      <c r="C37" t="s">
        <v>12</v>
      </c>
      <c r="D37" s="1">
        <v>43880</v>
      </c>
      <c r="E37">
        <v>3</v>
      </c>
      <c r="F37" s="1">
        <v>43882</v>
      </c>
      <c r="G37">
        <v>3</v>
      </c>
      <c r="H37" s="18">
        <v>1</v>
      </c>
      <c r="I37" s="19">
        <v>817000</v>
      </c>
      <c r="J37" s="19">
        <v>807069</v>
      </c>
    </row>
    <row r="38" spans="1:10" x14ac:dyDescent="0.3">
      <c r="A38" t="s">
        <v>29</v>
      </c>
      <c r="B38" t="s">
        <v>19</v>
      </c>
      <c r="C38" t="s">
        <v>14</v>
      </c>
      <c r="D38" s="1">
        <v>43882</v>
      </c>
      <c r="E38">
        <v>7</v>
      </c>
      <c r="F38" s="1">
        <v>43892</v>
      </c>
      <c r="G38">
        <v>3</v>
      </c>
      <c r="H38" s="18">
        <v>0.42857142857142855</v>
      </c>
      <c r="I38" s="19">
        <v>372000</v>
      </c>
      <c r="J38" s="19">
        <v>173166</v>
      </c>
    </row>
    <row r="39" spans="1:10" x14ac:dyDescent="0.3">
      <c r="A39" t="s">
        <v>29</v>
      </c>
      <c r="B39" t="s">
        <v>21</v>
      </c>
      <c r="C39" t="s">
        <v>16</v>
      </c>
      <c r="D39" s="1">
        <v>43885</v>
      </c>
      <c r="E39">
        <v>10</v>
      </c>
      <c r="F39" s="1">
        <v>43896</v>
      </c>
      <c r="G39">
        <v>2</v>
      </c>
      <c r="H39" s="18">
        <v>0.2</v>
      </c>
      <c r="I39" s="19">
        <v>50000</v>
      </c>
      <c r="J39" s="19">
        <v>8400</v>
      </c>
    </row>
    <row r="40" spans="1:10" x14ac:dyDescent="0.3">
      <c r="A40" t="s">
        <v>29</v>
      </c>
      <c r="B40" t="s">
        <v>22</v>
      </c>
      <c r="C40" t="s">
        <v>18</v>
      </c>
      <c r="D40" s="1">
        <v>43885</v>
      </c>
      <c r="E40">
        <v>10</v>
      </c>
      <c r="F40" s="1">
        <v>43896</v>
      </c>
      <c r="G40">
        <v>3</v>
      </c>
      <c r="H40" s="18">
        <v>0.3</v>
      </c>
      <c r="I40" s="19">
        <v>807000</v>
      </c>
      <c r="J40" s="19">
        <v>262679</v>
      </c>
    </row>
    <row r="41" spans="1:10" x14ac:dyDescent="0.3">
      <c r="A41" t="s">
        <v>29</v>
      </c>
      <c r="B41" t="s">
        <v>23</v>
      </c>
      <c r="C41" t="s">
        <v>20</v>
      </c>
      <c r="D41" s="1">
        <v>43885</v>
      </c>
      <c r="E41">
        <v>3</v>
      </c>
      <c r="F41" s="1">
        <v>43887</v>
      </c>
      <c r="G41">
        <v>0</v>
      </c>
      <c r="H41" s="18">
        <v>0</v>
      </c>
      <c r="I41" s="19">
        <v>691000</v>
      </c>
      <c r="J41" s="19">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A2E71-85C6-4C4D-AC2A-CBF36A607164}">
  <dimension ref="A3:C20"/>
  <sheetViews>
    <sheetView workbookViewId="0">
      <selection activeCell="A3" sqref="A3:C20"/>
      <pivotSelection pane="bottomRight" showHeader="1" click="1" r:id="rId1">
        <pivotArea type="all" dataOnly="0" outline="0" fieldPosition="0"/>
      </pivotSelection>
    </sheetView>
  </sheetViews>
  <sheetFormatPr defaultRowHeight="14.4" x14ac:dyDescent="0.3"/>
  <sheetData>
    <row r="3" spans="1:3" x14ac:dyDescent="0.3">
      <c r="A3" s="24"/>
      <c r="B3" s="25"/>
      <c r="C3" s="26"/>
    </row>
    <row r="4" spans="1:3" x14ac:dyDescent="0.3">
      <c r="A4" s="27"/>
      <c r="B4" s="28"/>
      <c r="C4" s="29"/>
    </row>
    <row r="5" spans="1:3" x14ac:dyDescent="0.3">
      <c r="A5" s="27"/>
      <c r="B5" s="28"/>
      <c r="C5" s="29"/>
    </row>
    <row r="6" spans="1:3" x14ac:dyDescent="0.3">
      <c r="A6" s="27"/>
      <c r="B6" s="28"/>
      <c r="C6" s="29"/>
    </row>
    <row r="7" spans="1:3" x14ac:dyDescent="0.3">
      <c r="A7" s="27"/>
      <c r="B7" s="28"/>
      <c r="C7" s="29"/>
    </row>
    <row r="8" spans="1:3" x14ac:dyDescent="0.3">
      <c r="A8" s="27"/>
      <c r="B8" s="28"/>
      <c r="C8" s="29"/>
    </row>
    <row r="9" spans="1:3" x14ac:dyDescent="0.3">
      <c r="A9" s="27"/>
      <c r="B9" s="28"/>
      <c r="C9" s="29"/>
    </row>
    <row r="10" spans="1:3" x14ac:dyDescent="0.3">
      <c r="A10" s="27"/>
      <c r="B10" s="28"/>
      <c r="C10" s="29"/>
    </row>
    <row r="11" spans="1:3" x14ac:dyDescent="0.3">
      <c r="A11" s="27"/>
      <c r="B11" s="28"/>
      <c r="C11" s="29"/>
    </row>
    <row r="12" spans="1:3" x14ac:dyDescent="0.3">
      <c r="A12" s="27"/>
      <c r="B12" s="28"/>
      <c r="C12" s="29"/>
    </row>
    <row r="13" spans="1:3" x14ac:dyDescent="0.3">
      <c r="A13" s="27"/>
      <c r="B13" s="28"/>
      <c r="C13" s="29"/>
    </row>
    <row r="14" spans="1:3" x14ac:dyDescent="0.3">
      <c r="A14" s="27"/>
      <c r="B14" s="28"/>
      <c r="C14" s="29"/>
    </row>
    <row r="15" spans="1:3" x14ac:dyDescent="0.3">
      <c r="A15" s="27"/>
      <c r="B15" s="28"/>
      <c r="C15" s="29"/>
    </row>
    <row r="16" spans="1:3" x14ac:dyDescent="0.3">
      <c r="A16" s="27"/>
      <c r="B16" s="28"/>
      <c r="C16" s="29"/>
    </row>
    <row r="17" spans="1:3" x14ac:dyDescent="0.3">
      <c r="A17" s="27"/>
      <c r="B17" s="28"/>
      <c r="C17" s="29"/>
    </row>
    <row r="18" spans="1:3" x14ac:dyDescent="0.3">
      <c r="A18" s="27"/>
      <c r="B18" s="28"/>
      <c r="C18" s="29"/>
    </row>
    <row r="19" spans="1:3" x14ac:dyDescent="0.3">
      <c r="A19" s="27"/>
      <c r="B19" s="28"/>
      <c r="C19" s="29"/>
    </row>
    <row r="20" spans="1:3" x14ac:dyDescent="0.3">
      <c r="A20" s="30"/>
      <c r="B20" s="31"/>
      <c r="C20"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4AAC4-FB81-4CA6-B515-F3B19C7C2DC3}">
  <dimension ref="A3:C20"/>
  <sheetViews>
    <sheetView workbookViewId="0">
      <selection activeCell="A3" sqref="A3:C20"/>
      <pivotSelection pane="bottomRight" showHeader="1" click="1" r:id="rId1">
        <pivotArea type="all" dataOnly="0" outline="0" fieldPosition="0"/>
      </pivotSelection>
    </sheetView>
  </sheetViews>
  <sheetFormatPr defaultRowHeight="14.4" x14ac:dyDescent="0.3"/>
  <sheetData>
    <row r="3" spans="1:3" x14ac:dyDescent="0.3">
      <c r="A3" s="24"/>
      <c r="B3" s="25"/>
      <c r="C3" s="26"/>
    </row>
    <row r="4" spans="1:3" x14ac:dyDescent="0.3">
      <c r="A4" s="27"/>
      <c r="B4" s="28"/>
      <c r="C4" s="29"/>
    </row>
    <row r="5" spans="1:3" x14ac:dyDescent="0.3">
      <c r="A5" s="27"/>
      <c r="B5" s="28"/>
      <c r="C5" s="29"/>
    </row>
    <row r="6" spans="1:3" x14ac:dyDescent="0.3">
      <c r="A6" s="27"/>
      <c r="B6" s="28"/>
      <c r="C6" s="29"/>
    </row>
    <row r="7" spans="1:3" x14ac:dyDescent="0.3">
      <c r="A7" s="27"/>
      <c r="B7" s="28"/>
      <c r="C7" s="29"/>
    </row>
    <row r="8" spans="1:3" x14ac:dyDescent="0.3">
      <c r="A8" s="27"/>
      <c r="B8" s="28"/>
      <c r="C8" s="29"/>
    </row>
    <row r="9" spans="1:3" x14ac:dyDescent="0.3">
      <c r="A9" s="27"/>
      <c r="B9" s="28"/>
      <c r="C9" s="29"/>
    </row>
    <row r="10" spans="1:3" x14ac:dyDescent="0.3">
      <c r="A10" s="27"/>
      <c r="B10" s="28"/>
      <c r="C10" s="29"/>
    </row>
    <row r="11" spans="1:3" x14ac:dyDescent="0.3">
      <c r="A11" s="27"/>
      <c r="B11" s="28"/>
      <c r="C11" s="29"/>
    </row>
    <row r="12" spans="1:3" x14ac:dyDescent="0.3">
      <c r="A12" s="27"/>
      <c r="B12" s="28"/>
      <c r="C12" s="29"/>
    </row>
    <row r="13" spans="1:3" x14ac:dyDescent="0.3">
      <c r="A13" s="27"/>
      <c r="B13" s="28"/>
      <c r="C13" s="29"/>
    </row>
    <row r="14" spans="1:3" x14ac:dyDescent="0.3">
      <c r="A14" s="27"/>
      <c r="B14" s="28"/>
      <c r="C14" s="29"/>
    </row>
    <row r="15" spans="1:3" x14ac:dyDescent="0.3">
      <c r="A15" s="27"/>
      <c r="B15" s="28"/>
      <c r="C15" s="29"/>
    </row>
    <row r="16" spans="1:3" x14ac:dyDescent="0.3">
      <c r="A16" s="27"/>
      <c r="B16" s="28"/>
      <c r="C16" s="29"/>
    </row>
    <row r="17" spans="1:3" x14ac:dyDescent="0.3">
      <c r="A17" s="27"/>
      <c r="B17" s="28"/>
      <c r="C17" s="29"/>
    </row>
    <row r="18" spans="1:3" x14ac:dyDescent="0.3">
      <c r="A18" s="27"/>
      <c r="B18" s="28"/>
      <c r="C18" s="29"/>
    </row>
    <row r="19" spans="1:3" x14ac:dyDescent="0.3">
      <c r="A19" s="27"/>
      <c r="B19" s="28"/>
      <c r="C19" s="29"/>
    </row>
    <row r="20" spans="1:3" x14ac:dyDescent="0.3">
      <c r="A20" s="30"/>
      <c r="B20" s="31"/>
      <c r="C20" s="3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94B0D-5C77-4A00-A924-F353C93F5E50}">
  <dimension ref="A3:C20"/>
  <sheetViews>
    <sheetView workbookViewId="0">
      <selection activeCell="F30" sqref="F30"/>
    </sheetView>
  </sheetViews>
  <sheetFormatPr defaultRowHeight="14.4" x14ac:dyDescent="0.3"/>
  <sheetData>
    <row r="3" spans="1:3" x14ac:dyDescent="0.3">
      <c r="A3" s="24"/>
      <c r="B3" s="25"/>
      <c r="C3" s="26"/>
    </row>
    <row r="4" spans="1:3" x14ac:dyDescent="0.3">
      <c r="A4" s="27"/>
      <c r="B4" s="28"/>
      <c r="C4" s="29"/>
    </row>
    <row r="5" spans="1:3" x14ac:dyDescent="0.3">
      <c r="A5" s="27"/>
      <c r="B5" s="28"/>
      <c r="C5" s="29"/>
    </row>
    <row r="6" spans="1:3" x14ac:dyDescent="0.3">
      <c r="A6" s="27"/>
      <c r="B6" s="28"/>
      <c r="C6" s="29"/>
    </row>
    <row r="7" spans="1:3" x14ac:dyDescent="0.3">
      <c r="A7" s="27"/>
      <c r="B7" s="28"/>
      <c r="C7" s="29"/>
    </row>
    <row r="8" spans="1:3" x14ac:dyDescent="0.3">
      <c r="A8" s="27"/>
      <c r="B8" s="28"/>
      <c r="C8" s="29"/>
    </row>
    <row r="9" spans="1:3" x14ac:dyDescent="0.3">
      <c r="A9" s="27"/>
      <c r="B9" s="28"/>
      <c r="C9" s="29"/>
    </row>
    <row r="10" spans="1:3" x14ac:dyDescent="0.3">
      <c r="A10" s="27"/>
      <c r="B10" s="28"/>
      <c r="C10" s="29"/>
    </row>
    <row r="11" spans="1:3" x14ac:dyDescent="0.3">
      <c r="A11" s="27"/>
      <c r="B11" s="28"/>
      <c r="C11" s="29"/>
    </row>
    <row r="12" spans="1:3" x14ac:dyDescent="0.3">
      <c r="A12" s="27"/>
      <c r="B12" s="28"/>
      <c r="C12" s="29"/>
    </row>
    <row r="13" spans="1:3" x14ac:dyDescent="0.3">
      <c r="A13" s="27"/>
      <c r="B13" s="28"/>
      <c r="C13" s="29"/>
    </row>
    <row r="14" spans="1:3" x14ac:dyDescent="0.3">
      <c r="A14" s="27"/>
      <c r="B14" s="28"/>
      <c r="C14" s="29"/>
    </row>
    <row r="15" spans="1:3" x14ac:dyDescent="0.3">
      <c r="A15" s="27"/>
      <c r="B15" s="28"/>
      <c r="C15" s="29"/>
    </row>
    <row r="16" spans="1:3" x14ac:dyDescent="0.3">
      <c r="A16" s="27"/>
      <c r="B16" s="28"/>
      <c r="C16" s="29"/>
    </row>
    <row r="17" spans="1:3" x14ac:dyDescent="0.3">
      <c r="A17" s="27"/>
      <c r="B17" s="28"/>
      <c r="C17" s="29"/>
    </row>
    <row r="18" spans="1:3" x14ac:dyDescent="0.3">
      <c r="A18" s="27"/>
      <c r="B18" s="28"/>
      <c r="C18" s="29"/>
    </row>
    <row r="19" spans="1:3" x14ac:dyDescent="0.3">
      <c r="A19" s="27"/>
      <c r="B19" s="28"/>
      <c r="C19" s="29"/>
    </row>
    <row r="20" spans="1:3" x14ac:dyDescent="0.3">
      <c r="A20" s="30"/>
      <c r="B20" s="31"/>
      <c r="C20"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Workings</vt:lpstr>
      <vt:lpstr>Data</vt:lpstr>
      <vt:lpstr>Sheet7</vt:lpstr>
      <vt:lpstr>Sheet6</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Price</dc:creator>
  <cp:lastModifiedBy>James Price</cp:lastModifiedBy>
  <dcterms:created xsi:type="dcterms:W3CDTF">2021-01-20T13:26:35Z</dcterms:created>
  <dcterms:modified xsi:type="dcterms:W3CDTF">2021-02-14T20:56:51Z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ef0db73c-ab6a-419b-9c81-a4e37c2bb1cd</vt:lpwstr>
  </property>
</Properties>
</file>