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MPC/garbled-points/"/>
    </mc:Choice>
  </mc:AlternateContent>
  <xr:revisionPtr revIDLastSave="0" documentId="8_{669F24B4-3C58-3243-B27A-3EC6BC24385A}" xr6:coauthVersionLast="46" xr6:coauthVersionMax="46" xr10:uidLastSave="{00000000-0000-0000-0000-000000000000}"/>
  <bookViews>
    <workbookView xWindow="0" yWindow="460" windowWidth="28800" windowHeight="16420" activeTab="1" xr2:uid="{5388A3BE-65F8-E240-9C70-0ECDA782B7E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4" i="2"/>
  <c r="B5" i="2"/>
  <c r="B3" i="2"/>
  <c r="B2" i="2"/>
  <c r="L52" i="1"/>
  <c r="I52" i="1"/>
  <c r="H52" i="1"/>
  <c r="H55" i="1"/>
  <c r="I55" i="1" s="1"/>
  <c r="H53" i="1"/>
  <c r="H54" i="1"/>
  <c r="I54" i="1" s="1"/>
  <c r="H51" i="1"/>
  <c r="I51" i="1" s="1"/>
  <c r="L54" i="1"/>
  <c r="L53" i="1"/>
  <c r="I53" i="1"/>
  <c r="L55" i="1"/>
  <c r="L51" i="1"/>
  <c r="Z30" i="1"/>
  <c r="Z31" i="1" s="1"/>
  <c r="Z36" i="1" s="1"/>
  <c r="B7" i="1"/>
  <c r="D3" i="1"/>
  <c r="C3" i="1"/>
  <c r="B3" i="1"/>
  <c r="Y7" i="1"/>
  <c r="T7" i="1"/>
  <c r="N7" i="1"/>
  <c r="H7" i="1"/>
  <c r="AA3" i="1"/>
  <c r="Z3" i="1"/>
  <c r="Y3" i="1"/>
  <c r="V3" i="1"/>
  <c r="U3" i="1"/>
  <c r="T3" i="1"/>
  <c r="P3" i="1"/>
  <c r="O3" i="1"/>
  <c r="N3" i="1"/>
  <c r="J3" i="1"/>
  <c r="I3" i="1"/>
  <c r="H3" i="1"/>
  <c r="Y46" i="1"/>
  <c r="T46" i="1"/>
  <c r="AA42" i="1"/>
  <c r="Z42" i="1"/>
  <c r="Y42" i="1"/>
  <c r="V42" i="1"/>
  <c r="U42" i="1"/>
  <c r="T42" i="1"/>
  <c r="Y33" i="1"/>
  <c r="AA29" i="1"/>
  <c r="Z29" i="1"/>
  <c r="Y29" i="1"/>
  <c r="N33" i="1"/>
  <c r="P29" i="1"/>
  <c r="O29" i="1"/>
  <c r="N29" i="1"/>
  <c r="H20" i="1"/>
  <c r="T33" i="1"/>
  <c r="V29" i="1"/>
  <c r="U29" i="1"/>
  <c r="T29" i="1"/>
  <c r="Y20" i="1"/>
  <c r="AA16" i="1"/>
  <c r="Z16" i="1"/>
  <c r="Y16" i="1"/>
  <c r="T20" i="1"/>
  <c r="V16" i="1"/>
  <c r="U16" i="1"/>
  <c r="T16" i="1"/>
  <c r="N20" i="1"/>
  <c r="P16" i="1"/>
  <c r="O16" i="1"/>
  <c r="N16" i="1"/>
  <c r="AD17" i="1"/>
  <c r="AE17" i="1" s="1"/>
  <c r="AD18" i="1"/>
  <c r="AE18" i="1" s="1"/>
  <c r="AE16" i="1"/>
  <c r="AE15" i="1"/>
  <c r="I16" i="1"/>
  <c r="J16" i="1"/>
  <c r="H16" i="1"/>
  <c r="U43" i="1" l="1"/>
  <c r="U44" i="1" s="1"/>
  <c r="U49" i="1" s="1"/>
  <c r="B4" i="1"/>
  <c r="B5" i="1" s="1"/>
  <c r="B10" i="1" s="1"/>
  <c r="Z4" i="1"/>
  <c r="U17" i="1"/>
  <c r="U18" i="1" s="1"/>
  <c r="T30" i="1"/>
  <c r="T31" i="1" s="1"/>
  <c r="T36" i="1" s="1"/>
  <c r="O17" i="1"/>
  <c r="O18" i="1" s="1"/>
  <c r="O22" i="1" s="1"/>
  <c r="U30" i="1"/>
  <c r="U31" i="1" s="1"/>
  <c r="U36" i="1" s="1"/>
  <c r="AA30" i="1"/>
  <c r="AA31" i="1" s="1"/>
  <c r="AA37" i="1" s="1"/>
  <c r="AA38" i="1" s="1"/>
  <c r="P4" i="1"/>
  <c r="P5" i="1" s="1"/>
  <c r="P11" i="1" s="1"/>
  <c r="P12" i="1" s="1"/>
  <c r="T43" i="1"/>
  <c r="T44" i="1" s="1"/>
  <c r="T49" i="1" s="1"/>
  <c r="H4" i="1"/>
  <c r="H5" i="1" s="1"/>
  <c r="H10" i="1" s="1"/>
  <c r="O4" i="1"/>
  <c r="O5" i="1" s="1"/>
  <c r="Y4" i="1"/>
  <c r="Y5" i="1" s="1"/>
  <c r="Y10" i="1" s="1"/>
  <c r="D4" i="1"/>
  <c r="D5" i="1" s="1"/>
  <c r="D11" i="1" s="1"/>
  <c r="D12" i="1" s="1"/>
  <c r="P17" i="1"/>
  <c r="P18" i="1" s="1"/>
  <c r="P24" i="1" s="1"/>
  <c r="P25" i="1" s="1"/>
  <c r="V43" i="1"/>
  <c r="V44" i="1" s="1"/>
  <c r="V50" i="1" s="1"/>
  <c r="V51" i="1" s="1"/>
  <c r="C4" i="1"/>
  <c r="C5" i="1" s="1"/>
  <c r="C10" i="1" s="1"/>
  <c r="T17" i="1"/>
  <c r="T18" i="1" s="1"/>
  <c r="T23" i="1" s="1"/>
  <c r="T4" i="1"/>
  <c r="T5" i="1" s="1"/>
  <c r="Z17" i="1"/>
  <c r="Z18" i="1" s="1"/>
  <c r="E43" i="1"/>
  <c r="E44" i="1" s="1"/>
  <c r="V4" i="1"/>
  <c r="V5" i="1" s="1"/>
  <c r="V11" i="1" s="1"/>
  <c r="V12" i="1" s="1"/>
  <c r="N30" i="1"/>
  <c r="N31" i="1" s="1"/>
  <c r="N36" i="1" s="1"/>
  <c r="I4" i="1"/>
  <c r="I5" i="1" s="1"/>
  <c r="I17" i="1"/>
  <c r="I18" i="1" s="1"/>
  <c r="O30" i="1"/>
  <c r="O31" i="1" s="1"/>
  <c r="O36" i="1" s="1"/>
  <c r="AA43" i="1"/>
  <c r="AA44" i="1" s="1"/>
  <c r="AA50" i="1" s="1"/>
  <c r="AA51" i="1" s="1"/>
  <c r="N4" i="1"/>
  <c r="N5" i="1" s="1"/>
  <c r="N10" i="1" s="1"/>
  <c r="J17" i="1"/>
  <c r="J18" i="1" s="1"/>
  <c r="J24" i="1" s="1"/>
  <c r="J25" i="1" s="1"/>
  <c r="P30" i="1"/>
  <c r="P31" i="1" s="1"/>
  <c r="P37" i="1" s="1"/>
  <c r="P38" i="1" s="1"/>
  <c r="J4" i="1"/>
  <c r="J5" i="1" s="1"/>
  <c r="J11" i="1" s="1"/>
  <c r="J12" i="1" s="1"/>
  <c r="AA4" i="1"/>
  <c r="AA5" i="1" s="1"/>
  <c r="AA11" i="1" s="1"/>
  <c r="AA12" i="1" s="1"/>
  <c r="V17" i="1"/>
  <c r="V18" i="1" s="1"/>
  <c r="V24" i="1" s="1"/>
  <c r="V25" i="1" s="1"/>
  <c r="V30" i="1"/>
  <c r="V31" i="1" s="1"/>
  <c r="V37" i="1" s="1"/>
  <c r="V38" i="1" s="1"/>
  <c r="Z43" i="1"/>
  <c r="Z44" i="1" s="1"/>
  <c r="H17" i="1"/>
  <c r="H18" i="1" s="1"/>
  <c r="Y17" i="1"/>
  <c r="Y18" i="1" s="1"/>
  <c r="Y23" i="1" s="1"/>
  <c r="Y30" i="1"/>
  <c r="Y31" i="1" s="1"/>
  <c r="Y36" i="1" s="1"/>
  <c r="Y43" i="1"/>
  <c r="Y44" i="1" s="1"/>
  <c r="Y49" i="1" s="1"/>
  <c r="U4" i="1"/>
  <c r="U5" i="1" s="1"/>
  <c r="N17" i="1"/>
  <c r="N18" i="1" s="1"/>
  <c r="AA17" i="1"/>
  <c r="AA18" i="1" s="1"/>
  <c r="AA24" i="1" s="1"/>
  <c r="AA25" i="1" s="1"/>
  <c r="Z5" i="1"/>
  <c r="B8" i="1"/>
  <c r="B9" i="1"/>
  <c r="O7" i="1"/>
  <c r="U48" i="1"/>
  <c r="AD19" i="1"/>
  <c r="AE19" i="1" s="1"/>
  <c r="U46" i="1" l="1"/>
  <c r="U47" i="1"/>
  <c r="T35" i="1"/>
  <c r="T34" i="1"/>
  <c r="U34" i="1"/>
  <c r="N22" i="1"/>
  <c r="N23" i="1"/>
  <c r="I21" i="1"/>
  <c r="I23" i="1"/>
  <c r="I8" i="1"/>
  <c r="I10" i="1"/>
  <c r="U8" i="1"/>
  <c r="U10" i="1"/>
  <c r="O20" i="1"/>
  <c r="O23" i="1"/>
  <c r="Z9" i="1"/>
  <c r="Z10" i="1"/>
  <c r="Z47" i="1"/>
  <c r="Z49" i="1"/>
  <c r="U33" i="1"/>
  <c r="C9" i="1"/>
  <c r="H21" i="1"/>
  <c r="H23" i="1"/>
  <c r="Z22" i="1"/>
  <c r="Z23" i="1"/>
  <c r="O9" i="1"/>
  <c r="O10" i="1"/>
  <c r="U22" i="1"/>
  <c r="U23" i="1"/>
  <c r="T8" i="1"/>
  <c r="T10" i="1"/>
  <c r="U35" i="1"/>
  <c r="O21" i="1"/>
  <c r="Y35" i="1"/>
  <c r="O8" i="1"/>
  <c r="T48" i="1"/>
  <c r="T47" i="1"/>
  <c r="C8" i="1"/>
  <c r="Z21" i="1"/>
  <c r="O33" i="1"/>
  <c r="N21" i="1"/>
  <c r="C7" i="1"/>
  <c r="T9" i="1"/>
  <c r="Z20" i="1"/>
  <c r="U9" i="1"/>
  <c r="U7" i="1"/>
  <c r="O35" i="1"/>
  <c r="I22" i="1"/>
  <c r="O34" i="1"/>
  <c r="I20" i="1"/>
  <c r="Y34" i="1"/>
  <c r="Z48" i="1"/>
  <c r="Y21" i="1"/>
  <c r="Z46" i="1"/>
  <c r="Y22" i="1"/>
  <c r="N8" i="1"/>
  <c r="N9" i="1"/>
  <c r="Z34" i="1"/>
  <c r="B11" i="1"/>
  <c r="B12" i="1" s="1"/>
  <c r="Z35" i="1"/>
  <c r="Z33" i="1"/>
  <c r="N34" i="1"/>
  <c r="N35" i="1"/>
  <c r="Y8" i="1"/>
  <c r="Y9" i="1"/>
  <c r="Z8" i="1"/>
  <c r="Z7" i="1"/>
  <c r="H8" i="1"/>
  <c r="H9" i="1"/>
  <c r="I7" i="1"/>
  <c r="I9" i="1"/>
  <c r="H22" i="1"/>
  <c r="Y47" i="1"/>
  <c r="Y48" i="1"/>
  <c r="U20" i="1"/>
  <c r="U21" i="1"/>
  <c r="T21" i="1"/>
  <c r="T22" i="1"/>
  <c r="U50" i="1" l="1"/>
  <c r="U51" i="1" s="1"/>
  <c r="N24" i="1"/>
  <c r="N25" i="1" s="1"/>
  <c r="T50" i="1"/>
  <c r="T51" i="1" s="1"/>
  <c r="O11" i="1"/>
  <c r="O12" i="1" s="1"/>
  <c r="O24" i="1"/>
  <c r="O25" i="1" s="1"/>
  <c r="T37" i="1"/>
  <c r="U37" i="1"/>
  <c r="U38" i="1" s="1"/>
  <c r="T38" i="1" s="1"/>
  <c r="Y37" i="1"/>
  <c r="Y38" i="1" s="1"/>
  <c r="Z24" i="1"/>
  <c r="Z25" i="1" s="1"/>
  <c r="C11" i="1"/>
  <c r="C12" i="1" s="1"/>
  <c r="Y24" i="1"/>
  <c r="Y25" i="1" s="1"/>
  <c r="U11" i="1"/>
  <c r="U12" i="1" s="1"/>
  <c r="T11" i="1"/>
  <c r="T12" i="1" s="1"/>
  <c r="Z50" i="1"/>
  <c r="Z51" i="1" s="1"/>
  <c r="N11" i="1"/>
  <c r="N12" i="1" s="1"/>
  <c r="I24" i="1"/>
  <c r="I25" i="1" s="1"/>
  <c r="O37" i="1"/>
  <c r="O38" i="1" s="1"/>
  <c r="Z37" i="1"/>
  <c r="Z38" i="1" s="1"/>
  <c r="N37" i="1"/>
  <c r="N38" i="1" s="1"/>
  <c r="Y11" i="1"/>
  <c r="Y12" i="1" s="1"/>
  <c r="Z11" i="1"/>
  <c r="Z12" i="1" s="1"/>
  <c r="I11" i="1"/>
  <c r="I12" i="1" s="1"/>
  <c r="H11" i="1"/>
  <c r="H12" i="1" s="1"/>
  <c r="H24" i="1"/>
  <c r="H25" i="1" s="1"/>
  <c r="Y50" i="1"/>
  <c r="Y51" i="1" s="1"/>
  <c r="T24" i="1"/>
  <c r="T25" i="1" s="1"/>
  <c r="U24" i="1"/>
  <c r="U25" i="1" s="1"/>
  <c r="H36" i="1" l="1"/>
  <c r="G36" i="1"/>
  <c r="G37" i="1" s="1"/>
  <c r="G38" i="1" s="1"/>
  <c r="E36" i="1"/>
  <c r="E37" i="1" l="1"/>
  <c r="E38" i="1" s="1"/>
</calcChain>
</file>

<file path=xl/sharedStrings.xml><?xml version="1.0" encoding="utf-8"?>
<sst xmlns="http://schemas.openxmlformats.org/spreadsheetml/2006/main" count="212" uniqueCount="23">
  <si>
    <t>input</t>
  </si>
  <si>
    <t>composable</t>
  </si>
  <si>
    <t>output</t>
  </si>
  <si>
    <t>GGM</t>
  </si>
  <si>
    <t>n</t>
  </si>
  <si>
    <t>unpack</t>
  </si>
  <si>
    <t>m</t>
  </si>
  <si>
    <t>masks</t>
  </si>
  <si>
    <t>truth table</t>
  </si>
  <si>
    <t>packing factor</t>
  </si>
  <si>
    <t>cost</t>
  </si>
  <si>
    <t>rows</t>
  </si>
  <si>
    <t>repetition</t>
  </si>
  <si>
    <t>target</t>
  </si>
  <si>
    <t>AES</t>
  </si>
  <si>
    <t>KB</t>
  </si>
  <si>
    <t>CTs</t>
  </si>
  <si>
    <t>ciphertexts</t>
  </si>
  <si>
    <t>blocks</t>
  </si>
  <si>
    <t>bits per block</t>
  </si>
  <si>
    <t>decode</t>
  </si>
  <si>
    <t>garbled rows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</si>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</sst>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Ciphertexts for evaluation of arbitrary private 8 bit to 8 bit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95</c:v>
                </c:pt>
                <c:pt idx="1">
                  <c:v>75</c:v>
                </c:pt>
                <c:pt idx="2">
                  <c:v>85</c:v>
                </c:pt>
                <c:pt idx="3">
                  <c:v>89</c:v>
                </c:pt>
                <c:pt idx="4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A-A74E-BE53-39B2CE7F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30288"/>
        <c:axId val="2079293792"/>
      </c:scatterChart>
      <c:valAx>
        <c:axId val="20783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 per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93792"/>
        <c:crosses val="autoZero"/>
        <c:crossBetween val="midCat"/>
        <c:majorUnit val="1"/>
      </c:valAx>
      <c:valAx>
        <c:axId val="20792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Ciphertexts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22</xdr:row>
      <xdr:rowOff>50800</xdr:rowOff>
    </xdr:from>
    <xdr:to>
      <xdr:col>17</xdr:col>
      <xdr:colOff>711200</xdr:colOff>
      <xdr:row>46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30565-B9B6-144B-93A5-043B6E5A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8B7A-0E1B-9C48-B756-644CB0B2379A}">
  <dimension ref="A1:AE55"/>
  <sheetViews>
    <sheetView workbookViewId="0">
      <selection activeCell="O53" sqref="O53"/>
    </sheetView>
  </sheetViews>
  <sheetFormatPr baseColWidth="10" defaultRowHeight="16" x14ac:dyDescent="0.2"/>
  <cols>
    <col min="1" max="1" width="12.6640625" bestFit="1" customWidth="1"/>
  </cols>
  <sheetData>
    <row r="1" spans="1:31" x14ac:dyDescent="0.2">
      <c r="B1" t="s">
        <v>0</v>
      </c>
      <c r="C1" t="s">
        <v>1</v>
      </c>
      <c r="D1" t="s">
        <v>2</v>
      </c>
      <c r="H1" t="s">
        <v>0</v>
      </c>
      <c r="I1" t="s">
        <v>1</v>
      </c>
      <c r="J1" t="s">
        <v>2</v>
      </c>
      <c r="N1" t="s">
        <v>0</v>
      </c>
      <c r="O1" t="s">
        <v>1</v>
      </c>
      <c r="P1" t="s">
        <v>2</v>
      </c>
      <c r="T1" t="s">
        <v>0</v>
      </c>
      <c r="U1" t="s">
        <v>1</v>
      </c>
      <c r="V1" t="s">
        <v>2</v>
      </c>
      <c r="Y1" t="s">
        <v>0</v>
      </c>
      <c r="Z1" t="s">
        <v>1</v>
      </c>
      <c r="AA1" t="s">
        <v>2</v>
      </c>
    </row>
    <row r="2" spans="1:31" x14ac:dyDescent="0.2">
      <c r="A2" t="s">
        <v>4</v>
      </c>
      <c r="B2">
        <v>10</v>
      </c>
      <c r="C2">
        <v>10</v>
      </c>
      <c r="D2">
        <v>10</v>
      </c>
      <c r="G2" t="s">
        <v>4</v>
      </c>
      <c r="H2">
        <v>10</v>
      </c>
      <c r="I2">
        <v>10</v>
      </c>
      <c r="J2">
        <v>10</v>
      </c>
      <c r="M2" t="s">
        <v>4</v>
      </c>
      <c r="N2">
        <v>10</v>
      </c>
      <c r="O2">
        <v>10</v>
      </c>
      <c r="P2">
        <v>10</v>
      </c>
      <c r="S2" t="s">
        <v>4</v>
      </c>
      <c r="T2">
        <v>10</v>
      </c>
      <c r="U2">
        <v>10</v>
      </c>
      <c r="V2">
        <v>10</v>
      </c>
      <c r="X2" t="s">
        <v>4</v>
      </c>
      <c r="Y2">
        <v>10</v>
      </c>
      <c r="Z2">
        <v>10</v>
      </c>
      <c r="AA2">
        <v>10</v>
      </c>
    </row>
    <row r="3" spans="1:31" x14ac:dyDescent="0.2">
      <c r="A3" t="s">
        <v>6</v>
      </c>
      <c r="B3">
        <f>B2/2</f>
        <v>5</v>
      </c>
      <c r="C3">
        <f t="shared" ref="C3" si="0">C2/2</f>
        <v>5</v>
      </c>
      <c r="D3">
        <f t="shared" ref="D3" si="1">D2/2</f>
        <v>5</v>
      </c>
      <c r="G3" t="s">
        <v>6</v>
      </c>
      <c r="H3">
        <f>H2/2</f>
        <v>5</v>
      </c>
      <c r="I3">
        <f t="shared" ref="I3" si="2">I2/2</f>
        <v>5</v>
      </c>
      <c r="J3">
        <f t="shared" ref="J3" si="3">J2/2</f>
        <v>5</v>
      </c>
      <c r="M3" t="s">
        <v>6</v>
      </c>
      <c r="N3">
        <f>N2/2</f>
        <v>5</v>
      </c>
      <c r="O3">
        <f t="shared" ref="O3" si="4">O2/2</f>
        <v>5</v>
      </c>
      <c r="P3">
        <f t="shared" ref="P3" si="5">P2/2</f>
        <v>5</v>
      </c>
      <c r="S3" t="s">
        <v>6</v>
      </c>
      <c r="T3">
        <f>T2/2</f>
        <v>5</v>
      </c>
      <c r="U3">
        <f t="shared" ref="U3" si="6">U2/2</f>
        <v>5</v>
      </c>
      <c r="V3">
        <f t="shared" ref="V3" si="7">V2/2</f>
        <v>5</v>
      </c>
      <c r="X3" t="s">
        <v>6</v>
      </c>
      <c r="Y3">
        <f>Y2/2</f>
        <v>5</v>
      </c>
      <c r="Z3">
        <f t="shared" ref="Z3" si="8">Z2/2</f>
        <v>5</v>
      </c>
      <c r="AA3">
        <f t="shared" ref="AA3" si="9">AA2/2</f>
        <v>5</v>
      </c>
    </row>
    <row r="4" spans="1:31" x14ac:dyDescent="0.2">
      <c r="A4" t="s">
        <v>13</v>
      </c>
      <c r="B4">
        <f>$B$36</f>
        <v>1920</v>
      </c>
      <c r="C4">
        <f t="shared" ref="C4:D4" si="10">$B$36</f>
        <v>1920</v>
      </c>
      <c r="D4">
        <f t="shared" si="10"/>
        <v>1920</v>
      </c>
      <c r="G4" t="s">
        <v>13</v>
      </c>
      <c r="H4">
        <f>$B$36</f>
        <v>1920</v>
      </c>
      <c r="I4">
        <f t="shared" ref="I4:J4" si="11">$B$36</f>
        <v>1920</v>
      </c>
      <c r="J4">
        <f t="shared" si="11"/>
        <v>1920</v>
      </c>
      <c r="M4" t="s">
        <v>13</v>
      </c>
      <c r="N4">
        <f>$B$36</f>
        <v>1920</v>
      </c>
      <c r="O4">
        <f t="shared" ref="O4:P4" si="12">$B$36</f>
        <v>1920</v>
      </c>
      <c r="P4">
        <f t="shared" si="12"/>
        <v>1920</v>
      </c>
      <c r="S4" t="s">
        <v>13</v>
      </c>
      <c r="T4">
        <f>$B$36</f>
        <v>1920</v>
      </c>
      <c r="U4">
        <f t="shared" ref="U4:V4" si="13">$B$36</f>
        <v>1920</v>
      </c>
      <c r="V4">
        <f t="shared" si="13"/>
        <v>1920</v>
      </c>
      <c r="X4" t="s">
        <v>13</v>
      </c>
      <c r="Y4">
        <f>$B$36</f>
        <v>1920</v>
      </c>
      <c r="Z4">
        <f t="shared" ref="Z4:AA4" si="14">$B$36</f>
        <v>1920</v>
      </c>
      <c r="AA4">
        <f t="shared" si="14"/>
        <v>1920</v>
      </c>
    </row>
    <row r="5" spans="1:31" x14ac:dyDescent="0.2">
      <c r="A5" t="s">
        <v>12</v>
      </c>
      <c r="B5">
        <f>_xlfn.CEILING.MATH(B4/B3)</f>
        <v>384</v>
      </c>
      <c r="C5">
        <f t="shared" ref="C5:D5" si="15">_xlfn.CEILING.MATH(C4/C3)</f>
        <v>384</v>
      </c>
      <c r="D5">
        <f t="shared" si="15"/>
        <v>384</v>
      </c>
      <c r="G5" t="s">
        <v>12</v>
      </c>
      <c r="H5">
        <f t="shared" ref="H5:J5" si="16">_xlfn.CEILING.MATH(H4/H3)</f>
        <v>384</v>
      </c>
      <c r="I5">
        <f t="shared" si="16"/>
        <v>384</v>
      </c>
      <c r="J5">
        <f t="shared" si="16"/>
        <v>384</v>
      </c>
      <c r="M5" t="s">
        <v>12</v>
      </c>
      <c r="N5">
        <f>_xlfn.CEILING.MATH(N4/N3)</f>
        <v>384</v>
      </c>
      <c r="O5">
        <f t="shared" ref="O5" si="17">_xlfn.CEILING.MATH(O4/O3)</f>
        <v>384</v>
      </c>
      <c r="P5">
        <f t="shared" ref="P5" si="18">_xlfn.CEILING.MATH(P4/P3)</f>
        <v>384</v>
      </c>
      <c r="S5" t="s">
        <v>12</v>
      </c>
      <c r="T5">
        <f>_xlfn.CEILING.MATH(T4/T3)</f>
        <v>384</v>
      </c>
      <c r="U5">
        <f t="shared" ref="U5" si="19">_xlfn.CEILING.MATH(U4/U3)</f>
        <v>384</v>
      </c>
      <c r="V5">
        <f t="shared" ref="V5" si="20">_xlfn.CEILING.MATH(V4/V3)</f>
        <v>384</v>
      </c>
      <c r="X5" t="s">
        <v>12</v>
      </c>
      <c r="Y5">
        <f>_xlfn.CEILING.MATH(Y4/Y3)</f>
        <v>384</v>
      </c>
      <c r="Z5">
        <f t="shared" ref="Z5" si="21">_xlfn.CEILING.MATH(Z4/Z3)</f>
        <v>384</v>
      </c>
      <c r="AA5">
        <f t="shared" ref="AA5" si="22">_xlfn.CEILING.MATH(AA4/AA3)</f>
        <v>384</v>
      </c>
    </row>
    <row r="6" spans="1:31" x14ac:dyDescent="0.2">
      <c r="A6" t="s">
        <v>9</v>
      </c>
      <c r="B6">
        <v>5</v>
      </c>
      <c r="C6">
        <v>5</v>
      </c>
      <c r="G6" t="s">
        <v>9</v>
      </c>
      <c r="H6">
        <v>4</v>
      </c>
      <c r="I6">
        <v>4</v>
      </c>
      <c r="M6" t="s">
        <v>9</v>
      </c>
      <c r="N6">
        <v>3</v>
      </c>
      <c r="O6">
        <v>3</v>
      </c>
      <c r="S6" t="s">
        <v>9</v>
      </c>
      <c r="T6">
        <v>2</v>
      </c>
      <c r="U6">
        <v>2</v>
      </c>
      <c r="X6" t="s">
        <v>9</v>
      </c>
      <c r="Y6">
        <v>1</v>
      </c>
      <c r="Z6">
        <v>1</v>
      </c>
    </row>
    <row r="7" spans="1:31" x14ac:dyDescent="0.2">
      <c r="A7" t="s">
        <v>3</v>
      </c>
      <c r="B7">
        <f>(2*B2-1)*128</f>
        <v>2432</v>
      </c>
      <c r="C7">
        <f>(2*C2-1)*128*C5</f>
        <v>933888</v>
      </c>
      <c r="G7" t="s">
        <v>3</v>
      </c>
      <c r="H7">
        <f>(2*H2-1)*128</f>
        <v>2432</v>
      </c>
      <c r="I7">
        <f>(2*I2-1)*128*I5</f>
        <v>933888</v>
      </c>
      <c r="M7" t="s">
        <v>3</v>
      </c>
      <c r="N7">
        <f>(2*N2-1)*128</f>
        <v>2432</v>
      </c>
      <c r="O7">
        <f>(2*O2-1)*128*O5</f>
        <v>933888</v>
      </c>
      <c r="S7" t="s">
        <v>3</v>
      </c>
      <c r="T7">
        <f>(2*T2-1)*128</f>
        <v>2432</v>
      </c>
      <c r="U7">
        <f>(2*U2-1)*128*U5</f>
        <v>933888</v>
      </c>
      <c r="X7" t="s">
        <v>3</v>
      </c>
      <c r="Y7">
        <f>(2*Y2-1)*128</f>
        <v>2432</v>
      </c>
      <c r="Z7">
        <f>(2*Z2-1)*128*Z5</f>
        <v>933888</v>
      </c>
    </row>
    <row r="8" spans="1:31" x14ac:dyDescent="0.2">
      <c r="A8" t="s">
        <v>8</v>
      </c>
      <c r="B8">
        <f>2^B2*B3*B5</f>
        <v>1966080</v>
      </c>
      <c r="C8">
        <f>2^C2*C3*C5</f>
        <v>1966080</v>
      </c>
      <c r="G8" t="s">
        <v>8</v>
      </c>
      <c r="H8">
        <f>2^H2*H3*H5</f>
        <v>1966080</v>
      </c>
      <c r="I8">
        <f>2^I2*I3*I5</f>
        <v>1966080</v>
      </c>
      <c r="M8" t="s">
        <v>8</v>
      </c>
      <c r="N8">
        <f>2^N2*N3*N5</f>
        <v>1966080</v>
      </c>
      <c r="O8">
        <f>2^O2*O3*O5</f>
        <v>1966080</v>
      </c>
      <c r="S8" t="s">
        <v>8</v>
      </c>
      <c r="T8">
        <f>2^T2*T3*T5</f>
        <v>1966080</v>
      </c>
      <c r="U8">
        <f>2^U2*U3*U5</f>
        <v>1966080</v>
      </c>
      <c r="X8" t="s">
        <v>8</v>
      </c>
      <c r="Y8">
        <f>2^Y2*Y3*Y5</f>
        <v>1966080</v>
      </c>
      <c r="Z8">
        <f>2^Z2*Z3*Z5</f>
        <v>1966080</v>
      </c>
    </row>
    <row r="9" spans="1:31" x14ac:dyDescent="0.2">
      <c r="A9" t="s">
        <v>7</v>
      </c>
      <c r="B9">
        <f>B2*(_xlfn.CEILING.MATH(B3/B6))*128*B5</f>
        <v>491520</v>
      </c>
      <c r="C9">
        <f>C2*(_xlfn.CEILING.MATH(C3/C6))*128*C5</f>
        <v>491520</v>
      </c>
      <c r="G9" t="s">
        <v>7</v>
      </c>
      <c r="H9">
        <f>H2*(_xlfn.CEILING.MATH(H3/H6))*128*H5</f>
        <v>983040</v>
      </c>
      <c r="I9">
        <f>I2*(_xlfn.CEILING.MATH(I3/I6))*128*I5</f>
        <v>983040</v>
      </c>
      <c r="M9" t="s">
        <v>7</v>
      </c>
      <c r="N9">
        <f>N2*(_xlfn.CEILING.MATH(N3/N6))*128*N5</f>
        <v>983040</v>
      </c>
      <c r="O9">
        <f>O2*(_xlfn.CEILING.MATH(O3/O6))*128*O5</f>
        <v>983040</v>
      </c>
      <c r="S9" t="s">
        <v>7</v>
      </c>
      <c r="T9">
        <f>T2*(_xlfn.CEILING.MATH(T3/T6))*128*T5</f>
        <v>1474560</v>
      </c>
      <c r="U9">
        <f>U2*(_xlfn.CEILING.MATH(U3/U6))*128*U5</f>
        <v>1474560</v>
      </c>
      <c r="X9" t="s">
        <v>7</v>
      </c>
      <c r="Y9">
        <f>Y2*(_xlfn.CEILING.MATH(Y3/Y6))*128*Y5</f>
        <v>2457600</v>
      </c>
      <c r="Z9">
        <f>Z2*(_xlfn.CEILING.MATH(Z3/Z6))*128*Z5</f>
        <v>2457600</v>
      </c>
    </row>
    <row r="10" spans="1:31" x14ac:dyDescent="0.2">
      <c r="A10" t="s">
        <v>5</v>
      </c>
      <c r="B10">
        <f ca="1">OFFSET($AE$14, B6, 0)*B5</f>
        <v>2162688</v>
      </c>
      <c r="C10">
        <f ca="1">OFFSET($AE$14, C6, 0)*C5</f>
        <v>2162688</v>
      </c>
      <c r="G10" t="s">
        <v>5</v>
      </c>
      <c r="H10">
        <f ca="1">OFFSET($AE$14, H6, 0)*H5</f>
        <v>1032192</v>
      </c>
      <c r="I10">
        <f ca="1">OFFSET($AE$14, I6, 0)*I5</f>
        <v>1032192</v>
      </c>
      <c r="M10" t="s">
        <v>5</v>
      </c>
      <c r="N10">
        <f ca="1">OFFSET($AE$14, N6, 0)*N5</f>
        <v>491520</v>
      </c>
      <c r="O10">
        <f ca="1">OFFSET($AE$14, O6, 0)*O5</f>
        <v>491520</v>
      </c>
      <c r="S10" t="s">
        <v>5</v>
      </c>
      <c r="T10">
        <f ca="1">OFFSET($AE$14, T6, 0)*T5</f>
        <v>147456</v>
      </c>
      <c r="U10">
        <f ca="1">OFFSET($AE$14, U6, 0)*U5</f>
        <v>147456</v>
      </c>
      <c r="X10" t="s">
        <v>5</v>
      </c>
      <c r="Y10">
        <f ca="1">OFFSET($AE$14, Y6, 0)*Y5</f>
        <v>0</v>
      </c>
      <c r="Z10">
        <f ca="1">OFFSET($AE$14, Z6, 0)*Z5</f>
        <v>0</v>
      </c>
    </row>
    <row r="11" spans="1:31" x14ac:dyDescent="0.2">
      <c r="A11" t="s">
        <v>10</v>
      </c>
      <c r="B11">
        <f ca="1">SUM(B7:B10)</f>
        <v>4622720</v>
      </c>
      <c r="C11">
        <f ca="1">SUM(C7:C10)</f>
        <v>5554176</v>
      </c>
      <c r="D11">
        <f>2^D2*D3*D5</f>
        <v>1966080</v>
      </c>
      <c r="G11" t="s">
        <v>10</v>
      </c>
      <c r="H11">
        <f ca="1">SUM(H7:H10)</f>
        <v>3983744</v>
      </c>
      <c r="I11">
        <f ca="1">SUM(I7:I10)</f>
        <v>4915200</v>
      </c>
      <c r="J11">
        <f>2^J2*J3*J5</f>
        <v>1966080</v>
      </c>
      <c r="M11" t="s">
        <v>10</v>
      </c>
      <c r="N11">
        <f ca="1">SUM(N7:N10)</f>
        <v>3443072</v>
      </c>
      <c r="O11">
        <f ca="1">SUM(O7:O10)</f>
        <v>4374528</v>
      </c>
      <c r="P11">
        <f>2^P2*P3*P5</f>
        <v>1966080</v>
      </c>
      <c r="S11" t="s">
        <v>10</v>
      </c>
      <c r="T11">
        <f ca="1">SUM(T7:T10)</f>
        <v>3590528</v>
      </c>
      <c r="U11">
        <f ca="1">SUM(U7:U10)</f>
        <v>4521984</v>
      </c>
      <c r="V11">
        <f>2^V2*V3*V5</f>
        <v>1966080</v>
      </c>
      <c r="X11" t="s">
        <v>10</v>
      </c>
      <c r="Y11">
        <f ca="1">SUM(Y7:Y10)</f>
        <v>4426112</v>
      </c>
      <c r="Z11">
        <f ca="1">SUM(Z7:Z10)</f>
        <v>5357568</v>
      </c>
      <c r="AA11">
        <f>2^AA2*AA3*AA5</f>
        <v>1966080</v>
      </c>
    </row>
    <row r="12" spans="1:31" x14ac:dyDescent="0.2">
      <c r="A12" t="s">
        <v>11</v>
      </c>
      <c r="B12">
        <f ca="1">B11/128</f>
        <v>36115</v>
      </c>
      <c r="C12">
        <f t="shared" ref="C12" ca="1" si="23">C11/128</f>
        <v>43392</v>
      </c>
      <c r="D12">
        <f t="shared" ref="D12" si="24">D11/128</f>
        <v>15360</v>
      </c>
      <c r="G12" t="s">
        <v>11</v>
      </c>
      <c r="H12">
        <f ca="1">H11/128</f>
        <v>31123</v>
      </c>
      <c r="I12">
        <f t="shared" ref="I12" ca="1" si="25">I11/128</f>
        <v>38400</v>
      </c>
      <c r="J12">
        <f t="shared" ref="J12" si="26">J11/128</f>
        <v>15360</v>
      </c>
      <c r="M12" t="s">
        <v>11</v>
      </c>
      <c r="N12">
        <f ca="1">N11/128</f>
        <v>26899</v>
      </c>
      <c r="O12">
        <f t="shared" ref="O12" ca="1" si="27">O11/128</f>
        <v>34176</v>
      </c>
      <c r="P12">
        <f t="shared" ref="P12" si="28">P11/128</f>
        <v>15360</v>
      </c>
      <c r="S12" t="s">
        <v>11</v>
      </c>
      <c r="T12">
        <f ca="1">T11/128</f>
        <v>28051</v>
      </c>
      <c r="U12">
        <f t="shared" ref="U12" ca="1" si="29">U11/128</f>
        <v>35328</v>
      </c>
      <c r="V12">
        <f t="shared" ref="V12" si="30">V11/128</f>
        <v>15360</v>
      </c>
      <c r="X12" t="s">
        <v>11</v>
      </c>
      <c r="Y12">
        <f ca="1">Y11/128</f>
        <v>34579</v>
      </c>
      <c r="Z12">
        <f t="shared" ref="Z12" ca="1" si="31">Z11/128</f>
        <v>41856</v>
      </c>
      <c r="AA12">
        <f t="shared" ref="AA12" si="32">AA11/128</f>
        <v>15360</v>
      </c>
    </row>
    <row r="13" spans="1:31" x14ac:dyDescent="0.2">
      <c r="AC13" t="s">
        <v>5</v>
      </c>
      <c r="AD13" t="s">
        <v>11</v>
      </c>
      <c r="AE13" t="s">
        <v>10</v>
      </c>
    </row>
    <row r="14" spans="1:31" x14ac:dyDescent="0.2">
      <c r="H14" t="s">
        <v>0</v>
      </c>
      <c r="I14" t="s">
        <v>1</v>
      </c>
      <c r="J14" t="s">
        <v>2</v>
      </c>
      <c r="N14" t="s">
        <v>0</v>
      </c>
      <c r="O14" t="s">
        <v>1</v>
      </c>
      <c r="P14" t="s">
        <v>2</v>
      </c>
      <c r="T14" t="s">
        <v>0</v>
      </c>
      <c r="U14" t="s">
        <v>1</v>
      </c>
      <c r="V14" t="s">
        <v>2</v>
      </c>
      <c r="Y14" t="s">
        <v>0</v>
      </c>
      <c r="Z14" t="s">
        <v>1</v>
      </c>
      <c r="AA14" t="s">
        <v>2</v>
      </c>
      <c r="AC14">
        <v>0</v>
      </c>
      <c r="AD14">
        <v>0</v>
      </c>
      <c r="AE14">
        <v>0</v>
      </c>
    </row>
    <row r="15" spans="1:31" x14ac:dyDescent="0.2">
      <c r="G15" t="s">
        <v>4</v>
      </c>
      <c r="H15">
        <v>8</v>
      </c>
      <c r="I15">
        <v>8</v>
      </c>
      <c r="J15">
        <v>8</v>
      </c>
      <c r="M15" t="s">
        <v>4</v>
      </c>
      <c r="N15">
        <v>8</v>
      </c>
      <c r="O15">
        <v>8</v>
      </c>
      <c r="P15">
        <v>8</v>
      </c>
      <c r="S15" t="s">
        <v>4</v>
      </c>
      <c r="T15">
        <v>8</v>
      </c>
      <c r="U15">
        <v>8</v>
      </c>
      <c r="V15">
        <v>8</v>
      </c>
      <c r="X15" t="s">
        <v>4</v>
      </c>
      <c r="Y15">
        <v>8</v>
      </c>
      <c r="Z15">
        <v>8</v>
      </c>
      <c r="AA15">
        <v>8</v>
      </c>
      <c r="AC15">
        <v>1</v>
      </c>
      <c r="AD15">
        <v>0</v>
      </c>
      <c r="AE15">
        <f>AD15*128</f>
        <v>0</v>
      </c>
    </row>
    <row r="16" spans="1:31" x14ac:dyDescent="0.2">
      <c r="G16" t="s">
        <v>6</v>
      </c>
      <c r="H16">
        <f>H15/2</f>
        <v>4</v>
      </c>
      <c r="I16">
        <f t="shared" ref="I16:J16" si="33">I15/2</f>
        <v>4</v>
      </c>
      <c r="J16">
        <f t="shared" si="33"/>
        <v>4</v>
      </c>
      <c r="M16" t="s">
        <v>6</v>
      </c>
      <c r="N16">
        <f>N15/2</f>
        <v>4</v>
      </c>
      <c r="O16">
        <f t="shared" ref="O16" si="34">O15/2</f>
        <v>4</v>
      </c>
      <c r="P16">
        <f t="shared" ref="P16" si="35">P15/2</f>
        <v>4</v>
      </c>
      <c r="S16" t="s">
        <v>6</v>
      </c>
      <c r="T16">
        <f>T15/2</f>
        <v>4</v>
      </c>
      <c r="U16">
        <f t="shared" ref="U16" si="36">U15/2</f>
        <v>4</v>
      </c>
      <c r="V16">
        <f t="shared" ref="V16" si="37">V15/2</f>
        <v>4</v>
      </c>
      <c r="X16" t="s">
        <v>6</v>
      </c>
      <c r="Y16">
        <f>Y15/2</f>
        <v>4</v>
      </c>
      <c r="Z16">
        <f t="shared" ref="Z16" si="38">Z15/2</f>
        <v>4</v>
      </c>
      <c r="AA16">
        <f t="shared" ref="AA16" si="39">AA15/2</f>
        <v>4</v>
      </c>
      <c r="AC16">
        <v>2</v>
      </c>
      <c r="AD16">
        <v>3</v>
      </c>
      <c r="AE16">
        <f t="shared" ref="AE16:AE19" si="40">AD16*128</f>
        <v>384</v>
      </c>
    </row>
    <row r="17" spans="7:31" x14ac:dyDescent="0.2">
      <c r="G17" t="s">
        <v>13</v>
      </c>
      <c r="H17">
        <f>$B$36</f>
        <v>1920</v>
      </c>
      <c r="I17">
        <f t="shared" ref="I17:J17" si="41">$B$36</f>
        <v>1920</v>
      </c>
      <c r="J17">
        <f t="shared" si="41"/>
        <v>1920</v>
      </c>
      <c r="M17" t="s">
        <v>13</v>
      </c>
      <c r="N17">
        <f>$B$36</f>
        <v>1920</v>
      </c>
      <c r="O17">
        <f t="shared" ref="O17:P17" si="42">$B$36</f>
        <v>1920</v>
      </c>
      <c r="P17">
        <f t="shared" si="42"/>
        <v>1920</v>
      </c>
      <c r="S17" t="s">
        <v>13</v>
      </c>
      <c r="T17">
        <f>$B$36</f>
        <v>1920</v>
      </c>
      <c r="U17">
        <f t="shared" ref="U17:V17" si="43">$B$36</f>
        <v>1920</v>
      </c>
      <c r="V17">
        <f t="shared" si="43"/>
        <v>1920</v>
      </c>
      <c r="X17" t="s">
        <v>13</v>
      </c>
      <c r="Y17">
        <f>$B$36</f>
        <v>1920</v>
      </c>
      <c r="Z17">
        <f t="shared" ref="Z17:AA17" si="44">$B$36</f>
        <v>1920</v>
      </c>
      <c r="AA17">
        <f t="shared" si="44"/>
        <v>1920</v>
      </c>
      <c r="AC17">
        <v>3</v>
      </c>
      <c r="AD17">
        <f>AD16+7</f>
        <v>10</v>
      </c>
      <c r="AE17">
        <f t="shared" si="40"/>
        <v>1280</v>
      </c>
    </row>
    <row r="18" spans="7:31" x14ac:dyDescent="0.2">
      <c r="G18" t="s">
        <v>12</v>
      </c>
      <c r="H18">
        <f t="shared" ref="H18" si="45">_xlfn.CEILING.MATH(H17/H16)</f>
        <v>480</v>
      </c>
      <c r="I18">
        <f t="shared" ref="I18" si="46">_xlfn.CEILING.MATH(I17/I16)</f>
        <v>480</v>
      </c>
      <c r="J18">
        <f t="shared" ref="J18" si="47">_xlfn.CEILING.MATH(J17/J16)</f>
        <v>480</v>
      </c>
      <c r="M18" t="s">
        <v>12</v>
      </c>
      <c r="N18">
        <f t="shared" ref="N18" si="48">_xlfn.CEILING.MATH(N17/N16)</f>
        <v>480</v>
      </c>
      <c r="O18">
        <f t="shared" ref="O18" si="49">_xlfn.CEILING.MATH(O17/O16)</f>
        <v>480</v>
      </c>
      <c r="P18">
        <f t="shared" ref="P18" si="50">_xlfn.CEILING.MATH(P17/P16)</f>
        <v>480</v>
      </c>
      <c r="S18" t="s">
        <v>12</v>
      </c>
      <c r="T18">
        <f t="shared" ref="T18" si="51">_xlfn.CEILING.MATH(T17/T16)</f>
        <v>480</v>
      </c>
      <c r="U18">
        <f t="shared" ref="U18" si="52">_xlfn.CEILING.MATH(U17/U16)</f>
        <v>480</v>
      </c>
      <c r="V18">
        <f t="shared" ref="V18" si="53">_xlfn.CEILING.MATH(V17/V16)</f>
        <v>480</v>
      </c>
      <c r="X18" t="s">
        <v>12</v>
      </c>
      <c r="Y18">
        <f t="shared" ref="Y18" si="54">_xlfn.CEILING.MATH(Y17/Y16)</f>
        <v>480</v>
      </c>
      <c r="Z18">
        <f t="shared" ref="Z18" si="55">_xlfn.CEILING.MATH(Z17/Z16)</f>
        <v>480</v>
      </c>
      <c r="AA18">
        <f t="shared" ref="AA18" si="56">_xlfn.CEILING.MATH(AA17/AA16)</f>
        <v>480</v>
      </c>
      <c r="AC18">
        <v>4</v>
      </c>
      <c r="AD18">
        <f>2*AD16+15</f>
        <v>21</v>
      </c>
      <c r="AE18">
        <f t="shared" si="40"/>
        <v>2688</v>
      </c>
    </row>
    <row r="19" spans="7:31" x14ac:dyDescent="0.2">
      <c r="G19" t="s">
        <v>9</v>
      </c>
      <c r="H19">
        <v>4</v>
      </c>
      <c r="I19">
        <v>4</v>
      </c>
      <c r="M19" t="s">
        <v>9</v>
      </c>
      <c r="N19">
        <v>3</v>
      </c>
      <c r="O19">
        <v>3</v>
      </c>
      <c r="S19" t="s">
        <v>9</v>
      </c>
      <c r="T19">
        <v>2</v>
      </c>
      <c r="U19">
        <v>2</v>
      </c>
      <c r="X19" t="s">
        <v>9</v>
      </c>
      <c r="Y19">
        <v>1</v>
      </c>
      <c r="Z19">
        <v>1</v>
      </c>
      <c r="AC19">
        <v>5</v>
      </c>
      <c r="AD19">
        <f>31+AD17+AD16</f>
        <v>44</v>
      </c>
      <c r="AE19">
        <f t="shared" si="40"/>
        <v>5632</v>
      </c>
    </row>
    <row r="20" spans="7:31" x14ac:dyDescent="0.2">
      <c r="G20" t="s">
        <v>3</v>
      </c>
      <c r="H20">
        <f>(2*H15-1)*128</f>
        <v>1920</v>
      </c>
      <c r="I20">
        <f>(2*I15-1)*128*I18</f>
        <v>921600</v>
      </c>
      <c r="M20" t="s">
        <v>3</v>
      </c>
      <c r="N20">
        <f>(2*N15-1)*128</f>
        <v>1920</v>
      </c>
      <c r="O20">
        <f>(2*O15-1)*128*O18</f>
        <v>921600</v>
      </c>
      <c r="S20" t="s">
        <v>3</v>
      </c>
      <c r="T20">
        <f>(2*T15-1)*128</f>
        <v>1920</v>
      </c>
      <c r="U20">
        <f>(2*U15-1)*128*U18</f>
        <v>921600</v>
      </c>
      <c r="X20" t="s">
        <v>3</v>
      </c>
      <c r="Y20">
        <f>(2*Y15-1)*128</f>
        <v>1920</v>
      </c>
      <c r="Z20">
        <f>(2*Z15-1)*128*Z18</f>
        <v>921600</v>
      </c>
    </row>
    <row r="21" spans="7:31" x14ac:dyDescent="0.2">
      <c r="G21" t="s">
        <v>8</v>
      </c>
      <c r="H21">
        <f>2^H15*H16*H18</f>
        <v>491520</v>
      </c>
      <c r="I21">
        <f>2^I15*I16*I18</f>
        <v>491520</v>
      </c>
      <c r="M21" t="s">
        <v>8</v>
      </c>
      <c r="N21">
        <f>2^N15*N16*N18</f>
        <v>491520</v>
      </c>
      <c r="O21">
        <f>2^O15*O16*O18</f>
        <v>491520</v>
      </c>
      <c r="S21" t="s">
        <v>8</v>
      </c>
      <c r="T21">
        <f>2^T15*T16*T18</f>
        <v>491520</v>
      </c>
      <c r="U21">
        <f>2^U15*U16*U18</f>
        <v>491520</v>
      </c>
      <c r="X21" t="s">
        <v>8</v>
      </c>
      <c r="Y21">
        <f>2^Y15*Y16*Y18</f>
        <v>491520</v>
      </c>
      <c r="Z21">
        <f>2^Z15*Z16*Z18</f>
        <v>491520</v>
      </c>
    </row>
    <row r="22" spans="7:31" x14ac:dyDescent="0.2">
      <c r="G22" t="s">
        <v>7</v>
      </c>
      <c r="H22">
        <f>H15*(_xlfn.CEILING.MATH(H16/H19))*128*H18</f>
        <v>491520</v>
      </c>
      <c r="I22">
        <f>I15*(_xlfn.CEILING.MATH(I16/I19))*128*I18</f>
        <v>491520</v>
      </c>
      <c r="M22" t="s">
        <v>7</v>
      </c>
      <c r="N22">
        <f>N15*(_xlfn.CEILING.MATH(N16/N19))*128*N18</f>
        <v>983040</v>
      </c>
      <c r="O22">
        <f>O15*(_xlfn.CEILING.MATH(O16/O19))*128*O18</f>
        <v>983040</v>
      </c>
      <c r="S22" t="s">
        <v>7</v>
      </c>
      <c r="T22">
        <f>T15*(_xlfn.CEILING.MATH(T16/T19))*128*T18</f>
        <v>983040</v>
      </c>
      <c r="U22">
        <f>U15*(_xlfn.CEILING.MATH(U16/U19))*128*U18</f>
        <v>983040</v>
      </c>
      <c r="X22" t="s">
        <v>7</v>
      </c>
      <c r="Y22">
        <f>Y15*(_xlfn.CEILING.MATH(Y16/Y19))*128*Y18</f>
        <v>1966080</v>
      </c>
      <c r="Z22">
        <f>Z15*(_xlfn.CEILING.MATH(Z16/Z19))*128*Z18</f>
        <v>1966080</v>
      </c>
    </row>
    <row r="23" spans="7:31" x14ac:dyDescent="0.2">
      <c r="G23" t="s">
        <v>5</v>
      </c>
      <c r="H23">
        <f ca="1">OFFSET($AE$14, H19, 0)*H18</f>
        <v>1290240</v>
      </c>
      <c r="I23">
        <f ca="1">OFFSET($AE$14, I19, 0)*I18</f>
        <v>1290240</v>
      </c>
      <c r="M23" t="s">
        <v>5</v>
      </c>
      <c r="N23">
        <f ca="1">OFFSET($AE$14, N19, 0)*N18</f>
        <v>614400</v>
      </c>
      <c r="O23">
        <f ca="1">OFFSET($AE$14, O19, 0)*O18</f>
        <v>614400</v>
      </c>
      <c r="S23" t="s">
        <v>5</v>
      </c>
      <c r="T23">
        <f ca="1">OFFSET($AE$14, T19, 0)*T18</f>
        <v>184320</v>
      </c>
      <c r="U23">
        <f ca="1">OFFSET($AE$14, U19, 0)*U18</f>
        <v>184320</v>
      </c>
      <c r="X23" t="s">
        <v>5</v>
      </c>
      <c r="Y23">
        <f ca="1">OFFSET($AE$14, Y19, 0)*Y18</f>
        <v>0</v>
      </c>
      <c r="Z23">
        <f ca="1">OFFSET($AE$14, Z19, 0)*Z18</f>
        <v>0</v>
      </c>
    </row>
    <row r="24" spans="7:31" x14ac:dyDescent="0.2">
      <c r="G24" t="s">
        <v>10</v>
      </c>
      <c r="H24">
        <f ca="1">SUM(H20:H23)</f>
        <v>2275200</v>
      </c>
      <c r="I24">
        <f ca="1">SUM(I20:I23)</f>
        <v>3194880</v>
      </c>
      <c r="J24">
        <f>2^J15*J16*J18</f>
        <v>491520</v>
      </c>
      <c r="M24" t="s">
        <v>10</v>
      </c>
      <c r="N24">
        <f ca="1">SUM(N20:N23)</f>
        <v>2090880</v>
      </c>
      <c r="O24">
        <f ca="1">SUM(O20:O23)</f>
        <v>3010560</v>
      </c>
      <c r="P24">
        <f>2^P15*P16*P18</f>
        <v>491520</v>
      </c>
      <c r="S24" t="s">
        <v>10</v>
      </c>
      <c r="T24">
        <f ca="1">SUM(T20:T23)</f>
        <v>1660800</v>
      </c>
      <c r="U24">
        <f ca="1">SUM(U20:U23)</f>
        <v>2580480</v>
      </c>
      <c r="V24">
        <f>2^V15*V16*V18</f>
        <v>491520</v>
      </c>
      <c r="X24" t="s">
        <v>10</v>
      </c>
      <c r="Y24">
        <f ca="1">SUM(Y20:Y23)</f>
        <v>2459520</v>
      </c>
      <c r="Z24">
        <f ca="1">SUM(Z20:Z23)</f>
        <v>3379200</v>
      </c>
      <c r="AA24">
        <f>2^AA15*AA16*AA18</f>
        <v>491520</v>
      </c>
    </row>
    <row r="25" spans="7:31" x14ac:dyDescent="0.2">
      <c r="G25" t="s">
        <v>11</v>
      </c>
      <c r="H25">
        <f ca="1">H24/128</f>
        <v>17775</v>
      </c>
      <c r="I25">
        <f t="shared" ref="I25:J25" ca="1" si="57">I24/128</f>
        <v>24960</v>
      </c>
      <c r="J25">
        <f t="shared" si="57"/>
        <v>3840</v>
      </c>
      <c r="M25" t="s">
        <v>11</v>
      </c>
      <c r="N25">
        <f ca="1">N24/128</f>
        <v>16335</v>
      </c>
      <c r="O25">
        <f t="shared" ref="O25" ca="1" si="58">O24/128</f>
        <v>23520</v>
      </c>
      <c r="P25">
        <f t="shared" ref="P25" si="59">P24/128</f>
        <v>3840</v>
      </c>
      <c r="S25" t="s">
        <v>11</v>
      </c>
      <c r="T25">
        <f ca="1">T24/128</f>
        <v>12975</v>
      </c>
      <c r="U25">
        <f t="shared" ref="U25" ca="1" si="60">U24/128</f>
        <v>20160</v>
      </c>
      <c r="V25">
        <f t="shared" ref="V25" si="61">V24/128</f>
        <v>3840</v>
      </c>
      <c r="X25" t="s">
        <v>11</v>
      </c>
      <c r="Y25">
        <f ca="1">Y24/128</f>
        <v>19215</v>
      </c>
      <c r="Z25">
        <f t="shared" ref="Z25" ca="1" si="62">Z24/128</f>
        <v>26400</v>
      </c>
      <c r="AA25">
        <f t="shared" ref="AA25" si="63">AA24/128</f>
        <v>3840</v>
      </c>
    </row>
    <row r="27" spans="7:31" x14ac:dyDescent="0.2">
      <c r="N27" t="s">
        <v>0</v>
      </c>
      <c r="O27" t="s">
        <v>1</v>
      </c>
      <c r="P27" t="s">
        <v>2</v>
      </c>
      <c r="T27" t="s">
        <v>0</v>
      </c>
      <c r="U27" t="s">
        <v>1</v>
      </c>
      <c r="V27" t="s">
        <v>2</v>
      </c>
      <c r="Y27" t="s">
        <v>0</v>
      </c>
      <c r="Z27" t="s">
        <v>1</v>
      </c>
      <c r="AA27" t="s">
        <v>2</v>
      </c>
    </row>
    <row r="28" spans="7:31" x14ac:dyDescent="0.2">
      <c r="M28" t="s">
        <v>4</v>
      </c>
      <c r="N28">
        <v>6</v>
      </c>
      <c r="O28">
        <v>6</v>
      </c>
      <c r="P28">
        <v>6</v>
      </c>
      <c r="S28" t="s">
        <v>4</v>
      </c>
      <c r="T28">
        <v>6</v>
      </c>
      <c r="U28">
        <v>6</v>
      </c>
      <c r="V28">
        <v>6</v>
      </c>
      <c r="X28" t="s">
        <v>4</v>
      </c>
      <c r="Y28">
        <v>6</v>
      </c>
      <c r="Z28">
        <v>6</v>
      </c>
      <c r="AA28">
        <v>6</v>
      </c>
    </row>
    <row r="29" spans="7:31" x14ac:dyDescent="0.2">
      <c r="M29" t="s">
        <v>6</v>
      </c>
      <c r="N29">
        <f>N28/2</f>
        <v>3</v>
      </c>
      <c r="O29">
        <f t="shared" ref="O29" si="64">O28/2</f>
        <v>3</v>
      </c>
      <c r="P29">
        <f t="shared" ref="P29" si="65">P28/2</f>
        <v>3</v>
      </c>
      <c r="S29" t="s">
        <v>6</v>
      </c>
      <c r="T29">
        <f>T28/2</f>
        <v>3</v>
      </c>
      <c r="U29">
        <f t="shared" ref="U29" si="66">U28/2</f>
        <v>3</v>
      </c>
      <c r="V29">
        <f t="shared" ref="V29" si="67">V28/2</f>
        <v>3</v>
      </c>
      <c r="X29" t="s">
        <v>6</v>
      </c>
      <c r="Y29">
        <f>Y28/2</f>
        <v>3</v>
      </c>
      <c r="Z29">
        <f t="shared" ref="Z29" si="68">Z28/2</f>
        <v>3</v>
      </c>
      <c r="AA29">
        <f t="shared" ref="AA29" si="69">AA28/2</f>
        <v>3</v>
      </c>
    </row>
    <row r="30" spans="7:31" x14ac:dyDescent="0.2">
      <c r="M30" t="s">
        <v>13</v>
      </c>
      <c r="N30">
        <f>$B$36</f>
        <v>1920</v>
      </c>
      <c r="O30">
        <f t="shared" ref="O30:P30" si="70">$B$36</f>
        <v>1920</v>
      </c>
      <c r="P30">
        <f t="shared" si="70"/>
        <v>1920</v>
      </c>
      <c r="S30" t="s">
        <v>13</v>
      </c>
      <c r="T30">
        <f>$B$36</f>
        <v>1920</v>
      </c>
      <c r="U30">
        <f t="shared" ref="U30:V30" si="71">$B$36</f>
        <v>1920</v>
      </c>
      <c r="V30">
        <f t="shared" si="71"/>
        <v>1920</v>
      </c>
      <c r="X30" t="s">
        <v>13</v>
      </c>
      <c r="Y30">
        <f>$B$36</f>
        <v>1920</v>
      </c>
      <c r="Z30">
        <f t="shared" ref="Z30:AA30" si="72">$B$36</f>
        <v>1920</v>
      </c>
      <c r="AA30">
        <f t="shared" si="72"/>
        <v>1920</v>
      </c>
    </row>
    <row r="31" spans="7:31" x14ac:dyDescent="0.2">
      <c r="M31" t="s">
        <v>12</v>
      </c>
      <c r="N31">
        <f t="shared" ref="N31" si="73">_xlfn.CEILING.MATH(N30/N29)</f>
        <v>640</v>
      </c>
      <c r="O31">
        <f t="shared" ref="O31" si="74">_xlfn.CEILING.MATH(O30/O29)</f>
        <v>640</v>
      </c>
      <c r="P31">
        <f t="shared" ref="P31" si="75">_xlfn.CEILING.MATH(P30/P29)</f>
        <v>640</v>
      </c>
      <c r="S31" t="s">
        <v>12</v>
      </c>
      <c r="T31">
        <f t="shared" ref="T31" si="76">_xlfn.CEILING.MATH(T30/T29)</f>
        <v>640</v>
      </c>
      <c r="U31">
        <f t="shared" ref="U31" si="77">_xlfn.CEILING.MATH(U30/U29)</f>
        <v>640</v>
      </c>
      <c r="V31">
        <f t="shared" ref="V31" si="78">_xlfn.CEILING.MATH(V30/V29)</f>
        <v>640</v>
      </c>
      <c r="X31" t="s">
        <v>12</v>
      </c>
      <c r="Y31">
        <f t="shared" ref="Y31" si="79">_xlfn.CEILING.MATH(Y30/Y29)</f>
        <v>640</v>
      </c>
      <c r="Z31">
        <f t="shared" ref="Z31" si="80">_xlfn.CEILING.MATH(Z30/Z29)</f>
        <v>640</v>
      </c>
      <c r="AA31">
        <f t="shared" ref="AA31" si="81">_xlfn.CEILING.MATH(AA30/AA29)</f>
        <v>640</v>
      </c>
    </row>
    <row r="32" spans="7:31" x14ac:dyDescent="0.2">
      <c r="M32" t="s">
        <v>9</v>
      </c>
      <c r="N32">
        <v>3</v>
      </c>
      <c r="O32">
        <v>3</v>
      </c>
      <c r="S32" t="s">
        <v>9</v>
      </c>
      <c r="T32">
        <v>2</v>
      </c>
      <c r="U32">
        <v>2</v>
      </c>
      <c r="X32" t="s">
        <v>9</v>
      </c>
      <c r="Y32">
        <v>1</v>
      </c>
      <c r="Z32">
        <v>1</v>
      </c>
    </row>
    <row r="33" spans="1:27" x14ac:dyDescent="0.2">
      <c r="M33" t="s">
        <v>3</v>
      </c>
      <c r="N33">
        <f>(2*N28-1)*128</f>
        <v>1408</v>
      </c>
      <c r="O33">
        <f>(2*O28-1)*128*O31</f>
        <v>901120</v>
      </c>
      <c r="S33" t="s">
        <v>3</v>
      </c>
      <c r="T33">
        <f>(2*T28-1)*128</f>
        <v>1408</v>
      </c>
      <c r="U33">
        <f>(2*U28-1)*128*U31</f>
        <v>901120</v>
      </c>
      <c r="X33" t="s">
        <v>3</v>
      </c>
      <c r="Y33">
        <f>(2*Y28-1)*128</f>
        <v>1408</v>
      </c>
      <c r="Z33">
        <f>(2*Z28-1)*128*Z31</f>
        <v>901120</v>
      </c>
    </row>
    <row r="34" spans="1:27" x14ac:dyDescent="0.2">
      <c r="M34" t="s">
        <v>8</v>
      </c>
      <c r="N34">
        <f>2^N28*N29*N31</f>
        <v>122880</v>
      </c>
      <c r="O34">
        <f>2^O28*O29*O31</f>
        <v>122880</v>
      </c>
      <c r="S34" t="s">
        <v>8</v>
      </c>
      <c r="T34">
        <f>2^T28*T29*T31</f>
        <v>122880</v>
      </c>
      <c r="U34">
        <f>2^U28*U29*U31</f>
        <v>122880</v>
      </c>
      <c r="X34" t="s">
        <v>8</v>
      </c>
      <c r="Y34">
        <f>2^Y28*Y29*Y31</f>
        <v>122880</v>
      </c>
      <c r="Z34">
        <f>2^Z28*Z29*Z31</f>
        <v>122880</v>
      </c>
    </row>
    <row r="35" spans="1:27" x14ac:dyDescent="0.2">
      <c r="E35">
        <v>20</v>
      </c>
      <c r="G35">
        <v>16</v>
      </c>
      <c r="M35" t="s">
        <v>7</v>
      </c>
      <c r="N35">
        <f>N28*(_xlfn.CEILING.MATH(N29/N32))*128*N31</f>
        <v>491520</v>
      </c>
      <c r="O35">
        <f>O28*(_xlfn.CEILING.MATH(O29/O32))*128*O31</f>
        <v>491520</v>
      </c>
      <c r="S35" t="s">
        <v>7</v>
      </c>
      <c r="T35">
        <f>T28*(_xlfn.CEILING.MATH(T29/T32))*128*T31</f>
        <v>983040</v>
      </c>
      <c r="U35">
        <f>U28*(_xlfn.CEILING.MATH(U29/U32))*128*U31</f>
        <v>983040</v>
      </c>
      <c r="X35" t="s">
        <v>7</v>
      </c>
      <c r="Y35">
        <f>Y28*(_xlfn.CEILING.MATH(Y29/Y32))*128*Y31</f>
        <v>1474560</v>
      </c>
      <c r="Z35">
        <f>Z28*(_xlfn.CEILING.MATH(Z29/Z32))*128*Z31</f>
        <v>1474560</v>
      </c>
    </row>
    <row r="36" spans="1:27" x14ac:dyDescent="0.2">
      <c r="A36" t="s">
        <v>13</v>
      </c>
      <c r="B36">
        <v>1920</v>
      </c>
      <c r="D36" t="s">
        <v>16</v>
      </c>
      <c r="E36">
        <f ca="1">2*N38+O38+T25+V25</f>
        <v>57477</v>
      </c>
      <c r="G36">
        <f ca="1">2*T25+U25</f>
        <v>46110</v>
      </c>
      <c r="H36">
        <f ca="1">3*N38+O38+P38</f>
        <v>52833</v>
      </c>
      <c r="M36" t="s">
        <v>5</v>
      </c>
      <c r="N36">
        <f ca="1">OFFSET($AE$14, N32, 0)*N31</f>
        <v>819200</v>
      </c>
      <c r="O36">
        <f ca="1">OFFSET($AE$14, O32, 0)*O31</f>
        <v>819200</v>
      </c>
      <c r="S36" t="s">
        <v>5</v>
      </c>
      <c r="T36">
        <f ca="1">OFFSET($AE$14, T32, 0)*T31</f>
        <v>245760</v>
      </c>
      <c r="U36">
        <f ca="1">OFFSET($AE$14, U32, 0)*U31</f>
        <v>245760</v>
      </c>
      <c r="X36" t="s">
        <v>5</v>
      </c>
      <c r="Y36">
        <f ca="1">OFFSET($AE$14, Y32, 0)*Y31</f>
        <v>0</v>
      </c>
      <c r="Z36">
        <f ca="1">OFFSET($AE$14, Z32, 0)*Z31</f>
        <v>0</v>
      </c>
    </row>
    <row r="37" spans="1:27" x14ac:dyDescent="0.2">
      <c r="D37" t="s">
        <v>15</v>
      </c>
      <c r="E37">
        <f ca="1">E36*16/1024</f>
        <v>898.078125</v>
      </c>
      <c r="G37">
        <f t="shared" ref="F37:G37" ca="1" si="82">G36*16/1024</f>
        <v>720.46875</v>
      </c>
      <c r="M37" t="s">
        <v>10</v>
      </c>
      <c r="N37">
        <f ca="1">SUM(N33:N36)</f>
        <v>1435008</v>
      </c>
      <c r="O37">
        <f ca="1">SUM(O33:O36)</f>
        <v>2334720</v>
      </c>
      <c r="P37">
        <f>2^P28*P29*P31</f>
        <v>122880</v>
      </c>
      <c r="S37" t="s">
        <v>10</v>
      </c>
      <c r="T37">
        <f ca="1">SUM(T33:T36)</f>
        <v>1353088</v>
      </c>
      <c r="U37">
        <f ca="1">SUM(U33:U36)</f>
        <v>2252800</v>
      </c>
      <c r="V37">
        <f>2^V28*V29*V31</f>
        <v>122880</v>
      </c>
      <c r="X37" t="s">
        <v>10</v>
      </c>
      <c r="Y37">
        <f ca="1">SUM(Y33:Y36)</f>
        <v>1598848</v>
      </c>
      <c r="Z37">
        <f ca="1">SUM(Z33:Z36)</f>
        <v>2498560</v>
      </c>
      <c r="AA37">
        <f>2^AA28*AA29*AA31</f>
        <v>122880</v>
      </c>
    </row>
    <row r="38" spans="1:27" x14ac:dyDescent="0.2">
      <c r="E38">
        <f ca="1">$E$44/E37</f>
        <v>3.3404666214311813</v>
      </c>
      <c r="G38">
        <f t="shared" ref="F38:G38" ca="1" si="83">$E$44/G37</f>
        <v>4.1639557579700712</v>
      </c>
      <c r="M38" t="s">
        <v>11</v>
      </c>
      <c r="N38">
        <f ca="1">N37/128</f>
        <v>11211</v>
      </c>
      <c r="O38">
        <f t="shared" ref="O38" ca="1" si="84">O37/128</f>
        <v>18240</v>
      </c>
      <c r="P38">
        <f t="shared" ref="P38" si="85">P37/128</f>
        <v>960</v>
      </c>
      <c r="S38" t="s">
        <v>11</v>
      </c>
      <c r="T38">
        <f ca="1">+U38+V38</f>
        <v>18560</v>
      </c>
      <c r="U38">
        <f t="shared" ref="U38" ca="1" si="86">U37/128</f>
        <v>17600</v>
      </c>
      <c r="V38">
        <f t="shared" ref="V38" si="87">V37/128</f>
        <v>960</v>
      </c>
      <c r="X38" t="s">
        <v>11</v>
      </c>
      <c r="Y38">
        <f ca="1">Y37/128</f>
        <v>12491</v>
      </c>
      <c r="Z38">
        <f t="shared" ref="Z38" ca="1" si="88">Z37/128</f>
        <v>19520</v>
      </c>
      <c r="AA38">
        <f t="shared" ref="AA38" si="89">AA37/128</f>
        <v>960</v>
      </c>
    </row>
    <row r="40" spans="1:27" x14ac:dyDescent="0.2">
      <c r="T40" t="s">
        <v>0</v>
      </c>
      <c r="U40" t="s">
        <v>1</v>
      </c>
      <c r="V40" t="s">
        <v>2</v>
      </c>
      <c r="Y40" t="s">
        <v>0</v>
      </c>
      <c r="Z40" t="s">
        <v>1</v>
      </c>
      <c r="AA40" t="s">
        <v>2</v>
      </c>
    </row>
    <row r="41" spans="1:27" x14ac:dyDescent="0.2">
      <c r="S41" t="s">
        <v>4</v>
      </c>
      <c r="T41">
        <v>4</v>
      </c>
      <c r="U41">
        <v>4</v>
      </c>
      <c r="V41">
        <v>4</v>
      </c>
      <c r="X41" t="s">
        <v>4</v>
      </c>
      <c r="Y41">
        <v>4</v>
      </c>
      <c r="Z41">
        <v>4</v>
      </c>
      <c r="AA41">
        <v>4</v>
      </c>
    </row>
    <row r="42" spans="1:27" x14ac:dyDescent="0.2">
      <c r="S42" t="s">
        <v>6</v>
      </c>
      <c r="T42">
        <f>T41/2</f>
        <v>2</v>
      </c>
      <c r="U42">
        <f t="shared" ref="U42" si="90">U41/2</f>
        <v>2</v>
      </c>
      <c r="V42">
        <f t="shared" ref="V42" si="91">V41/2</f>
        <v>2</v>
      </c>
      <c r="X42" t="s">
        <v>6</v>
      </c>
      <c r="Y42">
        <f>Y41/2</f>
        <v>2</v>
      </c>
      <c r="Z42">
        <f t="shared" ref="Z42" si="92">Z41/2</f>
        <v>2</v>
      </c>
      <c r="AA42">
        <f t="shared" ref="AA42" si="93">AA41/2</f>
        <v>2</v>
      </c>
    </row>
    <row r="43" spans="1:27" x14ac:dyDescent="0.2">
      <c r="A43" t="s">
        <v>14</v>
      </c>
      <c r="B43">
        <v>12800</v>
      </c>
      <c r="E43">
        <f>B36/128*B43</f>
        <v>192000</v>
      </c>
      <c r="S43" t="s">
        <v>13</v>
      </c>
      <c r="T43">
        <f>$B$36</f>
        <v>1920</v>
      </c>
      <c r="U43">
        <f t="shared" ref="U43:V43" si="94">$B$36</f>
        <v>1920</v>
      </c>
      <c r="V43">
        <f t="shared" si="94"/>
        <v>1920</v>
      </c>
      <c r="X43" t="s">
        <v>13</v>
      </c>
      <c r="Y43">
        <f>$B$36</f>
        <v>1920</v>
      </c>
      <c r="Z43">
        <f t="shared" ref="Z43:AA43" si="95">$B$36</f>
        <v>1920</v>
      </c>
      <c r="AA43">
        <f t="shared" si="95"/>
        <v>1920</v>
      </c>
    </row>
    <row r="44" spans="1:27" x14ac:dyDescent="0.2">
      <c r="D44" t="s">
        <v>15</v>
      </c>
      <c r="E44">
        <f>E43*16/1024</f>
        <v>3000</v>
      </c>
      <c r="S44" t="s">
        <v>12</v>
      </c>
      <c r="T44">
        <f t="shared" ref="T44" si="96">_xlfn.CEILING.MATH(T43/T42)</f>
        <v>960</v>
      </c>
      <c r="U44">
        <f t="shared" ref="U44" si="97">_xlfn.CEILING.MATH(U43/U42)</f>
        <v>960</v>
      </c>
      <c r="V44">
        <f t="shared" ref="V44" si="98">_xlfn.CEILING.MATH(V43/V42)</f>
        <v>960</v>
      </c>
      <c r="X44" t="s">
        <v>12</v>
      </c>
      <c r="Y44">
        <f t="shared" ref="Y44" si="99">_xlfn.CEILING.MATH(Y43/Y42)</f>
        <v>960</v>
      </c>
      <c r="Z44">
        <f t="shared" ref="Z44" si="100">_xlfn.CEILING.MATH(Z43/Z42)</f>
        <v>960</v>
      </c>
      <c r="AA44">
        <f t="shared" ref="AA44" si="101">_xlfn.CEILING.MATH(AA43/AA42)</f>
        <v>960</v>
      </c>
    </row>
    <row r="45" spans="1:27" x14ac:dyDescent="0.2">
      <c r="S45" t="s">
        <v>9</v>
      </c>
      <c r="T45">
        <v>2</v>
      </c>
      <c r="U45">
        <v>2</v>
      </c>
      <c r="X45" t="s">
        <v>9</v>
      </c>
      <c r="Y45">
        <v>1</v>
      </c>
      <c r="Z45">
        <v>1</v>
      </c>
    </row>
    <row r="46" spans="1:27" x14ac:dyDescent="0.2">
      <c r="S46" t="s">
        <v>3</v>
      </c>
      <c r="T46">
        <f>(2*T41-1)*128</f>
        <v>896</v>
      </c>
      <c r="U46">
        <f>(2*U41-1)*128*U44</f>
        <v>860160</v>
      </c>
      <c r="X46" t="s">
        <v>3</v>
      </c>
      <c r="Y46">
        <f>(2*Y41-1)*128</f>
        <v>896</v>
      </c>
      <c r="Z46">
        <f>(2*Z41-1)*128*Z44</f>
        <v>860160</v>
      </c>
    </row>
    <row r="47" spans="1:27" x14ac:dyDescent="0.2">
      <c r="S47" t="s">
        <v>8</v>
      </c>
      <c r="T47">
        <f>2^T41*T42*T44</f>
        <v>30720</v>
      </c>
      <c r="U47">
        <f>2^U41*U42*U44</f>
        <v>30720</v>
      </c>
      <c r="X47" t="s">
        <v>8</v>
      </c>
      <c r="Y47">
        <f>2^Y41*Y42*Y44</f>
        <v>30720</v>
      </c>
      <c r="Z47">
        <f>2^Z41*Z42*Z44</f>
        <v>30720</v>
      </c>
    </row>
    <row r="48" spans="1:27" x14ac:dyDescent="0.2">
      <c r="S48" t="s">
        <v>7</v>
      </c>
      <c r="T48">
        <f>T41*(_xlfn.CEILING.MATH(T42/T45))*128*T44</f>
        <v>491520</v>
      </c>
      <c r="U48">
        <f>U41*(_xlfn.CEILING.MATH(U42/U45))*128*U44</f>
        <v>491520</v>
      </c>
      <c r="X48" t="s">
        <v>7</v>
      </c>
      <c r="Y48">
        <f>Y41*(_xlfn.CEILING.MATH(Y42/Y45))*128*Y44</f>
        <v>983040</v>
      </c>
      <c r="Z48">
        <f>Z41*(_xlfn.CEILING.MATH(Z42/Z45))*128*Z44</f>
        <v>983040</v>
      </c>
    </row>
    <row r="49" spans="6:27" x14ac:dyDescent="0.2">
      <c r="S49" t="s">
        <v>5</v>
      </c>
      <c r="T49">
        <f ca="1">OFFSET($AE$14, T45, 0)*T44</f>
        <v>368640</v>
      </c>
      <c r="U49">
        <f ca="1">OFFSET($AE$14, U45, 0)*U44</f>
        <v>368640</v>
      </c>
      <c r="X49" t="s">
        <v>5</v>
      </c>
      <c r="Y49">
        <f ca="1">OFFSET($AE$14, Y45, 0)*Y44</f>
        <v>0</v>
      </c>
      <c r="Z49">
        <f ca="1">OFFSET($AE$14, Z45, 0)*Z44</f>
        <v>0</v>
      </c>
    </row>
    <row r="50" spans="6:27" x14ac:dyDescent="0.2">
      <c r="G50" t="s">
        <v>19</v>
      </c>
      <c r="H50" t="s">
        <v>18</v>
      </c>
      <c r="I50" t="s">
        <v>17</v>
      </c>
      <c r="K50" t="s">
        <v>20</v>
      </c>
      <c r="S50" t="s">
        <v>10</v>
      </c>
      <c r="T50">
        <f ca="1">SUM(T46:T49)</f>
        <v>891776</v>
      </c>
      <c r="U50">
        <f ca="1">SUM(U46:U49)</f>
        <v>1751040</v>
      </c>
      <c r="V50">
        <f>2^V41*V42*V44</f>
        <v>30720</v>
      </c>
      <c r="X50" t="s">
        <v>10</v>
      </c>
      <c r="Y50">
        <f ca="1">SUM(Y46:Y49)</f>
        <v>1014656</v>
      </c>
      <c r="Z50">
        <f ca="1">SUM(Z46:Z49)</f>
        <v>1873920</v>
      </c>
      <c r="AA50">
        <f>2^AA41*AA42*AA44</f>
        <v>30720</v>
      </c>
    </row>
    <row r="51" spans="6:27" x14ac:dyDescent="0.2">
      <c r="F51" t="s">
        <v>13</v>
      </c>
      <c r="G51">
        <v>8</v>
      </c>
      <c r="H51">
        <f>_xlfn.CEILING.MATH(128/G51)</f>
        <v>16</v>
      </c>
      <c r="I51">
        <f>H51*128</f>
        <v>2048</v>
      </c>
      <c r="J51">
        <v>13839</v>
      </c>
      <c r="K51">
        <v>300</v>
      </c>
      <c r="L51">
        <f>J51+K51</f>
        <v>14139</v>
      </c>
      <c r="S51" t="s">
        <v>11</v>
      </c>
      <c r="T51">
        <f ca="1">T50/128</f>
        <v>6967</v>
      </c>
      <c r="U51">
        <f t="shared" ref="U51" ca="1" si="102">U50/128</f>
        <v>13680</v>
      </c>
      <c r="V51">
        <f t="shared" ref="V51" si="103">V50/128</f>
        <v>240</v>
      </c>
      <c r="X51" t="s">
        <v>11</v>
      </c>
      <c r="Y51">
        <f ca="1">Y50/128</f>
        <v>7927</v>
      </c>
      <c r="Z51">
        <f t="shared" ref="Z51" ca="1" si="104">Z50/128</f>
        <v>14640</v>
      </c>
      <c r="AA51">
        <f t="shared" ref="AA51" si="105">AA50/128</f>
        <v>240</v>
      </c>
    </row>
    <row r="52" spans="6:27" x14ac:dyDescent="0.2">
      <c r="G52">
        <v>9</v>
      </c>
      <c r="H52">
        <f>_xlfn.CEILING.MATH(128/G52)</f>
        <v>15</v>
      </c>
      <c r="I52">
        <f>H52*128</f>
        <v>1920</v>
      </c>
      <c r="J52">
        <v>12975</v>
      </c>
      <c r="K52">
        <v>650</v>
      </c>
      <c r="L52">
        <f>J52+K52</f>
        <v>13625</v>
      </c>
    </row>
    <row r="53" spans="6:27" x14ac:dyDescent="0.2">
      <c r="G53">
        <v>10</v>
      </c>
      <c r="H53">
        <f t="shared" ref="H52:H54" si="106">_xlfn.CEILING.MATH(128/G53)</f>
        <v>13</v>
      </c>
      <c r="I53">
        <f t="shared" ref="I52:I54" si="107">H53*128</f>
        <v>1664</v>
      </c>
      <c r="J53">
        <v>11247</v>
      </c>
      <c r="K53">
        <v>1200</v>
      </c>
      <c r="L53">
        <f>J53+K53</f>
        <v>12447</v>
      </c>
    </row>
    <row r="54" spans="6:27" x14ac:dyDescent="0.2">
      <c r="G54">
        <v>11</v>
      </c>
      <c r="H54">
        <f t="shared" si="106"/>
        <v>12</v>
      </c>
      <c r="I54">
        <f t="shared" si="107"/>
        <v>1536</v>
      </c>
      <c r="J54">
        <v>10383</v>
      </c>
      <c r="K54">
        <v>2300</v>
      </c>
      <c r="L54">
        <f>J54+K54</f>
        <v>12683</v>
      </c>
    </row>
    <row r="55" spans="6:27" x14ac:dyDescent="0.2">
      <c r="G55">
        <v>12</v>
      </c>
      <c r="H55">
        <f>_xlfn.CEILING.MATH(128/G55)</f>
        <v>11</v>
      </c>
      <c r="I55">
        <f>H55*128</f>
        <v>1408</v>
      </c>
      <c r="J55">
        <v>9519</v>
      </c>
      <c r="K55">
        <v>4200</v>
      </c>
      <c r="L55">
        <f>J55+K55</f>
        <v>13719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3B5C-E171-7344-A784-EDA72524AF2A}">
  <dimension ref="A1:C6"/>
  <sheetViews>
    <sheetView tabSelected="1" workbookViewId="0">
      <selection activeCell="D20" sqref="D20"/>
    </sheetView>
  </sheetViews>
  <sheetFormatPr baseColWidth="10" defaultRowHeight="16" x14ac:dyDescent="0.2"/>
  <cols>
    <col min="1" max="1" width="12.6640625" bestFit="1" customWidth="1"/>
  </cols>
  <sheetData>
    <row r="1" spans="1:3" x14ac:dyDescent="0.2">
      <c r="A1" t="s">
        <v>9</v>
      </c>
      <c r="B1" t="s">
        <v>22</v>
      </c>
      <c r="C1" t="s">
        <v>21</v>
      </c>
    </row>
    <row r="2" spans="1:3" x14ac:dyDescent="0.2">
      <c r="A2">
        <v>1</v>
      </c>
      <c r="B2">
        <f>C2+16</f>
        <v>95</v>
      </c>
      <c r="C2">
        <v>79</v>
      </c>
    </row>
    <row r="3" spans="1:3" x14ac:dyDescent="0.2">
      <c r="A3">
        <v>2</v>
      </c>
      <c r="B3">
        <f t="shared" ref="B3:B6" si="0">C3+16</f>
        <v>75</v>
      </c>
      <c r="C3">
        <v>59</v>
      </c>
    </row>
    <row r="4" spans="1:3" x14ac:dyDescent="0.2">
      <c r="A4">
        <v>3</v>
      </c>
      <c r="B4">
        <f t="shared" si="0"/>
        <v>85</v>
      </c>
      <c r="C4">
        <v>69</v>
      </c>
    </row>
    <row r="5" spans="1:3" x14ac:dyDescent="0.2">
      <c r="A5" s="1">
        <v>4</v>
      </c>
      <c r="B5" s="1">
        <f t="shared" si="0"/>
        <v>89</v>
      </c>
      <c r="C5" s="1">
        <v>73</v>
      </c>
    </row>
    <row r="6" spans="1:3" x14ac:dyDescent="0.2">
      <c r="A6" s="1">
        <v>8</v>
      </c>
      <c r="B6" s="1">
        <f t="shared" si="0"/>
        <v>336</v>
      </c>
      <c r="C6" s="1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Heath</dc:creator>
  <cp:lastModifiedBy>David Heath</cp:lastModifiedBy>
  <dcterms:created xsi:type="dcterms:W3CDTF">2021-04-06T10:20:20Z</dcterms:created>
  <dcterms:modified xsi:type="dcterms:W3CDTF">2021-04-08T23:01:56Z</dcterms:modified>
</cp:coreProperties>
</file>