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52221E85-6256-A540-AFB4-C8F7FEB04928}" xr6:coauthVersionLast="46" xr6:coauthVersionMax="46" xr10:uidLastSave="{00000000-0000-0000-0000-000000000000}"/>
  <bookViews>
    <workbookView xWindow="-29040" yWindow="-13800" windowWidth="27220" windowHeight="16420" xr2:uid="{87A73EC5-28D1-2041-BE28-7F08E3E002FC}"/>
  </bookViews>
  <sheets>
    <sheet name="Small Domain OP" sheetId="4" r:id="rId1"/>
    <sheet name="Outer Product" sheetId="1" r:id="rId2"/>
    <sheet name="Matrix Product" sheetId="2" r:id="rId3"/>
    <sheet name="Integer Multiplication" sheetId="6" r:id="rId4"/>
    <sheet name="GF256 Mul" sheetId="8" r:id="rId5"/>
    <sheet name="AES" sheetId="7" r:id="rId6"/>
    <sheet name="Exponent" sheetId="9" r:id="rId7"/>
    <sheet name="Mod 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0" l="1"/>
  <c r="K8" i="10"/>
  <c r="C8" i="10"/>
  <c r="B8" i="10"/>
  <c r="K7" i="10"/>
  <c r="C7" i="10"/>
  <c r="B7" i="10"/>
  <c r="E6" i="10"/>
  <c r="K5" i="10"/>
  <c r="E5" i="10"/>
  <c r="K6" i="10" s="1"/>
  <c r="K4" i="10"/>
  <c r="C7" i="9"/>
  <c r="B7" i="9"/>
  <c r="C8" i="9"/>
  <c r="B8" i="9"/>
  <c r="K9" i="9"/>
  <c r="K8" i="9"/>
  <c r="K7" i="9"/>
  <c r="E6" i="9"/>
  <c r="K5" i="9"/>
  <c r="E5" i="9"/>
  <c r="K6" i="9" s="1"/>
  <c r="K4" i="9"/>
  <c r="B17" i="6"/>
  <c r="C16" i="6"/>
  <c r="C17" i="6"/>
  <c r="B16" i="6"/>
  <c r="E15" i="6"/>
  <c r="E14" i="6"/>
  <c r="F6" i="8"/>
  <c r="F5" i="8"/>
  <c r="D7" i="8"/>
  <c r="D8" i="8"/>
  <c r="K9" i="8"/>
  <c r="K8" i="8"/>
  <c r="C8" i="8"/>
  <c r="B8" i="8"/>
  <c r="K7" i="8"/>
  <c r="C7" i="8"/>
  <c r="B7" i="8"/>
  <c r="K6" i="8"/>
  <c r="E6" i="8"/>
  <c r="K5" i="8"/>
  <c r="E5" i="8"/>
  <c r="K4" i="8"/>
  <c r="C7" i="7"/>
  <c r="B7" i="7"/>
  <c r="B8" i="7"/>
  <c r="C8" i="7"/>
  <c r="K9" i="7"/>
  <c r="K8" i="7"/>
  <c r="K7" i="7"/>
  <c r="K6" i="7"/>
  <c r="E6" i="7"/>
  <c r="K5" i="7"/>
  <c r="E5" i="7"/>
  <c r="K4" i="7"/>
  <c r="E6" i="6"/>
  <c r="E5" i="6"/>
  <c r="B8" i="6"/>
  <c r="B7" i="6"/>
  <c r="K9" i="6"/>
  <c r="K8" i="6"/>
  <c r="C8" i="6"/>
  <c r="K7" i="6"/>
  <c r="C7" i="6"/>
  <c r="K6" i="6"/>
  <c r="K5" i="6"/>
  <c r="K4" i="6"/>
  <c r="I8" i="4"/>
  <c r="I9" i="4"/>
  <c r="K9" i="1"/>
  <c r="K8" i="1"/>
  <c r="K7" i="1"/>
  <c r="K6" i="1"/>
  <c r="K5" i="1"/>
  <c r="K4" i="1"/>
  <c r="E3" i="4"/>
  <c r="E4" i="4"/>
  <c r="E5" i="4"/>
  <c r="E6" i="4"/>
  <c r="E7" i="4"/>
  <c r="E8" i="4"/>
  <c r="E9" i="4"/>
  <c r="E10" i="4"/>
  <c r="E11" i="4"/>
  <c r="F4" i="4"/>
  <c r="F5" i="4"/>
  <c r="F6" i="4"/>
  <c r="F7" i="4"/>
  <c r="F8" i="4"/>
  <c r="F9" i="4"/>
  <c r="F10" i="4"/>
  <c r="F11" i="4"/>
  <c r="F3" i="4"/>
  <c r="F12" i="4"/>
  <c r="F13" i="4"/>
  <c r="F14" i="4"/>
  <c r="E12" i="4"/>
  <c r="E13" i="4"/>
  <c r="E14" i="4"/>
  <c r="B3" i="4"/>
  <c r="B4" i="4"/>
  <c r="B5" i="4"/>
  <c r="B6" i="4"/>
  <c r="B7" i="4"/>
  <c r="B8" i="4"/>
  <c r="B9" i="4"/>
  <c r="B10" i="4"/>
  <c r="B11" i="4"/>
  <c r="B12" i="4"/>
  <c r="B13" i="4"/>
  <c r="B14" i="4"/>
  <c r="A7" i="4"/>
  <c r="A8" i="4" s="1"/>
  <c r="A6" i="4"/>
  <c r="C6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A5" i="4"/>
  <c r="C5" i="4" s="1"/>
  <c r="D4" i="4"/>
  <c r="C4" i="4"/>
  <c r="A4" i="4"/>
  <c r="C3" i="4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11" i="1"/>
  <c r="C11" i="1"/>
  <c r="D11" i="1"/>
  <c r="E11" i="1"/>
  <c r="F11" i="1"/>
  <c r="G11" i="1"/>
  <c r="B11" i="1"/>
  <c r="D10" i="1"/>
  <c r="E10" i="1"/>
  <c r="F10" i="1"/>
  <c r="G10" i="1"/>
  <c r="H10" i="1"/>
  <c r="B10" i="1"/>
  <c r="C10" i="1"/>
  <c r="C7" i="1"/>
  <c r="D7" i="1"/>
  <c r="C8" i="1"/>
  <c r="D8" i="1"/>
  <c r="C7" i="2"/>
  <c r="C8" i="2"/>
  <c r="D7" i="2"/>
  <c r="D8" i="2"/>
  <c r="E7" i="2"/>
  <c r="F7" i="2"/>
  <c r="G7" i="2"/>
  <c r="H7" i="2"/>
  <c r="B7" i="2"/>
  <c r="E8" i="2"/>
  <c r="F8" i="2"/>
  <c r="G8" i="2"/>
  <c r="H8" i="2"/>
  <c r="B8" i="2"/>
  <c r="E8" i="1"/>
  <c r="F8" i="1"/>
  <c r="G8" i="1"/>
  <c r="H8" i="1"/>
  <c r="B8" i="1"/>
  <c r="E7" i="1"/>
  <c r="F7" i="1"/>
  <c r="G7" i="1"/>
  <c r="H7" i="1"/>
  <c r="B7" i="1"/>
  <c r="A9" i="4" l="1"/>
  <c r="C8" i="4"/>
  <c r="C7" i="4"/>
  <c r="C9" i="4" l="1"/>
  <c r="A10" i="4"/>
  <c r="C10" i="4" l="1"/>
  <c r="A11" i="4"/>
  <c r="A12" i="4" l="1"/>
  <c r="C11" i="4"/>
  <c r="A13" i="4" l="1"/>
  <c r="C12" i="4"/>
  <c r="C13" i="4" l="1"/>
  <c r="A14" i="4"/>
  <c r="C14" i="4" l="1"/>
</calcChain>
</file>

<file path=xl/sharedStrings.xml><?xml version="1.0" encoding="utf-8"?>
<sst xmlns="http://schemas.openxmlformats.org/spreadsheetml/2006/main" count="98" uniqueCount="27">
  <si>
    <t>128 bit vectors</t>
  </si>
  <si>
    <t>repetitions</t>
  </si>
  <si>
    <t>k=5</t>
  </si>
  <si>
    <t>k=6</t>
  </si>
  <si>
    <t>k=7</t>
  </si>
  <si>
    <t>k=8</t>
  </si>
  <si>
    <t>Wall Clock Total</t>
  </si>
  <si>
    <t>Communication Total</t>
  </si>
  <si>
    <t>Wall Clock Time</t>
  </si>
  <si>
    <t>Communication (Bytes)</t>
  </si>
  <si>
    <t>128 bit square matrices</t>
  </si>
  <si>
    <t>k=4</t>
  </si>
  <si>
    <t>k=3</t>
  </si>
  <si>
    <t>Communication</t>
  </si>
  <si>
    <t>n</t>
  </si>
  <si>
    <t>Ours</t>
  </si>
  <si>
    <t>Unadjusted</t>
  </si>
  <si>
    <t>wall clock time</t>
  </si>
  <si>
    <t>k</t>
  </si>
  <si>
    <t>32 bit numbers</t>
  </si>
  <si>
    <t>Standard</t>
  </si>
  <si>
    <t>Communication KB</t>
  </si>
  <si>
    <t>Communication B</t>
  </si>
  <si>
    <t>Ours k = 4</t>
  </si>
  <si>
    <t>Ours k = 8</t>
  </si>
  <si>
    <t>p = 65521</t>
  </si>
  <si>
    <t>Wall Clock Time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</si>
</sst>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'Small Domain OP'!$B$2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'Small Domain OP'!$B$3:$B$11</c:f>
              <c:numCache>
                <c:formatCode>General</c:formatCode>
                <c:ptCount val="9"/>
                <c:pt idx="0">
                  <c:v>32</c:v>
                </c:pt>
                <c:pt idx="1">
                  <c:v>128</c:v>
                </c:pt>
                <c:pt idx="2">
                  <c:v>288</c:v>
                </c:pt>
                <c:pt idx="3">
                  <c:v>512</c:v>
                </c:pt>
                <c:pt idx="4">
                  <c:v>800</c:v>
                </c:pt>
                <c:pt idx="5">
                  <c:v>1152</c:v>
                </c:pt>
                <c:pt idx="6">
                  <c:v>1568</c:v>
                </c:pt>
                <c:pt idx="7">
                  <c:v>2048</c:v>
                </c:pt>
                <c:pt idx="8">
                  <c:v>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3-0A49-AD45-65040B2ECAFD}"/>
            </c:ext>
          </c:extLst>
        </c:ser>
        <c:ser>
          <c:idx val="1"/>
          <c:order val="1"/>
          <c:tx>
            <c:strRef>
              <c:f>'Small Domain OP'!$C$2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'Small Domain OP'!$C$3:$C$11</c:f>
              <c:numCache>
                <c:formatCode>General</c:formatCode>
                <c:ptCount val="9"/>
                <c:pt idx="0">
                  <c:v>32</c:v>
                </c:pt>
                <c:pt idx="1">
                  <c:v>128</c:v>
                </c:pt>
                <c:pt idx="2">
                  <c:v>224</c:v>
                </c:pt>
                <c:pt idx="3">
                  <c:v>320</c:v>
                </c:pt>
                <c:pt idx="4">
                  <c:v>416</c:v>
                </c:pt>
                <c:pt idx="5">
                  <c:v>512</c:v>
                </c:pt>
                <c:pt idx="6">
                  <c:v>608</c:v>
                </c:pt>
                <c:pt idx="7">
                  <c:v>704</c:v>
                </c:pt>
                <c:pt idx="8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3-0A49-AD45-65040B2E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42368"/>
        <c:axId val="2105678432"/>
      </c:lineChart>
      <c:catAx>
        <c:axId val="21056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Outer Product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8432"/>
        <c:crosses val="autoZero"/>
        <c:auto val="1"/>
        <c:lblAlgn val="ctr"/>
        <c:lblOffset val="100"/>
        <c:noMultiLvlLbl val="0"/>
      </c:catAx>
      <c:valAx>
        <c:axId val="2105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52-514E-BC2B-2ED3C898ABF3}"/>
              </c:ext>
            </c:extLst>
          </c:dPt>
          <c:cat>
            <c:strRef>
              <c:f>AES!$B$4:$C$4</c:f>
              <c:strCache>
                <c:ptCount val="2"/>
                <c:pt idx="0">
                  <c:v>Standard</c:v>
                </c:pt>
                <c:pt idx="1">
                  <c:v>Ours</c:v>
                </c:pt>
              </c:strCache>
            </c:strRef>
          </c:cat>
          <c:val>
            <c:numRef>
              <c:f>AES!$B$7:$C$7</c:f>
              <c:numCache>
                <c:formatCode>General</c:formatCode>
                <c:ptCount val="2"/>
                <c:pt idx="0">
                  <c:v>103.6</c:v>
                </c:pt>
                <c:pt idx="1">
                  <c:v>105.83333333333331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2-514E-BC2B-2ED3C898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'Small Domain OP'!$E$2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'Small Domain OP'!$E$3:$E$11</c:f>
              <c:numCache>
                <c:formatCode>General</c:formatCode>
                <c:ptCount val="9"/>
                <c:pt idx="0">
                  <c:v>5</c:v>
                </c:pt>
                <c:pt idx="1">
                  <c:v>13.56</c:v>
                </c:pt>
                <c:pt idx="2">
                  <c:v>28.839999999999996</c:v>
                </c:pt>
                <c:pt idx="3">
                  <c:v>50.6</c:v>
                </c:pt>
                <c:pt idx="4">
                  <c:v>72.199999999999989</c:v>
                </c:pt>
                <c:pt idx="5">
                  <c:v>107.92</c:v>
                </c:pt>
                <c:pt idx="6">
                  <c:v>142.64000000000001</c:v>
                </c:pt>
                <c:pt idx="7">
                  <c:v>181.72000000000003</c:v>
                </c:pt>
                <c:pt idx="8">
                  <c:v>221.92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D-A54B-8B0E-A7E1E8A3F375}"/>
            </c:ext>
          </c:extLst>
        </c:ser>
        <c:ser>
          <c:idx val="1"/>
          <c:order val="1"/>
          <c:tx>
            <c:strRef>
              <c:f>'Small Domain OP'!$F$2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'Small Domain OP'!$F$3:$F$11</c:f>
              <c:numCache>
                <c:formatCode>General</c:formatCode>
                <c:ptCount val="9"/>
                <c:pt idx="0">
                  <c:v>33.6</c:v>
                </c:pt>
                <c:pt idx="1">
                  <c:v>32.799999999999997</c:v>
                </c:pt>
                <c:pt idx="2">
                  <c:v>32.4</c:v>
                </c:pt>
                <c:pt idx="3">
                  <c:v>35.200000000000003</c:v>
                </c:pt>
                <c:pt idx="4">
                  <c:v>41.2</c:v>
                </c:pt>
                <c:pt idx="5">
                  <c:v>48.4</c:v>
                </c:pt>
                <c:pt idx="6">
                  <c:v>63.38</c:v>
                </c:pt>
                <c:pt idx="7">
                  <c:v>142.46</c:v>
                </c:pt>
                <c:pt idx="8">
                  <c:v>251.64000000000004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A54B-8B0E-A7E1E8A3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04672"/>
        <c:axId val="2093975376"/>
      </c:lineChart>
      <c:catAx>
        <c:axId val="20940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Outer Product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5376"/>
        <c:crosses val="autoZero"/>
        <c:auto val="1"/>
        <c:lblAlgn val="ctr"/>
        <c:lblOffset val="100"/>
        <c:noMultiLvlLbl val="0"/>
      </c:catAx>
      <c:valAx>
        <c:axId val="2093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04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1-824F-959D-625A5ABCE2A0}"/>
              </c:ext>
            </c:extLst>
          </c:dPt>
          <c:cat>
            <c:strRef>
              <c:f>'Outer Product'!$B$4:$H$4</c:f>
              <c:strCache>
                <c:ptCount val="7"/>
                <c:pt idx="0">
                  <c:v>Standard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'Outer Product'!$B$8:$H$8</c:f>
              <c:numCache>
                <c:formatCode>General</c:formatCode>
                <c:ptCount val="7"/>
                <c:pt idx="0">
                  <c:v>512</c:v>
                </c:pt>
                <c:pt idx="1">
                  <c:v>177.3125</c:v>
                </c:pt>
                <c:pt idx="2">
                  <c:v>134</c:v>
                </c:pt>
                <c:pt idx="3">
                  <c:v>110.375</c:v>
                </c:pt>
                <c:pt idx="4">
                  <c:v>94.625</c:v>
                </c:pt>
                <c:pt idx="5">
                  <c:v>82.8125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824F-959D-625A5ABC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tickLblSkip val="1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C-114B-9C21-18EC731C9645}"/>
              </c:ext>
            </c:extLst>
          </c:dPt>
          <c:cat>
            <c:strRef>
              <c:f>'Outer Product'!$B$4:$H$4</c:f>
              <c:strCache>
                <c:ptCount val="7"/>
                <c:pt idx="0">
                  <c:v>Standard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'Outer Product'!$B$7:$H$7</c:f>
              <c:numCache>
                <c:formatCode>General</c:formatCode>
                <c:ptCount val="7"/>
                <c:pt idx="0">
                  <c:v>51.424999999999997</c:v>
                </c:pt>
                <c:pt idx="1">
                  <c:v>18.675000000000001</c:v>
                </c:pt>
                <c:pt idx="2">
                  <c:v>14.849999999999998</c:v>
                </c:pt>
                <c:pt idx="3">
                  <c:v>12.8</c:v>
                </c:pt>
                <c:pt idx="4">
                  <c:v>12.6</c:v>
                </c:pt>
                <c:pt idx="5">
                  <c:v>13.825000000000001</c:v>
                </c:pt>
                <c:pt idx="6">
                  <c:v>16.350000000000001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C-114B-9C21-18EC731C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tickLblSkip val="1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7-4C4E-94EF-F1362BC33A0B}"/>
              </c:ext>
            </c:extLst>
          </c:dPt>
          <c:cat>
            <c:strRef>
              <c:f>'Matrix Product'!$B$4:$H$4</c:f>
              <c:strCache>
                <c:ptCount val="7"/>
                <c:pt idx="0">
                  <c:v>Standard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'Matrix Product'!$B$8:$H$8</c:f>
              <c:numCache>
                <c:formatCode>General</c:formatCode>
                <c:ptCount val="7"/>
                <c:pt idx="0">
                  <c:v>64</c:v>
                </c:pt>
                <c:pt idx="1">
                  <c:v>22.1640625</c:v>
                </c:pt>
                <c:pt idx="2">
                  <c:v>16.75</c:v>
                </c:pt>
                <c:pt idx="3">
                  <c:v>13.796875</c:v>
                </c:pt>
                <c:pt idx="4">
                  <c:v>11.828125</c:v>
                </c:pt>
                <c:pt idx="5">
                  <c:v>10.3515625</c:v>
                </c:pt>
                <c:pt idx="6">
                  <c:v>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7-4C4E-94EF-F1362BC3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tickLblSkip val="1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A-8C4D-828F-B05BE4728707}"/>
              </c:ext>
            </c:extLst>
          </c:dPt>
          <c:cat>
            <c:strRef>
              <c:f>'Matrix Product'!$B$4:$H$4</c:f>
              <c:strCache>
                <c:ptCount val="7"/>
                <c:pt idx="0">
                  <c:v>Standard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</c:strCache>
            </c:strRef>
          </c:cat>
          <c:val>
            <c:numRef>
              <c:f>'Matrix Product'!$B$7:$H$7</c:f>
              <c:numCache>
                <c:formatCode>General</c:formatCode>
                <c:ptCount val="7"/>
                <c:pt idx="0">
                  <c:v>6.4150000000000009</c:v>
                </c:pt>
                <c:pt idx="1">
                  <c:v>2.2199999999999998</c:v>
                </c:pt>
                <c:pt idx="2">
                  <c:v>1.506</c:v>
                </c:pt>
                <c:pt idx="3">
                  <c:v>1.4159999999999999</c:v>
                </c:pt>
                <c:pt idx="4">
                  <c:v>1.2929999999999999</c:v>
                </c:pt>
                <c:pt idx="5">
                  <c:v>1.7521</c:v>
                </c:pt>
                <c:pt idx="6">
                  <c:v>2.9742000000000002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A-8C4D-828F-B05BE472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tickLblSkip val="1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8-1145-8C84-B89A784834F8}"/>
              </c:ext>
            </c:extLst>
          </c:dPt>
          <c:cat>
            <c:strRef>
              <c:f>'Integer Multiplication'!$B$4:$C$4</c:f>
              <c:strCache>
                <c:ptCount val="2"/>
                <c:pt idx="0">
                  <c:v>Standard</c:v>
                </c:pt>
                <c:pt idx="1">
                  <c:v>Ours</c:v>
                </c:pt>
              </c:strCache>
            </c:strRef>
          </c:cat>
          <c:val>
            <c:numRef>
              <c:f>'Integer Multiplication'!$B$8:$C$8</c:f>
              <c:numCache>
                <c:formatCode>General</c:formatCode>
                <c:ptCount val="2"/>
                <c:pt idx="0" formatCode="0.00">
                  <c:v>32</c:v>
                </c:pt>
                <c:pt idx="1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8-1145-8C84-B89A7848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8-C843-939A-48BA48AF8BFD}"/>
              </c:ext>
            </c:extLst>
          </c:dPt>
          <c:cat>
            <c:strRef>
              <c:f>'Integer Multiplication'!$B$4:$C$4</c:f>
              <c:strCache>
                <c:ptCount val="2"/>
                <c:pt idx="0">
                  <c:v>Standard</c:v>
                </c:pt>
                <c:pt idx="1">
                  <c:v>Ours</c:v>
                </c:pt>
              </c:strCache>
            </c:strRef>
          </c:cat>
          <c:val>
            <c:numRef>
              <c:f>'Integer Multiplication'!$B$7:$C$7</c:f>
              <c:numCache>
                <c:formatCode>General</c:formatCode>
                <c:ptCount val="2"/>
                <c:pt idx="0">
                  <c:v>3.2040000000000002</c:v>
                </c:pt>
                <c:pt idx="1">
                  <c:v>2.327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8-C843-939A-48BA48AF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Clock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D-914A-AA7C-1653BC7C12BF}"/>
              </c:ext>
            </c:extLst>
          </c:dPt>
          <c:cat>
            <c:strRef>
              <c:f>AES!$B$4:$C$4</c:f>
              <c:strCache>
                <c:ptCount val="2"/>
                <c:pt idx="0">
                  <c:v>Standard</c:v>
                </c:pt>
                <c:pt idx="1">
                  <c:v>Ours</c:v>
                </c:pt>
              </c:strCache>
            </c:strRef>
          </c:cat>
          <c:val>
            <c:numRef>
              <c:f>AES!$B$8:$C$8</c:f>
              <c:numCache>
                <c:formatCode>General</c:formatCode>
                <c:ptCount val="2"/>
                <c:pt idx="0">
                  <c:v>1024</c:v>
                </c:pt>
                <c:pt idx="1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D-914A-AA7C-1653BC7C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1792"/>
        <c:axId val="790157024"/>
      </c:barChart>
      <c:catAx>
        <c:axId val="790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7024"/>
        <c:crosses val="autoZero"/>
        <c:auto val="1"/>
        <c:lblAlgn val="ctr"/>
        <c:lblOffset val="100"/>
        <c:noMultiLvlLbl val="0"/>
      </c:catAx>
      <c:valAx>
        <c:axId val="790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19</xdr:row>
      <xdr:rowOff>25400</xdr:rowOff>
    </xdr:from>
    <xdr:to>
      <xdr:col>6</xdr:col>
      <xdr:colOff>736600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E337D-37B4-F24F-B4E7-87FACCFA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19</xdr:row>
      <xdr:rowOff>190500</xdr:rowOff>
    </xdr:from>
    <xdr:to>
      <xdr:col>12</xdr:col>
      <xdr:colOff>533400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87D2B-51CA-B249-8957-AA3832A07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22</xdr:row>
      <xdr:rowOff>0</xdr:rowOff>
    </xdr:from>
    <xdr:to>
      <xdr:col>7</xdr:col>
      <xdr:colOff>38100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7FBCD-8EE1-FD44-86B0-A56B2B27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22</xdr:row>
      <xdr:rowOff>63500</xdr:rowOff>
    </xdr:from>
    <xdr:to>
      <xdr:col>12</xdr:col>
      <xdr:colOff>228600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F38AA-52B5-A547-9634-0EEA0E4D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13</xdr:row>
      <xdr:rowOff>50800</xdr:rowOff>
    </xdr:from>
    <xdr:to>
      <xdr:col>6</xdr:col>
      <xdr:colOff>800100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36F70-DB37-6D4F-8184-028E555B8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13</xdr:row>
      <xdr:rowOff>165100</xdr:rowOff>
    </xdr:from>
    <xdr:to>
      <xdr:col>13</xdr:col>
      <xdr:colOff>165100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8FC3E-5F9F-BE4F-8B52-6785B780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21</xdr:row>
      <xdr:rowOff>177800</xdr:rowOff>
    </xdr:from>
    <xdr:to>
      <xdr:col>4</xdr:col>
      <xdr:colOff>165100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4AF38-76DB-BD4F-9E1C-9E16E457C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177800</xdr:rowOff>
    </xdr:from>
    <xdr:to>
      <xdr:col>6</xdr:col>
      <xdr:colOff>355600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0B9CC-92B5-164D-AE98-1323F424D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21</xdr:row>
      <xdr:rowOff>177800</xdr:rowOff>
    </xdr:from>
    <xdr:to>
      <xdr:col>4</xdr:col>
      <xdr:colOff>165100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F39FD-368E-FF40-A670-513B0110A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177800</xdr:rowOff>
    </xdr:from>
    <xdr:to>
      <xdr:col>6</xdr:col>
      <xdr:colOff>355600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C3E52-0914-664A-BF8A-5B1447A0C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0262-05B1-8A49-8DC2-694F0AA24DC1}">
  <dimension ref="A1:I14"/>
  <sheetViews>
    <sheetView tabSelected="1" workbookViewId="0">
      <selection activeCell="H35" sqref="H35"/>
    </sheetView>
  </sheetViews>
  <sheetFormatPr baseColWidth="10" defaultRowHeight="16" x14ac:dyDescent="0.2"/>
  <sheetData>
    <row r="1" spans="1:9" x14ac:dyDescent="0.2">
      <c r="A1" t="s">
        <v>13</v>
      </c>
      <c r="E1" t="s">
        <v>8</v>
      </c>
      <c r="G1" t="s">
        <v>16</v>
      </c>
    </row>
    <row r="2" spans="1:9" x14ac:dyDescent="0.2">
      <c r="A2" t="s">
        <v>14</v>
      </c>
      <c r="B2" t="s">
        <v>20</v>
      </c>
      <c r="C2" t="s">
        <v>15</v>
      </c>
      <c r="D2" t="s">
        <v>14</v>
      </c>
      <c r="E2" t="s">
        <v>20</v>
      </c>
      <c r="F2" t="s">
        <v>15</v>
      </c>
      <c r="G2" t="s">
        <v>20</v>
      </c>
      <c r="H2" t="s">
        <v>15</v>
      </c>
    </row>
    <row r="3" spans="1:9" x14ac:dyDescent="0.2">
      <c r="A3">
        <v>1</v>
      </c>
      <c r="B3">
        <f>2*A3*A3*16</f>
        <v>32</v>
      </c>
      <c r="C3">
        <f>(6*A3-4)*16</f>
        <v>32</v>
      </c>
      <c r="D3">
        <v>1</v>
      </c>
      <c r="E3">
        <f>G3/50000*1000*1000</f>
        <v>5</v>
      </c>
      <c r="F3">
        <f>H3/50000*1000*1000</f>
        <v>33.6</v>
      </c>
      <c r="G3" s="1">
        <v>0.25</v>
      </c>
      <c r="H3" s="1">
        <v>1.68</v>
      </c>
    </row>
    <row r="4" spans="1:9" x14ac:dyDescent="0.2">
      <c r="A4">
        <f>A3+1</f>
        <v>2</v>
      </c>
      <c r="B4">
        <f t="shared" ref="B4:B14" si="0">2*A4*A4*16</f>
        <v>128</v>
      </c>
      <c r="C4">
        <f t="shared" ref="C4:C14" si="1">(6*A4-4)*16</f>
        <v>128</v>
      </c>
      <c r="D4">
        <f>D3+1</f>
        <v>2</v>
      </c>
      <c r="E4">
        <f t="shared" ref="E4:F11" si="2">G4/50000*1000*1000</f>
        <v>13.56</v>
      </c>
      <c r="F4">
        <f t="shared" si="2"/>
        <v>32.799999999999997</v>
      </c>
      <c r="G4" s="1">
        <v>0.67800000000000005</v>
      </c>
      <c r="H4" s="1">
        <v>1.64</v>
      </c>
    </row>
    <row r="5" spans="1:9" x14ac:dyDescent="0.2">
      <c r="A5">
        <f t="shared" ref="A5:A14" si="3">A4+1</f>
        <v>3</v>
      </c>
      <c r="B5">
        <f t="shared" si="0"/>
        <v>288</v>
      </c>
      <c r="C5">
        <f t="shared" si="1"/>
        <v>224</v>
      </c>
      <c r="D5">
        <f t="shared" ref="D5:D14" si="4">D4+1</f>
        <v>3</v>
      </c>
      <c r="E5">
        <f t="shared" si="2"/>
        <v>28.839999999999996</v>
      </c>
      <c r="F5">
        <f t="shared" si="2"/>
        <v>32.4</v>
      </c>
      <c r="G5" s="1">
        <v>1.4419999999999999</v>
      </c>
      <c r="H5" s="1">
        <v>1.62</v>
      </c>
    </row>
    <row r="6" spans="1:9" x14ac:dyDescent="0.2">
      <c r="A6">
        <f t="shared" si="3"/>
        <v>4</v>
      </c>
      <c r="B6">
        <f t="shared" si="0"/>
        <v>512</v>
      </c>
      <c r="C6">
        <f t="shared" si="1"/>
        <v>320</v>
      </c>
      <c r="D6">
        <f t="shared" si="4"/>
        <v>4</v>
      </c>
      <c r="E6">
        <f t="shared" si="2"/>
        <v>50.6</v>
      </c>
      <c r="F6">
        <f t="shared" si="2"/>
        <v>35.200000000000003</v>
      </c>
      <c r="G6" s="1">
        <v>2.5299999999999998</v>
      </c>
      <c r="H6" s="1">
        <v>1.76</v>
      </c>
    </row>
    <row r="7" spans="1:9" x14ac:dyDescent="0.2">
      <c r="A7">
        <f t="shared" si="3"/>
        <v>5</v>
      </c>
      <c r="B7">
        <f t="shared" si="0"/>
        <v>800</v>
      </c>
      <c r="C7">
        <f t="shared" si="1"/>
        <v>416</v>
      </c>
      <c r="D7">
        <f t="shared" si="4"/>
        <v>5</v>
      </c>
      <c r="E7">
        <f t="shared" si="2"/>
        <v>72.199999999999989</v>
      </c>
      <c r="F7">
        <f t="shared" si="2"/>
        <v>41.2</v>
      </c>
      <c r="G7" s="1">
        <v>3.61</v>
      </c>
      <c r="H7" s="1">
        <v>2.06</v>
      </c>
    </row>
    <row r="8" spans="1:9" x14ac:dyDescent="0.2">
      <c r="A8">
        <f t="shared" si="3"/>
        <v>6</v>
      </c>
      <c r="B8">
        <f t="shared" si="0"/>
        <v>1152</v>
      </c>
      <c r="C8">
        <f t="shared" si="1"/>
        <v>512</v>
      </c>
      <c r="D8">
        <f t="shared" si="4"/>
        <v>6</v>
      </c>
      <c r="E8">
        <f t="shared" si="2"/>
        <v>107.92</v>
      </c>
      <c r="F8">
        <f t="shared" si="2"/>
        <v>48.4</v>
      </c>
      <c r="G8" s="1">
        <v>5.3959999999999999</v>
      </c>
      <c r="H8" s="1">
        <v>2.42</v>
      </c>
      <c r="I8">
        <f>E8/F8</f>
        <v>2.2297520661157026</v>
      </c>
    </row>
    <row r="9" spans="1:9" x14ac:dyDescent="0.2">
      <c r="A9">
        <f t="shared" si="3"/>
        <v>7</v>
      </c>
      <c r="B9">
        <f t="shared" si="0"/>
        <v>1568</v>
      </c>
      <c r="C9">
        <f t="shared" si="1"/>
        <v>608</v>
      </c>
      <c r="D9">
        <f t="shared" si="4"/>
        <v>7</v>
      </c>
      <c r="E9">
        <f t="shared" si="2"/>
        <v>142.64000000000001</v>
      </c>
      <c r="F9">
        <f t="shared" si="2"/>
        <v>63.38</v>
      </c>
      <c r="G9" s="1">
        <v>7.1319999999999997</v>
      </c>
      <c r="H9" s="1">
        <v>3.169</v>
      </c>
      <c r="I9">
        <f>E9/F9</f>
        <v>2.2505522246765541</v>
      </c>
    </row>
    <row r="10" spans="1:9" x14ac:dyDescent="0.2">
      <c r="A10">
        <f t="shared" si="3"/>
        <v>8</v>
      </c>
      <c r="B10">
        <f t="shared" si="0"/>
        <v>2048</v>
      </c>
      <c r="C10">
        <f t="shared" si="1"/>
        <v>704</v>
      </c>
      <c r="D10">
        <f t="shared" si="4"/>
        <v>8</v>
      </c>
      <c r="E10">
        <f t="shared" si="2"/>
        <v>181.72000000000003</v>
      </c>
      <c r="F10">
        <f t="shared" si="2"/>
        <v>142.46</v>
      </c>
      <c r="G10" s="1">
        <v>9.0860000000000003</v>
      </c>
      <c r="H10" s="1">
        <v>7.1230000000000002</v>
      </c>
    </row>
    <row r="11" spans="1:9" x14ac:dyDescent="0.2">
      <c r="A11">
        <f t="shared" si="3"/>
        <v>9</v>
      </c>
      <c r="B11">
        <f t="shared" si="0"/>
        <v>2592</v>
      </c>
      <c r="C11">
        <f t="shared" si="1"/>
        <v>800</v>
      </c>
      <c r="D11">
        <f t="shared" si="4"/>
        <v>9</v>
      </c>
      <c r="E11">
        <f t="shared" si="2"/>
        <v>221.92</v>
      </c>
      <c r="F11">
        <f t="shared" si="2"/>
        <v>251.64000000000004</v>
      </c>
      <c r="G11" s="1">
        <v>11.096</v>
      </c>
      <c r="H11" s="1">
        <v>12.582000000000001</v>
      </c>
    </row>
    <row r="12" spans="1:9" x14ac:dyDescent="0.2">
      <c r="A12">
        <f t="shared" si="3"/>
        <v>10</v>
      </c>
      <c r="B12">
        <f t="shared" si="0"/>
        <v>3200</v>
      </c>
      <c r="C12">
        <f t="shared" si="1"/>
        <v>896</v>
      </c>
      <c r="D12">
        <f t="shared" si="4"/>
        <v>10</v>
      </c>
      <c r="E12">
        <f t="shared" ref="E12:F14" si="5">G12/50000*1000</f>
        <v>0</v>
      </c>
      <c r="F12">
        <f t="shared" si="5"/>
        <v>0</v>
      </c>
      <c r="G12" s="1"/>
      <c r="H12" s="1"/>
    </row>
    <row r="13" spans="1:9" x14ac:dyDescent="0.2">
      <c r="A13">
        <f t="shared" si="3"/>
        <v>11</v>
      </c>
      <c r="B13">
        <f t="shared" si="0"/>
        <v>3872</v>
      </c>
      <c r="C13">
        <f t="shared" si="1"/>
        <v>992</v>
      </c>
      <c r="D13">
        <f t="shared" si="4"/>
        <v>11</v>
      </c>
      <c r="E13">
        <f t="shared" si="5"/>
        <v>0</v>
      </c>
      <c r="F13">
        <f t="shared" si="5"/>
        <v>0</v>
      </c>
      <c r="G13" s="1"/>
      <c r="H13" s="1"/>
    </row>
    <row r="14" spans="1:9" x14ac:dyDescent="0.2">
      <c r="A14">
        <f t="shared" si="3"/>
        <v>12</v>
      </c>
      <c r="B14">
        <f t="shared" si="0"/>
        <v>4608</v>
      </c>
      <c r="C14">
        <f t="shared" si="1"/>
        <v>1088</v>
      </c>
      <c r="D14">
        <f t="shared" si="4"/>
        <v>12</v>
      </c>
      <c r="E14">
        <f t="shared" si="5"/>
        <v>0</v>
      </c>
      <c r="F14">
        <f t="shared" si="5"/>
        <v>0</v>
      </c>
      <c r="G14" s="1"/>
      <c r="H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BF78-7DF6-8442-81BA-D4E812D05938}">
  <dimension ref="A1:L11"/>
  <sheetViews>
    <sheetView topLeftCell="A10" workbookViewId="0">
      <selection activeCell="E34" sqref="E34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0</v>
      </c>
    </row>
    <row r="2" spans="1:12" x14ac:dyDescent="0.2">
      <c r="A2" t="s">
        <v>1</v>
      </c>
      <c r="B2">
        <v>40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12</v>
      </c>
      <c r="D4" t="s">
        <v>11</v>
      </c>
      <c r="E4" t="s">
        <v>2</v>
      </c>
      <c r="F4" t="s">
        <v>3</v>
      </c>
      <c r="G4" t="s">
        <v>4</v>
      </c>
      <c r="H4" t="s">
        <v>5</v>
      </c>
      <c r="J4">
        <v>3</v>
      </c>
      <c r="K4">
        <f>C5</f>
        <v>0.747</v>
      </c>
      <c r="L4">
        <v>2.0569999999999999</v>
      </c>
    </row>
    <row r="5" spans="1:12" x14ac:dyDescent="0.2">
      <c r="A5" t="s">
        <v>6</v>
      </c>
      <c r="B5">
        <v>2.0569999999999999</v>
      </c>
      <c r="C5">
        <v>0.747</v>
      </c>
      <c r="D5">
        <v>0.59399999999999997</v>
      </c>
      <c r="E5">
        <v>0.51200000000000001</v>
      </c>
      <c r="F5">
        <v>0.504</v>
      </c>
      <c r="G5">
        <v>0.55300000000000005</v>
      </c>
      <c r="H5">
        <v>0.65400000000000003</v>
      </c>
      <c r="J5">
        <v>4</v>
      </c>
      <c r="K5">
        <f>D5</f>
        <v>0.59399999999999997</v>
      </c>
      <c r="L5">
        <v>2.0569999999999999</v>
      </c>
    </row>
    <row r="6" spans="1:12" x14ac:dyDescent="0.2">
      <c r="A6" t="s">
        <v>7</v>
      </c>
      <c r="B6">
        <v>20971520</v>
      </c>
      <c r="C6">
        <v>7262720</v>
      </c>
      <c r="D6">
        <v>5488640</v>
      </c>
      <c r="E6">
        <v>4520960</v>
      </c>
      <c r="F6">
        <v>3875840</v>
      </c>
      <c r="G6">
        <v>3392000</v>
      </c>
      <c r="H6">
        <v>2908160</v>
      </c>
      <c r="J6">
        <v>5</v>
      </c>
      <c r="K6">
        <f>E5</f>
        <v>0.51200000000000001</v>
      </c>
      <c r="L6">
        <v>2.0569999999999999</v>
      </c>
    </row>
    <row r="7" spans="1:12" x14ac:dyDescent="0.2">
      <c r="A7" t="s">
        <v>8</v>
      </c>
      <c r="B7">
        <f>B5/$B$2*1000</f>
        <v>51.424999999999997</v>
      </c>
      <c r="C7">
        <f t="shared" ref="C7:D7" si="0">C5/$B$2*1000</f>
        <v>18.675000000000001</v>
      </c>
      <c r="D7">
        <f t="shared" si="0"/>
        <v>14.849999999999998</v>
      </c>
      <c r="E7">
        <f t="shared" ref="E7:H7" si="1">E5/$B$2*1000</f>
        <v>12.8</v>
      </c>
      <c r="F7">
        <f t="shared" si="1"/>
        <v>12.6</v>
      </c>
      <c r="G7">
        <f t="shared" si="1"/>
        <v>13.825000000000001</v>
      </c>
      <c r="H7">
        <f t="shared" si="1"/>
        <v>16.350000000000001</v>
      </c>
      <c r="J7">
        <v>6</v>
      </c>
      <c r="K7">
        <f>F5</f>
        <v>0.504</v>
      </c>
      <c r="L7">
        <v>2.0569999999999999</v>
      </c>
    </row>
    <row r="8" spans="1:12" x14ac:dyDescent="0.2">
      <c r="A8" t="s">
        <v>9</v>
      </c>
      <c r="B8">
        <f>B6/$B$2/1024</f>
        <v>512</v>
      </c>
      <c r="C8">
        <f t="shared" ref="C8:D8" si="2">C6/$B$2/1024</f>
        <v>177.3125</v>
      </c>
      <c r="D8">
        <f t="shared" si="2"/>
        <v>134</v>
      </c>
      <c r="E8">
        <f t="shared" ref="E8:H8" si="3">E6/$B$2/1024</f>
        <v>110.375</v>
      </c>
      <c r="F8">
        <f t="shared" si="3"/>
        <v>94.625</v>
      </c>
      <c r="G8">
        <f t="shared" si="3"/>
        <v>82.8125</v>
      </c>
      <c r="H8">
        <f t="shared" si="3"/>
        <v>71</v>
      </c>
      <c r="J8">
        <v>7</v>
      </c>
      <c r="K8">
        <f>G5</f>
        <v>0.55300000000000005</v>
      </c>
      <c r="L8">
        <v>2.0569999999999999</v>
      </c>
    </row>
    <row r="9" spans="1:12" x14ac:dyDescent="0.2">
      <c r="J9">
        <v>8</v>
      </c>
      <c r="K9">
        <f>H5</f>
        <v>0.65400000000000003</v>
      </c>
      <c r="L9">
        <v>2.0569999999999999</v>
      </c>
    </row>
    <row r="10" spans="1:12" x14ac:dyDescent="0.2">
      <c r="B10">
        <f>$B$5/B5</f>
        <v>1</v>
      </c>
      <c r="C10">
        <f>$B$5/C5</f>
        <v>2.7536813922356091</v>
      </c>
      <c r="D10">
        <f t="shared" ref="D10:H10" si="4">$B$5/D5</f>
        <v>3.4629629629629632</v>
      </c>
      <c r="E10">
        <f t="shared" si="4"/>
        <v>4.017578125</v>
      </c>
      <c r="F10">
        <f t="shared" si="4"/>
        <v>4.0813492063492065</v>
      </c>
      <c r="G10">
        <f t="shared" si="4"/>
        <v>3.7197106690777573</v>
      </c>
      <c r="H10">
        <f t="shared" si="4"/>
        <v>3.1452599388379201</v>
      </c>
    </row>
    <row r="11" spans="1:12" x14ac:dyDescent="0.2">
      <c r="B11">
        <f>$B$8/B8</f>
        <v>1</v>
      </c>
      <c r="C11">
        <f t="shared" ref="C11:G11" si="5">$B$8/C8</f>
        <v>2.8875572788156503</v>
      </c>
      <c r="D11">
        <f t="shared" si="5"/>
        <v>3.8208955223880596</v>
      </c>
      <c r="E11">
        <f t="shared" si="5"/>
        <v>4.6387315968289924</v>
      </c>
      <c r="F11">
        <f t="shared" si="5"/>
        <v>5.4108322324966975</v>
      </c>
      <c r="G11">
        <f t="shared" si="5"/>
        <v>6.182641509433962</v>
      </c>
      <c r="H11">
        <f>$B$8/H8</f>
        <v>7.211267605633803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50AE-ADE4-EE41-A864-52CA4341711F}">
  <dimension ref="A1:H11"/>
  <sheetViews>
    <sheetView workbookViewId="0">
      <selection activeCell="F11" sqref="F11"/>
    </sheetView>
  </sheetViews>
  <sheetFormatPr baseColWidth="10" defaultRowHeight="16" x14ac:dyDescent="0.2"/>
  <cols>
    <col min="1" max="1" width="20.6640625" bestFit="1" customWidth="1"/>
  </cols>
  <sheetData>
    <row r="1" spans="1:8" x14ac:dyDescent="0.2">
      <c r="A1" t="s">
        <v>10</v>
      </c>
    </row>
    <row r="2" spans="1:8" x14ac:dyDescent="0.2">
      <c r="A2" t="s">
        <v>1</v>
      </c>
      <c r="B2">
        <v>10</v>
      </c>
    </row>
    <row r="4" spans="1:8" x14ac:dyDescent="0.2">
      <c r="B4" t="s">
        <v>20</v>
      </c>
      <c r="C4" t="s">
        <v>12</v>
      </c>
      <c r="D4" t="s">
        <v>11</v>
      </c>
      <c r="E4" t="s">
        <v>2</v>
      </c>
      <c r="F4" t="s">
        <v>3</v>
      </c>
      <c r="G4" t="s">
        <v>4</v>
      </c>
      <c r="H4" t="s">
        <v>5</v>
      </c>
    </row>
    <row r="5" spans="1:8" x14ac:dyDescent="0.2">
      <c r="A5" t="s">
        <v>6</v>
      </c>
      <c r="B5">
        <v>64.150000000000006</v>
      </c>
      <c r="C5">
        <v>22.2</v>
      </c>
      <c r="D5">
        <v>15.06</v>
      </c>
      <c r="E5">
        <v>14.16</v>
      </c>
      <c r="F5">
        <v>12.93</v>
      </c>
      <c r="G5">
        <v>17.521000000000001</v>
      </c>
      <c r="H5">
        <v>29.742000000000001</v>
      </c>
    </row>
    <row r="6" spans="1:8" x14ac:dyDescent="0.2">
      <c r="A6" t="s">
        <v>7</v>
      </c>
      <c r="B6">
        <v>671088640</v>
      </c>
      <c r="C6">
        <v>232407040</v>
      </c>
      <c r="D6">
        <v>175636480</v>
      </c>
      <c r="E6">
        <v>144670720</v>
      </c>
      <c r="F6">
        <v>124026880</v>
      </c>
      <c r="G6">
        <v>108544000</v>
      </c>
      <c r="H6">
        <v>93061120</v>
      </c>
    </row>
    <row r="7" spans="1:8" x14ac:dyDescent="0.2">
      <c r="A7" t="s">
        <v>8</v>
      </c>
      <c r="B7">
        <f>B5/$B$2</f>
        <v>6.4150000000000009</v>
      </c>
      <c r="C7">
        <f>C5/$B$2</f>
        <v>2.2199999999999998</v>
      </c>
      <c r="D7">
        <f>D5/$B$2</f>
        <v>1.506</v>
      </c>
      <c r="E7">
        <f t="shared" ref="E7:H7" si="0">E5/$B$2</f>
        <v>1.4159999999999999</v>
      </c>
      <c r="F7">
        <f t="shared" si="0"/>
        <v>1.2929999999999999</v>
      </c>
      <c r="G7">
        <f t="shared" si="0"/>
        <v>1.7521</v>
      </c>
      <c r="H7">
        <f t="shared" si="0"/>
        <v>2.9742000000000002</v>
      </c>
    </row>
    <row r="8" spans="1:8" x14ac:dyDescent="0.2">
      <c r="A8" t="s">
        <v>9</v>
      </c>
      <c r="B8">
        <f>B6/$B$2/1024/1024</f>
        <v>64</v>
      </c>
      <c r="C8">
        <f>C6/$B$2/1024/1024</f>
        <v>22.1640625</v>
      </c>
      <c r="D8">
        <f>D6/$B$2/1024/1024</f>
        <v>16.75</v>
      </c>
      <c r="E8">
        <f t="shared" ref="E8:H8" si="1">E6/$B$2/1024/1024</f>
        <v>13.796875</v>
      </c>
      <c r="F8">
        <f t="shared" si="1"/>
        <v>11.828125</v>
      </c>
      <c r="G8">
        <f t="shared" si="1"/>
        <v>10.3515625</v>
      </c>
      <c r="H8">
        <f t="shared" si="1"/>
        <v>8.875</v>
      </c>
    </row>
    <row r="10" spans="1:8" x14ac:dyDescent="0.2">
      <c r="B10">
        <f>$B$5/B5</f>
        <v>1</v>
      </c>
      <c r="C10">
        <f>$B$5/C5</f>
        <v>2.8896396396396398</v>
      </c>
      <c r="D10">
        <f t="shared" ref="D10:H10" si="2">$B$5/D5</f>
        <v>4.259628154050465</v>
      </c>
      <c r="E10">
        <f t="shared" si="2"/>
        <v>4.5303672316384187</v>
      </c>
      <c r="F10">
        <f t="shared" si="2"/>
        <v>4.9613302397525141</v>
      </c>
      <c r="G10">
        <f t="shared" si="2"/>
        <v>3.661320700873238</v>
      </c>
      <c r="H10">
        <f t="shared" si="2"/>
        <v>2.1568825230314035</v>
      </c>
    </row>
    <row r="11" spans="1:8" x14ac:dyDescent="0.2">
      <c r="B11">
        <f>$B$8/B8</f>
        <v>1</v>
      </c>
      <c r="C11">
        <f t="shared" ref="C11:G11" si="3">$B$8/C8</f>
        <v>2.8875572788156503</v>
      </c>
      <c r="D11">
        <f t="shared" si="3"/>
        <v>3.8208955223880596</v>
      </c>
      <c r="E11">
        <f t="shared" si="3"/>
        <v>4.6387315968289924</v>
      </c>
      <c r="F11">
        <f t="shared" si="3"/>
        <v>5.4108322324966975</v>
      </c>
      <c r="G11">
        <f t="shared" si="3"/>
        <v>6.182641509433962</v>
      </c>
      <c r="H11">
        <f>$B$8/H8</f>
        <v>7.211267605633803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32F2-2394-074E-AFDE-BCCFA1853F20}">
  <dimension ref="A1:L17"/>
  <sheetViews>
    <sheetView workbookViewId="0">
      <selection activeCell="B8" sqref="B8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19</v>
      </c>
    </row>
    <row r="2" spans="1:12" x14ac:dyDescent="0.2">
      <c r="A2" t="s">
        <v>1</v>
      </c>
      <c r="B2">
        <v>1000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15</v>
      </c>
      <c r="J4">
        <v>3</v>
      </c>
      <c r="K4" t="e">
        <f>#REF!</f>
        <v>#REF!</v>
      </c>
      <c r="L4">
        <v>2.0569999999999999</v>
      </c>
    </row>
    <row r="5" spans="1:12" x14ac:dyDescent="0.2">
      <c r="A5" t="s">
        <v>6</v>
      </c>
      <c r="B5">
        <v>3.2040000000000002</v>
      </c>
      <c r="C5">
        <v>2.327</v>
      </c>
      <c r="E5">
        <f>B5/C5</f>
        <v>1.3768801031370865</v>
      </c>
      <c r="J5">
        <v>4</v>
      </c>
      <c r="K5">
        <f>D5</f>
        <v>0</v>
      </c>
      <c r="L5">
        <v>2.0569999999999999</v>
      </c>
    </row>
    <row r="6" spans="1:12" x14ac:dyDescent="0.2">
      <c r="A6" t="s">
        <v>7</v>
      </c>
      <c r="B6">
        <v>32768000</v>
      </c>
      <c r="C6">
        <v>21760000</v>
      </c>
      <c r="E6">
        <f>B6/C6</f>
        <v>1.5058823529411764</v>
      </c>
      <c r="J6">
        <v>5</v>
      </c>
      <c r="K6">
        <f>E5</f>
        <v>1.3768801031370865</v>
      </c>
      <c r="L6">
        <v>2.0569999999999999</v>
      </c>
    </row>
    <row r="7" spans="1:12" x14ac:dyDescent="0.2">
      <c r="A7" t="s">
        <v>8</v>
      </c>
      <c r="B7">
        <f>B5/$B$2*1000</f>
        <v>3.2040000000000002</v>
      </c>
      <c r="C7">
        <f>C5/$B$2*1000</f>
        <v>2.327</v>
      </c>
      <c r="J7">
        <v>6</v>
      </c>
      <c r="K7">
        <f>C5</f>
        <v>2.327</v>
      </c>
      <c r="L7">
        <v>2.0569999999999999</v>
      </c>
    </row>
    <row r="8" spans="1:12" x14ac:dyDescent="0.2">
      <c r="A8" t="s">
        <v>9</v>
      </c>
      <c r="B8" s="2">
        <f>B6/$B$2/1024</f>
        <v>32</v>
      </c>
      <c r="C8">
        <f>C6/$B$2/1024</f>
        <v>21.25</v>
      </c>
      <c r="J8">
        <v>7</v>
      </c>
      <c r="K8">
        <f>G5</f>
        <v>0</v>
      </c>
      <c r="L8">
        <v>2.0569999999999999</v>
      </c>
    </row>
    <row r="9" spans="1:12" x14ac:dyDescent="0.2">
      <c r="J9">
        <v>8</v>
      </c>
      <c r="K9">
        <f>H5</f>
        <v>0</v>
      </c>
      <c r="L9">
        <v>2.0569999999999999</v>
      </c>
    </row>
    <row r="11" spans="1:12" x14ac:dyDescent="0.2">
      <c r="A11" t="s">
        <v>1</v>
      </c>
      <c r="B11">
        <v>500</v>
      </c>
    </row>
    <row r="13" spans="1:12" x14ac:dyDescent="0.2">
      <c r="B13" t="s">
        <v>20</v>
      </c>
      <c r="C13" t="s">
        <v>15</v>
      </c>
    </row>
    <row r="14" spans="1:12" x14ac:dyDescent="0.2">
      <c r="A14" t="s">
        <v>6</v>
      </c>
      <c r="B14">
        <v>5.9249999999999998</v>
      </c>
      <c r="C14">
        <v>3.9550000000000001</v>
      </c>
      <c r="E14">
        <f>B14/C14</f>
        <v>1.4981036662452591</v>
      </c>
    </row>
    <row r="15" spans="1:12" x14ac:dyDescent="0.2">
      <c r="A15" t="s">
        <v>7</v>
      </c>
      <c r="B15">
        <v>65536000</v>
      </c>
      <c r="C15">
        <v>42240000</v>
      </c>
      <c r="E15">
        <f>B15/C15</f>
        <v>1.5515151515151515</v>
      </c>
    </row>
    <row r="16" spans="1:12" x14ac:dyDescent="0.2">
      <c r="A16" t="s">
        <v>8</v>
      </c>
      <c r="B16">
        <f>B14/$B$11*1000</f>
        <v>11.85</v>
      </c>
      <c r="C16">
        <f>C14/$B$11*1000</f>
        <v>7.91</v>
      </c>
    </row>
    <row r="17" spans="1:3" x14ac:dyDescent="0.2">
      <c r="A17" t="s">
        <v>9</v>
      </c>
      <c r="B17">
        <f>B15/$B$11</f>
        <v>131072</v>
      </c>
      <c r="C17">
        <f>C15/$B$11*1000</f>
        <v>84480000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C66-D5C2-114C-A563-4FCF4850C639}">
  <dimension ref="A1:L9"/>
  <sheetViews>
    <sheetView workbookViewId="0">
      <selection activeCell="B7" sqref="B7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19</v>
      </c>
    </row>
    <row r="2" spans="1:12" x14ac:dyDescent="0.2">
      <c r="A2" t="s">
        <v>1</v>
      </c>
      <c r="B2">
        <v>30000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23</v>
      </c>
      <c r="D4" t="s">
        <v>24</v>
      </c>
      <c r="J4">
        <v>3</v>
      </c>
      <c r="K4" t="e">
        <f>#REF!</f>
        <v>#REF!</v>
      </c>
      <c r="L4">
        <v>2.0569999999999999</v>
      </c>
    </row>
    <row r="5" spans="1:12" x14ac:dyDescent="0.2">
      <c r="A5" t="s">
        <v>6</v>
      </c>
      <c r="B5">
        <v>4.37</v>
      </c>
      <c r="C5">
        <v>2.4009999999999998</v>
      </c>
      <c r="D5">
        <v>3.3570000000000002</v>
      </c>
      <c r="E5">
        <f>B5/C5</f>
        <v>1.8200749687630156</v>
      </c>
      <c r="F5">
        <f>B5/D5</f>
        <v>1.3017575215966637</v>
      </c>
      <c r="J5">
        <v>4</v>
      </c>
      <c r="K5">
        <f>D5</f>
        <v>3.3570000000000002</v>
      </c>
      <c r="L5">
        <v>2.0569999999999999</v>
      </c>
    </row>
    <row r="6" spans="1:12" x14ac:dyDescent="0.2">
      <c r="A6" t="s">
        <v>7</v>
      </c>
      <c r="B6">
        <v>46080000</v>
      </c>
      <c r="C6">
        <v>26880000</v>
      </c>
      <c r="D6">
        <v>21120000</v>
      </c>
      <c r="E6">
        <f>B6/C6</f>
        <v>1.7142857142857142</v>
      </c>
      <c r="F6">
        <f>B6/D6</f>
        <v>2.1818181818181817</v>
      </c>
      <c r="J6">
        <v>5</v>
      </c>
      <c r="K6">
        <f>E5</f>
        <v>1.8200749687630156</v>
      </c>
      <c r="L6">
        <v>2.0569999999999999</v>
      </c>
    </row>
    <row r="7" spans="1:12" x14ac:dyDescent="0.2">
      <c r="A7" t="s">
        <v>8</v>
      </c>
      <c r="B7">
        <f>B5/$B$2*1000*1000</f>
        <v>145.66666666666666</v>
      </c>
      <c r="C7">
        <f>C5/$B$2*1000*1000</f>
        <v>80.033333333333331</v>
      </c>
      <c r="D7">
        <f>D5/$B$2*1000*1000</f>
        <v>111.90000000000002</v>
      </c>
      <c r="J7">
        <v>6</v>
      </c>
      <c r="K7">
        <f>C5</f>
        <v>2.4009999999999998</v>
      </c>
      <c r="L7">
        <v>2.0569999999999999</v>
      </c>
    </row>
    <row r="8" spans="1:12" x14ac:dyDescent="0.2">
      <c r="A8" t="s">
        <v>22</v>
      </c>
      <c r="B8">
        <f>B6/$B$2</f>
        <v>1536</v>
      </c>
      <c r="C8">
        <f>C6/$B$2</f>
        <v>896</v>
      </c>
      <c r="D8">
        <f>D6/$B$2</f>
        <v>704</v>
      </c>
      <c r="J8">
        <v>7</v>
      </c>
      <c r="K8">
        <f>G5</f>
        <v>0</v>
      </c>
      <c r="L8">
        <v>2.0569999999999999</v>
      </c>
    </row>
    <row r="9" spans="1:12" x14ac:dyDescent="0.2">
      <c r="J9">
        <v>8</v>
      </c>
      <c r="K9">
        <f>H5</f>
        <v>0</v>
      </c>
      <c r="L9">
        <v>2.0569999999999999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C3BA-7B53-CC4B-864B-2F821B9FBAEC}">
  <dimension ref="A1:L9"/>
  <sheetViews>
    <sheetView workbookViewId="0">
      <selection activeCell="C7" sqref="C7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19</v>
      </c>
    </row>
    <row r="2" spans="1:12" x14ac:dyDescent="0.2">
      <c r="A2" t="s">
        <v>1</v>
      </c>
      <c r="B2">
        <v>30000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15</v>
      </c>
      <c r="J4">
        <v>3</v>
      </c>
      <c r="K4" t="e">
        <f>#REF!</f>
        <v>#REF!</v>
      </c>
      <c r="L4">
        <v>2.0569999999999999</v>
      </c>
    </row>
    <row r="5" spans="1:12" x14ac:dyDescent="0.2">
      <c r="A5" t="s">
        <v>6</v>
      </c>
      <c r="B5">
        <v>3.1080000000000001</v>
      </c>
      <c r="C5">
        <v>3.1749999999999998</v>
      </c>
      <c r="E5">
        <f>B5/C5</f>
        <v>0.97889763779527572</v>
      </c>
      <c r="J5">
        <v>4</v>
      </c>
      <c r="K5">
        <f>D5</f>
        <v>0</v>
      </c>
      <c r="L5">
        <v>2.0569999999999999</v>
      </c>
    </row>
    <row r="6" spans="1:12" x14ac:dyDescent="0.2">
      <c r="A6" t="s">
        <v>7</v>
      </c>
      <c r="B6">
        <v>30720000</v>
      </c>
      <c r="C6">
        <v>27870000</v>
      </c>
      <c r="E6">
        <f>B6/C6</f>
        <v>1.1022604951560817</v>
      </c>
      <c r="J6">
        <v>5</v>
      </c>
      <c r="K6">
        <f>E5</f>
        <v>0.97889763779527572</v>
      </c>
      <c r="L6">
        <v>2.0569999999999999</v>
      </c>
    </row>
    <row r="7" spans="1:12" x14ac:dyDescent="0.2">
      <c r="A7" t="s">
        <v>8</v>
      </c>
      <c r="B7">
        <f>B5/$B$2*1000*1000</f>
        <v>103.6</v>
      </c>
      <c r="C7">
        <f>C5/$B$2*1000*1000</f>
        <v>105.83333333333331</v>
      </c>
      <c r="J7">
        <v>6</v>
      </c>
      <c r="K7">
        <f>C5</f>
        <v>3.1749999999999998</v>
      </c>
      <c r="L7">
        <v>2.0569999999999999</v>
      </c>
    </row>
    <row r="8" spans="1:12" x14ac:dyDescent="0.2">
      <c r="A8" t="s">
        <v>22</v>
      </c>
      <c r="B8">
        <f>B6/$B$2</f>
        <v>1024</v>
      </c>
      <c r="C8">
        <f>C6/$B$2</f>
        <v>929</v>
      </c>
      <c r="J8">
        <v>7</v>
      </c>
      <c r="K8">
        <f>G5</f>
        <v>0</v>
      </c>
      <c r="L8">
        <v>2.0569999999999999</v>
      </c>
    </row>
    <row r="9" spans="1:12" x14ac:dyDescent="0.2">
      <c r="J9">
        <v>8</v>
      </c>
      <c r="K9">
        <f>H5</f>
        <v>0</v>
      </c>
      <c r="L9">
        <v>2.0569999999999999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582-31A7-544F-9987-A908473D44BC}">
  <dimension ref="A1:L9"/>
  <sheetViews>
    <sheetView workbookViewId="0">
      <selection activeCell="K32" sqref="K32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19</v>
      </c>
    </row>
    <row r="2" spans="1:12" x14ac:dyDescent="0.2">
      <c r="A2" t="s">
        <v>1</v>
      </c>
      <c r="B2">
        <v>100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15</v>
      </c>
      <c r="J4">
        <v>3</v>
      </c>
      <c r="K4" t="e">
        <f>#REF!</f>
        <v>#REF!</v>
      </c>
      <c r="L4">
        <v>2.0569999999999999</v>
      </c>
    </row>
    <row r="5" spans="1:12" x14ac:dyDescent="0.2">
      <c r="A5" t="s">
        <v>6</v>
      </c>
      <c r="B5">
        <v>10.073</v>
      </c>
      <c r="C5">
        <v>1.0580000000000001</v>
      </c>
      <c r="E5">
        <f>B5/C5</f>
        <v>9.5207939508506616</v>
      </c>
      <c r="J5">
        <v>4</v>
      </c>
      <c r="K5">
        <f>D5</f>
        <v>0</v>
      </c>
      <c r="L5">
        <v>2.0569999999999999</v>
      </c>
    </row>
    <row r="6" spans="1:12" x14ac:dyDescent="0.2">
      <c r="A6" t="s">
        <v>7</v>
      </c>
      <c r="B6">
        <v>104875600</v>
      </c>
      <c r="C6">
        <v>8899600</v>
      </c>
      <c r="E6">
        <f>B6/C6</f>
        <v>11.784304912580341</v>
      </c>
      <c r="J6">
        <v>5</v>
      </c>
      <c r="K6">
        <f>E5</f>
        <v>9.5207939508506616</v>
      </c>
      <c r="L6">
        <v>2.0569999999999999</v>
      </c>
    </row>
    <row r="7" spans="1:12" x14ac:dyDescent="0.2">
      <c r="A7" t="s">
        <v>8</v>
      </c>
      <c r="B7">
        <f>B5/$B$2*1000</f>
        <v>100.73</v>
      </c>
      <c r="C7">
        <f>C5/$B$2*1000</f>
        <v>10.58</v>
      </c>
      <c r="J7">
        <v>6</v>
      </c>
      <c r="K7">
        <f>C5</f>
        <v>1.0580000000000001</v>
      </c>
      <c r="L7">
        <v>2.0569999999999999</v>
      </c>
    </row>
    <row r="8" spans="1:12" x14ac:dyDescent="0.2">
      <c r="A8" t="s">
        <v>22</v>
      </c>
      <c r="B8">
        <f>B6/$B$2/1024</f>
        <v>1024.17578125</v>
      </c>
      <c r="C8">
        <f>C6/$B$2/1024</f>
        <v>86.91015625</v>
      </c>
      <c r="J8">
        <v>7</v>
      </c>
      <c r="K8">
        <f>G5</f>
        <v>0</v>
      </c>
      <c r="L8">
        <v>2.0569999999999999</v>
      </c>
    </row>
    <row r="9" spans="1:12" x14ac:dyDescent="0.2">
      <c r="J9">
        <v>8</v>
      </c>
      <c r="K9">
        <f>H5</f>
        <v>0</v>
      </c>
      <c r="L9">
        <v>2.0569999999999999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E1AE-088A-A44E-9378-5CAFABC6CECB}">
  <dimension ref="A1:L9"/>
  <sheetViews>
    <sheetView workbookViewId="0">
      <selection activeCell="E14" sqref="E14"/>
    </sheetView>
  </sheetViews>
  <sheetFormatPr baseColWidth="10" defaultRowHeight="16" x14ac:dyDescent="0.2"/>
  <cols>
    <col min="1" max="1" width="20.5" bestFit="1" customWidth="1"/>
    <col min="10" max="10" width="13.5" bestFit="1" customWidth="1"/>
  </cols>
  <sheetData>
    <row r="1" spans="1:12" x14ac:dyDescent="0.2">
      <c r="A1" t="s">
        <v>19</v>
      </c>
      <c r="C1" t="s">
        <v>25</v>
      </c>
    </row>
    <row r="2" spans="1:12" x14ac:dyDescent="0.2">
      <c r="A2" t="s">
        <v>1</v>
      </c>
      <c r="B2">
        <v>1000</v>
      </c>
      <c r="K2" t="s">
        <v>17</v>
      </c>
    </row>
    <row r="3" spans="1:12" x14ac:dyDescent="0.2">
      <c r="J3" t="s">
        <v>18</v>
      </c>
    </row>
    <row r="4" spans="1:12" x14ac:dyDescent="0.2">
      <c r="B4" t="s">
        <v>20</v>
      </c>
      <c r="C4" t="s">
        <v>15</v>
      </c>
      <c r="J4">
        <v>3</v>
      </c>
      <c r="K4" t="e">
        <f>#REF!</f>
        <v>#REF!</v>
      </c>
      <c r="L4">
        <v>2.0569999999999999</v>
      </c>
    </row>
    <row r="5" spans="1:12" x14ac:dyDescent="0.2">
      <c r="A5" t="s">
        <v>6</v>
      </c>
      <c r="B5">
        <v>3.75</v>
      </c>
      <c r="C5">
        <v>1.08</v>
      </c>
      <c r="E5">
        <f>B5/C5</f>
        <v>3.4722222222222219</v>
      </c>
      <c r="J5">
        <v>4</v>
      </c>
      <c r="K5">
        <f>D5</f>
        <v>0</v>
      </c>
      <c r="L5">
        <v>2.0569999999999999</v>
      </c>
    </row>
    <row r="6" spans="1:12" x14ac:dyDescent="0.2">
      <c r="A6" t="s">
        <v>7</v>
      </c>
      <c r="B6">
        <v>35904000</v>
      </c>
      <c r="C6">
        <v>10784000</v>
      </c>
      <c r="D6">
        <v>10784000</v>
      </c>
      <c r="E6">
        <f>B6/C6</f>
        <v>3.3293768545994067</v>
      </c>
      <c r="J6">
        <v>5</v>
      </c>
      <c r="K6">
        <f>E5</f>
        <v>3.4722222222222219</v>
      </c>
      <c r="L6">
        <v>2.0569999999999999</v>
      </c>
    </row>
    <row r="7" spans="1:12" x14ac:dyDescent="0.2">
      <c r="A7" t="s">
        <v>26</v>
      </c>
      <c r="B7">
        <f>B5/$B$2*1000</f>
        <v>3.75</v>
      </c>
      <c r="C7">
        <f>C5/$B$2*1000</f>
        <v>1.08</v>
      </c>
      <c r="J7">
        <v>6</v>
      </c>
      <c r="K7">
        <f>C5</f>
        <v>1.08</v>
      </c>
      <c r="L7">
        <v>2.0569999999999999</v>
      </c>
    </row>
    <row r="8" spans="1:12" x14ac:dyDescent="0.2">
      <c r="A8" t="s">
        <v>21</v>
      </c>
      <c r="B8">
        <f>B6/$B$2/1024</f>
        <v>35.0625</v>
      </c>
      <c r="C8">
        <f>C6/$B$2/1024</f>
        <v>10.53125</v>
      </c>
      <c r="J8">
        <v>7</v>
      </c>
      <c r="K8">
        <f>G5</f>
        <v>0</v>
      </c>
      <c r="L8">
        <v>2.0569999999999999</v>
      </c>
    </row>
    <row r="9" spans="1:12" x14ac:dyDescent="0.2">
      <c r="J9">
        <v>8</v>
      </c>
      <c r="K9">
        <f>H5</f>
        <v>0</v>
      </c>
      <c r="L9">
        <v>2.0569999999999999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Small Domain OP</vt:lpstr>
      <vt:lpstr>Outer Product</vt:lpstr>
      <vt:lpstr>Matrix Product</vt:lpstr>
      <vt:lpstr>Integer Multiplication</vt:lpstr>
      <vt:lpstr>GF256 Mul</vt:lpstr>
      <vt:lpstr>AES</vt:lpstr>
      <vt:lpstr>Exponent</vt:lpstr>
      <vt:lpstr>Mod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Heath, David A</dc:creator>
  <cp:lastModifiedBy>Heath, David A</cp:lastModifiedBy>
  <dcterms:created xsi:type="dcterms:W3CDTF">2021-04-20T00:58:38Z</dcterms:created>
  <dcterms:modified xsi:type="dcterms:W3CDTF">2021-05-02T21:57:32Z</dcterms:modified>
</cp:coreProperties>
</file>