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slicers/slicer2.xml" ContentType="application/vnd.ms-excel.slicer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1.xml" ContentType="application/vnd.openxmlformats-officedocument.themeOverride+xml"/>
  <Override PartName="/xl/charts/chart7.xml" ContentType="application/vnd.openxmlformats-officedocument.drawingml.chart+xml"/>
  <Override PartName="/xl/theme/themeOverride2.xml" ContentType="application/vnd.openxmlformats-officedocument.themeOverride+xml"/>
  <Override PartName="/xl/charts/chart8.xml" ContentType="application/vnd.openxmlformats-officedocument.drawingml.chart+xml"/>
  <Override PartName="/xl/theme/themeOverride3.xml" ContentType="application/vnd.openxmlformats-officedocument.themeOverride+xml"/>
  <Override PartName="/xl/charts/chart9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 activeTab="3"/>
  </bookViews>
  <sheets>
    <sheet name="Estoque" sheetId="1" r:id="rId1"/>
    <sheet name="Pedidos" sheetId="2" r:id="rId2"/>
    <sheet name="calculo" sheetId="4" r:id="rId3"/>
    <sheet name="dashboard" sheetId="3" r:id="rId4"/>
  </sheets>
  <definedNames>
    <definedName name="SegmentaçãodeDados_categoria">#N/A</definedName>
    <definedName name="SegmentaçãodeDados_Cliente1">#N/A</definedName>
    <definedName name="SegmentaçãodeDados_Forma_de_pagamento1">#N/A</definedName>
    <definedName name="SegmentaçãodeDados_Mês1">#N/A</definedName>
  </definedNames>
  <calcPr calcId="144525" concurrentCalc="0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R44" i="4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4" i="2"/>
  <c r="N4" i="2"/>
  <c r="O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4" i="2"/>
  <c r="L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5" i="2"/>
  <c r="R25" i="2"/>
  <c r="L5" i="2"/>
  <c r="N5" i="2"/>
  <c r="L6" i="2"/>
  <c r="N6" i="2"/>
  <c r="L7" i="2"/>
  <c r="N7" i="2"/>
  <c r="L8" i="2"/>
  <c r="N8" i="2"/>
  <c r="L9" i="2"/>
  <c r="N9" i="2"/>
  <c r="L10" i="2"/>
  <c r="N10" i="2"/>
  <c r="L11" i="2"/>
  <c r="N11" i="2"/>
  <c r="L12" i="2"/>
  <c r="N12" i="2"/>
  <c r="L13" i="2"/>
  <c r="N13" i="2"/>
  <c r="L14" i="2"/>
  <c r="N14" i="2"/>
  <c r="L15" i="2"/>
  <c r="N15" i="2"/>
  <c r="L16" i="2"/>
  <c r="N16" i="2"/>
  <c r="L17" i="2"/>
  <c r="N17" i="2"/>
  <c r="L18" i="2"/>
  <c r="N18" i="2"/>
  <c r="L19" i="2"/>
  <c r="N19" i="2"/>
  <c r="L20" i="2"/>
  <c r="N20" i="2"/>
  <c r="L21" i="2"/>
  <c r="N21" i="2"/>
  <c r="L22" i="2"/>
  <c r="N22" i="2"/>
  <c r="L23" i="2"/>
  <c r="N23" i="2"/>
  <c r="L24" i="2"/>
  <c r="F6" i="1"/>
  <c r="F7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J32" i="4"/>
  <c r="J30" i="4"/>
  <c r="K32" i="4"/>
  <c r="K30" i="4"/>
  <c r="L32" i="4"/>
  <c r="L30" i="4"/>
  <c r="M32" i="4"/>
  <c r="M30" i="4"/>
  <c r="N30" i="4"/>
  <c r="N32" i="4"/>
  <c r="O32" i="4"/>
  <c r="O30" i="4"/>
  <c r="P32" i="4"/>
  <c r="P30" i="4"/>
  <c r="Q32" i="4"/>
  <c r="Q30" i="4"/>
  <c r="R32" i="4"/>
  <c r="R30" i="4"/>
  <c r="S32" i="4"/>
  <c r="S30" i="4"/>
  <c r="T32" i="4"/>
  <c r="T30" i="4"/>
  <c r="I32" i="4"/>
  <c r="I30" i="4"/>
</calcChain>
</file>

<file path=xl/sharedStrings.xml><?xml version="1.0" encoding="utf-8"?>
<sst xmlns="http://schemas.openxmlformats.org/spreadsheetml/2006/main" count="333" uniqueCount="146">
  <si>
    <t>Modelagem de Dados</t>
  </si>
  <si>
    <t>Produtos</t>
  </si>
  <si>
    <t>BATOM CREMOSO HEATS TOGETHER</t>
  </si>
  <si>
    <t>ESMALTE CAREFREE CORAL</t>
  </si>
  <si>
    <t>ILUMINADOR GLOWING FINISH</t>
  </si>
  <si>
    <t>COLEÇÃO SPA PARA OS PÉS</t>
  </si>
  <si>
    <t>ESMALTE PEARL ROSE</t>
  </si>
  <si>
    <t>ESMALTE LAGOON</t>
  </si>
  <si>
    <t>QUINTETO DE SOMBRAS EMERALD NOIR</t>
  </si>
  <si>
    <t>Categoria</t>
  </si>
  <si>
    <t>ED. LIMITADA</t>
  </si>
  <si>
    <t>Valor</t>
  </si>
  <si>
    <t>Total</t>
  </si>
  <si>
    <t>qtd</t>
  </si>
  <si>
    <t>GEL DE LIMPEZA 3EM1 (M/O)</t>
  </si>
  <si>
    <t>CUIDADOS COM A PELE - TIME WISE</t>
  </si>
  <si>
    <t>CREME DE LIMPEZA 3EM1 (S/N)</t>
  </si>
  <si>
    <t>HIDRATANTE REDUTOR DE LINHAS (M/O)</t>
  </si>
  <si>
    <t>HIDRATANTE REDUTOR DE LINHAS (S/N)</t>
  </si>
  <si>
    <t>HIDRATANTE REDUTOR DE LINHAS FPS30</t>
  </si>
  <si>
    <t>SOLUÇÃO DIURNA FPS30</t>
  </si>
  <si>
    <t>SOLUÇÃO NOTURNA</t>
  </si>
  <si>
    <t>KIT TIME WISE (M/O)</t>
  </si>
  <si>
    <t>KIT TIME WISE (S/N)</t>
  </si>
  <si>
    <t>KIT SOLUÇÃO DIURNA E NOTURNA</t>
  </si>
  <si>
    <t>SABONETE 3 EM 1 DE LIMPEZA FACIAL</t>
  </si>
  <si>
    <t>CREME FIRMADOR P/ AREA DOS OLHOS</t>
  </si>
  <si>
    <t>KIT MICRODERMOABRASÃO</t>
  </si>
  <si>
    <t>MICRODERMOABRASÃO PASSO 1: REFINAR</t>
  </si>
  <si>
    <t>MICRODERMOABRASÃO PASSO 2: RESTAURAR</t>
  </si>
  <si>
    <t>SERUM CLAREADOR EVEN COMPLEXION</t>
  </si>
  <si>
    <t>LOÇÃO EVEN COMPLEXION</t>
  </si>
  <si>
    <t>SÉRUM CORRETOR DE TOM FACIAL TIME WISE</t>
  </si>
  <si>
    <t>LOÇÃO CORPORAL FIRMADORA TARGETED-ACTION</t>
  </si>
  <si>
    <t>GEL CREME REDUTOR DE CELULITE</t>
  </si>
  <si>
    <t>MASSAGEADOR CORPORAL</t>
  </si>
  <si>
    <t>KIT VOLU-FIRM TIMEWISE REPAIR</t>
  </si>
  <si>
    <t>CUIDADOS COM A PELE - TIME WISE REPAIR</t>
  </si>
  <si>
    <t xml:space="preserve">ESPUMA DE LIMPEZA VOLU-FIRM </t>
  </si>
  <si>
    <t xml:space="preserve">SÉRUM LIFTING VOLU-FIRM </t>
  </si>
  <si>
    <t>CREME DIURNO FPS30</t>
  </si>
  <si>
    <t>CREME NOTURNO</t>
  </si>
  <si>
    <t>CREME P/ AREA DOS OLHOS VOLU-FIRM</t>
  </si>
  <si>
    <t>PEELING FACIAL RENOVADOR EM GEL TIMEWISE REPAIR</t>
  </si>
  <si>
    <t>PREENCHEDOR DE RUGAS VOLU-FILL</t>
  </si>
  <si>
    <t>KIT CREME DIURNO E CREME NOTURNO</t>
  </si>
  <si>
    <t>GEL DE LIMPEZA (M/O)</t>
  </si>
  <si>
    <t>CUIDADOS COM A PELE - BOTANICAL EFFECTS</t>
  </si>
  <si>
    <t>ESFOLIANTE REVIGORANTE</t>
  </si>
  <si>
    <t>TÔNICO FACIAL REFRESCANTE</t>
  </si>
  <si>
    <t>GEL HIDRATANTE</t>
  </si>
  <si>
    <t>HIDRATANTE FPS30 BOTANICAL EFFECTS</t>
  </si>
  <si>
    <t>AMBER BLAZE</t>
  </si>
  <si>
    <t>MAQUIAGEM EM REFIL - SOMBRA MINERAL</t>
  </si>
  <si>
    <t>SPARKLING WHITE</t>
  </si>
  <si>
    <t>CRYSTALLINE</t>
  </si>
  <si>
    <t>GLISTENING GOLD</t>
  </si>
  <si>
    <t>GOLDEN VANILLA</t>
  </si>
  <si>
    <t xml:space="preserve">ANTIQUE ROSE </t>
  </si>
  <si>
    <t>ROSEGOLD</t>
  </si>
  <si>
    <t>CINNABAR</t>
  </si>
  <si>
    <t>ESPRESSO</t>
  </si>
  <si>
    <t>IRIS</t>
  </si>
  <si>
    <t>SWEET PLUM</t>
  </si>
  <si>
    <t>ROYAL PURPLE</t>
  </si>
  <si>
    <t>AZURE</t>
  </si>
  <si>
    <t>MIDNIGHT STAR</t>
  </si>
  <si>
    <t>PEACOCK BLUE</t>
  </si>
  <si>
    <t>CLASSIC NAVY</t>
  </si>
  <si>
    <t>EMERALD</t>
  </si>
  <si>
    <t>GRANITE</t>
  </si>
  <si>
    <t>SILVER SATIN</t>
  </si>
  <si>
    <t>BRILLIANT BLACK</t>
  </si>
  <si>
    <t>FRENCH ROAST</t>
  </si>
  <si>
    <t>COAL</t>
  </si>
  <si>
    <t>Pedido</t>
  </si>
  <si>
    <t>Data do pedido</t>
  </si>
  <si>
    <t>Data da Venda</t>
  </si>
  <si>
    <t>Nome</t>
  </si>
  <si>
    <t>Cliente</t>
  </si>
  <si>
    <t>Endereço</t>
  </si>
  <si>
    <t>Celular</t>
  </si>
  <si>
    <t>Item</t>
  </si>
  <si>
    <t>categoria</t>
  </si>
  <si>
    <t>total</t>
  </si>
  <si>
    <t>total comissão</t>
  </si>
  <si>
    <t>Forma de pagamento</t>
  </si>
  <si>
    <t>valor comissão</t>
  </si>
  <si>
    <t>mar</t>
  </si>
  <si>
    <t>Grazzi Massafera</t>
  </si>
  <si>
    <t>salão</t>
  </si>
  <si>
    <t>Rua Rica, 1010</t>
  </si>
  <si>
    <t>dinheiro</t>
  </si>
  <si>
    <t>Ivete Sangalo</t>
  </si>
  <si>
    <t>Rua Rica, 1013</t>
  </si>
  <si>
    <t>Rua Rica, 1016</t>
  </si>
  <si>
    <t>Rua Rica, 1019</t>
  </si>
  <si>
    <t>Colunas1</t>
  </si>
  <si>
    <t>Maria do Gado</t>
  </si>
  <si>
    <t>Joana do Forró</t>
  </si>
  <si>
    <t>Cleidinha Flor</t>
  </si>
  <si>
    <t>Jurupemba da Graça</t>
  </si>
  <si>
    <t>Rua Rica, 1011</t>
  </si>
  <si>
    <t>Rua Rica, 1012</t>
  </si>
  <si>
    <t>Rua Rica, 1014</t>
  </si>
  <si>
    <t>Rua Rica, 1015</t>
  </si>
  <si>
    <t>Rua Rica, 1017</t>
  </si>
  <si>
    <t>Rua Rica, 1018</t>
  </si>
  <si>
    <t>Rua Rica, 1020</t>
  </si>
  <si>
    <t>Rua Rica, 1021</t>
  </si>
  <si>
    <t>Rua Rica, 1022</t>
  </si>
  <si>
    <t>Rua Rica, 1023</t>
  </si>
  <si>
    <t>Rua Rica, 1024</t>
  </si>
  <si>
    <t>Rua Rica, 1025</t>
  </si>
  <si>
    <t>Rua Rica, 1026</t>
  </si>
  <si>
    <t>Rua Rica, 1027</t>
  </si>
  <si>
    <t>Rua Rica, 1028</t>
  </si>
  <si>
    <t>Rua Rica, 1029</t>
  </si>
  <si>
    <t>HIDRATANTE REDUTOR DE LINHAS FPS31</t>
  </si>
  <si>
    <t>crédito</t>
  </si>
  <si>
    <t>débito</t>
  </si>
  <si>
    <t>prédio</t>
  </si>
  <si>
    <t>igreja</t>
  </si>
  <si>
    <t>salão de beleza</t>
  </si>
  <si>
    <t>praia</t>
  </si>
  <si>
    <t>Rótulos de Linha</t>
  </si>
  <si>
    <t>Total Geral</t>
  </si>
  <si>
    <t>Soma de qtd</t>
  </si>
  <si>
    <t>Qtd Estoque por categoria</t>
  </si>
  <si>
    <t>Soma de Total</t>
  </si>
  <si>
    <t>Total em reais (mil)- estoque por categoria</t>
  </si>
  <si>
    <t>Não Definido</t>
  </si>
  <si>
    <t>Mês</t>
  </si>
  <si>
    <t>Soma de total comissão</t>
  </si>
  <si>
    <t>jan</t>
  </si>
  <si>
    <t>fev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</si>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</sst>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0.00&quot;k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A9C9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 applyFill="1" applyBorder="1" applyAlignment="1" applyProtection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16" fontId="0" fillId="0" borderId="0" xfId="0" applyNumberFormat="1"/>
    <xf numFmtId="0" fontId="0" fillId="0" borderId="0" xfId="0" applyFill="1"/>
    <xf numFmtId="9" fontId="0" fillId="0" borderId="0" xfId="0" applyNumberFormat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22">
    <dxf>
      <numFmt numFmtId="164" formatCode="_-[$R$-416]\ * #,##0.00_-;\-[$R$-416]\ * #,##0.00_-;_-[$R$-416]\ * &quot;-&quot;??_-;_-@_-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21" formatCode="dd/mmm"/>
    </dxf>
    <dxf>
      <numFmt numFmtId="21" formatCode="dd/mmm"/>
    </dxf>
    <dxf>
      <numFmt numFmtId="21" formatCode="dd/mmm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theme="2" tint="-0.24994659260841701"/>
        </patternFill>
      </fill>
    </dxf>
    <dxf>
      <font>
        <b/>
        <i val="0"/>
        <sz val="1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499984740745262"/>
        </patternFill>
      </fill>
    </dxf>
    <dxf>
      <fill>
        <patternFill>
          <fgColor theme="0" tint="-0.14996795556505021"/>
        </patternFill>
      </fill>
    </dxf>
    <dxf>
      <font>
        <b/>
        <i val="0"/>
        <sz val="1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2" defaultTableStyle="TableStyleMedium2" defaultPivotStyle="PivotStyleLight16">
    <tableStyle name="Estilo de Segmentação de Dados 1" pivot="0" table="0" count="1">
      <tableStyleElement type="wholeTable" dxfId="21"/>
    </tableStyle>
    <tableStyle name="Estilo de Segmentação de Dados 10" pivot="0" table="0" count="1">
      <tableStyleElement type="wholeTable" dxfId="20"/>
    </tableStyle>
    <tableStyle name="Estilo de Segmentação de Dados 11" pivot="0" table="0" count="1"/>
    <tableStyle name="Estilo de Segmentação de Dados 12" pivot="0" table="0" count="1"/>
    <tableStyle name="Estilo de Segmentação de Dados 2" pivot="0" table="0" count="1"/>
    <tableStyle name="Estilo de Segmentação de Dados 3" pivot="0" table="0" count="1"/>
    <tableStyle name="Estilo de Segmentação de Dados 4" pivot="0" table="0" count="1">
      <tableStyleElement type="wholeTable" dxfId="19"/>
    </tableStyle>
    <tableStyle name="Estilo de Segmentação de Dados 5" pivot="0" table="0" count="1"/>
    <tableStyle name="Estilo de Segmentação de Dados 6" pivot="0" table="0" count="1">
      <tableStyleElement type="wholeTable" dxfId="18"/>
    </tableStyle>
    <tableStyle name="Estilo de Segmentação de Dados 7" pivot="0" table="0" count="1">
      <tableStyleElement type="wholeTable" dxfId="17"/>
    </tableStyle>
    <tableStyle name="Estilo de Segmentação de Dados 8" pivot="0" table="0" count="1">
      <tableStyleElement type="wholeTable" dxfId="16"/>
    </tableStyle>
    <tableStyle name="Estilo de Segmentação de Dados 9" pivot="0" table="0" count="1">
      <tableStyleElement type="wholeTable" dxfId="15"/>
    </tableStyle>
  </tableStyles>
  <colors>
    <mruColors>
      <color rgb="FFFBBBBD"/>
      <color rgb="FFFA9C9F"/>
      <color rgb="FFF75B5F"/>
      <color rgb="FFF54145"/>
      <color rgb="FFF76568"/>
    </mruColors>
  </colors>
  <extLst>
    <ext xmlns:x14="http://schemas.microsoft.com/office/spreadsheetml/2009/9/main" uri="{46F421CA-312F-682f-3DD2-61675219B42D}">
      <x14:dxfs count="4">
        <dxf>
          <font>
            <color theme="0"/>
          </font>
          <fill>
            <patternFill>
              <bgColor theme="1"/>
            </patternFill>
          </fill>
        </dxf>
        <dxf>
          <font>
            <color rgb="FFFFC000"/>
          </font>
        </dxf>
        <dxf>
          <font>
            <color rgb="FFFFC000"/>
          </font>
        </dxf>
        <dxf>
          <fill>
            <patternFill>
              <bgColor rgb="FFFFC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 de Segmentação de Dados 10"/>
        <x14:slicerStyle name="Estilo de Segmentação de Dados 11">
          <x14:slicerStyleElements>
            <x14:slicerStyleElement type="selectedItemWithData" dxfId="3"/>
          </x14:slicerStyleElements>
        </x14:slicerStyle>
        <x14:slicerStyle name="Estilo de Segmentação de Dados 12"/>
        <x14:slicerStyle name="Estilo de Segmentação de Dados 2">
          <x14:slicerStyleElements>
            <x14:slicerStyleElement type="selectedItemWithData" dxfId="2"/>
          </x14:slicerStyleElements>
        </x14:slicerStyle>
        <x14:slicerStyle name="Estilo de Segmentação de Dados 3">
          <x14:slicerStyleElements>
            <x14:slicerStyleElement type="selectedItemWithData" dxfId="1"/>
          </x14:slicerStyleElements>
        </x14:slicerStyle>
        <x14:slicerStyle name="Estilo de Segmentação de Dados 4"/>
        <x14:slicerStyle name="Estilo de Segmentação de Dados 5">
          <x14:slicerStyleElements>
            <x14:slicerStyleElement type="selectedItemWithData" dxfId="0"/>
          </x14:slicerStyleElements>
        </x14:slicerStyle>
        <x14:slicerStyle name="Estilo de Segmentação de Dados 6"/>
        <x14:slicerStyle name="Estilo de Segmentação de Dados 7"/>
        <x14:slicerStyle name="Estilo de Segmentação de Dados 8"/>
        <x14:slicerStyle name="Estilo de Segmentação de Dados 9"/>
      </x14:slicer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[DashBoard_estoquevendas_marykay_pessoal.xlsx]calculo!Tabela dinâmica1</c:name>
    <c:fmtId val="3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calculo!$C$3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calculo!$B$4:$B$9</c:f>
              <c:strCache>
                <c:ptCount val="5"/>
                <c:pt idx="0">
                  <c:v>CUIDADOS COM A PELE - BOTANICAL EFFECTS</c:v>
                </c:pt>
                <c:pt idx="1">
                  <c:v>ED. LIMITADA</c:v>
                </c:pt>
                <c:pt idx="2">
                  <c:v>CUIDADOS COM A PELE - TIME WISE REPAIR</c:v>
                </c:pt>
                <c:pt idx="3">
                  <c:v>CUIDADOS COM A PELE - TIME WISE</c:v>
                </c:pt>
                <c:pt idx="4">
                  <c:v>MAQUIAGEM EM REFIL - SOMBRA MINERAL</c:v>
                </c:pt>
              </c:strCache>
            </c:strRef>
          </c:cat>
          <c:val>
            <c:numRef>
              <c:f>calculo!$C$4:$C$9</c:f>
              <c:numCache>
                <c:formatCode>General</c:formatCode>
                <c:ptCount val="5"/>
                <c:pt idx="0">
                  <c:v>33</c:v>
                </c:pt>
                <c:pt idx="1">
                  <c:v>40</c:v>
                </c:pt>
                <c:pt idx="2">
                  <c:v>55</c:v>
                </c:pt>
                <c:pt idx="3">
                  <c:v>92</c:v>
                </c:pt>
                <c:pt idx="4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731392"/>
        <c:axId val="104732928"/>
      </c:barChart>
      <c:catAx>
        <c:axId val="104731392"/>
        <c:scaling>
          <c:orientation val="minMax"/>
        </c:scaling>
        <c:delete val="0"/>
        <c:axPos val="l"/>
        <c:majorTickMark val="out"/>
        <c:minorTickMark val="none"/>
        <c:tickLblPos val="nextTo"/>
        <c:crossAx val="104732928"/>
        <c:crosses val="autoZero"/>
        <c:auto val="1"/>
        <c:lblAlgn val="ctr"/>
        <c:lblOffset val="100"/>
        <c:noMultiLvlLbl val="0"/>
      </c:catAx>
      <c:valAx>
        <c:axId val="1047329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4731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[DashBoard_estoquevendas_marykay_pessoal.xlsx]calculo!Tabela dinâmica2</c:name>
    <c:fmtId val="2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calculo!$G$3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calculo!$F$4:$F$9</c:f>
              <c:strCache>
                <c:ptCount val="5"/>
                <c:pt idx="0">
                  <c:v>MAQUIAGEM EM REFIL - SOMBRA MINERAL</c:v>
                </c:pt>
                <c:pt idx="1">
                  <c:v>CUIDADOS COM A PELE - TIME WISE</c:v>
                </c:pt>
                <c:pt idx="2">
                  <c:v>CUIDADOS COM A PELE - TIME WISE REPAIR</c:v>
                </c:pt>
                <c:pt idx="3">
                  <c:v>CUIDADOS COM A PELE - BOTANICAL EFFECTS</c:v>
                </c:pt>
                <c:pt idx="4">
                  <c:v>ED. LIMITADA</c:v>
                </c:pt>
              </c:strCache>
            </c:strRef>
          </c:cat>
          <c:val>
            <c:numRef>
              <c:f>calculo!$G$4:$G$9</c:f>
              <c:numCache>
                <c:formatCode>_-[$R$-416]\ * #,##0.00_-;\-[$R$-416]\ * #,##0.00_-;_-[$R$-416]\ * "-"??_-;_-@_-</c:formatCode>
                <c:ptCount val="5"/>
                <c:pt idx="0">
                  <c:v>7367</c:v>
                </c:pt>
                <c:pt idx="1">
                  <c:v>4801.1000000000004</c:v>
                </c:pt>
                <c:pt idx="2">
                  <c:v>3310</c:v>
                </c:pt>
                <c:pt idx="3">
                  <c:v>2124</c:v>
                </c:pt>
                <c:pt idx="4">
                  <c:v>1949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749312"/>
        <c:axId val="104775680"/>
      </c:barChart>
      <c:catAx>
        <c:axId val="104749312"/>
        <c:scaling>
          <c:orientation val="minMax"/>
        </c:scaling>
        <c:delete val="0"/>
        <c:axPos val="l"/>
        <c:majorTickMark val="out"/>
        <c:minorTickMark val="none"/>
        <c:tickLblPos val="nextTo"/>
        <c:crossAx val="104775680"/>
        <c:crosses val="autoZero"/>
        <c:auto val="1"/>
        <c:lblAlgn val="ctr"/>
        <c:lblOffset val="100"/>
        <c:noMultiLvlLbl val="0"/>
      </c:catAx>
      <c:valAx>
        <c:axId val="104775680"/>
        <c:scaling>
          <c:orientation val="minMax"/>
        </c:scaling>
        <c:delete val="0"/>
        <c:axPos val="b"/>
        <c:majorGridlines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04749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[DashBoard_estoquevendas_marykay_pessoal.xlsx]calculo!Tabela dinâmica5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calculo!$H$45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calculo!$G$46:$G$51</c:f>
              <c:strCache>
                <c:ptCount val="5"/>
                <c:pt idx="0">
                  <c:v>Não Definido</c:v>
                </c:pt>
                <c:pt idx="1">
                  <c:v>MAQUIAGEM EM REFIL - SOMBRA MINERAL</c:v>
                </c:pt>
                <c:pt idx="2">
                  <c:v>CUIDADOS COM A PELE - TIME WISE</c:v>
                </c:pt>
                <c:pt idx="3">
                  <c:v>ED. LIMITADA</c:v>
                </c:pt>
                <c:pt idx="4">
                  <c:v>CUIDADOS COM A PELE - BOTANICAL EFFECTS</c:v>
                </c:pt>
              </c:strCache>
            </c:strRef>
          </c:cat>
          <c:val>
            <c:numRef>
              <c:f>calculo!$H$46:$H$51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14</c:v>
                </c:pt>
                <c:pt idx="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94528"/>
        <c:axId val="104696064"/>
      </c:barChart>
      <c:catAx>
        <c:axId val="10469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4696064"/>
        <c:crosses val="autoZero"/>
        <c:auto val="1"/>
        <c:lblAlgn val="ctr"/>
        <c:lblOffset val="100"/>
        <c:noMultiLvlLbl val="0"/>
      </c:catAx>
      <c:valAx>
        <c:axId val="10469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694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[DashBoard_estoquevendas_marykay_pessoal.xlsx]calculo!Tabela dinâmica6</c:name>
    <c:fmtId val="5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calculo!$K$45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calculo!$J$46:$J$49</c:f>
              <c:strCache>
                <c:ptCount val="3"/>
                <c:pt idx="0">
                  <c:v>crédito</c:v>
                </c:pt>
                <c:pt idx="1">
                  <c:v>débito</c:v>
                </c:pt>
                <c:pt idx="2">
                  <c:v>dinheiro</c:v>
                </c:pt>
              </c:strCache>
            </c:strRef>
          </c:cat>
          <c:val>
            <c:numRef>
              <c:f>calculo!$K$46:$K$49</c:f>
              <c:numCache>
                <c:formatCode>General</c:formatCode>
                <c:ptCount val="3"/>
                <c:pt idx="0">
                  <c:v>310.75</c:v>
                </c:pt>
                <c:pt idx="1">
                  <c:v>167.5</c:v>
                </c:pt>
                <c:pt idx="2">
                  <c:v>100.5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[DashBoard_estoquevendas_marykay_pessoal.xlsx]calculo!Tabela dinâmica1</c:name>
    <c:fmtId val="2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rgbClr val="FA9C9F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44913312337720451"/>
          <c:y val="8.2862670989523837E-2"/>
          <c:w val="0.55086687662279543"/>
          <c:h val="0.834274658020952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calculo!$C$3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A9C9F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calculo!$B$4:$B$9</c:f>
              <c:strCache>
                <c:ptCount val="5"/>
                <c:pt idx="0">
                  <c:v>CUIDADOS COM A PELE - BOTANICAL EFFECTS</c:v>
                </c:pt>
                <c:pt idx="1">
                  <c:v>ED. LIMITADA</c:v>
                </c:pt>
                <c:pt idx="2">
                  <c:v>CUIDADOS COM A PELE - TIME WISE REPAIR</c:v>
                </c:pt>
                <c:pt idx="3">
                  <c:v>CUIDADOS COM A PELE - TIME WISE</c:v>
                </c:pt>
                <c:pt idx="4">
                  <c:v>MAQUIAGEM EM REFIL - SOMBRA MINERAL</c:v>
                </c:pt>
              </c:strCache>
            </c:strRef>
          </c:cat>
          <c:val>
            <c:numRef>
              <c:f>calculo!$C$4:$C$9</c:f>
              <c:numCache>
                <c:formatCode>General</c:formatCode>
                <c:ptCount val="5"/>
                <c:pt idx="0">
                  <c:v>33</c:v>
                </c:pt>
                <c:pt idx="1">
                  <c:v>40</c:v>
                </c:pt>
                <c:pt idx="2">
                  <c:v>55</c:v>
                </c:pt>
                <c:pt idx="3">
                  <c:v>92</c:v>
                </c:pt>
                <c:pt idx="4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850752"/>
        <c:axId val="103852288"/>
      </c:barChart>
      <c:catAx>
        <c:axId val="10385075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pt-BR"/>
          </a:p>
        </c:txPr>
        <c:crossAx val="103852288"/>
        <c:crosses val="autoZero"/>
        <c:auto val="1"/>
        <c:lblAlgn val="ctr"/>
        <c:lblOffset val="100"/>
        <c:noMultiLvlLbl val="0"/>
      </c:catAx>
      <c:valAx>
        <c:axId val="103852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8507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[DashBoard_estoquevendas_marykay_pessoal.xlsx]calculo!Tabela dinâmica2</c:name>
    <c:fmtId val="4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rgbClr val="FA9C9F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A9C9F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47928452960628998"/>
          <c:y val="8.2862670989523837E-2"/>
          <c:w val="0.36661566498301018"/>
          <c:h val="0.834274658020952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calculo!$G$3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A9C9F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calculo!$F$4:$F$9</c:f>
              <c:strCache>
                <c:ptCount val="5"/>
                <c:pt idx="0">
                  <c:v>MAQUIAGEM EM REFIL - SOMBRA MINERAL</c:v>
                </c:pt>
                <c:pt idx="1">
                  <c:v>CUIDADOS COM A PELE - TIME WISE</c:v>
                </c:pt>
                <c:pt idx="2">
                  <c:v>CUIDADOS COM A PELE - TIME WISE REPAIR</c:v>
                </c:pt>
                <c:pt idx="3">
                  <c:v>CUIDADOS COM A PELE - BOTANICAL EFFECTS</c:v>
                </c:pt>
                <c:pt idx="4">
                  <c:v>ED. LIMITADA</c:v>
                </c:pt>
              </c:strCache>
            </c:strRef>
          </c:cat>
          <c:val>
            <c:numRef>
              <c:f>calculo!$G$4:$G$9</c:f>
              <c:numCache>
                <c:formatCode>_-[$R$-416]\ * #,##0.00_-;\-[$R$-416]\ * #,##0.00_-;_-[$R$-416]\ * "-"??_-;_-@_-</c:formatCode>
                <c:ptCount val="5"/>
                <c:pt idx="0">
                  <c:v>7367</c:v>
                </c:pt>
                <c:pt idx="1">
                  <c:v>4801.1000000000004</c:v>
                </c:pt>
                <c:pt idx="2">
                  <c:v>3310</c:v>
                </c:pt>
                <c:pt idx="3">
                  <c:v>2124</c:v>
                </c:pt>
                <c:pt idx="4">
                  <c:v>1949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902592"/>
        <c:axId val="103908480"/>
      </c:barChart>
      <c:catAx>
        <c:axId val="10390259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pt-BR"/>
          </a:p>
        </c:txPr>
        <c:crossAx val="103908480"/>
        <c:crosses val="autoZero"/>
        <c:auto val="1"/>
        <c:lblAlgn val="ctr"/>
        <c:lblOffset val="100"/>
        <c:noMultiLvlLbl val="0"/>
      </c:catAx>
      <c:valAx>
        <c:axId val="103908480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0390259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[DashBoard_estoquevendas_marykay_pessoal.xlsx]calculo!Tabela dinâmica5</c:name>
    <c:fmtId val="3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rgbClr val="FA9C9F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A9C9F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7.1529746281714768E-2"/>
          <c:y val="8.2862670989523837E-2"/>
          <c:w val="0.92474125109361327"/>
          <c:h val="0.42843839468620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calculo!$H$45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A9C9F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calculo!$G$46:$G$51</c:f>
              <c:strCache>
                <c:ptCount val="5"/>
                <c:pt idx="0">
                  <c:v>Não Definido</c:v>
                </c:pt>
                <c:pt idx="1">
                  <c:v>MAQUIAGEM EM REFIL - SOMBRA MINERAL</c:v>
                </c:pt>
                <c:pt idx="2">
                  <c:v>CUIDADOS COM A PELE - TIME WISE</c:v>
                </c:pt>
                <c:pt idx="3">
                  <c:v>ED. LIMITADA</c:v>
                </c:pt>
                <c:pt idx="4">
                  <c:v>CUIDADOS COM A PELE - BOTANICAL EFFECTS</c:v>
                </c:pt>
              </c:strCache>
            </c:strRef>
          </c:cat>
          <c:val>
            <c:numRef>
              <c:f>calculo!$H$46:$H$51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14</c:v>
                </c:pt>
                <c:pt idx="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591168"/>
        <c:axId val="105592704"/>
      </c:barChart>
      <c:catAx>
        <c:axId val="1055911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pt-BR"/>
          </a:p>
        </c:txPr>
        <c:crossAx val="105592704"/>
        <c:crosses val="autoZero"/>
        <c:auto val="1"/>
        <c:lblAlgn val="ctr"/>
        <c:lblOffset val="100"/>
        <c:noMultiLvlLbl val="0"/>
      </c:catAx>
      <c:valAx>
        <c:axId val="1055927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559116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[DashBoard_estoquevendas_marykay_pessoal.xlsx]calculo!Tabela dinâmica6</c:name>
    <c:fmtId val="15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rgbClr val="FA9C9F"/>
          </a:solidFill>
        </c:spP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3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4"/>
        <c:spPr>
          <a:solidFill>
            <a:srgbClr val="F75B5F"/>
          </a:solidFill>
        </c:spP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5"/>
      </c:pivotFmt>
      <c:pivotFmt>
        <c:idx val="6"/>
        <c:spPr>
          <a:solidFill>
            <a:srgbClr val="FBBBBD"/>
          </a:solidFill>
        </c:spPr>
      </c:pivotFmt>
      <c:pivotFmt>
        <c:idx val="7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8"/>
        <c:spPr>
          <a:solidFill>
            <a:srgbClr val="F75B5F"/>
          </a:solidFill>
        </c:spPr>
      </c:pivotFmt>
      <c:pivotFmt>
        <c:idx val="9"/>
        <c:spPr>
          <a:solidFill>
            <a:srgbClr val="FBBBBD"/>
          </a:solidFill>
        </c:spPr>
      </c:pivotFmt>
      <c:pivotFmt>
        <c:idx val="10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11"/>
        <c:spPr>
          <a:solidFill>
            <a:srgbClr val="F75B5F"/>
          </a:solidFill>
        </c:spPr>
      </c:pivotFmt>
      <c:pivotFmt>
        <c:idx val="12"/>
        <c:spPr>
          <a:solidFill>
            <a:srgbClr val="FBBBBD"/>
          </a:solidFill>
        </c:spPr>
      </c:pivotFmt>
      <c:pivotFmt>
        <c:idx val="13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14"/>
        <c:spPr>
          <a:solidFill>
            <a:srgbClr val="F75B5F"/>
          </a:solidFill>
        </c:spPr>
      </c:pivotFmt>
      <c:pivotFmt>
        <c:idx val="15"/>
        <c:spPr>
          <a:solidFill>
            <a:srgbClr val="FBBBBD"/>
          </a:solidFill>
        </c:spPr>
      </c:pivotFmt>
      <c:pivotFmt>
        <c:idx val="16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17"/>
        <c:spPr>
          <a:solidFill>
            <a:srgbClr val="F75B5F"/>
          </a:solidFill>
        </c:spPr>
      </c:pivotFmt>
      <c:pivotFmt>
        <c:idx val="18"/>
        <c:spPr>
          <a:solidFill>
            <a:srgbClr val="FBBBBD"/>
          </a:solidFill>
        </c:spPr>
      </c:pivotFmt>
      <c:pivotFmt>
        <c:idx val="19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20"/>
        <c:spPr>
          <a:solidFill>
            <a:srgbClr val="F75B5F"/>
          </a:solidFill>
        </c:spPr>
      </c:pivotFmt>
      <c:pivotFmt>
        <c:idx val="21"/>
        <c:spPr>
          <a:solidFill>
            <a:srgbClr val="FBBBBD"/>
          </a:solidFill>
        </c:spPr>
      </c:pivotFmt>
      <c:pivotFmt>
        <c:idx val="22"/>
        <c:spPr>
          <a:solidFill>
            <a:srgbClr val="FA9C9F"/>
          </a:solidFill>
          <a:effectLst>
            <a:outerShdw blurRad="50800" dist="38100" dir="2700000" algn="tl" rotWithShape="0">
              <a:sysClr val="window" lastClr="FFFFFF">
                <a:lumMod val="95000"/>
                <a:alpha val="40000"/>
              </a:sysClr>
            </a:outerShdw>
          </a:effectLst>
        </c:spPr>
        <c:marker>
          <c:symbol val="none"/>
        </c:marker>
        <c:dLbl>
          <c:idx val="0"/>
          <c:layout/>
          <c:numFmt formatCode="&quot;R$&quot;\ #,##0.00" sourceLinked="0"/>
          <c:spPr>
            <a:solidFill>
              <a:srgbClr val="EEECE1">
                <a:lumMod val="50000"/>
                <a:alpha val="62000"/>
              </a:srgbClr>
            </a:solidFill>
            <a:ln>
              <a:noFill/>
            </a:ln>
          </c:spPr>
          <c:txPr>
            <a:bodyPr/>
            <a:lstStyle/>
            <a:p>
              <a:pPr>
                <a:defRPr sz="14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</c:dLbl>
      </c:pivotFmt>
      <c:pivotFmt>
        <c:idx val="23"/>
        <c:spPr>
          <a:solidFill>
            <a:srgbClr val="F75B5F"/>
          </a:solidFill>
          <a:effectLst>
            <a:outerShdw blurRad="50800" dist="38100" dir="2700000" algn="tl" rotWithShape="0">
              <a:sysClr val="window" lastClr="FFFFFF">
                <a:lumMod val="95000"/>
                <a:alpha val="40000"/>
              </a:sysClr>
            </a:outerShdw>
          </a:effectLst>
        </c:spPr>
      </c:pivotFmt>
      <c:pivotFmt>
        <c:idx val="24"/>
        <c:spPr>
          <a:solidFill>
            <a:srgbClr val="FBBBBD"/>
          </a:solidFill>
          <a:effectLst>
            <a:outerShdw blurRad="50800" dist="38100" dir="2700000" algn="tl" rotWithShape="0">
              <a:sysClr val="window" lastClr="FFFFFF">
                <a:lumMod val="95000"/>
                <a:alpha val="40000"/>
              </a:sys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50105314960629921"/>
          <c:y val="0.1399868495516744"/>
          <c:w val="0.54418577703621596"/>
          <c:h val="0.83427465802095235"/>
        </c:manualLayout>
      </c:layout>
      <c:doughnutChart>
        <c:varyColors val="1"/>
        <c:ser>
          <c:idx val="0"/>
          <c:order val="0"/>
          <c:tx>
            <c:strRef>
              <c:f>calculo!$K$45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A9C9F"/>
            </a:solidFill>
            <a:effectLst>
              <a:outerShdw blurRad="50800" dist="38100" dir="2700000" algn="tl" rotWithShape="0">
                <a:sysClr val="window" lastClr="FFFFFF">
                  <a:lumMod val="95000"/>
                  <a:alpha val="40000"/>
                </a:sysClr>
              </a:outerShdw>
            </a:effectLst>
          </c:spPr>
          <c:dPt>
            <c:idx val="0"/>
            <c:bubble3D val="0"/>
            <c:spPr>
              <a:solidFill>
                <a:srgbClr val="F75B5F"/>
              </a:solidFill>
              <a:effectLst>
                <a:outerShdw blurRad="50800" dist="38100" dir="2700000" algn="tl" rotWithShape="0">
                  <a:sysClr val="window" lastClr="FFFFFF">
                    <a:lumMod val="95000"/>
                    <a:alpha val="40000"/>
                  </a:sysClr>
                </a:outerShdw>
              </a:effectLst>
            </c:spPr>
          </c:dPt>
          <c:dPt>
            <c:idx val="2"/>
            <c:bubble3D val="0"/>
            <c:spPr>
              <a:solidFill>
                <a:srgbClr val="FBBBBD"/>
              </a:solidFill>
              <a:effectLst>
                <a:outerShdw blurRad="50800" dist="38100" dir="2700000" algn="tl" rotWithShape="0">
                  <a:sysClr val="window" lastClr="FFFFFF">
                    <a:lumMod val="95000"/>
                    <a:alpha val="40000"/>
                  </a:sysClr>
                </a:outerShdw>
              </a:effectLst>
            </c:spPr>
          </c:dPt>
          <c:dLbls>
            <c:numFmt formatCode="&quot;R$&quot;\ #,##0.00" sourceLinked="0"/>
            <c:spPr>
              <a:solidFill>
                <a:srgbClr val="EEECE1">
                  <a:lumMod val="50000"/>
                  <a:alpha val="62000"/>
                </a:srgbClr>
              </a:solidFill>
              <a:ln>
                <a:noFill/>
              </a:ln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</c:dLbls>
          <c:cat>
            <c:strRef>
              <c:f>calculo!$J$46:$J$49</c:f>
              <c:strCache>
                <c:ptCount val="3"/>
                <c:pt idx="0">
                  <c:v>crédito</c:v>
                </c:pt>
                <c:pt idx="1">
                  <c:v>débito</c:v>
                </c:pt>
                <c:pt idx="2">
                  <c:v>dinheiro</c:v>
                </c:pt>
              </c:strCache>
            </c:strRef>
          </c:cat>
          <c:val>
            <c:numRef>
              <c:f>calculo!$K$46:$K$49</c:f>
              <c:numCache>
                <c:formatCode>General</c:formatCode>
                <c:ptCount val="3"/>
                <c:pt idx="0">
                  <c:v>310.75</c:v>
                </c:pt>
                <c:pt idx="1">
                  <c:v>167.5</c:v>
                </c:pt>
                <c:pt idx="2">
                  <c:v>100.5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1"/>
      </c:doughnutChart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[DashBoard_estoquevendas_marykay_pessoal.xlsx]calculo!Tabela dinâmica6</c:name>
    <c:fmtId val="24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rgbClr val="FA9C9F"/>
          </a:solidFill>
        </c:spP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3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4"/>
        <c:spPr>
          <a:solidFill>
            <a:srgbClr val="F75B5F"/>
          </a:solidFill>
        </c:spP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5"/>
      </c:pivotFmt>
      <c:pivotFmt>
        <c:idx val="6"/>
        <c:spPr>
          <a:solidFill>
            <a:srgbClr val="FBBBBD"/>
          </a:solidFill>
        </c:spPr>
      </c:pivotFmt>
      <c:pivotFmt>
        <c:idx val="7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8"/>
        <c:spPr>
          <a:solidFill>
            <a:srgbClr val="F75B5F"/>
          </a:solidFill>
        </c:spPr>
      </c:pivotFmt>
      <c:pivotFmt>
        <c:idx val="9"/>
        <c:spPr>
          <a:solidFill>
            <a:srgbClr val="FBBBBD"/>
          </a:solidFill>
        </c:spPr>
      </c:pivotFmt>
      <c:pivotFmt>
        <c:idx val="10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11"/>
        <c:spPr>
          <a:solidFill>
            <a:srgbClr val="F75B5F"/>
          </a:solidFill>
        </c:spPr>
      </c:pivotFmt>
      <c:pivotFmt>
        <c:idx val="12"/>
        <c:spPr>
          <a:solidFill>
            <a:srgbClr val="FBBBBD"/>
          </a:solidFill>
        </c:spPr>
      </c:pivotFmt>
      <c:pivotFmt>
        <c:idx val="13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14"/>
        <c:spPr>
          <a:solidFill>
            <a:srgbClr val="F75B5F"/>
          </a:solidFill>
        </c:spPr>
      </c:pivotFmt>
      <c:pivotFmt>
        <c:idx val="15"/>
        <c:spPr>
          <a:solidFill>
            <a:srgbClr val="FBBBBD"/>
          </a:solidFill>
        </c:spPr>
      </c:pivotFmt>
      <c:pivotFmt>
        <c:idx val="16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17"/>
        <c:spPr>
          <a:solidFill>
            <a:srgbClr val="F75B5F"/>
          </a:solidFill>
        </c:spPr>
      </c:pivotFmt>
      <c:pivotFmt>
        <c:idx val="18"/>
        <c:spPr>
          <a:solidFill>
            <a:srgbClr val="FBBBBD"/>
          </a:solidFill>
        </c:spPr>
      </c:pivotFmt>
      <c:pivotFmt>
        <c:idx val="19"/>
        <c:spPr>
          <a:solidFill>
            <a:srgbClr val="FA9C9F"/>
          </a:solidFill>
        </c:spPr>
        <c:dLbl>
          <c:idx val="0"/>
          <c:numFmt formatCode="&quot;R$&quot;\ #,##0.00" sourceLinked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20"/>
        <c:spPr>
          <a:solidFill>
            <a:srgbClr val="F75B5F"/>
          </a:solidFill>
        </c:spPr>
      </c:pivotFmt>
      <c:pivotFmt>
        <c:idx val="21"/>
        <c:spPr>
          <a:solidFill>
            <a:srgbClr val="FBBBBD"/>
          </a:solidFill>
        </c:spPr>
      </c:pivotFmt>
      <c:pivotFmt>
        <c:idx val="22"/>
        <c:spPr>
          <a:solidFill>
            <a:srgbClr val="FA9C9F"/>
          </a:solidFill>
        </c:spPr>
        <c:dLbl>
          <c:idx val="0"/>
          <c:numFmt formatCode="&quot;R$&quot;\ #,##0.00" sourceLinked="0"/>
          <c:spPr>
            <a:noFill/>
            <a:ln>
              <a:noFill/>
            </a:ln>
          </c:spPr>
          <c:txPr>
            <a:bodyPr/>
            <a:lstStyle/>
            <a:p>
              <a:pPr>
                <a:defRPr sz="14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</c:dLbl>
      </c:pivotFmt>
      <c:pivotFmt>
        <c:idx val="23"/>
        <c:spPr>
          <a:solidFill>
            <a:srgbClr val="F75B5F"/>
          </a:solidFill>
        </c:spPr>
      </c:pivotFmt>
      <c:pivotFmt>
        <c:idx val="24"/>
        <c:spPr>
          <a:solidFill>
            <a:srgbClr val="FBBBBD"/>
          </a:solidFill>
        </c:spPr>
      </c:pivotFmt>
      <c:pivotFmt>
        <c:idx val="25"/>
        <c:spPr>
          <a:solidFill>
            <a:srgbClr val="FA9C9F"/>
          </a:solidFill>
        </c:spPr>
        <c:marker>
          <c:symbol val="none"/>
        </c:marker>
        <c:dLbl>
          <c:idx val="0"/>
          <c:numFmt formatCode="&quot;R$&quot;\ #,##0.00" sourceLinked="0"/>
          <c:spPr>
            <a:noFill/>
            <a:ln>
              <a:noFill/>
            </a:ln>
          </c:spPr>
          <c:txPr>
            <a:bodyPr/>
            <a:lstStyle/>
            <a:p>
              <a:pPr>
                <a:defRPr sz="14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</c:dLbl>
      </c:pivotFmt>
      <c:pivotFmt>
        <c:idx val="26"/>
        <c:spPr>
          <a:solidFill>
            <a:srgbClr val="F75B5F"/>
          </a:solidFill>
        </c:spPr>
      </c:pivotFmt>
      <c:pivotFmt>
        <c:idx val="27"/>
        <c:spPr>
          <a:solidFill>
            <a:srgbClr val="FBBBBD"/>
          </a:solidFill>
        </c:spPr>
      </c:pivotFmt>
      <c:pivotFmt>
        <c:idx val="28"/>
        <c:spPr>
          <a:solidFill>
            <a:srgbClr val="FA9C9F"/>
          </a:solidFill>
          <a:effectLst>
            <a:outerShdw blurRad="50800" dist="38100" dir="2700000" algn="tl" rotWithShape="0">
              <a:sysClr val="window" lastClr="FFFFFF">
                <a:lumMod val="85000"/>
                <a:alpha val="40000"/>
              </a:sysClr>
            </a:outerShdw>
          </a:effectLst>
        </c:spPr>
        <c:marker>
          <c:symbol val="none"/>
        </c:marker>
        <c:dLbl>
          <c:idx val="0"/>
          <c:layout/>
          <c:numFmt formatCode="0.00%" sourceLinked="0"/>
          <c:spPr>
            <a:solidFill>
              <a:srgbClr val="EEECE1">
                <a:lumMod val="50000"/>
                <a:alpha val="62000"/>
              </a:srgbClr>
            </a:solidFill>
            <a:ln>
              <a:noFill/>
            </a:ln>
          </c:spPr>
          <c:txPr>
            <a:bodyPr/>
            <a:lstStyle/>
            <a:p>
              <a:pPr>
                <a:defRPr sz="1400" b="1">
                  <a:solidFill>
                    <a:schemeClr val="bg1"/>
                  </a:solidFill>
                </a:defRPr>
              </a:pPr>
              <a:endParaRPr lang="pt-BR"/>
            </a:p>
          </c:txPr>
          <c:showLegendKey val="0"/>
          <c:showVal val="0"/>
          <c:showCatName val="1"/>
          <c:showSerName val="0"/>
          <c:showPercent val="1"/>
          <c:showBubbleSize val="0"/>
          <c:separator>
</c:separator>
        </c:dLbl>
      </c:pivotFmt>
      <c:pivotFmt>
        <c:idx val="29"/>
        <c:spPr>
          <a:solidFill>
            <a:srgbClr val="F75B5F"/>
          </a:solidFill>
          <a:effectLst>
            <a:outerShdw blurRad="50800" dist="38100" dir="2700000" algn="tl" rotWithShape="0">
              <a:sysClr val="window" lastClr="FFFFFF">
                <a:lumMod val="85000"/>
                <a:alpha val="40000"/>
              </a:sysClr>
            </a:outerShdw>
          </a:effectLst>
        </c:spPr>
      </c:pivotFmt>
      <c:pivotFmt>
        <c:idx val="30"/>
        <c:spPr>
          <a:solidFill>
            <a:srgbClr val="FBBBBD"/>
          </a:solidFill>
          <a:effectLst>
            <a:outerShdw blurRad="50800" dist="38100" dir="2700000" algn="tl" rotWithShape="0">
              <a:sysClr val="window" lastClr="FFFFFF">
                <a:lumMod val="85000"/>
                <a:alpha val="40000"/>
              </a:sys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50105314960629921"/>
          <c:y val="0.1399868495516744"/>
          <c:w val="0.54418577703621596"/>
          <c:h val="0.83427465802095235"/>
        </c:manualLayout>
      </c:layout>
      <c:doughnutChart>
        <c:varyColors val="1"/>
        <c:ser>
          <c:idx val="0"/>
          <c:order val="0"/>
          <c:tx>
            <c:strRef>
              <c:f>calculo!$K$45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A9C9F"/>
            </a:solidFill>
            <a:effectLst>
              <a:outerShdw blurRad="50800" dist="38100" dir="2700000" algn="tl" rotWithShape="0">
                <a:sysClr val="window" lastClr="FFFFFF">
                  <a:lumMod val="85000"/>
                  <a:alpha val="40000"/>
                </a:sysClr>
              </a:outerShdw>
            </a:effectLst>
          </c:spPr>
          <c:dPt>
            <c:idx val="0"/>
            <c:bubble3D val="0"/>
            <c:spPr>
              <a:solidFill>
                <a:srgbClr val="F75B5F"/>
              </a:solidFill>
              <a:effectLst>
                <a:outerShdw blurRad="50800" dist="38100" dir="2700000" algn="tl" rotWithShape="0">
                  <a:sysClr val="window" lastClr="FFFFFF">
                    <a:lumMod val="85000"/>
                    <a:alpha val="40000"/>
                  </a:sysClr>
                </a:outerShdw>
              </a:effectLst>
            </c:spPr>
          </c:dPt>
          <c:dPt>
            <c:idx val="2"/>
            <c:bubble3D val="0"/>
            <c:spPr>
              <a:solidFill>
                <a:srgbClr val="FBBBBD"/>
              </a:solidFill>
              <a:effectLst>
                <a:outerShdw blurRad="50800" dist="38100" dir="2700000" algn="tl" rotWithShape="0">
                  <a:sysClr val="window" lastClr="FFFFFF">
                    <a:lumMod val="85000"/>
                    <a:alpha val="40000"/>
                  </a:sysClr>
                </a:outerShdw>
              </a:effectLst>
            </c:spPr>
          </c:dPt>
          <c:dLbls>
            <c:numFmt formatCode="0.00%" sourceLinked="0"/>
            <c:spPr>
              <a:solidFill>
                <a:srgbClr val="EEECE1">
                  <a:lumMod val="50000"/>
                  <a:alpha val="62000"/>
                </a:srgbClr>
              </a:solidFill>
              <a:ln>
                <a:noFill/>
              </a:ln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</c:dLbls>
          <c:cat>
            <c:strRef>
              <c:f>calculo!$J$46:$J$49</c:f>
              <c:strCache>
                <c:ptCount val="3"/>
                <c:pt idx="0">
                  <c:v>crédito</c:v>
                </c:pt>
                <c:pt idx="1">
                  <c:v>débito</c:v>
                </c:pt>
                <c:pt idx="2">
                  <c:v>dinheiro</c:v>
                </c:pt>
              </c:strCache>
            </c:strRef>
          </c:cat>
          <c:val>
            <c:numRef>
              <c:f>calculo!$K$46:$K$49</c:f>
              <c:numCache>
                <c:formatCode>General</c:formatCode>
                <c:ptCount val="3"/>
                <c:pt idx="0">
                  <c:v>310.75</c:v>
                </c:pt>
                <c:pt idx="1">
                  <c:v>167.5</c:v>
                </c:pt>
                <c:pt idx="2">
                  <c:v>100.5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1"/>
      </c:doughnutChart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jpeg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10</xdr:row>
      <xdr:rowOff>71437</xdr:rowOff>
    </xdr:from>
    <xdr:to>
      <xdr:col>4</xdr:col>
      <xdr:colOff>247650</xdr:colOff>
      <xdr:row>24</xdr:row>
      <xdr:rowOff>147637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10</xdr:row>
      <xdr:rowOff>157162</xdr:rowOff>
    </xdr:from>
    <xdr:to>
      <xdr:col>8</xdr:col>
      <xdr:colOff>571500</xdr:colOff>
      <xdr:row>25</xdr:row>
      <xdr:rowOff>42862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285750</xdr:colOff>
      <xdr:row>28</xdr:row>
      <xdr:rowOff>28575</xdr:rowOff>
    </xdr:from>
    <xdr:to>
      <xdr:col>5</xdr:col>
      <xdr:colOff>895350</xdr:colOff>
      <xdr:row>41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lien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53625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323850</xdr:colOff>
      <xdr:row>42</xdr:row>
      <xdr:rowOff>133350</xdr:rowOff>
    </xdr:from>
    <xdr:to>
      <xdr:col>5</xdr:col>
      <xdr:colOff>933450</xdr:colOff>
      <xdr:row>55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ategor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0" y="81343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1581150</xdr:colOff>
      <xdr:row>28</xdr:row>
      <xdr:rowOff>38100</xdr:rowOff>
    </xdr:from>
    <xdr:to>
      <xdr:col>6</xdr:col>
      <xdr:colOff>647700</xdr:colOff>
      <xdr:row>41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Forma de pagamen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de paga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53721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1162050</xdr:colOff>
      <xdr:row>28</xdr:row>
      <xdr:rowOff>19050</xdr:rowOff>
    </xdr:from>
    <xdr:to>
      <xdr:col>7</xdr:col>
      <xdr:colOff>228600</xdr:colOff>
      <xdr:row>41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15450" y="53530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>
    <xdr:from>
      <xdr:col>5</xdr:col>
      <xdr:colOff>1657350</xdr:colOff>
      <xdr:row>54</xdr:row>
      <xdr:rowOff>52387</xdr:rowOff>
    </xdr:from>
    <xdr:to>
      <xdr:col>7</xdr:col>
      <xdr:colOff>704850</xdr:colOff>
      <xdr:row>68</xdr:row>
      <xdr:rowOff>128587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2066925</xdr:colOff>
      <xdr:row>52</xdr:row>
      <xdr:rowOff>157162</xdr:rowOff>
    </xdr:from>
    <xdr:to>
      <xdr:col>13</xdr:col>
      <xdr:colOff>438150</xdr:colOff>
      <xdr:row>67</xdr:row>
      <xdr:rowOff>42862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95250</xdr:rowOff>
    </xdr:from>
    <xdr:to>
      <xdr:col>27</xdr:col>
      <xdr:colOff>7146</xdr:colOff>
      <xdr:row>37</xdr:row>
      <xdr:rowOff>173830</xdr:rowOff>
    </xdr:to>
    <xdr:sp macro="" textlink="">
      <xdr:nvSpPr>
        <xdr:cNvPr id="3" name="Retângulo 2"/>
        <xdr:cNvSpPr/>
      </xdr:nvSpPr>
      <xdr:spPr>
        <a:xfrm>
          <a:off x="0" y="285750"/>
          <a:ext cx="16402052" cy="693658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/>
        <a:p>
          <a:pPr algn="l"/>
          <a:endParaRPr lang="pt-BR" sz="5400" b="1" cap="none" spc="0">
            <a:ln w="50800"/>
            <a:solidFill>
              <a:schemeClr val="bg1">
                <a:shade val="5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71438</xdr:colOff>
      <xdr:row>1</xdr:row>
      <xdr:rowOff>59530</xdr:rowOff>
    </xdr:from>
    <xdr:to>
      <xdr:col>1</xdr:col>
      <xdr:colOff>566736</xdr:colOff>
      <xdr:row>4</xdr:row>
      <xdr:rowOff>107153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8" y="250030"/>
          <a:ext cx="1102517" cy="619123"/>
        </a:xfrm>
        <a:prstGeom prst="rect">
          <a:avLst/>
        </a:prstGeom>
      </xdr:spPr>
    </xdr:pic>
    <xdr:clientData/>
  </xdr:twoCellAnchor>
  <xdr:twoCellAnchor>
    <xdr:from>
      <xdr:col>5</xdr:col>
      <xdr:colOff>500061</xdr:colOff>
      <xdr:row>0</xdr:row>
      <xdr:rowOff>157162</xdr:rowOff>
    </xdr:from>
    <xdr:to>
      <xdr:col>13</xdr:col>
      <xdr:colOff>404811</xdr:colOff>
      <xdr:row>4</xdr:row>
      <xdr:rowOff>176212</xdr:rowOff>
    </xdr:to>
    <xdr:sp macro="" textlink="">
      <xdr:nvSpPr>
        <xdr:cNvPr id="5" name="CaixaDeTexto 4"/>
        <xdr:cNvSpPr txBox="1"/>
      </xdr:nvSpPr>
      <xdr:spPr>
        <a:xfrm>
          <a:off x="3536155" y="157162"/>
          <a:ext cx="476250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000" b="1">
              <a:ln>
                <a:solidFill>
                  <a:schemeClr val="tx1"/>
                </a:solidFill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DASHBOARD DE VENDAS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6" name="CaixaDeTexto 5"/>
        <xdr:cNvSpPr txBox="1"/>
      </xdr:nvSpPr>
      <xdr:spPr>
        <a:xfrm>
          <a:off x="1219200" y="952500"/>
          <a:ext cx="18288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000" b="1">
              <a:ln>
                <a:solidFill>
                  <a:schemeClr val="tx1"/>
                </a:solidFill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ESTOQUE</a:t>
          </a:r>
        </a:p>
      </xdr:txBody>
    </xdr:sp>
    <xdr:clientData/>
  </xdr:twoCellAnchor>
  <xdr:twoCellAnchor>
    <xdr:from>
      <xdr:col>11</xdr:col>
      <xdr:colOff>371475</xdr:colOff>
      <xdr:row>5</xdr:row>
      <xdr:rowOff>0</xdr:rowOff>
    </xdr:from>
    <xdr:to>
      <xdr:col>14</xdr:col>
      <xdr:colOff>371474</xdr:colOff>
      <xdr:row>8</xdr:row>
      <xdr:rowOff>0</xdr:rowOff>
    </xdr:to>
    <xdr:sp macro="" textlink="">
      <xdr:nvSpPr>
        <xdr:cNvPr id="7" name="CaixaDeTexto 6"/>
        <xdr:cNvSpPr txBox="1"/>
      </xdr:nvSpPr>
      <xdr:spPr>
        <a:xfrm>
          <a:off x="7050881" y="952500"/>
          <a:ext cx="1821656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000" b="1">
              <a:ln>
                <a:solidFill>
                  <a:schemeClr val="tx1"/>
                </a:solidFill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PEDIDOS</a:t>
          </a:r>
        </a:p>
      </xdr:txBody>
    </xdr:sp>
    <xdr:clientData/>
  </xdr:twoCellAnchor>
  <xdr:twoCellAnchor>
    <xdr:from>
      <xdr:col>9</xdr:col>
      <xdr:colOff>271462</xdr:colOff>
      <xdr:row>5</xdr:row>
      <xdr:rowOff>4764</xdr:rowOff>
    </xdr:from>
    <xdr:to>
      <xdr:col>9</xdr:col>
      <xdr:colOff>297656</xdr:colOff>
      <xdr:row>33</xdr:row>
      <xdr:rowOff>142875</xdr:rowOff>
    </xdr:to>
    <xdr:cxnSp macro="">
      <xdr:nvCxnSpPr>
        <xdr:cNvPr id="9" name="Conector reto 8"/>
        <xdr:cNvCxnSpPr/>
      </xdr:nvCxnSpPr>
      <xdr:spPr>
        <a:xfrm>
          <a:off x="5736431" y="957264"/>
          <a:ext cx="26194" cy="5472111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142874</xdr:colOff>
      <xdr:row>8</xdr:row>
      <xdr:rowOff>71439</xdr:rowOff>
    </xdr:from>
    <xdr:to>
      <xdr:col>9</xdr:col>
      <xdr:colOff>190500</xdr:colOff>
      <xdr:row>19</xdr:row>
      <xdr:rowOff>166688</xdr:rowOff>
    </xdr:to>
    <xdr:sp macro="" textlink="">
      <xdr:nvSpPr>
        <xdr:cNvPr id="2" name="Retângulo 1"/>
        <xdr:cNvSpPr/>
      </xdr:nvSpPr>
      <xdr:spPr>
        <a:xfrm>
          <a:off x="142874" y="1595439"/>
          <a:ext cx="5512595" cy="2190749"/>
        </a:xfrm>
        <a:prstGeom prst="rect">
          <a:avLst/>
        </a:prstGeom>
        <a:solidFill>
          <a:schemeClr val="bg2">
            <a:lumMod val="75000"/>
            <a:alpha val="3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140494</xdr:colOff>
      <xdr:row>23</xdr:row>
      <xdr:rowOff>33337</xdr:rowOff>
    </xdr:from>
    <xdr:to>
      <xdr:col>9</xdr:col>
      <xdr:colOff>202406</xdr:colOff>
      <xdr:row>35</xdr:row>
      <xdr:rowOff>130968</xdr:rowOff>
    </xdr:to>
    <xdr:sp macro="" textlink="">
      <xdr:nvSpPr>
        <xdr:cNvPr id="13" name="Retângulo 12"/>
        <xdr:cNvSpPr/>
      </xdr:nvSpPr>
      <xdr:spPr>
        <a:xfrm>
          <a:off x="140494" y="4414837"/>
          <a:ext cx="5526881" cy="2383631"/>
        </a:xfrm>
        <a:prstGeom prst="rect">
          <a:avLst/>
        </a:prstGeom>
        <a:solidFill>
          <a:schemeClr val="bg2">
            <a:lumMod val="75000"/>
            <a:alpha val="3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252412</xdr:colOff>
      <xdr:row>10</xdr:row>
      <xdr:rowOff>35721</xdr:rowOff>
    </xdr:from>
    <xdr:to>
      <xdr:col>9</xdr:col>
      <xdr:colOff>452436</xdr:colOff>
      <xdr:row>19</xdr:row>
      <xdr:rowOff>154780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152401</xdr:colOff>
      <xdr:row>8</xdr:row>
      <xdr:rowOff>66675</xdr:rowOff>
    </xdr:from>
    <xdr:to>
      <xdr:col>4</xdr:col>
      <xdr:colOff>342901</xdr:colOff>
      <xdr:row>10</xdr:row>
      <xdr:rowOff>142875</xdr:rowOff>
    </xdr:to>
    <xdr:sp macro="" textlink="">
      <xdr:nvSpPr>
        <xdr:cNvPr id="11" name="CaixaDeTexto 10"/>
        <xdr:cNvSpPr txBox="1"/>
      </xdr:nvSpPr>
      <xdr:spPr>
        <a:xfrm>
          <a:off x="152401" y="1590675"/>
          <a:ext cx="26193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QTD</a:t>
          </a:r>
          <a:r>
            <a:rPr lang="pt-BR" sz="2800" b="1" baseline="0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 DE PRODUTOS</a:t>
          </a:r>
          <a:endParaRPr lang="pt-BR" sz="2800" b="1">
            <a:ln>
              <a:noFill/>
              <a:round/>
            </a:ln>
            <a:solidFill>
              <a:schemeClr val="bg1"/>
            </a:solidFill>
            <a:latin typeface="Arabic Typesetting" pitchFamily="66" charset="-78"/>
            <a:cs typeface="Arabic Typesetting" pitchFamily="66" charset="-78"/>
          </a:endParaRPr>
        </a:p>
      </xdr:txBody>
    </xdr:sp>
    <xdr:clientData/>
  </xdr:twoCellAnchor>
  <xdr:twoCellAnchor>
    <xdr:from>
      <xdr:col>0</xdr:col>
      <xdr:colOff>102395</xdr:colOff>
      <xdr:row>23</xdr:row>
      <xdr:rowOff>64293</xdr:rowOff>
    </xdr:from>
    <xdr:to>
      <xdr:col>6</xdr:col>
      <xdr:colOff>535782</xdr:colOff>
      <xdr:row>25</xdr:row>
      <xdr:rowOff>140493</xdr:rowOff>
    </xdr:to>
    <xdr:sp macro="" textlink="">
      <xdr:nvSpPr>
        <xdr:cNvPr id="12" name="CaixaDeTexto 11"/>
        <xdr:cNvSpPr txBox="1"/>
      </xdr:nvSpPr>
      <xdr:spPr>
        <a:xfrm>
          <a:off x="102395" y="4445793"/>
          <a:ext cx="40767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TOTAL</a:t>
          </a:r>
          <a:r>
            <a:rPr lang="pt-BR" sz="2800" b="1" baseline="0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 EM REAIS POR PRODUTO</a:t>
          </a:r>
          <a:endParaRPr lang="pt-BR" sz="2800" b="1">
            <a:ln>
              <a:noFill/>
              <a:round/>
            </a:ln>
            <a:solidFill>
              <a:schemeClr val="bg1"/>
            </a:solidFill>
            <a:latin typeface="Arabic Typesetting" pitchFamily="66" charset="-78"/>
            <a:cs typeface="Arabic Typesetting" pitchFamily="66" charset="-78"/>
          </a:endParaRPr>
        </a:p>
      </xdr:txBody>
    </xdr:sp>
    <xdr:clientData/>
  </xdr:twoCellAnchor>
  <xdr:twoCellAnchor>
    <xdr:from>
      <xdr:col>0</xdr:col>
      <xdr:colOff>159543</xdr:colOff>
      <xdr:row>25</xdr:row>
      <xdr:rowOff>100013</xdr:rowOff>
    </xdr:from>
    <xdr:to>
      <xdr:col>9</xdr:col>
      <xdr:colOff>297657</xdr:colOff>
      <xdr:row>35</xdr:row>
      <xdr:rowOff>119062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600073</xdr:colOff>
      <xdr:row>9</xdr:row>
      <xdr:rowOff>95251</xdr:rowOff>
    </xdr:from>
    <xdr:to>
      <xdr:col>17</xdr:col>
      <xdr:colOff>535781</xdr:colOff>
      <xdr:row>22</xdr:row>
      <xdr:rowOff>11906</xdr:rowOff>
    </xdr:to>
    <xdr:graphicFrame macro="">
      <xdr:nvGraphicFramePr>
        <xdr:cNvPr id="26" name="Gráfico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19</xdr:col>
      <xdr:colOff>69056</xdr:colOff>
      <xdr:row>12</xdr:row>
      <xdr:rowOff>55960</xdr:rowOff>
    </xdr:from>
    <xdr:to>
      <xdr:col>23</xdr:col>
      <xdr:colOff>28781</xdr:colOff>
      <xdr:row>14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7" name="Mê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6212" y="2341960"/>
              <a:ext cx="2388600" cy="420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164306</xdr:colOff>
      <xdr:row>7</xdr:row>
      <xdr:rowOff>26195</xdr:rowOff>
    </xdr:from>
    <xdr:to>
      <xdr:col>26</xdr:col>
      <xdr:colOff>452437</xdr:colOff>
      <xdr:row>14</xdr:row>
      <xdr:rowOff>83344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8" name="Client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30337" y="1359695"/>
              <a:ext cx="2109788" cy="1390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51196</xdr:colOff>
      <xdr:row>7</xdr:row>
      <xdr:rowOff>38100</xdr:rowOff>
    </xdr:from>
    <xdr:to>
      <xdr:col>23</xdr:col>
      <xdr:colOff>10921</xdr:colOff>
      <xdr:row>9</xdr:row>
      <xdr:rowOff>119062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9" name="Forma de pagamen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de pagamen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8352" y="1371600"/>
              <a:ext cx="2388600" cy="461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>
    <xdr:from>
      <xdr:col>9</xdr:col>
      <xdr:colOff>426244</xdr:colOff>
      <xdr:row>22</xdr:row>
      <xdr:rowOff>188119</xdr:rowOff>
    </xdr:from>
    <xdr:to>
      <xdr:col>18</xdr:col>
      <xdr:colOff>488156</xdr:colOff>
      <xdr:row>35</xdr:row>
      <xdr:rowOff>95250</xdr:rowOff>
    </xdr:to>
    <xdr:sp macro="" textlink="">
      <xdr:nvSpPr>
        <xdr:cNvPr id="38" name="Retângulo 37"/>
        <xdr:cNvSpPr/>
      </xdr:nvSpPr>
      <xdr:spPr>
        <a:xfrm>
          <a:off x="5891213" y="4379119"/>
          <a:ext cx="5526881" cy="2383631"/>
        </a:xfrm>
        <a:prstGeom prst="rect">
          <a:avLst/>
        </a:prstGeom>
        <a:solidFill>
          <a:schemeClr val="bg2">
            <a:lumMod val="75000"/>
            <a:alpha val="3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166687</xdr:colOff>
      <xdr:row>22</xdr:row>
      <xdr:rowOff>166688</xdr:rowOff>
    </xdr:from>
    <xdr:to>
      <xdr:col>13</xdr:col>
      <xdr:colOff>511969</xdr:colOff>
      <xdr:row>35</xdr:row>
      <xdr:rowOff>64294</xdr:rowOff>
    </xdr:to>
    <xdr:graphicFrame macro="">
      <xdr:nvGraphicFramePr>
        <xdr:cNvPr id="37" name="Gráfico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414339</xdr:colOff>
      <xdr:row>8</xdr:row>
      <xdr:rowOff>59531</xdr:rowOff>
    </xdr:from>
    <xdr:to>
      <xdr:col>18</xdr:col>
      <xdr:colOff>476251</xdr:colOff>
      <xdr:row>19</xdr:row>
      <xdr:rowOff>166688</xdr:rowOff>
    </xdr:to>
    <xdr:sp macro="" textlink="">
      <xdr:nvSpPr>
        <xdr:cNvPr id="44" name="Retângulo 43"/>
        <xdr:cNvSpPr/>
      </xdr:nvSpPr>
      <xdr:spPr>
        <a:xfrm>
          <a:off x="5879308" y="1583531"/>
          <a:ext cx="5526881" cy="2202657"/>
        </a:xfrm>
        <a:prstGeom prst="rect">
          <a:avLst/>
        </a:prstGeom>
        <a:solidFill>
          <a:schemeClr val="bg2">
            <a:lumMod val="75000"/>
            <a:alpha val="3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500063</xdr:colOff>
      <xdr:row>22</xdr:row>
      <xdr:rowOff>119063</xdr:rowOff>
    </xdr:from>
    <xdr:to>
      <xdr:col>18</xdr:col>
      <xdr:colOff>416718</xdr:colOff>
      <xdr:row>35</xdr:row>
      <xdr:rowOff>52386</xdr:rowOff>
    </xdr:to>
    <xdr:graphicFrame macro="">
      <xdr:nvGraphicFramePr>
        <xdr:cNvPr id="45" name="Gráfico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438150</xdr:colOff>
      <xdr:row>8</xdr:row>
      <xdr:rowOff>54769</xdr:rowOff>
    </xdr:from>
    <xdr:to>
      <xdr:col>16</xdr:col>
      <xdr:colOff>547687</xdr:colOff>
      <xdr:row>10</xdr:row>
      <xdr:rowOff>130969</xdr:rowOff>
    </xdr:to>
    <xdr:sp macro="" textlink="">
      <xdr:nvSpPr>
        <xdr:cNvPr id="34" name="CaixaDeTexto 33"/>
        <xdr:cNvSpPr txBox="1"/>
      </xdr:nvSpPr>
      <xdr:spPr>
        <a:xfrm>
          <a:off x="5903119" y="1578769"/>
          <a:ext cx="4360068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QTD</a:t>
          </a:r>
          <a:r>
            <a:rPr lang="pt-BR" sz="2800" b="1" baseline="0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 DE PRODUTOS X CATEGORIA</a:t>
          </a:r>
          <a:endParaRPr lang="pt-BR" sz="2800" b="1">
            <a:ln>
              <a:noFill/>
              <a:round/>
            </a:ln>
            <a:solidFill>
              <a:schemeClr val="bg1"/>
            </a:solidFill>
            <a:latin typeface="Arabic Typesetting" pitchFamily="66" charset="-78"/>
            <a:cs typeface="Arabic Typesetting" pitchFamily="66" charset="-78"/>
          </a:endParaRPr>
        </a:p>
      </xdr:txBody>
    </xdr:sp>
    <xdr:clientData/>
  </xdr:twoCellAnchor>
  <xdr:twoCellAnchor>
    <xdr:from>
      <xdr:col>9</xdr:col>
      <xdr:colOff>411956</xdr:colOff>
      <xdr:row>22</xdr:row>
      <xdr:rowOff>100013</xdr:rowOff>
    </xdr:from>
    <xdr:to>
      <xdr:col>16</xdr:col>
      <xdr:colOff>521493</xdr:colOff>
      <xdr:row>24</xdr:row>
      <xdr:rowOff>176213</xdr:rowOff>
    </xdr:to>
    <xdr:sp macro="" textlink="">
      <xdr:nvSpPr>
        <xdr:cNvPr id="46" name="CaixaDeTexto 45"/>
        <xdr:cNvSpPr txBox="1"/>
      </xdr:nvSpPr>
      <xdr:spPr>
        <a:xfrm>
          <a:off x="5876925" y="4291013"/>
          <a:ext cx="4360068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FORMA</a:t>
          </a:r>
          <a:r>
            <a:rPr lang="pt-BR" sz="2800" b="1" baseline="0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 DE PAGAMENTO</a:t>
          </a:r>
          <a:endParaRPr lang="pt-BR" sz="2800" b="1">
            <a:ln>
              <a:noFill/>
              <a:round/>
            </a:ln>
            <a:solidFill>
              <a:schemeClr val="bg1"/>
            </a:solidFill>
            <a:latin typeface="Arabic Typesetting" pitchFamily="66" charset="-78"/>
            <a:cs typeface="Arabic Typesetting" pitchFamily="66" charset="-78"/>
          </a:endParaRPr>
        </a:p>
      </xdr:txBody>
    </xdr:sp>
    <xdr:clientData/>
  </xdr:twoCellAnchor>
  <xdr:twoCellAnchor>
    <xdr:from>
      <xdr:col>19</xdr:col>
      <xdr:colOff>30959</xdr:colOff>
      <xdr:row>15</xdr:row>
      <xdr:rowOff>83344</xdr:rowOff>
    </xdr:from>
    <xdr:to>
      <xdr:col>26</xdr:col>
      <xdr:colOff>511968</xdr:colOff>
      <xdr:row>35</xdr:row>
      <xdr:rowOff>130970</xdr:rowOff>
    </xdr:to>
    <xdr:sp macro="" textlink="">
      <xdr:nvSpPr>
        <xdr:cNvPr id="53" name="Retângulo 52"/>
        <xdr:cNvSpPr/>
      </xdr:nvSpPr>
      <xdr:spPr>
        <a:xfrm>
          <a:off x="11568115" y="2940844"/>
          <a:ext cx="4731541" cy="3857626"/>
        </a:xfrm>
        <a:prstGeom prst="rect">
          <a:avLst/>
        </a:prstGeom>
        <a:solidFill>
          <a:schemeClr val="bg2">
            <a:lumMod val="75000"/>
            <a:alpha val="3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245269</xdr:colOff>
      <xdr:row>16</xdr:row>
      <xdr:rowOff>4763</xdr:rowOff>
    </xdr:from>
    <xdr:to>
      <xdr:col>26</xdr:col>
      <xdr:colOff>354805</xdr:colOff>
      <xdr:row>20</xdr:row>
      <xdr:rowOff>166688</xdr:rowOff>
    </xdr:to>
    <xdr:sp macro="" textlink="">
      <xdr:nvSpPr>
        <xdr:cNvPr id="50" name="CaixaDeTexto 49"/>
        <xdr:cNvSpPr txBox="1"/>
      </xdr:nvSpPr>
      <xdr:spPr>
        <a:xfrm>
          <a:off x="11782425" y="3052763"/>
          <a:ext cx="4360068" cy="923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800" b="1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TOTAL</a:t>
          </a:r>
          <a:r>
            <a:rPr lang="pt-BR" sz="2800" b="1" baseline="0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 DE VENDAS POR TIPO DE CLIENTE</a:t>
          </a:r>
          <a:endParaRPr lang="pt-BR" sz="2800" b="1">
            <a:ln>
              <a:noFill/>
              <a:round/>
            </a:ln>
            <a:solidFill>
              <a:schemeClr val="bg1"/>
            </a:solidFill>
            <a:latin typeface="Arabic Typesetting" pitchFamily="66" charset="-78"/>
            <a:cs typeface="Arabic Typesetting" pitchFamily="66" charset="-78"/>
          </a:endParaRPr>
        </a:p>
      </xdr:txBody>
    </xdr:sp>
    <xdr:clientData/>
  </xdr:twoCellAnchor>
  <xdr:twoCellAnchor>
    <xdr:from>
      <xdr:col>20</xdr:col>
      <xdr:colOff>559594</xdr:colOff>
      <xdr:row>26</xdr:row>
      <xdr:rowOff>130967</xdr:rowOff>
    </xdr:from>
    <xdr:to>
      <xdr:col>25</xdr:col>
      <xdr:colOff>142875</xdr:colOff>
      <xdr:row>35</xdr:row>
      <xdr:rowOff>95248</xdr:rowOff>
    </xdr:to>
    <xdr:sp macro="" textlink="calculo!R44">
      <xdr:nvSpPr>
        <xdr:cNvPr id="54" name="CaixaDeTexto 53"/>
        <xdr:cNvSpPr txBox="1"/>
      </xdr:nvSpPr>
      <xdr:spPr>
        <a:xfrm>
          <a:off x="12703969" y="5083967"/>
          <a:ext cx="2619375" cy="1678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F71C5CD-03F4-4A7C-9D5F-298A37DAA352}" type="TxLink">
            <a:rPr lang="pt-BR" sz="7200">
              <a:solidFill>
                <a:schemeClr val="bg1"/>
              </a:solidFill>
            </a:rPr>
            <a:pPr/>
            <a:t>7,47%</a:t>
          </a:fld>
          <a:endParaRPr lang="pt-BR" sz="72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47627</xdr:colOff>
      <xdr:row>21</xdr:row>
      <xdr:rowOff>130968</xdr:rowOff>
    </xdr:from>
    <xdr:to>
      <xdr:col>24</xdr:col>
      <xdr:colOff>273846</xdr:colOff>
      <xdr:row>25</xdr:row>
      <xdr:rowOff>119062</xdr:rowOff>
    </xdr:to>
    <xdr:sp macro="" textlink="calculo!P44">
      <xdr:nvSpPr>
        <xdr:cNvPr id="55" name="CaixaDeTexto 54"/>
        <xdr:cNvSpPr txBox="1"/>
      </xdr:nvSpPr>
      <xdr:spPr>
        <a:xfrm>
          <a:off x="13406440" y="4131468"/>
          <a:ext cx="1440656" cy="750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8B1BF40-B564-4895-B25A-0F08D6BDB786}" type="TxLink">
            <a:rPr lang="pt-BR" sz="3600">
              <a:solidFill>
                <a:schemeClr val="bg1"/>
              </a:solidFill>
            </a:rPr>
            <a:pPr/>
            <a:t>igreja</a:t>
          </a:fld>
          <a:endParaRPr lang="pt-BR" sz="36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602455</xdr:colOff>
      <xdr:row>5</xdr:row>
      <xdr:rowOff>147639</xdr:rowOff>
    </xdr:from>
    <xdr:to>
      <xdr:col>22</xdr:col>
      <xdr:colOff>476250</xdr:colOff>
      <xdr:row>7</xdr:row>
      <xdr:rowOff>154782</xdr:rowOff>
    </xdr:to>
    <xdr:sp macro="" textlink="">
      <xdr:nvSpPr>
        <xdr:cNvPr id="30" name="CaixaDeTexto 29"/>
        <xdr:cNvSpPr txBox="1"/>
      </xdr:nvSpPr>
      <xdr:spPr>
        <a:xfrm>
          <a:off x="11532393" y="1100139"/>
          <a:ext cx="2302670" cy="388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FORMA</a:t>
          </a:r>
          <a:r>
            <a:rPr lang="pt-BR" sz="2000" b="1" baseline="0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 DE PAGAMENTO</a:t>
          </a:r>
          <a:endParaRPr lang="pt-BR" sz="2000" b="1">
            <a:ln>
              <a:noFill/>
              <a:round/>
            </a:ln>
            <a:solidFill>
              <a:schemeClr val="bg1"/>
            </a:solidFill>
            <a:latin typeface="Arabic Typesetting" pitchFamily="66" charset="-78"/>
            <a:cs typeface="Arabic Typesetting" pitchFamily="66" charset="-78"/>
          </a:endParaRPr>
        </a:p>
      </xdr:txBody>
    </xdr:sp>
    <xdr:clientData/>
  </xdr:twoCellAnchor>
  <xdr:twoCellAnchor>
    <xdr:from>
      <xdr:col>19</xdr:col>
      <xdr:colOff>16669</xdr:colOff>
      <xdr:row>10</xdr:row>
      <xdr:rowOff>157163</xdr:rowOff>
    </xdr:from>
    <xdr:to>
      <xdr:col>20</xdr:col>
      <xdr:colOff>83345</xdr:colOff>
      <xdr:row>12</xdr:row>
      <xdr:rowOff>164306</xdr:rowOff>
    </xdr:to>
    <xdr:sp macro="" textlink="">
      <xdr:nvSpPr>
        <xdr:cNvPr id="31" name="CaixaDeTexto 30"/>
        <xdr:cNvSpPr txBox="1"/>
      </xdr:nvSpPr>
      <xdr:spPr>
        <a:xfrm>
          <a:off x="11553825" y="2062163"/>
          <a:ext cx="673895" cy="388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MÊS</a:t>
          </a:r>
        </a:p>
      </xdr:txBody>
    </xdr:sp>
    <xdr:clientData/>
  </xdr:twoCellAnchor>
  <xdr:twoCellAnchor>
    <xdr:from>
      <xdr:col>23</xdr:col>
      <xdr:colOff>100013</xdr:colOff>
      <xdr:row>5</xdr:row>
      <xdr:rowOff>121444</xdr:rowOff>
    </xdr:from>
    <xdr:to>
      <xdr:col>24</xdr:col>
      <xdr:colOff>535782</xdr:colOff>
      <xdr:row>7</xdr:row>
      <xdr:rowOff>128587</xdr:rowOff>
    </xdr:to>
    <xdr:sp macro="" textlink="">
      <xdr:nvSpPr>
        <xdr:cNvPr id="32" name="CaixaDeTexto 31"/>
        <xdr:cNvSpPr txBox="1"/>
      </xdr:nvSpPr>
      <xdr:spPr>
        <a:xfrm>
          <a:off x="14066044" y="1073944"/>
          <a:ext cx="1042988" cy="388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>
              <a:ln>
                <a:noFill/>
                <a:round/>
              </a:ln>
              <a:solidFill>
                <a:schemeClr val="bg1"/>
              </a:solidFill>
              <a:latin typeface="Arabic Typesetting" pitchFamily="66" charset="-78"/>
              <a:cs typeface="Arabic Typesetting" pitchFamily="66" charset="-78"/>
            </a:rPr>
            <a:t>CLIENTE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4059.820298495368" createdVersion="4" refreshedVersion="4" minRefreshableVersion="3" recordCount="64">
  <cacheSource type="worksheet">
    <worksheetSource name="Base_estoque"/>
  </cacheSource>
  <cacheFields count="5">
    <cacheField name="Produtos" numFmtId="0">
      <sharedItems/>
    </cacheField>
    <cacheField name="Categoria" numFmtId="0">
      <sharedItems count="5">
        <s v="ED. LIMITADA"/>
        <s v="CUIDADOS COM A PELE - TIME WISE"/>
        <s v="CUIDADOS COM A PELE - TIME WISE REPAIR"/>
        <s v="CUIDADOS COM A PELE - BOTANICAL EFFECTS"/>
        <s v="MAQUIAGEM EM REFIL - SOMBRA MINERAL"/>
      </sharedItems>
    </cacheField>
    <cacheField name="qtd" numFmtId="0">
      <sharedItems containsSemiMixedTypes="0" containsString="0" containsNumber="1" containsInteger="1" minValue="0" maxValue="10"/>
    </cacheField>
    <cacheField name="Valor" numFmtId="44">
      <sharedItems containsSemiMixedTypes="0" containsString="0" containsNumber="1" minValue="28" maxValue="99"/>
    </cacheField>
    <cacheField name="Total" numFmtId="0">
      <sharedItems containsSemiMixedTypes="0" containsString="0" containsNumber="1" minValue="0" maxValue="8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c" refreshedDate="44059.820298726852" createdVersion="4" refreshedVersion="4" minRefreshableVersion="3" recordCount="21">
  <cacheSource type="worksheet">
    <worksheetSource name="Tabela2"/>
  </cacheSource>
  <cacheFields count="17">
    <cacheField name="Pedido" numFmtId="0">
      <sharedItems containsString="0" containsBlank="1" containsNumber="1" containsInteger="1" minValue="122" maxValue="141"/>
    </cacheField>
    <cacheField name="Data do pedido" numFmtId="16">
      <sharedItems containsNonDate="0" containsDate="1" containsString="0" containsBlank="1" minDate="2018-01-05T00:00:00" maxDate="2018-03-06T00:00:00"/>
    </cacheField>
    <cacheField name="Mês" numFmtId="16">
      <sharedItems containsBlank="1" count="4">
        <s v="fev"/>
        <s v="jan"/>
        <s v="mar"/>
        <m/>
      </sharedItems>
    </cacheField>
    <cacheField name="Data da Venda" numFmtId="16">
      <sharedItems containsNonDate="0" containsDate="1" containsString="0" containsBlank="1" minDate="2020-01-11T00:00:00" maxDate="2020-03-14T00:00:00"/>
    </cacheField>
    <cacheField name="Nome" numFmtId="0">
      <sharedItems containsBlank="1"/>
    </cacheField>
    <cacheField name="Cliente" numFmtId="0">
      <sharedItems containsBlank="1" count="6">
        <s v="salão"/>
        <s v="prédio"/>
        <s v="igreja"/>
        <s v="salão de beleza"/>
        <s v="praia"/>
        <m/>
      </sharedItems>
    </cacheField>
    <cacheField name="Endereço" numFmtId="0">
      <sharedItems containsBlank="1"/>
    </cacheField>
    <cacheField name="Celular" numFmtId="0">
      <sharedItems containsString="0" containsBlank="1" containsNumber="1" containsInteger="1" minValue="11912345678" maxValue="11912345697"/>
    </cacheField>
    <cacheField name="Item" numFmtId="0">
      <sharedItems containsBlank="1"/>
    </cacheField>
    <cacheField name="categoria" numFmtId="0">
      <sharedItems containsBlank="1" count="6">
        <s v="ED. LIMITADA"/>
        <s v="CUIDADOS COM A PELE - TIME WISE"/>
        <s v="CUIDADOS COM A PELE - BOTANICAL EFFECTS"/>
        <s v="MAQUIAGEM EM REFIL - SOMBRA MINERAL"/>
        <s v="Não Definido"/>
        <m/>
      </sharedItems>
    </cacheField>
    <cacheField name="Valor" numFmtId="0">
      <sharedItems containsMixedTypes="1" containsNumber="1" containsInteger="1" minValue="28" maxValue="89"/>
    </cacheField>
    <cacheField name="qtd" numFmtId="0">
      <sharedItems containsString="0" containsBlank="1" containsNumber="1" containsInteger="1" minValue="1" maxValue="5" count="6">
        <n v="1"/>
        <n v="2"/>
        <n v="5"/>
        <n v="3"/>
        <n v="4"/>
        <m/>
      </sharedItems>
    </cacheField>
    <cacheField name="total" numFmtId="0">
      <sharedItems containsBlank="1" containsMixedTypes="1" containsNumber="1" containsInteger="1" minValue="28" maxValue="316"/>
    </cacheField>
    <cacheField name="total comissão" numFmtId="0">
      <sharedItems containsString="0" containsBlank="1" containsNumber="1" minValue="0" maxValue="79"/>
    </cacheField>
    <cacheField name="Forma de pagamento" numFmtId="0">
      <sharedItems containsBlank="1" count="4">
        <s v="dinheiro"/>
        <s v="crédito"/>
        <s v="débito"/>
        <m/>
      </sharedItems>
    </cacheField>
    <cacheField name="Colunas1" numFmtId="0">
      <sharedItems containsNonDate="0" containsString="0" containsBlank="1"/>
    </cacheField>
    <cacheField name="valor comissão" numFmtId="0">
      <sharedItems containsString="0" containsBlank="1" containsNumber="1" minValue="0.25" maxValue="0.25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s v="BATOM CREMOSO HEATS TOGETHER"/>
    <x v="0"/>
    <n v="10"/>
    <n v="49.9"/>
    <n v="499"/>
  </r>
  <r>
    <s v="ESMALTE CAREFREE CORAL"/>
    <x v="0"/>
    <n v="10"/>
    <n v="28"/>
    <n v="280"/>
  </r>
  <r>
    <s v="ILUMINADOR GLOWING FINISH"/>
    <x v="0"/>
    <n v="4"/>
    <n v="89"/>
    <n v="356"/>
  </r>
  <r>
    <s v="COLEÇÃO SPA PARA OS PÉS"/>
    <x v="0"/>
    <n v="3"/>
    <n v="99"/>
    <n v="297"/>
  </r>
  <r>
    <s v="ESMALTE PEARL ROSE"/>
    <x v="0"/>
    <n v="0"/>
    <n v="28"/>
    <n v="0"/>
  </r>
  <r>
    <s v="ESMALTE LAGOON"/>
    <x v="0"/>
    <n v="10"/>
    <n v="28"/>
    <n v="280"/>
  </r>
  <r>
    <s v="QUINTETO DE SOMBRAS EMERALD NOIR"/>
    <x v="0"/>
    <n v="3"/>
    <n v="79"/>
    <n v="237"/>
  </r>
  <r>
    <s v="GEL DE LIMPEZA 3EM1 (M/O)"/>
    <x v="1"/>
    <n v="6"/>
    <n v="49.9"/>
    <n v="299.39999999999998"/>
  </r>
  <r>
    <s v="CREME DE LIMPEZA 3EM1 (S/N)"/>
    <x v="1"/>
    <n v="5"/>
    <n v="28"/>
    <n v="140"/>
  </r>
  <r>
    <s v="HIDRATANTE REDUTOR DE LINHAS (M/O)"/>
    <x v="1"/>
    <n v="0"/>
    <n v="89"/>
    <n v="0"/>
  </r>
  <r>
    <s v="HIDRATANTE REDUTOR DE LINHAS (S/N)"/>
    <x v="1"/>
    <n v="7"/>
    <n v="99"/>
    <n v="693"/>
  </r>
  <r>
    <s v="HIDRATANTE REDUTOR DE LINHAS FPS30"/>
    <x v="1"/>
    <n v="9"/>
    <n v="28"/>
    <n v="252"/>
  </r>
  <r>
    <s v="SOLUÇÃO DIURNA FPS30"/>
    <x v="1"/>
    <n v="8"/>
    <n v="28"/>
    <n v="224"/>
  </r>
  <r>
    <s v="SOLUÇÃO NOTURNA"/>
    <x v="1"/>
    <n v="7"/>
    <n v="79"/>
    <n v="553"/>
  </r>
  <r>
    <s v="KIT TIME WISE (M/O)"/>
    <x v="1"/>
    <n v="3"/>
    <n v="49.9"/>
    <n v="149.69999999999999"/>
  </r>
  <r>
    <s v="KIT TIME WISE (S/N)"/>
    <x v="1"/>
    <n v="7"/>
    <n v="28"/>
    <n v="196"/>
  </r>
  <r>
    <s v="KIT SOLUÇÃO DIURNA E NOTURNA"/>
    <x v="1"/>
    <n v="1"/>
    <n v="89"/>
    <n v="89"/>
  </r>
  <r>
    <s v="SABONETE 3 EM 1 DE LIMPEZA FACIAL"/>
    <x v="1"/>
    <n v="4"/>
    <n v="99"/>
    <n v="396"/>
  </r>
  <r>
    <s v="CREME FIRMADOR P/ AREA DOS OLHOS"/>
    <x v="1"/>
    <n v="8"/>
    <n v="28"/>
    <n v="224"/>
  </r>
  <r>
    <s v="KIT MICRODERMOABRASÃO"/>
    <x v="1"/>
    <n v="2"/>
    <n v="28"/>
    <n v="56"/>
  </r>
  <r>
    <s v="MICRODERMOABRASÃO PASSO 1: REFINAR"/>
    <x v="1"/>
    <n v="0"/>
    <n v="79"/>
    <n v="0"/>
  </r>
  <r>
    <s v="MICRODERMOABRASÃO PASSO 2: RESTAURAR"/>
    <x v="1"/>
    <n v="10"/>
    <n v="49.9"/>
    <n v="499"/>
  </r>
  <r>
    <s v="SERUM CLAREADOR EVEN COMPLEXION"/>
    <x v="1"/>
    <n v="0"/>
    <n v="28"/>
    <n v="0"/>
  </r>
  <r>
    <s v="LOÇÃO EVEN COMPLEXION"/>
    <x v="1"/>
    <n v="10"/>
    <n v="89"/>
    <n v="890"/>
  </r>
  <r>
    <s v="SÉRUM CORRETOR DE TOM FACIAL TIME WISE"/>
    <x v="1"/>
    <n v="0"/>
    <n v="99"/>
    <n v="0"/>
  </r>
  <r>
    <s v="LOÇÃO CORPORAL FIRMADORA TARGETED-ACTION"/>
    <x v="1"/>
    <n v="0"/>
    <n v="28"/>
    <n v="0"/>
  </r>
  <r>
    <s v="GEL CREME REDUTOR DE CELULITE"/>
    <x v="1"/>
    <n v="5"/>
    <n v="28"/>
    <n v="140"/>
  </r>
  <r>
    <s v="MASSAGEADOR CORPORAL"/>
    <x v="1"/>
    <n v="0"/>
    <n v="79"/>
    <n v="0"/>
  </r>
  <r>
    <s v="KIT VOLU-FIRM TIMEWISE REPAIR"/>
    <x v="2"/>
    <n v="10"/>
    <n v="49.9"/>
    <n v="499"/>
  </r>
  <r>
    <s v="ESPUMA DE LIMPEZA VOLU-FIRM "/>
    <x v="2"/>
    <n v="6"/>
    <n v="28"/>
    <n v="168"/>
  </r>
  <r>
    <s v="SÉRUM LIFTING VOLU-FIRM "/>
    <x v="2"/>
    <n v="7"/>
    <n v="89"/>
    <n v="623"/>
  </r>
  <r>
    <s v="CREME DIURNO FPS30"/>
    <x v="2"/>
    <n v="7"/>
    <n v="99"/>
    <n v="693"/>
  </r>
  <r>
    <s v="CREME NOTURNO"/>
    <x v="2"/>
    <n v="7"/>
    <n v="28"/>
    <n v="196"/>
  </r>
  <r>
    <s v="CREME P/ AREA DOS OLHOS VOLU-FIRM"/>
    <x v="2"/>
    <n v="0"/>
    <n v="28"/>
    <n v="0"/>
  </r>
  <r>
    <s v="PEELING FACIAL RENOVADOR EM GEL TIMEWISE REPAIR"/>
    <x v="2"/>
    <n v="8"/>
    <n v="79"/>
    <n v="632"/>
  </r>
  <r>
    <s v="PREENCHEDOR DE RUGAS VOLU-FILL"/>
    <x v="2"/>
    <n v="10"/>
    <n v="49.9"/>
    <n v="499"/>
  </r>
  <r>
    <s v="KIT CREME DIURNO E CREME NOTURNO"/>
    <x v="2"/>
    <n v="0"/>
    <n v="28"/>
    <n v="0"/>
  </r>
  <r>
    <s v="GEL DE LIMPEZA (M/O)"/>
    <x v="3"/>
    <n v="10"/>
    <n v="89"/>
    <n v="890"/>
  </r>
  <r>
    <s v="ESFOLIANTE REVIGORANTE"/>
    <x v="3"/>
    <n v="4"/>
    <n v="99"/>
    <n v="396"/>
  </r>
  <r>
    <s v="TÔNICO FACIAL REFRESCANTE"/>
    <x v="3"/>
    <n v="10"/>
    <n v="28"/>
    <n v="280"/>
  </r>
  <r>
    <s v="GEL HIDRATANTE"/>
    <x v="3"/>
    <n v="3"/>
    <n v="28"/>
    <n v="84"/>
  </r>
  <r>
    <s v="HIDRATANTE FPS30 BOTANICAL EFFECTS"/>
    <x v="3"/>
    <n v="6"/>
    <n v="79"/>
    <n v="474"/>
  </r>
  <r>
    <s v="AMBER BLAZE"/>
    <x v="4"/>
    <n v="8"/>
    <n v="49.9"/>
    <n v="399.2"/>
  </r>
  <r>
    <s v="SPARKLING WHITE"/>
    <x v="4"/>
    <n v="4"/>
    <n v="28"/>
    <n v="112"/>
  </r>
  <r>
    <s v="CRYSTALLINE"/>
    <x v="4"/>
    <n v="6"/>
    <n v="89"/>
    <n v="534"/>
  </r>
  <r>
    <s v="GLISTENING GOLD"/>
    <x v="4"/>
    <n v="7"/>
    <n v="99"/>
    <n v="693"/>
  </r>
  <r>
    <s v="GOLDEN VANILLA"/>
    <x v="4"/>
    <n v="2"/>
    <n v="28"/>
    <n v="56"/>
  </r>
  <r>
    <s v="ANTIQUE ROSE "/>
    <x v="4"/>
    <n v="3"/>
    <n v="28"/>
    <n v="84"/>
  </r>
  <r>
    <s v="ROSEGOLD"/>
    <x v="4"/>
    <n v="8"/>
    <n v="79"/>
    <n v="632"/>
  </r>
  <r>
    <s v="CINNABAR"/>
    <x v="4"/>
    <n v="3"/>
    <n v="49.9"/>
    <n v="149.69999999999999"/>
  </r>
  <r>
    <s v="ESPRESSO"/>
    <x v="4"/>
    <n v="5"/>
    <n v="28"/>
    <n v="140"/>
  </r>
  <r>
    <s v="IRIS"/>
    <x v="4"/>
    <n v="4"/>
    <n v="89"/>
    <n v="356"/>
  </r>
  <r>
    <s v="SWEET PLUM"/>
    <x v="4"/>
    <n v="9"/>
    <n v="99"/>
    <n v="891"/>
  </r>
  <r>
    <s v="ROYAL PURPLE"/>
    <x v="4"/>
    <n v="2"/>
    <n v="28"/>
    <n v="56"/>
  </r>
  <r>
    <s v="AZURE"/>
    <x v="4"/>
    <n v="1"/>
    <n v="28"/>
    <n v="28"/>
  </r>
  <r>
    <s v="MIDNIGHT STAR"/>
    <x v="4"/>
    <n v="9"/>
    <n v="79"/>
    <n v="711"/>
  </r>
  <r>
    <s v="PEACOCK BLUE"/>
    <x v="4"/>
    <n v="7"/>
    <n v="49.9"/>
    <n v="349.3"/>
  </r>
  <r>
    <s v="CLASSIC NAVY"/>
    <x v="4"/>
    <n v="9"/>
    <n v="28"/>
    <n v="252"/>
  </r>
  <r>
    <s v="EMERALD"/>
    <x v="4"/>
    <n v="4"/>
    <n v="89"/>
    <n v="356"/>
  </r>
  <r>
    <s v="GRANITE"/>
    <x v="4"/>
    <n v="5"/>
    <n v="99"/>
    <n v="495"/>
  </r>
  <r>
    <s v="SILVER SATIN"/>
    <x v="4"/>
    <n v="6"/>
    <n v="28"/>
    <n v="168"/>
  </r>
  <r>
    <s v="BRILLIANT BLACK"/>
    <x v="4"/>
    <n v="9"/>
    <n v="28"/>
    <n v="252"/>
  </r>
  <r>
    <s v="FRENCH ROAST"/>
    <x v="4"/>
    <n v="7"/>
    <n v="79"/>
    <n v="553"/>
  </r>
  <r>
    <s v="COAL"/>
    <x v="4"/>
    <n v="2"/>
    <n v="49.9"/>
    <n v="99.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">
  <r>
    <n v="122"/>
    <d v="2018-02-05T00:00:00"/>
    <x v="0"/>
    <d v="2020-01-26T00:00:00"/>
    <s v="Grazzi Massafera"/>
    <x v="0"/>
    <s v="Rua Rica, 1010"/>
    <n v="11912345678"/>
    <s v="ESMALTE LAGOON"/>
    <x v="0"/>
    <n v="28"/>
    <x v="0"/>
    <n v="28"/>
    <n v="7"/>
    <x v="0"/>
    <m/>
    <n v="0.25"/>
  </r>
  <r>
    <n v="123"/>
    <d v="2018-02-05T00:00:00"/>
    <x v="0"/>
    <d v="2020-02-25T00:00:00"/>
    <s v="Ivete Sangalo"/>
    <x v="1"/>
    <s v="Rua Rica, 1011"/>
    <n v="11912345679"/>
    <s v="QUINTETO DE SOMBRAS EMERALD NOIR"/>
    <x v="0"/>
    <n v="79"/>
    <x v="1"/>
    <n v="158"/>
    <n v="39.5"/>
    <x v="1"/>
    <m/>
    <m/>
  </r>
  <r>
    <n v="124"/>
    <d v="2018-02-05T00:00:00"/>
    <x v="0"/>
    <d v="2020-03-02T00:00:00"/>
    <s v="Maria do Gado"/>
    <x v="2"/>
    <s v="Rua Rica, 1012"/>
    <n v="11912345680"/>
    <s v="CREME DE LIMPEZA 3EM1 (S/N)"/>
    <x v="1"/>
    <n v="28"/>
    <x v="1"/>
    <n v="56"/>
    <n v="14"/>
    <x v="2"/>
    <m/>
    <m/>
  </r>
  <r>
    <n v="125"/>
    <d v="2018-01-05T00:00:00"/>
    <x v="1"/>
    <d v="2020-01-29T00:00:00"/>
    <s v="Joana do Forró"/>
    <x v="3"/>
    <s v="Rua Rica, 1013"/>
    <n v="11912345681"/>
    <s v="HIDRATANTE REDUTOR DE LINHAS FPS30"/>
    <x v="1"/>
    <n v="28"/>
    <x v="0"/>
    <n v="28"/>
    <n v="7"/>
    <x v="1"/>
    <m/>
    <m/>
  </r>
  <r>
    <n v="126"/>
    <d v="2018-01-05T00:00:00"/>
    <x v="1"/>
    <d v="2020-01-11T00:00:00"/>
    <s v="Cleidinha Flor"/>
    <x v="4"/>
    <s v="Rua Rica, 1014"/>
    <n v="11912345682"/>
    <s v="TÔNICO FACIAL REFRESCANTE"/>
    <x v="2"/>
    <n v="28"/>
    <x v="2"/>
    <n v="140"/>
    <n v="35"/>
    <x v="0"/>
    <m/>
    <m/>
  </r>
  <r>
    <n v="127"/>
    <d v="2018-02-05T00:00:00"/>
    <x v="0"/>
    <d v="2020-03-02T00:00:00"/>
    <s v="Jurupemba da Graça"/>
    <x v="0"/>
    <s v="Rua Rica, 1015"/>
    <n v="11912345683"/>
    <s v="FRENCH ROAST"/>
    <x v="3"/>
    <n v="79"/>
    <x v="3"/>
    <n v="237"/>
    <n v="59.25"/>
    <x v="1"/>
    <m/>
    <m/>
  </r>
  <r>
    <n v="128"/>
    <d v="2018-02-05T00:00:00"/>
    <x v="0"/>
    <d v="2020-03-10T00:00:00"/>
    <s v="Grazzi Massafera"/>
    <x v="1"/>
    <s v="Rua Rica, 1016"/>
    <n v="11912345684"/>
    <s v="HIDRATANTE FPS30 BOTANICAL EFFECTS"/>
    <x v="2"/>
    <n v="79"/>
    <x v="4"/>
    <n v="316"/>
    <n v="79"/>
    <x v="2"/>
    <m/>
    <m/>
  </r>
  <r>
    <n v="129"/>
    <d v="2018-02-05T00:00:00"/>
    <x v="0"/>
    <d v="2020-02-24T00:00:00"/>
    <s v="Ivete Sangalo"/>
    <x v="2"/>
    <s v="Rua Rica, 1017"/>
    <n v="11912345685"/>
    <s v="TÔNICO FACIAL REFRESCANTE"/>
    <x v="2"/>
    <n v="28"/>
    <x v="0"/>
    <n v="28"/>
    <n v="7"/>
    <x v="1"/>
    <m/>
    <m/>
  </r>
  <r>
    <n v="130"/>
    <d v="2018-02-05T00:00:00"/>
    <x v="0"/>
    <d v="2020-02-21T00:00:00"/>
    <s v="Maria do Gado"/>
    <x v="3"/>
    <s v="Rua Rica, 1018"/>
    <n v="11912345686"/>
    <s v="GEL DE LIMPEZA (M/O)"/>
    <x v="2"/>
    <n v="89"/>
    <x v="1"/>
    <n v="178"/>
    <n v="44.5"/>
    <x v="0"/>
    <m/>
    <m/>
  </r>
  <r>
    <n v="131"/>
    <d v="2018-03-05T00:00:00"/>
    <x v="2"/>
    <d v="2020-03-10T00:00:00"/>
    <s v="Joana do Forró"/>
    <x v="4"/>
    <s v="Rua Rica, 1019"/>
    <n v="11912345687"/>
    <s v="ESMALTE LAGOON"/>
    <x v="0"/>
    <n v="28"/>
    <x v="1"/>
    <n v="56"/>
    <n v="14"/>
    <x v="1"/>
    <m/>
    <m/>
  </r>
  <r>
    <n v="132"/>
    <d v="2018-02-05T00:00:00"/>
    <x v="0"/>
    <d v="2020-02-25T00:00:00"/>
    <s v="Cleidinha Flor"/>
    <x v="0"/>
    <s v="Rua Rica, 1020"/>
    <n v="11912345688"/>
    <s v="QUINTETO DE SOMBRAS EMERALD NOIR"/>
    <x v="0"/>
    <n v="79"/>
    <x v="0"/>
    <n v="79"/>
    <n v="19.75"/>
    <x v="2"/>
    <m/>
    <m/>
  </r>
  <r>
    <n v="133"/>
    <d v="2018-01-05T00:00:00"/>
    <x v="1"/>
    <d v="2020-01-28T00:00:00"/>
    <s v="Jurupemba da Graça"/>
    <x v="1"/>
    <s v="Rua Rica, 1021"/>
    <n v="11912345689"/>
    <s v="CREME DE LIMPEZA 3EM1 (S/N)"/>
    <x v="1"/>
    <n v="28"/>
    <x v="2"/>
    <n v="140"/>
    <n v="35"/>
    <x v="1"/>
    <m/>
    <m/>
  </r>
  <r>
    <n v="134"/>
    <d v="2018-03-05T00:00:00"/>
    <x v="2"/>
    <d v="2020-03-06T00:00:00"/>
    <s v="Grazzi Massafera"/>
    <x v="2"/>
    <s v="Rua Rica, 1022"/>
    <n v="11912345690"/>
    <s v="HIDRATANTE REDUTOR DE LINHAS FPS31"/>
    <x v="4"/>
    <s v=""/>
    <x v="3"/>
    <s v=""/>
    <n v="0"/>
    <x v="0"/>
    <m/>
    <m/>
  </r>
  <r>
    <n v="135"/>
    <d v="2018-03-05T00:00:00"/>
    <x v="2"/>
    <d v="2020-03-11T00:00:00"/>
    <s v="Ivete Sangalo"/>
    <x v="3"/>
    <s v="Rua Rica, 1023"/>
    <n v="11912345691"/>
    <s v="TÔNICO FACIAL REFRESCANTE"/>
    <x v="2"/>
    <n v="28"/>
    <x v="4"/>
    <n v="112"/>
    <n v="28"/>
    <x v="1"/>
    <m/>
    <m/>
  </r>
  <r>
    <n v="136"/>
    <d v="2018-01-05T00:00:00"/>
    <x v="1"/>
    <d v="2020-01-14T00:00:00"/>
    <s v="Maria do Gado"/>
    <x v="4"/>
    <s v="Rua Rica, 1024"/>
    <n v="11912345692"/>
    <s v="FRENCH ROAST"/>
    <x v="3"/>
    <n v="79"/>
    <x v="0"/>
    <n v="79"/>
    <n v="19.75"/>
    <x v="2"/>
    <m/>
    <m/>
  </r>
  <r>
    <n v="137"/>
    <d v="2018-03-05T00:00:00"/>
    <x v="2"/>
    <d v="2020-03-13T00:00:00"/>
    <s v="Joana do Forró"/>
    <x v="0"/>
    <s v="Rua Rica, 1025"/>
    <n v="11912345693"/>
    <s v="HIDRATANTE FPS30 BOTANICAL EFFECTS"/>
    <x v="2"/>
    <n v="79"/>
    <x v="1"/>
    <n v="158"/>
    <n v="39.5"/>
    <x v="1"/>
    <m/>
    <m/>
  </r>
  <r>
    <n v="138"/>
    <d v="2018-01-05T00:00:00"/>
    <x v="1"/>
    <d v="2020-01-16T00:00:00"/>
    <s v="Cleidinha Flor"/>
    <x v="1"/>
    <s v="Rua Rica, 1026"/>
    <n v="11912345694"/>
    <s v="TÔNICO FACIAL REFRESCANTE"/>
    <x v="2"/>
    <n v="28"/>
    <x v="1"/>
    <n v="56"/>
    <n v="14"/>
    <x v="0"/>
    <m/>
    <m/>
  </r>
  <r>
    <n v="139"/>
    <d v="2018-01-05T00:00:00"/>
    <x v="1"/>
    <d v="2020-01-13T00:00:00"/>
    <s v="Jurupemba da Graça"/>
    <x v="2"/>
    <s v="Rua Rica, 1027"/>
    <n v="11912345695"/>
    <s v="GEL DE LIMPEZA (M/O)"/>
    <x v="2"/>
    <n v="89"/>
    <x v="0"/>
    <n v="89"/>
    <n v="22.25"/>
    <x v="1"/>
    <m/>
    <m/>
  </r>
  <r>
    <n v="140"/>
    <d v="2018-02-05T00:00:00"/>
    <x v="0"/>
    <d v="2020-02-28T00:00:00"/>
    <s v="Grazzi Massafera"/>
    <x v="3"/>
    <s v="Rua Rica, 1028"/>
    <n v="11912345696"/>
    <s v="ESMALTE LAGOON"/>
    <x v="0"/>
    <n v="28"/>
    <x v="2"/>
    <n v="140"/>
    <n v="35"/>
    <x v="2"/>
    <m/>
    <m/>
  </r>
  <r>
    <n v="141"/>
    <d v="2018-02-05T00:00:00"/>
    <x v="0"/>
    <d v="2020-02-29T00:00:00"/>
    <s v="Ivete Sangalo"/>
    <x v="4"/>
    <s v="Rua Rica, 1029"/>
    <n v="11912345697"/>
    <s v="QUINTETO DE SOMBRAS EMERALD NOIR"/>
    <x v="0"/>
    <n v="79"/>
    <x v="3"/>
    <n v="237"/>
    <n v="59.25"/>
    <x v="1"/>
    <m/>
    <m/>
  </r>
  <r>
    <m/>
    <m/>
    <x v="3"/>
    <m/>
    <m/>
    <x v="5"/>
    <m/>
    <m/>
    <m/>
    <x v="5"/>
    <s v=""/>
    <x v="5"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9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P43:Q49" firstHeaderRow="1" firstDataRow="1" firstDataCol="1"/>
  <pivotFields count="17">
    <pivotField showAll="0"/>
    <pivotField showAll="0"/>
    <pivotField showAll="0">
      <items count="5">
        <item x="1"/>
        <item x="0"/>
        <item x="2"/>
        <item h="1" x="3"/>
        <item t="default"/>
      </items>
    </pivotField>
    <pivotField showAll="0"/>
    <pivotField showAll="0"/>
    <pivotField axis="axisRow" showAll="0">
      <items count="7">
        <item x="2"/>
        <item x="4"/>
        <item x="1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5">
        <item x="1"/>
        <item x="2"/>
        <item x="0"/>
        <item h="1" x="3"/>
        <item t="default"/>
      </items>
    </pivotField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 comissão" fld="13" baseField="0" baseItem="32730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7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25">
  <location ref="V43:W49" firstHeaderRow="1" firstDataRow="1" firstDataCol="1"/>
  <pivotFields count="17">
    <pivotField showAll="0"/>
    <pivotField showAll="0"/>
    <pivotField showAll="0">
      <items count="5">
        <item x="1"/>
        <item x="0"/>
        <item x="2"/>
        <item h="1" x="3"/>
        <item t="default"/>
      </items>
    </pivotField>
    <pivotField showAll="0"/>
    <pivotField showAll="0"/>
    <pivotField axis="axisRow" showAll="0">
      <items count="7">
        <item x="2"/>
        <item x="4"/>
        <item x="1"/>
        <item x="0"/>
        <item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5">
        <item x="1"/>
        <item x="2"/>
        <item x="0"/>
        <item h="1" x="3"/>
        <item t="default"/>
      </items>
    </pivotField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 comissão" fld="13" baseField="14" baseItem="0"/>
  </dataField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5">
  <location ref="B3:C9" firstHeaderRow="1" firstDataRow="1" firstDataCol="1"/>
  <pivotFields count="5">
    <pivotField showAll="0"/>
    <pivotField axis="axisRow" showAll="0" sortType="ascending">
      <items count="6">
        <item x="4"/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44" showAll="0"/>
    <pivotField showAll="0"/>
  </pivotFields>
  <rowFields count="1">
    <field x="1"/>
  </rowFields>
  <rowItems count="6">
    <i>
      <x v="4"/>
    </i>
    <i>
      <x v="1"/>
    </i>
    <i>
      <x v="2"/>
    </i>
    <i>
      <x v="3"/>
    </i>
    <i>
      <x/>
    </i>
    <i t="grand">
      <x/>
    </i>
  </rowItems>
  <colItems count="1">
    <i/>
  </colItems>
  <dataFields count="1">
    <dataField name="Soma de qtd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5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5">
  <location ref="G45:H51" firstHeaderRow="1" firstDataRow="1" firstDataCol="1"/>
  <pivotFields count="17">
    <pivotField showAll="0"/>
    <pivotField showAll="0"/>
    <pivotField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>
      <items count="7">
        <item x="2"/>
        <item x="4"/>
        <item x="1"/>
        <item x="0"/>
        <item x="3"/>
        <item x="5"/>
        <item t="default"/>
      </items>
    </pivotField>
    <pivotField showAll="0"/>
    <pivotField showAll="0"/>
    <pivotField showAll="0"/>
    <pivotField axis="axisRow" showAll="0" sortType="ascending">
      <items count="7">
        <item x="2"/>
        <item x="1"/>
        <item x="0"/>
        <item x="3"/>
        <item x="4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>
      <items count="5">
        <item x="1"/>
        <item x="2"/>
        <item x="0"/>
        <item h="1" x="3"/>
        <item t="default"/>
      </items>
    </pivotField>
    <pivotField showAll="0"/>
    <pivotField showAll="0"/>
  </pivotFields>
  <rowFields count="1">
    <field x="9"/>
  </rowFields>
  <rowItems count="6">
    <i>
      <x v="4"/>
    </i>
    <i>
      <x v="3"/>
    </i>
    <i>
      <x v="1"/>
    </i>
    <i>
      <x v="2"/>
    </i>
    <i>
      <x/>
    </i>
    <i t="grand">
      <x/>
    </i>
  </rowItems>
  <colItems count="1">
    <i/>
  </colItems>
  <dataFields count="1">
    <dataField name="Soma de qtd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showMissing="0" updatedVersion="4" minRefreshableVersion="3" useAutoFormatting="1" itemPrintTitles="1" createdVersion="4" indent="0" outline="1" outlineData="1" multipleFieldFilters="0">
  <location ref="B27:C33" firstHeaderRow="1" firstDataRow="1" firstDataCol="1"/>
  <pivotFields count="17">
    <pivotField showAll="0"/>
    <pivotField showAll="0"/>
    <pivotField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>
      <items count="7">
        <item x="2"/>
        <item x="4"/>
        <item x="1"/>
        <item x="0"/>
        <item x="3"/>
        <item x="5"/>
        <item t="default"/>
      </items>
    </pivotField>
    <pivotField showAll="0"/>
    <pivotField showAll="0"/>
    <pivotField showAll="0"/>
    <pivotField axis="axisRow" showAll="0">
      <items count="7">
        <item x="2"/>
        <item x="1"/>
        <item x="0"/>
        <item x="3"/>
        <item x="4"/>
        <item x="5"/>
        <item t="default"/>
      </items>
    </pivotField>
    <pivotField showAll="0"/>
    <pivotField dataField="1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>
      <items count="5">
        <item x="1"/>
        <item x="2"/>
        <item x="0"/>
        <item h="1" x="3"/>
        <item t="default"/>
      </items>
    </pivotField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td" fld="11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6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25">
  <location ref="J45:K49" firstHeaderRow="1" firstDataRow="1" firstDataCol="1"/>
  <pivotFields count="17">
    <pivotField showAll="0"/>
    <pivotField showAll="0"/>
    <pivotField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>
      <items count="7">
        <item x="2"/>
        <item x="4"/>
        <item x="1"/>
        <item x="0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total comissão" fld="13" baseField="14" baseItem="0"/>
  </dataFields>
  <chartFormats count="1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7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8" format="18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0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9" format="2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3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5" format="24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2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6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2" format="27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4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9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4" format="30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7">
  <location ref="F3:G9" firstHeaderRow="1" firstDataRow="1" firstDataCol="1"/>
  <pivotFields count="5">
    <pivotField showAll="0"/>
    <pivotField axis="axisRow" showAll="0" sortType="descending">
      <items count="6">
        <item x="3"/>
        <item x="1"/>
        <item x="2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dataField="1" showAll="0"/>
  </pivotFields>
  <rowFields count="1">
    <field x="1"/>
  </rowFields>
  <rowItems count="6">
    <i>
      <x v="4"/>
    </i>
    <i>
      <x v="1"/>
    </i>
    <i>
      <x v="2"/>
    </i>
    <i>
      <x/>
    </i>
    <i>
      <x v="3"/>
    </i>
    <i t="grand">
      <x/>
    </i>
  </rowItems>
  <colItems count="1">
    <i/>
  </colItems>
  <dataFields count="1">
    <dataField name="Soma de Total" fld="4" baseField="0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categoria" sourceName="categoria">
  <pivotTables>
    <pivotTable tabId="4" name="Tabela dinâmica3"/>
  </pivotTables>
  <data>
    <tabular pivotCacheId="1">
      <items count="6">
        <i x="2" s="1"/>
        <i x="1" s="1"/>
        <i x="0" s="1"/>
        <i x="3" s="1"/>
        <i x="4" s="1"/>
        <i x="5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1" sourceName="Mês">
  <pivotTables>
    <pivotTable tabId="4" name="Tabela dinâmica5"/>
    <pivotTable tabId="4" name="Tabela dinâmica6"/>
    <pivotTable tabId="4" name="Tabela dinâmica7"/>
    <pivotTable tabId="4" name="Tabela dinâmica9"/>
    <pivotTable tabId="4" name="Tabela dinâmica3"/>
  </pivotTables>
  <data>
    <tabular pivotCacheId="1">
      <items count="4">
        <i x="1" s="1"/>
        <i x="0" s="1"/>
        <i x="2" s="1"/>
        <i x="3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Cliente1" sourceName="Cliente">
  <pivotTables>
    <pivotTable tabId="4" name="Tabela dinâmica5"/>
    <pivotTable tabId="4" name="Tabela dinâmica6"/>
    <pivotTable tabId="4" name="Tabela dinâmica9"/>
    <pivotTable tabId="4" name="Tabela dinâmica3"/>
  </pivotTables>
  <data>
    <tabular pivotCacheId="1">
      <items count="6">
        <i x="2" s="1"/>
        <i x="4" s="1"/>
        <i x="1" s="1"/>
        <i x="0" s="1"/>
        <i x="3" s="1"/>
        <i x="5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orma_de_pagamento1" sourceName="Forma de pagamento">
  <pivotTables>
    <pivotTable tabId="4" name="Tabela dinâmica5"/>
    <pivotTable tabId="4" name="Tabela dinâmica6"/>
    <pivotTable tabId="4" name="Tabela dinâmica7"/>
    <pivotTable tabId="4" name="Tabela dinâmica9"/>
    <pivotTable tabId="4" name="Tabela dinâmica3"/>
  </pivotTables>
  <data>
    <tabular pivotCacheId="1">
      <items count="4">
        <i x="1" s="1"/>
        <i x="2" s="1"/>
        <i x="0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ia" cache="SegmentaçãodeDados_categoria" caption="categoria" rowHeight="241300"/>
  <slicer name="mês" cache="SegmentaçãodeDados_Mês1" caption="mês" rowHeight="241300"/>
  <slicer name="Cliente" cache="SegmentaçãodeDados_Cliente1" caption="Cliente" rowHeight="241300"/>
  <slicer name="Forma de pagamento" cache="SegmentaçãodeDados_Forma_de_pagamento1" caption="Forma de pagament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1" cache="SegmentaçãodeDados_Mês1" caption="Mês" columnCount="3" showCaption="0" style="SlicerStyleLight6" rowHeight="252000"/>
  <slicer name="Cliente 1" cache="SegmentaçãodeDados_Cliente1" caption="Cliente" showCaption="0" style="SlicerStyleLight6" rowHeight="241300"/>
  <slicer name="Forma de pagamento 1" cache="SegmentaçãodeDados_Forma_de_pagamento1" caption="Forma de pagamento" columnCount="3" showCaption="0" style="SlicerStyleLight6" rowHeight="252000"/>
</slicers>
</file>

<file path=xl/tables/table1.xml><?xml version="1.0" encoding="utf-8"?>
<table xmlns="http://schemas.openxmlformats.org/spreadsheetml/2006/main" id="1" name="Base_estoque" displayName="Base_estoque" ref="B5:F69" totalsRowShown="0">
  <autoFilter ref="B5:F69"/>
  <tableColumns count="5">
    <tableColumn id="1" name="Produtos" dataDxfId="14"/>
    <tableColumn id="2" name="Categoria"/>
    <tableColumn id="3" name="qtd" dataDxfId="13"/>
    <tableColumn id="4" name="Valor"/>
    <tableColumn id="5" name="Total" dataDxfId="12">
      <calculatedColumnFormula>Base_estoque[[#This Row],[qtd]]*Base_estoque[[#This Row],[Valor]]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3:R25" totalsRowCount="1">
  <autoFilter ref="B3:R24"/>
  <tableColumns count="17">
    <tableColumn id="1" name="Pedido" totalsRowLabel="Total"/>
    <tableColumn id="2" name="Data do pedido" dataDxfId="11"/>
    <tableColumn id="3" name="Mês" dataDxfId="10"/>
    <tableColumn id="4" name="Data da Venda" dataDxfId="9"/>
    <tableColumn id="5" name="Nome"/>
    <tableColumn id="6" name="Cliente"/>
    <tableColumn id="7" name="Endereço"/>
    <tableColumn id="8" name="Celular"/>
    <tableColumn id="9" name="Item" dataDxfId="8" totalsRowDxfId="7"/>
    <tableColumn id="10" name="categoria" dataDxfId="6" totalsRowDxfId="5"/>
    <tableColumn id="11" name="Valor" dataDxfId="4" totalsRowDxfId="3">
      <calculatedColumnFormula>IFERROR(VLOOKUP(Tabela2[[#This Row],[Item]],Base_estoque[[Produtos]:[Valor]],4,0),"")</calculatedColumnFormula>
    </tableColumn>
    <tableColumn id="12" name="qtd"/>
    <tableColumn id="13" name="total"/>
    <tableColumn id="14" name="total comissão" totalsRowFunction="sum"/>
    <tableColumn id="15" name="Forma de pagamento" dataDxfId="2" totalsRowDxfId="1"/>
    <tableColumn id="16" name="Colunas1"/>
    <tableColumn id="17" name="valor comissão" totalsRowFunction="sum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9"/>
  <sheetViews>
    <sheetView topLeftCell="A4" workbookViewId="0">
      <selection activeCell="C10" sqref="C10"/>
    </sheetView>
  </sheetViews>
  <sheetFormatPr defaultRowHeight="15" x14ac:dyDescent="0.25"/>
  <cols>
    <col min="2" max="2" width="37" customWidth="1"/>
    <col min="3" max="4" width="16.7109375" customWidth="1"/>
    <col min="5" max="5" width="12.28515625" customWidth="1"/>
    <col min="6" max="6" width="13.5703125" customWidth="1"/>
  </cols>
  <sheetData>
    <row r="2" spans="2:6" x14ac:dyDescent="0.25">
      <c r="B2" t="s">
        <v>0</v>
      </c>
    </row>
    <row r="5" spans="2:6" x14ac:dyDescent="0.25">
      <c r="B5" t="s">
        <v>1</v>
      </c>
      <c r="C5" t="s">
        <v>9</v>
      </c>
      <c r="D5" t="s">
        <v>13</v>
      </c>
      <c r="E5" t="s">
        <v>11</v>
      </c>
      <c r="F5" t="s">
        <v>12</v>
      </c>
    </row>
    <row r="6" spans="2:6" x14ac:dyDescent="0.25">
      <c r="B6" t="s">
        <v>2</v>
      </c>
      <c r="C6" t="s">
        <v>10</v>
      </c>
      <c r="D6">
        <v>10</v>
      </c>
      <c r="E6" s="1">
        <v>49.9</v>
      </c>
      <c r="F6">
        <f>Base_estoque[[#This Row],[qtd]]*Base_estoque[[#This Row],[Valor]]</f>
        <v>499</v>
      </c>
    </row>
    <row r="7" spans="2:6" x14ac:dyDescent="0.25">
      <c r="B7" t="s">
        <v>3</v>
      </c>
      <c r="C7" t="s">
        <v>10</v>
      </c>
      <c r="D7">
        <v>10</v>
      </c>
      <c r="E7" s="1">
        <v>28</v>
      </c>
      <c r="F7">
        <f>Base_estoque[[#This Row],[qtd]]*Base_estoque[[#This Row],[Valor]]</f>
        <v>280</v>
      </c>
    </row>
    <row r="8" spans="2:6" x14ac:dyDescent="0.25">
      <c r="B8" t="s">
        <v>4</v>
      </c>
      <c r="C8" t="s">
        <v>10</v>
      </c>
      <c r="D8">
        <v>4</v>
      </c>
      <c r="E8" s="1">
        <v>89</v>
      </c>
      <c r="F8">
        <f>Base_estoque[[#This Row],[qtd]]*Base_estoque[[#This Row],[Valor]]</f>
        <v>356</v>
      </c>
    </row>
    <row r="9" spans="2:6" x14ac:dyDescent="0.25">
      <c r="B9" t="s">
        <v>5</v>
      </c>
      <c r="C9" t="s">
        <v>10</v>
      </c>
      <c r="D9">
        <v>3</v>
      </c>
      <c r="E9" s="1">
        <v>99</v>
      </c>
      <c r="F9">
        <f>Base_estoque[[#This Row],[qtd]]*Base_estoque[[#This Row],[Valor]]</f>
        <v>297</v>
      </c>
    </row>
    <row r="10" spans="2:6" x14ac:dyDescent="0.25">
      <c r="B10" t="s">
        <v>6</v>
      </c>
      <c r="C10" t="s">
        <v>10</v>
      </c>
      <c r="D10">
        <v>0</v>
      </c>
      <c r="E10" s="1">
        <v>28</v>
      </c>
      <c r="F10">
        <f>Base_estoque[[#This Row],[qtd]]*Base_estoque[[#This Row],[Valor]]</f>
        <v>0</v>
      </c>
    </row>
    <row r="11" spans="2:6" x14ac:dyDescent="0.25">
      <c r="B11" t="s">
        <v>7</v>
      </c>
      <c r="C11" t="s">
        <v>10</v>
      </c>
      <c r="D11">
        <v>10</v>
      </c>
      <c r="E11" s="1">
        <v>28</v>
      </c>
      <c r="F11">
        <f>Base_estoque[[#This Row],[qtd]]*Base_estoque[[#This Row],[Valor]]</f>
        <v>280</v>
      </c>
    </row>
    <row r="12" spans="2:6" x14ac:dyDescent="0.25">
      <c r="B12" t="s">
        <v>8</v>
      </c>
      <c r="C12" t="s">
        <v>10</v>
      </c>
      <c r="D12">
        <v>3</v>
      </c>
      <c r="E12" s="1">
        <v>79</v>
      </c>
      <c r="F12">
        <f>Base_estoque[[#This Row],[qtd]]*Base_estoque[[#This Row],[Valor]]</f>
        <v>237</v>
      </c>
    </row>
    <row r="13" spans="2:6" x14ac:dyDescent="0.25">
      <c r="B13" s="2" t="s">
        <v>14</v>
      </c>
      <c r="C13" t="s">
        <v>15</v>
      </c>
      <c r="D13">
        <v>6</v>
      </c>
      <c r="E13" s="1">
        <v>49.9</v>
      </c>
      <c r="F13">
        <f>Base_estoque[[#This Row],[qtd]]*Base_estoque[[#This Row],[Valor]]</f>
        <v>299.39999999999998</v>
      </c>
    </row>
    <row r="14" spans="2:6" x14ac:dyDescent="0.25">
      <c r="B14" s="2" t="s">
        <v>16</v>
      </c>
      <c r="C14" t="s">
        <v>15</v>
      </c>
      <c r="D14">
        <v>5</v>
      </c>
      <c r="E14" s="1">
        <v>28</v>
      </c>
      <c r="F14">
        <f>Base_estoque[[#This Row],[qtd]]*Base_estoque[[#This Row],[Valor]]</f>
        <v>140</v>
      </c>
    </row>
    <row r="15" spans="2:6" x14ac:dyDescent="0.25">
      <c r="B15" s="2" t="s">
        <v>17</v>
      </c>
      <c r="C15" t="s">
        <v>15</v>
      </c>
      <c r="D15">
        <v>0</v>
      </c>
      <c r="E15" s="1">
        <v>89</v>
      </c>
      <c r="F15">
        <f>Base_estoque[[#This Row],[qtd]]*Base_estoque[[#This Row],[Valor]]</f>
        <v>0</v>
      </c>
    </row>
    <row r="16" spans="2:6" x14ac:dyDescent="0.25">
      <c r="B16" s="2" t="s">
        <v>18</v>
      </c>
      <c r="C16" t="s">
        <v>15</v>
      </c>
      <c r="D16">
        <v>7</v>
      </c>
      <c r="E16" s="1">
        <v>99</v>
      </c>
      <c r="F16">
        <f>Base_estoque[[#This Row],[qtd]]*Base_estoque[[#This Row],[Valor]]</f>
        <v>693</v>
      </c>
    </row>
    <row r="17" spans="2:6" x14ac:dyDescent="0.25">
      <c r="B17" s="2" t="s">
        <v>19</v>
      </c>
      <c r="C17" t="s">
        <v>15</v>
      </c>
      <c r="D17">
        <v>9</v>
      </c>
      <c r="E17" s="1">
        <v>28</v>
      </c>
      <c r="F17">
        <f>Base_estoque[[#This Row],[qtd]]*Base_estoque[[#This Row],[Valor]]</f>
        <v>252</v>
      </c>
    </row>
    <row r="18" spans="2:6" x14ac:dyDescent="0.25">
      <c r="B18" s="2" t="s">
        <v>20</v>
      </c>
      <c r="C18" t="s">
        <v>15</v>
      </c>
      <c r="D18">
        <v>8</v>
      </c>
      <c r="E18" s="1">
        <v>28</v>
      </c>
      <c r="F18">
        <f>Base_estoque[[#This Row],[qtd]]*Base_estoque[[#This Row],[Valor]]</f>
        <v>224</v>
      </c>
    </row>
    <row r="19" spans="2:6" x14ac:dyDescent="0.25">
      <c r="B19" s="2" t="s">
        <v>21</v>
      </c>
      <c r="C19" t="s">
        <v>15</v>
      </c>
      <c r="D19">
        <v>7</v>
      </c>
      <c r="E19" s="1">
        <v>79</v>
      </c>
      <c r="F19">
        <f>Base_estoque[[#This Row],[qtd]]*Base_estoque[[#This Row],[Valor]]</f>
        <v>553</v>
      </c>
    </row>
    <row r="20" spans="2:6" x14ac:dyDescent="0.25">
      <c r="B20" s="2" t="s">
        <v>22</v>
      </c>
      <c r="C20" t="s">
        <v>15</v>
      </c>
      <c r="D20">
        <v>3</v>
      </c>
      <c r="E20" s="1">
        <v>49.9</v>
      </c>
      <c r="F20">
        <f>Base_estoque[[#This Row],[qtd]]*Base_estoque[[#This Row],[Valor]]</f>
        <v>149.69999999999999</v>
      </c>
    </row>
    <row r="21" spans="2:6" x14ac:dyDescent="0.25">
      <c r="B21" s="2" t="s">
        <v>23</v>
      </c>
      <c r="C21" t="s">
        <v>15</v>
      </c>
      <c r="D21">
        <v>7</v>
      </c>
      <c r="E21" s="1">
        <v>28</v>
      </c>
      <c r="F21">
        <f>Base_estoque[[#This Row],[qtd]]*Base_estoque[[#This Row],[Valor]]</f>
        <v>196</v>
      </c>
    </row>
    <row r="22" spans="2:6" x14ac:dyDescent="0.25">
      <c r="B22" s="2" t="s">
        <v>24</v>
      </c>
      <c r="C22" t="s">
        <v>15</v>
      </c>
      <c r="D22">
        <v>1</v>
      </c>
      <c r="E22" s="1">
        <v>89</v>
      </c>
      <c r="F22">
        <f>Base_estoque[[#This Row],[qtd]]*Base_estoque[[#This Row],[Valor]]</f>
        <v>89</v>
      </c>
    </row>
    <row r="23" spans="2:6" x14ac:dyDescent="0.25">
      <c r="B23" s="2" t="s">
        <v>25</v>
      </c>
      <c r="C23" t="s">
        <v>15</v>
      </c>
      <c r="D23">
        <v>4</v>
      </c>
      <c r="E23" s="1">
        <v>99</v>
      </c>
      <c r="F23">
        <f>Base_estoque[[#This Row],[qtd]]*Base_estoque[[#This Row],[Valor]]</f>
        <v>396</v>
      </c>
    </row>
    <row r="24" spans="2:6" x14ac:dyDescent="0.25">
      <c r="B24" s="2" t="s">
        <v>26</v>
      </c>
      <c r="C24" t="s">
        <v>15</v>
      </c>
      <c r="D24">
        <v>8</v>
      </c>
      <c r="E24" s="1">
        <v>28</v>
      </c>
      <c r="F24">
        <f>Base_estoque[[#This Row],[qtd]]*Base_estoque[[#This Row],[Valor]]</f>
        <v>224</v>
      </c>
    </row>
    <row r="25" spans="2:6" x14ac:dyDescent="0.25">
      <c r="B25" s="2" t="s">
        <v>27</v>
      </c>
      <c r="C25" t="s">
        <v>15</v>
      </c>
      <c r="D25">
        <v>2</v>
      </c>
      <c r="E25" s="1">
        <v>28</v>
      </c>
      <c r="F25">
        <f>Base_estoque[[#This Row],[qtd]]*Base_estoque[[#This Row],[Valor]]</f>
        <v>56</v>
      </c>
    </row>
    <row r="26" spans="2:6" x14ac:dyDescent="0.25">
      <c r="B26" s="2" t="s">
        <v>28</v>
      </c>
      <c r="C26" t="s">
        <v>15</v>
      </c>
      <c r="D26">
        <v>0</v>
      </c>
      <c r="E26" s="1">
        <v>79</v>
      </c>
      <c r="F26">
        <f>Base_estoque[[#This Row],[qtd]]*Base_estoque[[#This Row],[Valor]]</f>
        <v>0</v>
      </c>
    </row>
    <row r="27" spans="2:6" x14ac:dyDescent="0.25">
      <c r="B27" s="2" t="s">
        <v>29</v>
      </c>
      <c r="C27" t="s">
        <v>15</v>
      </c>
      <c r="D27">
        <v>10</v>
      </c>
      <c r="E27" s="1">
        <v>49.9</v>
      </c>
      <c r="F27">
        <f>Base_estoque[[#This Row],[qtd]]*Base_estoque[[#This Row],[Valor]]</f>
        <v>499</v>
      </c>
    </row>
    <row r="28" spans="2:6" x14ac:dyDescent="0.25">
      <c r="B28" s="2" t="s">
        <v>30</v>
      </c>
      <c r="C28" t="s">
        <v>15</v>
      </c>
      <c r="D28">
        <v>0</v>
      </c>
      <c r="E28" s="1">
        <v>28</v>
      </c>
      <c r="F28">
        <f>Base_estoque[[#This Row],[qtd]]*Base_estoque[[#This Row],[Valor]]</f>
        <v>0</v>
      </c>
    </row>
    <row r="29" spans="2:6" x14ac:dyDescent="0.25">
      <c r="B29" s="2" t="s">
        <v>31</v>
      </c>
      <c r="C29" t="s">
        <v>15</v>
      </c>
      <c r="D29">
        <v>10</v>
      </c>
      <c r="E29" s="1">
        <v>89</v>
      </c>
      <c r="F29">
        <f>Base_estoque[[#This Row],[qtd]]*Base_estoque[[#This Row],[Valor]]</f>
        <v>890</v>
      </c>
    </row>
    <row r="30" spans="2:6" x14ac:dyDescent="0.25">
      <c r="B30" s="2" t="s">
        <v>32</v>
      </c>
      <c r="C30" t="s">
        <v>15</v>
      </c>
      <c r="D30">
        <v>0</v>
      </c>
      <c r="E30" s="1">
        <v>99</v>
      </c>
      <c r="F30">
        <f>Base_estoque[[#This Row],[qtd]]*Base_estoque[[#This Row],[Valor]]</f>
        <v>0</v>
      </c>
    </row>
    <row r="31" spans="2:6" x14ac:dyDescent="0.25">
      <c r="B31" s="2" t="s">
        <v>33</v>
      </c>
      <c r="C31" t="s">
        <v>15</v>
      </c>
      <c r="D31">
        <v>0</v>
      </c>
      <c r="E31" s="1">
        <v>28</v>
      </c>
      <c r="F31">
        <f>Base_estoque[[#This Row],[qtd]]*Base_estoque[[#This Row],[Valor]]</f>
        <v>0</v>
      </c>
    </row>
    <row r="32" spans="2:6" x14ac:dyDescent="0.25">
      <c r="B32" s="2" t="s">
        <v>34</v>
      </c>
      <c r="C32" t="s">
        <v>15</v>
      </c>
      <c r="D32">
        <v>5</v>
      </c>
      <c r="E32" s="1">
        <v>28</v>
      </c>
      <c r="F32">
        <f>Base_estoque[[#This Row],[qtd]]*Base_estoque[[#This Row],[Valor]]</f>
        <v>140</v>
      </c>
    </row>
    <row r="33" spans="2:6" x14ac:dyDescent="0.25">
      <c r="B33" s="2" t="s">
        <v>35</v>
      </c>
      <c r="C33" t="s">
        <v>15</v>
      </c>
      <c r="D33">
        <v>0</v>
      </c>
      <c r="E33" s="1">
        <v>79</v>
      </c>
      <c r="F33">
        <f>Base_estoque[[#This Row],[qtd]]*Base_estoque[[#This Row],[Valor]]</f>
        <v>0</v>
      </c>
    </row>
    <row r="34" spans="2:6" x14ac:dyDescent="0.25">
      <c r="B34" s="2" t="s">
        <v>36</v>
      </c>
      <c r="C34" t="s">
        <v>37</v>
      </c>
      <c r="D34">
        <v>10</v>
      </c>
      <c r="E34" s="1">
        <v>49.9</v>
      </c>
      <c r="F34">
        <f>Base_estoque[[#This Row],[qtd]]*Base_estoque[[#This Row],[Valor]]</f>
        <v>499</v>
      </c>
    </row>
    <row r="35" spans="2:6" x14ac:dyDescent="0.25">
      <c r="B35" s="2" t="s">
        <v>38</v>
      </c>
      <c r="C35" t="s">
        <v>37</v>
      </c>
      <c r="D35">
        <v>6</v>
      </c>
      <c r="E35" s="1">
        <v>28</v>
      </c>
      <c r="F35">
        <f>Base_estoque[[#This Row],[qtd]]*Base_estoque[[#This Row],[Valor]]</f>
        <v>168</v>
      </c>
    </row>
    <row r="36" spans="2:6" x14ac:dyDescent="0.25">
      <c r="B36" s="2" t="s">
        <v>39</v>
      </c>
      <c r="C36" t="s">
        <v>37</v>
      </c>
      <c r="D36">
        <v>7</v>
      </c>
      <c r="E36" s="1">
        <v>89</v>
      </c>
      <c r="F36">
        <f>Base_estoque[[#This Row],[qtd]]*Base_estoque[[#This Row],[Valor]]</f>
        <v>623</v>
      </c>
    </row>
    <row r="37" spans="2:6" x14ac:dyDescent="0.25">
      <c r="B37" s="3" t="s">
        <v>40</v>
      </c>
      <c r="C37" t="s">
        <v>37</v>
      </c>
      <c r="D37">
        <v>7</v>
      </c>
      <c r="E37" s="1">
        <v>99</v>
      </c>
      <c r="F37">
        <f>Base_estoque[[#This Row],[qtd]]*Base_estoque[[#This Row],[Valor]]</f>
        <v>693</v>
      </c>
    </row>
    <row r="38" spans="2:6" x14ac:dyDescent="0.25">
      <c r="B38" s="3" t="s">
        <v>41</v>
      </c>
      <c r="C38" t="s">
        <v>37</v>
      </c>
      <c r="D38">
        <v>7</v>
      </c>
      <c r="E38" s="1">
        <v>28</v>
      </c>
      <c r="F38">
        <f>Base_estoque[[#This Row],[qtd]]*Base_estoque[[#This Row],[Valor]]</f>
        <v>196</v>
      </c>
    </row>
    <row r="39" spans="2:6" x14ac:dyDescent="0.25">
      <c r="B39" s="2" t="s">
        <v>42</v>
      </c>
      <c r="C39" t="s">
        <v>37</v>
      </c>
      <c r="D39">
        <v>0</v>
      </c>
      <c r="E39" s="1">
        <v>28</v>
      </c>
      <c r="F39">
        <f>Base_estoque[[#This Row],[qtd]]*Base_estoque[[#This Row],[Valor]]</f>
        <v>0</v>
      </c>
    </row>
    <row r="40" spans="2:6" x14ac:dyDescent="0.25">
      <c r="B40" s="2" t="s">
        <v>43</v>
      </c>
      <c r="C40" t="s">
        <v>37</v>
      </c>
      <c r="D40">
        <v>8</v>
      </c>
      <c r="E40" s="1">
        <v>79</v>
      </c>
      <c r="F40">
        <f>Base_estoque[[#This Row],[qtd]]*Base_estoque[[#This Row],[Valor]]</f>
        <v>632</v>
      </c>
    </row>
    <row r="41" spans="2:6" x14ac:dyDescent="0.25">
      <c r="B41" s="2" t="s">
        <v>44</v>
      </c>
      <c r="C41" t="s">
        <v>37</v>
      </c>
      <c r="D41">
        <v>10</v>
      </c>
      <c r="E41" s="1">
        <v>49.9</v>
      </c>
      <c r="F41">
        <f>Base_estoque[[#This Row],[qtd]]*Base_estoque[[#This Row],[Valor]]</f>
        <v>499</v>
      </c>
    </row>
    <row r="42" spans="2:6" x14ac:dyDescent="0.25">
      <c r="B42" s="2" t="s">
        <v>45</v>
      </c>
      <c r="C42" t="s">
        <v>37</v>
      </c>
      <c r="D42">
        <v>0</v>
      </c>
      <c r="E42" s="1">
        <v>28</v>
      </c>
      <c r="F42">
        <f>Base_estoque[[#This Row],[qtd]]*Base_estoque[[#This Row],[Valor]]</f>
        <v>0</v>
      </c>
    </row>
    <row r="43" spans="2:6" x14ac:dyDescent="0.25">
      <c r="B43" s="2" t="s">
        <v>46</v>
      </c>
      <c r="C43" t="s">
        <v>47</v>
      </c>
      <c r="D43">
        <v>10</v>
      </c>
      <c r="E43" s="1">
        <v>89</v>
      </c>
      <c r="F43">
        <f>Base_estoque[[#This Row],[qtd]]*Base_estoque[[#This Row],[Valor]]</f>
        <v>890</v>
      </c>
    </row>
    <row r="44" spans="2:6" x14ac:dyDescent="0.25">
      <c r="B44" s="2" t="s">
        <v>48</v>
      </c>
      <c r="C44" t="s">
        <v>47</v>
      </c>
      <c r="D44">
        <v>4</v>
      </c>
      <c r="E44" s="1">
        <v>99</v>
      </c>
      <c r="F44">
        <f>Base_estoque[[#This Row],[qtd]]*Base_estoque[[#This Row],[Valor]]</f>
        <v>396</v>
      </c>
    </row>
    <row r="45" spans="2:6" x14ac:dyDescent="0.25">
      <c r="B45" s="2" t="s">
        <v>49</v>
      </c>
      <c r="C45" t="s">
        <v>47</v>
      </c>
      <c r="D45">
        <v>10</v>
      </c>
      <c r="E45" s="1">
        <v>28</v>
      </c>
      <c r="F45">
        <f>Base_estoque[[#This Row],[qtd]]*Base_estoque[[#This Row],[Valor]]</f>
        <v>280</v>
      </c>
    </row>
    <row r="46" spans="2:6" x14ac:dyDescent="0.25">
      <c r="B46" s="2" t="s">
        <v>50</v>
      </c>
      <c r="C46" t="s">
        <v>47</v>
      </c>
      <c r="D46">
        <v>3</v>
      </c>
      <c r="E46" s="1">
        <v>28</v>
      </c>
      <c r="F46">
        <f>Base_estoque[[#This Row],[qtd]]*Base_estoque[[#This Row],[Valor]]</f>
        <v>84</v>
      </c>
    </row>
    <row r="47" spans="2:6" x14ac:dyDescent="0.25">
      <c r="B47" s="2" t="s">
        <v>51</v>
      </c>
      <c r="C47" t="s">
        <v>47</v>
      </c>
      <c r="D47">
        <v>6</v>
      </c>
      <c r="E47" s="1">
        <v>79</v>
      </c>
      <c r="F47">
        <f>Base_estoque[[#This Row],[qtd]]*Base_estoque[[#This Row],[Valor]]</f>
        <v>474</v>
      </c>
    </row>
    <row r="48" spans="2:6" x14ac:dyDescent="0.25">
      <c r="B48" s="4" t="s">
        <v>52</v>
      </c>
      <c r="C48" t="s">
        <v>53</v>
      </c>
      <c r="D48">
        <v>8</v>
      </c>
      <c r="E48" s="1">
        <v>49.9</v>
      </c>
      <c r="F48">
        <f>Base_estoque[[#This Row],[qtd]]*Base_estoque[[#This Row],[Valor]]</f>
        <v>399.2</v>
      </c>
    </row>
    <row r="49" spans="2:6" x14ac:dyDescent="0.25">
      <c r="B49" s="4" t="s">
        <v>54</v>
      </c>
      <c r="C49" t="s">
        <v>53</v>
      </c>
      <c r="D49">
        <v>4</v>
      </c>
      <c r="E49" s="1">
        <v>28</v>
      </c>
      <c r="F49">
        <f>Base_estoque[[#This Row],[qtd]]*Base_estoque[[#This Row],[Valor]]</f>
        <v>112</v>
      </c>
    </row>
    <row r="50" spans="2:6" x14ac:dyDescent="0.25">
      <c r="B50" s="4" t="s">
        <v>55</v>
      </c>
      <c r="C50" t="s">
        <v>53</v>
      </c>
      <c r="D50">
        <v>6</v>
      </c>
      <c r="E50" s="1">
        <v>89</v>
      </c>
      <c r="F50">
        <f>Base_estoque[[#This Row],[qtd]]*Base_estoque[[#This Row],[Valor]]</f>
        <v>534</v>
      </c>
    </row>
    <row r="51" spans="2:6" x14ac:dyDescent="0.25">
      <c r="B51" s="4" t="s">
        <v>56</v>
      </c>
      <c r="C51" t="s">
        <v>53</v>
      </c>
      <c r="D51">
        <v>7</v>
      </c>
      <c r="E51" s="1">
        <v>99</v>
      </c>
      <c r="F51">
        <f>Base_estoque[[#This Row],[qtd]]*Base_estoque[[#This Row],[Valor]]</f>
        <v>693</v>
      </c>
    </row>
    <row r="52" spans="2:6" x14ac:dyDescent="0.25">
      <c r="B52" s="4" t="s">
        <v>57</v>
      </c>
      <c r="C52" t="s">
        <v>53</v>
      </c>
      <c r="D52">
        <v>2</v>
      </c>
      <c r="E52" s="1">
        <v>28</v>
      </c>
      <c r="F52">
        <f>Base_estoque[[#This Row],[qtd]]*Base_estoque[[#This Row],[Valor]]</f>
        <v>56</v>
      </c>
    </row>
    <row r="53" spans="2:6" x14ac:dyDescent="0.25">
      <c r="B53" s="4" t="s">
        <v>58</v>
      </c>
      <c r="C53" t="s">
        <v>53</v>
      </c>
      <c r="D53">
        <v>3</v>
      </c>
      <c r="E53" s="1">
        <v>28</v>
      </c>
      <c r="F53">
        <f>Base_estoque[[#This Row],[qtd]]*Base_estoque[[#This Row],[Valor]]</f>
        <v>84</v>
      </c>
    </row>
    <row r="54" spans="2:6" x14ac:dyDescent="0.25">
      <c r="B54" s="4" t="s">
        <v>59</v>
      </c>
      <c r="C54" t="s">
        <v>53</v>
      </c>
      <c r="D54">
        <v>8</v>
      </c>
      <c r="E54" s="1">
        <v>79</v>
      </c>
      <c r="F54">
        <f>Base_estoque[[#This Row],[qtd]]*Base_estoque[[#This Row],[Valor]]</f>
        <v>632</v>
      </c>
    </row>
    <row r="55" spans="2:6" x14ac:dyDescent="0.25">
      <c r="B55" s="4" t="s">
        <v>60</v>
      </c>
      <c r="C55" t="s">
        <v>53</v>
      </c>
      <c r="D55">
        <v>3</v>
      </c>
      <c r="E55" s="1">
        <v>49.9</v>
      </c>
      <c r="F55">
        <f>Base_estoque[[#This Row],[qtd]]*Base_estoque[[#This Row],[Valor]]</f>
        <v>149.69999999999999</v>
      </c>
    </row>
    <row r="56" spans="2:6" x14ac:dyDescent="0.25">
      <c r="B56" s="4" t="s">
        <v>61</v>
      </c>
      <c r="C56" t="s">
        <v>53</v>
      </c>
      <c r="D56">
        <v>5</v>
      </c>
      <c r="E56" s="1">
        <v>28</v>
      </c>
      <c r="F56">
        <f>Base_estoque[[#This Row],[qtd]]*Base_estoque[[#This Row],[Valor]]</f>
        <v>140</v>
      </c>
    </row>
    <row r="57" spans="2:6" x14ac:dyDescent="0.25">
      <c r="B57" s="4" t="s">
        <v>62</v>
      </c>
      <c r="C57" t="s">
        <v>53</v>
      </c>
      <c r="D57">
        <v>4</v>
      </c>
      <c r="E57" s="1">
        <v>89</v>
      </c>
      <c r="F57">
        <f>Base_estoque[[#This Row],[qtd]]*Base_estoque[[#This Row],[Valor]]</f>
        <v>356</v>
      </c>
    </row>
    <row r="58" spans="2:6" x14ac:dyDescent="0.25">
      <c r="B58" s="4" t="s">
        <v>63</v>
      </c>
      <c r="C58" t="s">
        <v>53</v>
      </c>
      <c r="D58">
        <v>9</v>
      </c>
      <c r="E58" s="1">
        <v>99</v>
      </c>
      <c r="F58">
        <f>Base_estoque[[#This Row],[qtd]]*Base_estoque[[#This Row],[Valor]]</f>
        <v>891</v>
      </c>
    </row>
    <row r="59" spans="2:6" x14ac:dyDescent="0.25">
      <c r="B59" s="2" t="s">
        <v>64</v>
      </c>
      <c r="C59" t="s">
        <v>53</v>
      </c>
      <c r="D59">
        <v>2</v>
      </c>
      <c r="E59" s="1">
        <v>28</v>
      </c>
      <c r="F59">
        <f>Base_estoque[[#This Row],[qtd]]*Base_estoque[[#This Row],[Valor]]</f>
        <v>56</v>
      </c>
    </row>
    <row r="60" spans="2:6" x14ac:dyDescent="0.25">
      <c r="B60" s="4" t="s">
        <v>65</v>
      </c>
      <c r="C60" t="s">
        <v>53</v>
      </c>
      <c r="D60">
        <v>1</v>
      </c>
      <c r="E60" s="1">
        <v>28</v>
      </c>
      <c r="F60">
        <f>Base_estoque[[#This Row],[qtd]]*Base_estoque[[#This Row],[Valor]]</f>
        <v>28</v>
      </c>
    </row>
    <row r="61" spans="2:6" x14ac:dyDescent="0.25">
      <c r="B61" s="4" t="s">
        <v>66</v>
      </c>
      <c r="C61" t="s">
        <v>53</v>
      </c>
      <c r="D61">
        <v>9</v>
      </c>
      <c r="E61" s="1">
        <v>79</v>
      </c>
      <c r="F61">
        <f>Base_estoque[[#This Row],[qtd]]*Base_estoque[[#This Row],[Valor]]</f>
        <v>711</v>
      </c>
    </row>
    <row r="62" spans="2:6" x14ac:dyDescent="0.25">
      <c r="B62" s="4" t="s">
        <v>67</v>
      </c>
      <c r="C62" t="s">
        <v>53</v>
      </c>
      <c r="D62">
        <v>7</v>
      </c>
      <c r="E62" s="1">
        <v>49.9</v>
      </c>
      <c r="F62">
        <f>Base_estoque[[#This Row],[qtd]]*Base_estoque[[#This Row],[Valor]]</f>
        <v>349.3</v>
      </c>
    </row>
    <row r="63" spans="2:6" x14ac:dyDescent="0.25">
      <c r="B63" s="4" t="s">
        <v>68</v>
      </c>
      <c r="C63" t="s">
        <v>53</v>
      </c>
      <c r="D63">
        <v>9</v>
      </c>
      <c r="E63" s="1">
        <v>28</v>
      </c>
      <c r="F63">
        <f>Base_estoque[[#This Row],[qtd]]*Base_estoque[[#This Row],[Valor]]</f>
        <v>252</v>
      </c>
    </row>
    <row r="64" spans="2:6" x14ac:dyDescent="0.25">
      <c r="B64" s="4" t="s">
        <v>69</v>
      </c>
      <c r="C64" t="s">
        <v>53</v>
      </c>
      <c r="D64">
        <v>4</v>
      </c>
      <c r="E64" s="1">
        <v>89</v>
      </c>
      <c r="F64">
        <f>Base_estoque[[#This Row],[qtd]]*Base_estoque[[#This Row],[Valor]]</f>
        <v>356</v>
      </c>
    </row>
    <row r="65" spans="2:6" x14ac:dyDescent="0.25">
      <c r="B65" s="4" t="s">
        <v>70</v>
      </c>
      <c r="C65" t="s">
        <v>53</v>
      </c>
      <c r="D65">
        <v>5</v>
      </c>
      <c r="E65" s="1">
        <v>99</v>
      </c>
      <c r="F65">
        <f>Base_estoque[[#This Row],[qtd]]*Base_estoque[[#This Row],[Valor]]</f>
        <v>495</v>
      </c>
    </row>
    <row r="66" spans="2:6" x14ac:dyDescent="0.25">
      <c r="B66" s="2" t="s">
        <v>71</v>
      </c>
      <c r="C66" t="s">
        <v>53</v>
      </c>
      <c r="D66">
        <v>6</v>
      </c>
      <c r="E66" s="1">
        <v>28</v>
      </c>
      <c r="F66">
        <f>Base_estoque[[#This Row],[qtd]]*Base_estoque[[#This Row],[Valor]]</f>
        <v>168</v>
      </c>
    </row>
    <row r="67" spans="2:6" x14ac:dyDescent="0.25">
      <c r="B67" s="2" t="s">
        <v>72</v>
      </c>
      <c r="C67" t="s">
        <v>53</v>
      </c>
      <c r="D67">
        <v>9</v>
      </c>
      <c r="E67" s="1">
        <v>28</v>
      </c>
      <c r="F67">
        <f>Base_estoque[[#This Row],[qtd]]*Base_estoque[[#This Row],[Valor]]</f>
        <v>252</v>
      </c>
    </row>
    <row r="68" spans="2:6" x14ac:dyDescent="0.25">
      <c r="B68" s="2" t="s">
        <v>73</v>
      </c>
      <c r="C68" t="s">
        <v>53</v>
      </c>
      <c r="D68">
        <v>7</v>
      </c>
      <c r="E68" s="1">
        <v>79</v>
      </c>
      <c r="F68">
        <f>Base_estoque[[#This Row],[qtd]]*Base_estoque[[#This Row],[Valor]]</f>
        <v>553</v>
      </c>
    </row>
    <row r="69" spans="2:6" x14ac:dyDescent="0.25">
      <c r="B69" s="2" t="s">
        <v>74</v>
      </c>
      <c r="C69" t="s">
        <v>53</v>
      </c>
      <c r="D69">
        <v>2</v>
      </c>
      <c r="E69" s="1">
        <v>49.9</v>
      </c>
      <c r="F69">
        <f>Base_estoque[[#This Row],[qtd]]*Base_estoque[[#This Row],[Valor]]</f>
        <v>99.8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5"/>
  <sheetViews>
    <sheetView topLeftCell="F1" zoomScale="70" zoomScaleNormal="70" workbookViewId="0">
      <selection activeCell="M24" sqref="M24"/>
    </sheetView>
  </sheetViews>
  <sheetFormatPr defaultRowHeight="15" x14ac:dyDescent="0.25"/>
  <cols>
    <col min="2" max="2" width="10" bestFit="1" customWidth="1"/>
    <col min="3" max="3" width="17.7109375" bestFit="1" customWidth="1"/>
    <col min="4" max="4" width="9.28515625" bestFit="1" customWidth="1"/>
    <col min="5" max="5" width="17.28515625" bestFit="1" customWidth="1"/>
    <col min="6" max="6" width="21.42578125" bestFit="1" customWidth="1"/>
    <col min="7" max="7" width="16.28515625" bestFit="1" customWidth="1"/>
    <col min="8" max="8" width="15.140625" bestFit="1" customWidth="1"/>
    <col min="9" max="9" width="14.85546875" bestFit="1" customWidth="1"/>
    <col min="10" max="10" width="43.5703125" bestFit="1" customWidth="1"/>
    <col min="11" max="11" width="48.7109375" bestFit="1" customWidth="1"/>
    <col min="12" max="13" width="8.7109375" bestFit="1" customWidth="1"/>
    <col min="14" max="14" width="8.140625" bestFit="1" customWidth="1"/>
    <col min="15" max="15" width="17.140625" bestFit="1" customWidth="1"/>
    <col min="16" max="16" width="23.42578125" bestFit="1" customWidth="1"/>
    <col min="17" max="17" width="12" bestFit="1" customWidth="1"/>
    <col min="18" max="18" width="17.42578125" bestFit="1" customWidth="1"/>
  </cols>
  <sheetData>
    <row r="3" spans="2:20" x14ac:dyDescent="0.25">
      <c r="B3" t="s">
        <v>75</v>
      </c>
      <c r="C3" t="s">
        <v>76</v>
      </c>
      <c r="D3" t="s">
        <v>132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11</v>
      </c>
      <c r="M3" t="s">
        <v>13</v>
      </c>
      <c r="N3" t="s">
        <v>84</v>
      </c>
      <c r="O3" t="s">
        <v>85</v>
      </c>
      <c r="P3" t="s">
        <v>86</v>
      </c>
      <c r="Q3" t="s">
        <v>97</v>
      </c>
      <c r="R3" t="s">
        <v>87</v>
      </c>
    </row>
    <row r="4" spans="2:20" x14ac:dyDescent="0.25">
      <c r="B4">
        <v>122</v>
      </c>
      <c r="C4" s="5">
        <v>43136</v>
      </c>
      <c r="D4" s="5" t="str">
        <f>TEXT(Tabela2[[#This Row],[Data do pedido]],"mmm")</f>
        <v>fev</v>
      </c>
      <c r="E4" s="5">
        <v>43856</v>
      </c>
      <c r="F4" t="s">
        <v>89</v>
      </c>
      <c r="G4" t="s">
        <v>90</v>
      </c>
      <c r="H4" t="s">
        <v>91</v>
      </c>
      <c r="I4">
        <v>11912345678</v>
      </c>
      <c r="J4" s="6" t="s">
        <v>7</v>
      </c>
      <c r="K4" s="6" t="str">
        <f>IFERROR(VLOOKUP(Tabela2[[#This Row],[Item]],Base_estoque[[Produtos]:[Categoria]],2,0),"Não Definido")</f>
        <v>ED. LIMITADA</v>
      </c>
      <c r="L4" s="6">
        <f>IFERROR(VLOOKUP(Tabela2[[#This Row],[Item]],Base_estoque[[Produtos]:[Valor]],4,0),"")</f>
        <v>28</v>
      </c>
      <c r="M4">
        <v>1</v>
      </c>
      <c r="N4">
        <f>IFERROR(L4*M4,"")</f>
        <v>28</v>
      </c>
      <c r="O4">
        <f>IFERROR(Tabela2[[#This Row],[total]]*$R$4,0)</f>
        <v>7</v>
      </c>
      <c r="P4" s="6" t="s">
        <v>92</v>
      </c>
      <c r="R4" s="7">
        <v>0.25</v>
      </c>
      <c r="T4" s="5"/>
    </row>
    <row r="5" spans="2:20" x14ac:dyDescent="0.25">
      <c r="B5">
        <v>123</v>
      </c>
      <c r="C5" s="5">
        <v>43136</v>
      </c>
      <c r="D5" s="5" t="str">
        <f>TEXT(Tabela2[[#This Row],[Data do pedido]],"mmm")</f>
        <v>fev</v>
      </c>
      <c r="E5" s="5">
        <v>43886</v>
      </c>
      <c r="F5" t="s">
        <v>93</v>
      </c>
      <c r="G5" t="s">
        <v>121</v>
      </c>
      <c r="H5" t="s">
        <v>102</v>
      </c>
      <c r="I5">
        <v>11912345679</v>
      </c>
      <c r="J5" s="6" t="s">
        <v>8</v>
      </c>
      <c r="K5" s="6" t="str">
        <f>IFERROR(VLOOKUP(Tabela2[[#This Row],[Item]],Base_estoque[[Produtos]:[Categoria]],2,0),"Não Definido")</f>
        <v>ED. LIMITADA</v>
      </c>
      <c r="L5" s="6">
        <f>IFERROR(VLOOKUP(Tabela2[[#This Row],[Item]],Base_estoque[[Produtos]:[Valor]],4,0),"")</f>
        <v>79</v>
      </c>
      <c r="M5">
        <v>2</v>
      </c>
      <c r="N5">
        <f t="shared" ref="N5:N23" si="0">IFERROR(L5*M5,"")</f>
        <v>158</v>
      </c>
      <c r="O5">
        <f>IFERROR(Tabela2[[#This Row],[total]]*$R$4,0)</f>
        <v>39.5</v>
      </c>
      <c r="P5" s="6" t="s">
        <v>119</v>
      </c>
      <c r="T5" s="5"/>
    </row>
    <row r="6" spans="2:20" x14ac:dyDescent="0.25">
      <c r="B6">
        <v>124</v>
      </c>
      <c r="C6" s="5">
        <v>43136</v>
      </c>
      <c r="D6" s="5" t="str">
        <f>TEXT(Tabela2[[#This Row],[Data do pedido]],"mmm")</f>
        <v>fev</v>
      </c>
      <c r="E6" s="5">
        <v>43892</v>
      </c>
      <c r="F6" t="s">
        <v>98</v>
      </c>
      <c r="G6" t="s">
        <v>122</v>
      </c>
      <c r="H6" t="s">
        <v>103</v>
      </c>
      <c r="I6">
        <v>11912345680</v>
      </c>
      <c r="J6" s="6" t="s">
        <v>16</v>
      </c>
      <c r="K6" s="6" t="str">
        <f>IFERROR(VLOOKUP(Tabela2[[#This Row],[Item]],Base_estoque[[Produtos]:[Categoria]],2,0),"Não Definido")</f>
        <v>CUIDADOS COM A PELE - TIME WISE</v>
      </c>
      <c r="L6" s="6">
        <f>IFERROR(VLOOKUP(Tabela2[[#This Row],[Item]],Base_estoque[[Produtos]:[Valor]],4,0),"")</f>
        <v>28</v>
      </c>
      <c r="M6">
        <v>2</v>
      </c>
      <c r="N6">
        <f t="shared" si="0"/>
        <v>56</v>
      </c>
      <c r="O6">
        <f>IFERROR(Tabela2[[#This Row],[total]]*$R$4,0)</f>
        <v>14</v>
      </c>
      <c r="P6" s="6" t="s">
        <v>120</v>
      </c>
    </row>
    <row r="7" spans="2:20" x14ac:dyDescent="0.25">
      <c r="B7">
        <v>125</v>
      </c>
      <c r="C7" s="5">
        <v>43105</v>
      </c>
      <c r="D7" s="5" t="str">
        <f>TEXT(Tabela2[[#This Row],[Data do pedido]],"mmm")</f>
        <v>jan</v>
      </c>
      <c r="E7" s="5">
        <v>43859</v>
      </c>
      <c r="F7" t="s">
        <v>99</v>
      </c>
      <c r="G7" t="s">
        <v>123</v>
      </c>
      <c r="H7" t="s">
        <v>94</v>
      </c>
      <c r="I7">
        <v>11912345681</v>
      </c>
      <c r="J7" s="6" t="s">
        <v>19</v>
      </c>
      <c r="K7" s="6" t="str">
        <f>IFERROR(VLOOKUP(Tabela2[[#This Row],[Item]],Base_estoque[[Produtos]:[Categoria]],2,0),"Não Definido")</f>
        <v>CUIDADOS COM A PELE - TIME WISE</v>
      </c>
      <c r="L7" s="6">
        <f>IFERROR(VLOOKUP(Tabela2[[#This Row],[Item]],Base_estoque[[Produtos]:[Valor]],4,0),"")</f>
        <v>28</v>
      </c>
      <c r="M7">
        <v>1</v>
      </c>
      <c r="N7">
        <f t="shared" si="0"/>
        <v>28</v>
      </c>
      <c r="O7">
        <f>IFERROR(Tabela2[[#This Row],[total]]*$R$4,0)</f>
        <v>7</v>
      </c>
      <c r="P7" s="6" t="s">
        <v>119</v>
      </c>
    </row>
    <row r="8" spans="2:20" x14ac:dyDescent="0.25">
      <c r="B8">
        <v>126</v>
      </c>
      <c r="C8" s="5">
        <v>43105</v>
      </c>
      <c r="D8" s="5" t="str">
        <f>TEXT(Tabela2[[#This Row],[Data do pedido]],"mmm")</f>
        <v>jan</v>
      </c>
      <c r="E8" s="5">
        <v>43841</v>
      </c>
      <c r="F8" t="s">
        <v>100</v>
      </c>
      <c r="G8" t="s">
        <v>124</v>
      </c>
      <c r="H8" t="s">
        <v>104</v>
      </c>
      <c r="I8">
        <v>11912345682</v>
      </c>
      <c r="J8" s="6" t="s">
        <v>49</v>
      </c>
      <c r="K8" s="6" t="str">
        <f>IFERROR(VLOOKUP(Tabela2[[#This Row],[Item]],Base_estoque[[Produtos]:[Categoria]],2,0),"Não Definido")</f>
        <v>CUIDADOS COM A PELE - BOTANICAL EFFECTS</v>
      </c>
      <c r="L8" s="6">
        <f>IFERROR(VLOOKUP(Tabela2[[#This Row],[Item]],Base_estoque[[Produtos]:[Valor]],4,0),"")</f>
        <v>28</v>
      </c>
      <c r="M8">
        <v>5</v>
      </c>
      <c r="N8">
        <f t="shared" si="0"/>
        <v>140</v>
      </c>
      <c r="O8">
        <f>IFERROR(Tabela2[[#This Row],[total]]*$R$4,0)</f>
        <v>35</v>
      </c>
      <c r="P8" s="6" t="s">
        <v>92</v>
      </c>
    </row>
    <row r="9" spans="2:20" x14ac:dyDescent="0.25">
      <c r="B9">
        <v>127</v>
      </c>
      <c r="C9" s="5">
        <v>43136</v>
      </c>
      <c r="D9" s="5" t="str">
        <f>TEXT(Tabela2[[#This Row],[Data do pedido]],"mmm")</f>
        <v>fev</v>
      </c>
      <c r="E9" s="5">
        <v>43892</v>
      </c>
      <c r="F9" t="s">
        <v>101</v>
      </c>
      <c r="G9" t="s">
        <v>90</v>
      </c>
      <c r="H9" t="s">
        <v>105</v>
      </c>
      <c r="I9">
        <v>11912345683</v>
      </c>
      <c r="J9" s="6" t="s">
        <v>73</v>
      </c>
      <c r="K9" s="6" t="str">
        <f>IFERROR(VLOOKUP(Tabela2[[#This Row],[Item]],Base_estoque[[Produtos]:[Categoria]],2,0),"Não Definido")</f>
        <v>MAQUIAGEM EM REFIL - SOMBRA MINERAL</v>
      </c>
      <c r="L9" s="6">
        <f>IFERROR(VLOOKUP(Tabela2[[#This Row],[Item]],Base_estoque[[Produtos]:[Valor]],4,0),"")</f>
        <v>79</v>
      </c>
      <c r="M9">
        <v>3</v>
      </c>
      <c r="N9">
        <f t="shared" si="0"/>
        <v>237</v>
      </c>
      <c r="O9">
        <f>IFERROR(Tabela2[[#This Row],[total]]*$R$4,0)</f>
        <v>59.25</v>
      </c>
      <c r="P9" s="6" t="s">
        <v>119</v>
      </c>
    </row>
    <row r="10" spans="2:20" x14ac:dyDescent="0.25">
      <c r="B10">
        <v>128</v>
      </c>
      <c r="C10" s="5">
        <v>43136</v>
      </c>
      <c r="D10" s="5" t="str">
        <f>TEXT(Tabela2[[#This Row],[Data do pedido]],"mmm")</f>
        <v>fev</v>
      </c>
      <c r="E10" s="5">
        <v>43900</v>
      </c>
      <c r="F10" t="s">
        <v>89</v>
      </c>
      <c r="G10" t="s">
        <v>121</v>
      </c>
      <c r="H10" t="s">
        <v>95</v>
      </c>
      <c r="I10">
        <v>11912345684</v>
      </c>
      <c r="J10" s="6" t="s">
        <v>51</v>
      </c>
      <c r="K10" s="6" t="str">
        <f>IFERROR(VLOOKUP(Tabela2[[#This Row],[Item]],Base_estoque[[Produtos]:[Categoria]],2,0),"Não Definido")</f>
        <v>CUIDADOS COM A PELE - BOTANICAL EFFECTS</v>
      </c>
      <c r="L10" s="6">
        <f>IFERROR(VLOOKUP(Tabela2[[#This Row],[Item]],Base_estoque[[Produtos]:[Valor]],4,0),"")</f>
        <v>79</v>
      </c>
      <c r="M10">
        <v>4</v>
      </c>
      <c r="N10">
        <f t="shared" si="0"/>
        <v>316</v>
      </c>
      <c r="O10">
        <f>IFERROR(Tabela2[[#This Row],[total]]*$R$4,0)</f>
        <v>79</v>
      </c>
      <c r="P10" s="6" t="s">
        <v>120</v>
      </c>
    </row>
    <row r="11" spans="2:20" x14ac:dyDescent="0.25">
      <c r="B11">
        <v>129</v>
      </c>
      <c r="C11" s="5">
        <v>43136</v>
      </c>
      <c r="D11" s="5" t="str">
        <f>TEXT(Tabela2[[#This Row],[Data do pedido]],"mmm")</f>
        <v>fev</v>
      </c>
      <c r="E11" s="5">
        <v>43885</v>
      </c>
      <c r="F11" t="s">
        <v>93</v>
      </c>
      <c r="G11" t="s">
        <v>122</v>
      </c>
      <c r="H11" t="s">
        <v>106</v>
      </c>
      <c r="I11">
        <v>11912345685</v>
      </c>
      <c r="J11" s="6" t="s">
        <v>49</v>
      </c>
      <c r="K11" s="6" t="str">
        <f>IFERROR(VLOOKUP(Tabela2[[#This Row],[Item]],Base_estoque[[Produtos]:[Categoria]],2,0),"Não Definido")</f>
        <v>CUIDADOS COM A PELE - BOTANICAL EFFECTS</v>
      </c>
      <c r="L11" s="6">
        <f>IFERROR(VLOOKUP(Tabela2[[#This Row],[Item]],Base_estoque[[Produtos]:[Valor]],4,0),"")</f>
        <v>28</v>
      </c>
      <c r="M11">
        <v>1</v>
      </c>
      <c r="N11">
        <f t="shared" si="0"/>
        <v>28</v>
      </c>
      <c r="O11">
        <f>IFERROR(Tabela2[[#This Row],[total]]*$R$4,0)</f>
        <v>7</v>
      </c>
      <c r="P11" s="6" t="s">
        <v>119</v>
      </c>
    </row>
    <row r="12" spans="2:20" x14ac:dyDescent="0.25">
      <c r="B12">
        <v>130</v>
      </c>
      <c r="C12" s="5">
        <v>43136</v>
      </c>
      <c r="D12" s="5" t="str">
        <f>TEXT(Tabela2[[#This Row],[Data do pedido]],"mmm")</f>
        <v>fev</v>
      </c>
      <c r="E12" s="5">
        <v>43882</v>
      </c>
      <c r="F12" t="s">
        <v>98</v>
      </c>
      <c r="G12" t="s">
        <v>123</v>
      </c>
      <c r="H12" t="s">
        <v>107</v>
      </c>
      <c r="I12">
        <v>11912345686</v>
      </c>
      <c r="J12" s="6" t="s">
        <v>46</v>
      </c>
      <c r="K12" s="6" t="str">
        <f>IFERROR(VLOOKUP(Tabela2[[#This Row],[Item]],Base_estoque[[Produtos]:[Categoria]],2,0),"Não Definido")</f>
        <v>CUIDADOS COM A PELE - BOTANICAL EFFECTS</v>
      </c>
      <c r="L12" s="6">
        <f>IFERROR(VLOOKUP(Tabela2[[#This Row],[Item]],Base_estoque[[Produtos]:[Valor]],4,0),"")</f>
        <v>89</v>
      </c>
      <c r="M12">
        <v>2</v>
      </c>
      <c r="N12">
        <f t="shared" si="0"/>
        <v>178</v>
      </c>
      <c r="O12">
        <f>IFERROR(Tabela2[[#This Row],[total]]*$R$4,0)</f>
        <v>44.5</v>
      </c>
      <c r="P12" s="6" t="s">
        <v>92</v>
      </c>
    </row>
    <row r="13" spans="2:20" x14ac:dyDescent="0.25">
      <c r="B13">
        <v>131</v>
      </c>
      <c r="C13" s="5">
        <v>43164</v>
      </c>
      <c r="D13" s="5" t="str">
        <f>TEXT(Tabela2[[#This Row],[Data do pedido]],"mmm")</f>
        <v>mar</v>
      </c>
      <c r="E13" s="5">
        <v>43900</v>
      </c>
      <c r="F13" t="s">
        <v>99</v>
      </c>
      <c r="G13" t="s">
        <v>124</v>
      </c>
      <c r="H13" t="s">
        <v>96</v>
      </c>
      <c r="I13">
        <v>11912345687</v>
      </c>
      <c r="J13" s="6" t="s">
        <v>7</v>
      </c>
      <c r="K13" s="6" t="str">
        <f>IFERROR(VLOOKUP(Tabela2[[#This Row],[Item]],Base_estoque[[Produtos]:[Categoria]],2,0),"Não Definido")</f>
        <v>ED. LIMITADA</v>
      </c>
      <c r="L13" s="6">
        <f>IFERROR(VLOOKUP(Tabela2[[#This Row],[Item]],Base_estoque[[Produtos]:[Valor]],4,0),"")</f>
        <v>28</v>
      </c>
      <c r="M13">
        <v>2</v>
      </c>
      <c r="N13">
        <f t="shared" si="0"/>
        <v>56</v>
      </c>
      <c r="O13">
        <f>IFERROR(Tabela2[[#This Row],[total]]*$R$4,0)</f>
        <v>14</v>
      </c>
      <c r="P13" s="6" t="s">
        <v>119</v>
      </c>
    </row>
    <row r="14" spans="2:20" x14ac:dyDescent="0.25">
      <c r="B14">
        <v>132</v>
      </c>
      <c r="C14" s="5">
        <v>43136</v>
      </c>
      <c r="D14" s="5" t="str">
        <f>TEXT(Tabela2[[#This Row],[Data do pedido]],"mmm")</f>
        <v>fev</v>
      </c>
      <c r="E14" s="5">
        <v>43886</v>
      </c>
      <c r="F14" t="s">
        <v>100</v>
      </c>
      <c r="G14" t="s">
        <v>90</v>
      </c>
      <c r="H14" t="s">
        <v>108</v>
      </c>
      <c r="I14">
        <v>11912345688</v>
      </c>
      <c r="J14" s="6" t="s">
        <v>8</v>
      </c>
      <c r="K14" s="6" t="str">
        <f>IFERROR(VLOOKUP(Tabela2[[#This Row],[Item]],Base_estoque[[Produtos]:[Categoria]],2,0),"Não Definido")</f>
        <v>ED. LIMITADA</v>
      </c>
      <c r="L14" s="6">
        <f>IFERROR(VLOOKUP(Tabela2[[#This Row],[Item]],Base_estoque[[Produtos]:[Valor]],4,0),"")</f>
        <v>79</v>
      </c>
      <c r="M14">
        <v>1</v>
      </c>
      <c r="N14">
        <f t="shared" si="0"/>
        <v>79</v>
      </c>
      <c r="O14">
        <f>IFERROR(Tabela2[[#This Row],[total]]*$R$4,0)</f>
        <v>19.75</v>
      </c>
      <c r="P14" s="6" t="s">
        <v>120</v>
      </c>
    </row>
    <row r="15" spans="2:20" x14ac:dyDescent="0.25">
      <c r="B15">
        <v>133</v>
      </c>
      <c r="C15" s="5">
        <v>43105</v>
      </c>
      <c r="D15" s="5" t="str">
        <f>TEXT(Tabela2[[#This Row],[Data do pedido]],"mmm")</f>
        <v>jan</v>
      </c>
      <c r="E15" s="5">
        <v>43858</v>
      </c>
      <c r="F15" t="s">
        <v>101</v>
      </c>
      <c r="G15" t="s">
        <v>121</v>
      </c>
      <c r="H15" t="s">
        <v>109</v>
      </c>
      <c r="I15">
        <v>11912345689</v>
      </c>
      <c r="J15" s="6" t="s">
        <v>16</v>
      </c>
      <c r="K15" s="6" t="str">
        <f>IFERROR(VLOOKUP(Tabela2[[#This Row],[Item]],Base_estoque[[Produtos]:[Categoria]],2,0),"Não Definido")</f>
        <v>CUIDADOS COM A PELE - TIME WISE</v>
      </c>
      <c r="L15" s="6">
        <f>IFERROR(VLOOKUP(Tabela2[[#This Row],[Item]],Base_estoque[[Produtos]:[Valor]],4,0),"")</f>
        <v>28</v>
      </c>
      <c r="M15">
        <v>5</v>
      </c>
      <c r="N15">
        <f t="shared" si="0"/>
        <v>140</v>
      </c>
      <c r="O15">
        <f>IFERROR(Tabela2[[#This Row],[total]]*$R$4,0)</f>
        <v>35</v>
      </c>
      <c r="P15" s="6" t="s">
        <v>119</v>
      </c>
    </row>
    <row r="16" spans="2:20" x14ac:dyDescent="0.25">
      <c r="B16">
        <v>134</v>
      </c>
      <c r="C16" s="5">
        <v>43164</v>
      </c>
      <c r="D16" s="5" t="str">
        <f>TEXT(Tabela2[[#This Row],[Data do pedido]],"mmm")</f>
        <v>mar</v>
      </c>
      <c r="E16" s="5">
        <v>43896</v>
      </c>
      <c r="F16" t="s">
        <v>89</v>
      </c>
      <c r="G16" t="s">
        <v>122</v>
      </c>
      <c r="H16" t="s">
        <v>110</v>
      </c>
      <c r="I16">
        <v>11912345690</v>
      </c>
      <c r="J16" s="6" t="s">
        <v>118</v>
      </c>
      <c r="K16" s="6" t="str">
        <f>IFERROR(VLOOKUP(Tabela2[[#This Row],[Item]],Base_estoque[[Produtos]:[Categoria]],2,0),"Não Definido")</f>
        <v>Não Definido</v>
      </c>
      <c r="L16" s="6" t="str">
        <f>IFERROR(VLOOKUP(Tabela2[[#This Row],[Item]],Base_estoque[[Produtos]:[Valor]],4,0),"")</f>
        <v/>
      </c>
      <c r="M16">
        <v>3</v>
      </c>
      <c r="N16" t="str">
        <f t="shared" si="0"/>
        <v/>
      </c>
      <c r="O16">
        <f>IFERROR(Tabela2[[#This Row],[total]]*$R$4,0)</f>
        <v>0</v>
      </c>
      <c r="P16" s="6" t="s">
        <v>92</v>
      </c>
    </row>
    <row r="17" spans="2:18" x14ac:dyDescent="0.25">
      <c r="B17">
        <v>135</v>
      </c>
      <c r="C17" s="5">
        <v>43164</v>
      </c>
      <c r="D17" s="5" t="str">
        <f>TEXT(Tabela2[[#This Row],[Data do pedido]],"mmm")</f>
        <v>mar</v>
      </c>
      <c r="E17" s="5">
        <v>43901</v>
      </c>
      <c r="F17" t="s">
        <v>93</v>
      </c>
      <c r="G17" t="s">
        <v>123</v>
      </c>
      <c r="H17" t="s">
        <v>111</v>
      </c>
      <c r="I17">
        <v>11912345691</v>
      </c>
      <c r="J17" s="6" t="s">
        <v>49</v>
      </c>
      <c r="K17" s="6" t="str">
        <f>IFERROR(VLOOKUP(Tabela2[[#This Row],[Item]],Base_estoque[[Produtos]:[Categoria]],2,0),"Não Definido")</f>
        <v>CUIDADOS COM A PELE - BOTANICAL EFFECTS</v>
      </c>
      <c r="L17" s="6">
        <f>IFERROR(VLOOKUP(Tabela2[[#This Row],[Item]],Base_estoque[[Produtos]:[Valor]],4,0),"")</f>
        <v>28</v>
      </c>
      <c r="M17">
        <v>4</v>
      </c>
      <c r="N17">
        <f t="shared" si="0"/>
        <v>112</v>
      </c>
      <c r="O17">
        <f>IFERROR(Tabela2[[#This Row],[total]]*$R$4,0)</f>
        <v>28</v>
      </c>
      <c r="P17" s="6" t="s">
        <v>119</v>
      </c>
    </row>
    <row r="18" spans="2:18" x14ac:dyDescent="0.25">
      <c r="B18">
        <v>136</v>
      </c>
      <c r="C18" s="5">
        <v>43105</v>
      </c>
      <c r="D18" s="5" t="str">
        <f>TEXT(Tabela2[[#This Row],[Data do pedido]],"mmm")</f>
        <v>jan</v>
      </c>
      <c r="E18" s="5">
        <v>43844</v>
      </c>
      <c r="F18" t="s">
        <v>98</v>
      </c>
      <c r="G18" t="s">
        <v>124</v>
      </c>
      <c r="H18" t="s">
        <v>112</v>
      </c>
      <c r="I18">
        <v>11912345692</v>
      </c>
      <c r="J18" s="6" t="s">
        <v>73</v>
      </c>
      <c r="K18" s="6" t="str">
        <f>IFERROR(VLOOKUP(Tabela2[[#This Row],[Item]],Base_estoque[[Produtos]:[Categoria]],2,0),"Não Definido")</f>
        <v>MAQUIAGEM EM REFIL - SOMBRA MINERAL</v>
      </c>
      <c r="L18" s="6">
        <f>IFERROR(VLOOKUP(Tabela2[[#This Row],[Item]],Base_estoque[[Produtos]:[Valor]],4,0),"")</f>
        <v>79</v>
      </c>
      <c r="M18">
        <v>1</v>
      </c>
      <c r="N18">
        <f t="shared" si="0"/>
        <v>79</v>
      </c>
      <c r="O18">
        <f>IFERROR(Tabela2[[#This Row],[total]]*$R$4,0)</f>
        <v>19.75</v>
      </c>
      <c r="P18" s="6" t="s">
        <v>120</v>
      </c>
    </row>
    <row r="19" spans="2:18" x14ac:dyDescent="0.25">
      <c r="B19">
        <v>137</v>
      </c>
      <c r="C19" s="5">
        <v>43164</v>
      </c>
      <c r="D19" s="5" t="str">
        <f>TEXT(Tabela2[[#This Row],[Data do pedido]],"mmm")</f>
        <v>mar</v>
      </c>
      <c r="E19" s="5">
        <v>43903</v>
      </c>
      <c r="F19" t="s">
        <v>99</v>
      </c>
      <c r="G19" t="s">
        <v>90</v>
      </c>
      <c r="H19" t="s">
        <v>113</v>
      </c>
      <c r="I19">
        <v>11912345693</v>
      </c>
      <c r="J19" s="6" t="s">
        <v>51</v>
      </c>
      <c r="K19" s="6" t="str">
        <f>IFERROR(VLOOKUP(Tabela2[[#This Row],[Item]],Base_estoque[[Produtos]:[Categoria]],2,0),"Não Definido")</f>
        <v>CUIDADOS COM A PELE - BOTANICAL EFFECTS</v>
      </c>
      <c r="L19" s="6">
        <f>IFERROR(VLOOKUP(Tabela2[[#This Row],[Item]],Base_estoque[[Produtos]:[Valor]],4,0),"")</f>
        <v>79</v>
      </c>
      <c r="M19">
        <v>2</v>
      </c>
      <c r="N19">
        <f t="shared" si="0"/>
        <v>158</v>
      </c>
      <c r="O19">
        <f>IFERROR(Tabela2[[#This Row],[total]]*$R$4,0)</f>
        <v>39.5</v>
      </c>
      <c r="P19" s="6" t="s">
        <v>119</v>
      </c>
    </row>
    <row r="20" spans="2:18" x14ac:dyDescent="0.25">
      <c r="B20">
        <v>138</v>
      </c>
      <c r="C20" s="5">
        <v>43105</v>
      </c>
      <c r="D20" s="5" t="str">
        <f>TEXT(Tabela2[[#This Row],[Data do pedido]],"mmm")</f>
        <v>jan</v>
      </c>
      <c r="E20" s="5">
        <v>43846</v>
      </c>
      <c r="F20" t="s">
        <v>100</v>
      </c>
      <c r="G20" t="s">
        <v>121</v>
      </c>
      <c r="H20" t="s">
        <v>114</v>
      </c>
      <c r="I20">
        <v>11912345694</v>
      </c>
      <c r="J20" s="6" t="s">
        <v>49</v>
      </c>
      <c r="K20" s="6" t="str">
        <f>IFERROR(VLOOKUP(Tabela2[[#This Row],[Item]],Base_estoque[[Produtos]:[Categoria]],2,0),"Não Definido")</f>
        <v>CUIDADOS COM A PELE - BOTANICAL EFFECTS</v>
      </c>
      <c r="L20" s="6">
        <f>IFERROR(VLOOKUP(Tabela2[[#This Row],[Item]],Base_estoque[[Produtos]:[Valor]],4,0),"")</f>
        <v>28</v>
      </c>
      <c r="M20">
        <v>2</v>
      </c>
      <c r="N20">
        <f t="shared" si="0"/>
        <v>56</v>
      </c>
      <c r="O20">
        <f>IFERROR(Tabela2[[#This Row],[total]]*$R$4,0)</f>
        <v>14</v>
      </c>
      <c r="P20" s="6" t="s">
        <v>92</v>
      </c>
    </row>
    <row r="21" spans="2:18" x14ac:dyDescent="0.25">
      <c r="B21">
        <v>139</v>
      </c>
      <c r="C21" s="5">
        <v>43105</v>
      </c>
      <c r="D21" s="5" t="str">
        <f>TEXT(Tabela2[[#This Row],[Data do pedido]],"mmm")</f>
        <v>jan</v>
      </c>
      <c r="E21" s="5">
        <v>43843</v>
      </c>
      <c r="F21" t="s">
        <v>101</v>
      </c>
      <c r="G21" t="s">
        <v>122</v>
      </c>
      <c r="H21" t="s">
        <v>115</v>
      </c>
      <c r="I21">
        <v>11912345695</v>
      </c>
      <c r="J21" s="6" t="s">
        <v>46</v>
      </c>
      <c r="K21" s="6" t="str">
        <f>IFERROR(VLOOKUP(Tabela2[[#This Row],[Item]],Base_estoque[[Produtos]:[Categoria]],2,0),"Não Definido")</f>
        <v>CUIDADOS COM A PELE - BOTANICAL EFFECTS</v>
      </c>
      <c r="L21" s="6">
        <f>IFERROR(VLOOKUP(Tabela2[[#This Row],[Item]],Base_estoque[[Produtos]:[Valor]],4,0),"")</f>
        <v>89</v>
      </c>
      <c r="M21">
        <v>1</v>
      </c>
      <c r="N21">
        <f t="shared" si="0"/>
        <v>89</v>
      </c>
      <c r="O21">
        <f>IFERROR(Tabela2[[#This Row],[total]]*$R$4,0)</f>
        <v>22.25</v>
      </c>
      <c r="P21" s="6" t="s">
        <v>119</v>
      </c>
    </row>
    <row r="22" spans="2:18" x14ac:dyDescent="0.25">
      <c r="B22">
        <v>140</v>
      </c>
      <c r="C22" s="5">
        <v>43136</v>
      </c>
      <c r="D22" s="5" t="str">
        <f>TEXT(Tabela2[[#This Row],[Data do pedido]],"mmm")</f>
        <v>fev</v>
      </c>
      <c r="E22" s="5">
        <v>43889</v>
      </c>
      <c r="F22" t="s">
        <v>89</v>
      </c>
      <c r="G22" t="s">
        <v>123</v>
      </c>
      <c r="H22" t="s">
        <v>116</v>
      </c>
      <c r="I22">
        <v>11912345696</v>
      </c>
      <c r="J22" s="6" t="s">
        <v>7</v>
      </c>
      <c r="K22" s="6" t="str">
        <f>IFERROR(VLOOKUP(Tabela2[[#This Row],[Item]],Base_estoque[[Produtos]:[Categoria]],2,0),"Não Definido")</f>
        <v>ED. LIMITADA</v>
      </c>
      <c r="L22" s="6">
        <f>IFERROR(VLOOKUP(Tabela2[[#This Row],[Item]],Base_estoque[[Produtos]:[Valor]],4,0),"")</f>
        <v>28</v>
      </c>
      <c r="M22">
        <v>5</v>
      </c>
      <c r="N22">
        <f t="shared" si="0"/>
        <v>140</v>
      </c>
      <c r="O22">
        <f>IFERROR(Tabela2[[#This Row],[total]]*$R$4,0)</f>
        <v>35</v>
      </c>
      <c r="P22" s="6" t="s">
        <v>120</v>
      </c>
    </row>
    <row r="23" spans="2:18" x14ac:dyDescent="0.25">
      <c r="B23">
        <v>141</v>
      </c>
      <c r="C23" s="5">
        <v>43136</v>
      </c>
      <c r="D23" s="5" t="str">
        <f>TEXT(Tabela2[[#This Row],[Data do pedido]],"mmm")</f>
        <v>fev</v>
      </c>
      <c r="E23" s="5">
        <v>43890</v>
      </c>
      <c r="F23" t="s">
        <v>93</v>
      </c>
      <c r="G23" t="s">
        <v>124</v>
      </c>
      <c r="H23" t="s">
        <v>117</v>
      </c>
      <c r="I23">
        <v>11912345697</v>
      </c>
      <c r="J23" s="6" t="s">
        <v>8</v>
      </c>
      <c r="K23" s="6" t="str">
        <f>IFERROR(VLOOKUP(Tabela2[[#This Row],[Item]],Base_estoque[[Produtos]:[Categoria]],2,0),"Não Definido")</f>
        <v>ED. LIMITADA</v>
      </c>
      <c r="L23" s="6">
        <f>IFERROR(VLOOKUP(Tabela2[[#This Row],[Item]],Base_estoque[[Produtos]:[Valor]],4,0),"")</f>
        <v>79</v>
      </c>
      <c r="M23">
        <v>3</v>
      </c>
      <c r="N23">
        <f t="shared" si="0"/>
        <v>237</v>
      </c>
      <c r="O23">
        <f>IFERROR(Tabela2[[#This Row],[total]]*$R$4,0)</f>
        <v>59.25</v>
      </c>
      <c r="P23" s="6" t="s">
        <v>119</v>
      </c>
    </row>
    <row r="24" spans="2:18" x14ac:dyDescent="0.25">
      <c r="C24" s="5"/>
      <c r="D24" s="5"/>
      <c r="E24" s="5"/>
      <c r="J24" s="6"/>
      <c r="K24" s="6"/>
      <c r="L24" s="6" t="str">
        <f>IFERROR(VLOOKUP(Tabela2[[#This Row],[Item]],Base_estoque[[Produtos]:[Valor]],4,0),"")</f>
        <v/>
      </c>
      <c r="P24" s="6"/>
    </row>
    <row r="25" spans="2:18" x14ac:dyDescent="0.25">
      <c r="B25" t="s">
        <v>12</v>
      </c>
      <c r="J25" s="6"/>
      <c r="K25" s="6"/>
      <c r="L25" s="6"/>
      <c r="O25">
        <f>SUBTOTAL(109,Tabela2[total comissão])</f>
        <v>578.75</v>
      </c>
      <c r="P25" s="6"/>
      <c r="R25">
        <f>SUBTOTAL(109,Tabela2[valor comissão])</f>
        <v>0.25</v>
      </c>
    </row>
  </sheetData>
  <dataValidations count="1">
    <dataValidation type="list" allowBlank="1" showInputMessage="1" showErrorMessage="1" sqref="P4:P23">
      <formula1>"dinheiro,crédito,débito"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Estoque!$B$6:$B$69</xm:f>
          </x14:formula1>
          <xm:sqref>J4:J24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1"/>
  <sheetViews>
    <sheetView workbookViewId="0">
      <selection activeCell="B3" sqref="B3"/>
    </sheetView>
  </sheetViews>
  <sheetFormatPr defaultRowHeight="15" x14ac:dyDescent="0.25"/>
  <cols>
    <col min="2" max="2" width="41.42578125" customWidth="1"/>
    <col min="3" max="3" width="12" customWidth="1"/>
    <col min="6" max="7" width="41.42578125" customWidth="1"/>
    <col min="8" max="8" width="12" customWidth="1"/>
    <col min="9" max="9" width="33.140625" bestFit="1" customWidth="1"/>
    <col min="10" max="10" width="18" customWidth="1"/>
    <col min="11" max="11" width="22.140625" customWidth="1"/>
    <col min="12" max="12" width="12.7109375" bestFit="1" customWidth="1"/>
    <col min="13" max="13" width="18" customWidth="1"/>
    <col min="14" max="14" width="22.140625" bestFit="1" customWidth="1"/>
    <col min="16" max="16" width="18" customWidth="1"/>
    <col min="17" max="17" width="22.140625" customWidth="1"/>
    <col min="18" max="18" width="22.140625" bestFit="1" customWidth="1"/>
    <col min="22" max="22" width="18" bestFit="1" customWidth="1"/>
    <col min="23" max="23" width="22.140625" bestFit="1" customWidth="1"/>
  </cols>
  <sheetData>
    <row r="2" spans="2:7" x14ac:dyDescent="0.25">
      <c r="B2" t="s">
        <v>128</v>
      </c>
      <c r="F2" t="s">
        <v>130</v>
      </c>
    </row>
    <row r="3" spans="2:7" x14ac:dyDescent="0.25">
      <c r="B3" s="9" t="s">
        <v>125</v>
      </c>
      <c r="C3" t="s">
        <v>127</v>
      </c>
      <c r="F3" s="9" t="s">
        <v>125</v>
      </c>
      <c r="G3" t="s">
        <v>129</v>
      </c>
    </row>
    <row r="4" spans="2:7" x14ac:dyDescent="0.25">
      <c r="B4" s="10" t="s">
        <v>47</v>
      </c>
      <c r="C4" s="11">
        <v>33</v>
      </c>
      <c r="F4" s="10" t="s">
        <v>53</v>
      </c>
      <c r="G4" s="12">
        <v>7367</v>
      </c>
    </row>
    <row r="5" spans="2:7" x14ac:dyDescent="0.25">
      <c r="B5" s="10" t="s">
        <v>10</v>
      </c>
      <c r="C5" s="11">
        <v>40</v>
      </c>
      <c r="F5" s="10" t="s">
        <v>15</v>
      </c>
      <c r="G5" s="12">
        <v>4801.1000000000004</v>
      </c>
    </row>
    <row r="6" spans="2:7" x14ac:dyDescent="0.25">
      <c r="B6" s="10" t="s">
        <v>37</v>
      </c>
      <c r="C6" s="11">
        <v>55</v>
      </c>
      <c r="F6" s="10" t="s">
        <v>37</v>
      </c>
      <c r="G6" s="12">
        <v>3310</v>
      </c>
    </row>
    <row r="7" spans="2:7" x14ac:dyDescent="0.25">
      <c r="B7" s="10" t="s">
        <v>15</v>
      </c>
      <c r="C7" s="11">
        <v>92</v>
      </c>
      <c r="F7" s="10" t="s">
        <v>47</v>
      </c>
      <c r="G7" s="12">
        <v>2124</v>
      </c>
    </row>
    <row r="8" spans="2:7" x14ac:dyDescent="0.25">
      <c r="B8" s="10" t="s">
        <v>53</v>
      </c>
      <c r="C8" s="11">
        <v>120</v>
      </c>
      <c r="F8" s="10" t="s">
        <v>10</v>
      </c>
      <c r="G8" s="12">
        <v>1949</v>
      </c>
    </row>
    <row r="9" spans="2:7" x14ac:dyDescent="0.25">
      <c r="B9" s="10" t="s">
        <v>126</v>
      </c>
      <c r="C9" s="11">
        <v>340</v>
      </c>
      <c r="F9" s="10" t="s">
        <v>126</v>
      </c>
      <c r="G9" s="11">
        <v>19551.099999999999</v>
      </c>
    </row>
    <row r="27" spans="2:20" x14ac:dyDescent="0.25">
      <c r="B27" s="9" t="s">
        <v>125</v>
      </c>
      <c r="C27" t="s">
        <v>127</v>
      </c>
    </row>
    <row r="28" spans="2:20" x14ac:dyDescent="0.25">
      <c r="B28" s="10" t="s">
        <v>47</v>
      </c>
      <c r="C28" s="11">
        <v>21</v>
      </c>
    </row>
    <row r="29" spans="2:20" x14ac:dyDescent="0.25">
      <c r="B29" s="10" t="s">
        <v>15</v>
      </c>
      <c r="C29" s="11">
        <v>8</v>
      </c>
      <c r="I29" t="s">
        <v>134</v>
      </c>
      <c r="J29" t="s">
        <v>135</v>
      </c>
      <c r="K29" t="s">
        <v>88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  <c r="R29" t="s">
        <v>142</v>
      </c>
      <c r="S29" t="s">
        <v>143</v>
      </c>
      <c r="T29" t="s">
        <v>144</v>
      </c>
    </row>
    <row r="30" spans="2:20" x14ac:dyDescent="0.25">
      <c r="B30" s="10" t="s">
        <v>10</v>
      </c>
      <c r="C30" s="11">
        <v>14</v>
      </c>
      <c r="H30" t="s">
        <v>145</v>
      </c>
      <c r="I30" s="13">
        <f ca="1">SUMIFS(Tabela2[total comissão],Tabela2[Mês],calculo!I30)</f>
        <v>0</v>
      </c>
      <c r="J30" s="13">
        <f ca="1">SUMIFS(Tabela2[total comissão],Tabela2[Mês],calculo!J30)</f>
        <v>0</v>
      </c>
      <c r="K30" s="13">
        <f ca="1">SUMIFS(Tabela2[total comissão],Tabela2[Mês],calculo!K30)</f>
        <v>0</v>
      </c>
      <c r="L30" s="13">
        <f ca="1">SUMIFS(Tabela2[total comissão],Tabela2[Mês],calculo!L30)</f>
        <v>0</v>
      </c>
      <c r="M30" s="13">
        <f ca="1">SUMIFS(Tabela2[total comissão],Tabela2[Mês],calculo!M30)</f>
        <v>0</v>
      </c>
      <c r="N30" s="13">
        <f ca="1">SUMIFS(Tabela2[total comissão],Tabela2[Mês],calculo!N30)</f>
        <v>0</v>
      </c>
      <c r="O30" s="13">
        <f ca="1">SUMIFS(Tabela2[total comissão],Tabela2[Mês],calculo!O30)</f>
        <v>0</v>
      </c>
      <c r="P30" s="13">
        <f ca="1">SUMIFS(Tabela2[total comissão],Tabela2[Mês],calculo!P30)</f>
        <v>0</v>
      </c>
      <c r="Q30" s="13">
        <f ca="1">SUMIFS(Tabela2[total comissão],Tabela2[Mês],calculo!Q30)</f>
        <v>0</v>
      </c>
      <c r="R30" s="13">
        <f ca="1">SUMIFS(Tabela2[total comissão],Tabela2[Mês],calculo!R30)</f>
        <v>0</v>
      </c>
      <c r="S30" s="13">
        <f ca="1">SUMIFS(Tabela2[total comissão],Tabela2[Mês],calculo!S30)</f>
        <v>0</v>
      </c>
      <c r="T30" s="13">
        <f ca="1">SUMIFS(Tabela2[total comissão],Tabela2[Mês],calculo!T30)</f>
        <v>0</v>
      </c>
    </row>
    <row r="31" spans="2:20" x14ac:dyDescent="0.25">
      <c r="B31" s="10" t="s">
        <v>53</v>
      </c>
      <c r="C31" s="11">
        <v>4</v>
      </c>
      <c r="I31" t="s">
        <v>134</v>
      </c>
      <c r="J31" t="s">
        <v>135</v>
      </c>
      <c r="K31" t="s">
        <v>88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  <c r="R31" t="s">
        <v>142</v>
      </c>
      <c r="S31" t="s">
        <v>143</v>
      </c>
      <c r="T31" t="s">
        <v>144</v>
      </c>
    </row>
    <row r="32" spans="2:20" x14ac:dyDescent="0.25">
      <c r="B32" s="10" t="s">
        <v>131</v>
      </c>
      <c r="C32" s="11">
        <v>3</v>
      </c>
      <c r="I32" s="13">
        <f ca="1">IF(I31=0,NA(),I30)</f>
        <v>0</v>
      </c>
      <c r="J32" s="13">
        <f ca="1">IF(J31=0,NA(),J30)</f>
        <v>0</v>
      </c>
      <c r="K32" s="13">
        <f ca="1">IF(K31=0,NA(),K30)</f>
        <v>0</v>
      </c>
      <c r="L32" s="13">
        <f t="shared" ref="L32:T32" ca="1" si="0">IF(L31=0,NA(),L30)</f>
        <v>0</v>
      </c>
      <c r="M32" s="13">
        <f t="shared" ca="1" si="0"/>
        <v>0</v>
      </c>
      <c r="N32" s="13">
        <f t="shared" ca="1" si="0"/>
        <v>0</v>
      </c>
      <c r="O32" s="13">
        <f t="shared" ca="1" si="0"/>
        <v>0</v>
      </c>
      <c r="P32" s="13">
        <f t="shared" ca="1" si="0"/>
        <v>0</v>
      </c>
      <c r="Q32" s="13">
        <f t="shared" ca="1" si="0"/>
        <v>0</v>
      </c>
      <c r="R32" s="13">
        <f t="shared" ca="1" si="0"/>
        <v>0</v>
      </c>
      <c r="S32" s="13">
        <f t="shared" ca="1" si="0"/>
        <v>0</v>
      </c>
      <c r="T32" s="13">
        <f t="shared" ca="1" si="0"/>
        <v>0</v>
      </c>
    </row>
    <row r="33" spans="2:23" x14ac:dyDescent="0.25">
      <c r="B33" s="10" t="s">
        <v>126</v>
      </c>
      <c r="C33" s="11">
        <v>50</v>
      </c>
    </row>
    <row r="43" spans="2:23" x14ac:dyDescent="0.25">
      <c r="P43" s="9" t="s">
        <v>125</v>
      </c>
      <c r="Q43" t="s">
        <v>133</v>
      </c>
      <c r="V43" s="9" t="s">
        <v>125</v>
      </c>
      <c r="W43" t="s">
        <v>133</v>
      </c>
    </row>
    <row r="44" spans="2:23" x14ac:dyDescent="0.25">
      <c r="P44" s="10" t="s">
        <v>122</v>
      </c>
      <c r="Q44" s="11">
        <v>43.25</v>
      </c>
      <c r="R44" s="14">
        <f>((Q44*100)/GETPIVOTDATA("total comissão",$V$43))/100</f>
        <v>7.4730021598272134E-2</v>
      </c>
      <c r="V44" s="10" t="s">
        <v>122</v>
      </c>
      <c r="W44" s="11">
        <v>43.25</v>
      </c>
    </row>
    <row r="45" spans="2:23" x14ac:dyDescent="0.25">
      <c r="G45" s="9" t="s">
        <v>125</v>
      </c>
      <c r="H45" t="s">
        <v>127</v>
      </c>
      <c r="J45" s="9" t="s">
        <v>125</v>
      </c>
      <c r="K45" t="s">
        <v>133</v>
      </c>
      <c r="P45" s="10" t="s">
        <v>124</v>
      </c>
      <c r="Q45" s="11">
        <v>128</v>
      </c>
      <c r="V45" s="10" t="s">
        <v>124</v>
      </c>
      <c r="W45" s="11">
        <v>128</v>
      </c>
    </row>
    <row r="46" spans="2:23" x14ac:dyDescent="0.25">
      <c r="G46" s="10" t="s">
        <v>131</v>
      </c>
      <c r="H46" s="11">
        <v>3</v>
      </c>
      <c r="J46" s="10" t="s">
        <v>119</v>
      </c>
      <c r="K46" s="11">
        <v>310.75</v>
      </c>
      <c r="P46" s="10" t="s">
        <v>121</v>
      </c>
      <c r="Q46" s="11">
        <v>167.5</v>
      </c>
      <c r="V46" s="10" t="s">
        <v>121</v>
      </c>
      <c r="W46" s="11">
        <v>167.5</v>
      </c>
    </row>
    <row r="47" spans="2:23" x14ac:dyDescent="0.25">
      <c r="G47" s="10" t="s">
        <v>53</v>
      </c>
      <c r="H47" s="11">
        <v>4</v>
      </c>
      <c r="J47" s="10" t="s">
        <v>120</v>
      </c>
      <c r="K47" s="11">
        <v>167.5</v>
      </c>
      <c r="P47" s="10" t="s">
        <v>90</v>
      </c>
      <c r="Q47" s="11">
        <v>125.5</v>
      </c>
      <c r="V47" s="10" t="s">
        <v>90</v>
      </c>
      <c r="W47" s="11">
        <v>125.5</v>
      </c>
    </row>
    <row r="48" spans="2:23" x14ac:dyDescent="0.25">
      <c r="G48" s="10" t="s">
        <v>15</v>
      </c>
      <c r="H48" s="11">
        <v>8</v>
      </c>
      <c r="J48" s="10" t="s">
        <v>92</v>
      </c>
      <c r="K48" s="11">
        <v>100.5</v>
      </c>
      <c r="P48" s="10" t="s">
        <v>123</v>
      </c>
      <c r="Q48" s="11">
        <v>114.5</v>
      </c>
      <c r="V48" s="10" t="s">
        <v>123</v>
      </c>
      <c r="W48" s="11">
        <v>114.5</v>
      </c>
    </row>
    <row r="49" spans="7:23" x14ac:dyDescent="0.25">
      <c r="G49" s="10" t="s">
        <v>10</v>
      </c>
      <c r="H49" s="11">
        <v>14</v>
      </c>
      <c r="J49" s="10" t="s">
        <v>126</v>
      </c>
      <c r="K49" s="11">
        <v>578.75</v>
      </c>
      <c r="P49" s="10" t="s">
        <v>126</v>
      </c>
      <c r="Q49" s="11">
        <v>578.75</v>
      </c>
      <c r="V49" s="10" t="s">
        <v>126</v>
      </c>
      <c r="W49" s="11">
        <v>578.75</v>
      </c>
    </row>
    <row r="50" spans="7:23" x14ac:dyDescent="0.25">
      <c r="G50" s="10" t="s">
        <v>47</v>
      </c>
      <c r="H50" s="11">
        <v>21</v>
      </c>
    </row>
    <row r="51" spans="7:23" x14ac:dyDescent="0.25">
      <c r="G51" s="10" t="s">
        <v>126</v>
      </c>
      <c r="H51" s="11">
        <v>50</v>
      </c>
    </row>
  </sheetData>
  <pageMargins left="0.511811024" right="0.511811024" top="0.78740157499999996" bottom="0.78740157499999996" header="0.31496062000000002" footer="0.31496062000000002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3"/>
  <sheetViews>
    <sheetView tabSelected="1" topLeftCell="D2" zoomScale="80" zoomScaleNormal="80" workbookViewId="0">
      <selection activeCell="AB34" sqref="AB34"/>
    </sheetView>
  </sheetViews>
  <sheetFormatPr defaultRowHeight="15" x14ac:dyDescent="0.25"/>
  <sheetData>
    <row r="23" spans="22:22" x14ac:dyDescent="0.25">
      <c r="V23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</vt:lpstr>
      <vt:lpstr>Pedidos</vt:lpstr>
      <vt:lpstr>calculo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2020-06-22T22:53:11Z</dcterms:created>
  <dcterms:modified xsi:type="dcterms:W3CDTF">2020-08-17T03:18:42Z</dcterms:modified>
</cp:coreProperties>
</file>