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k/Desktop/bootcamp/Module 1 Files - Kickstarting with Excel/Crowdfunding Analysis/Challenge 1/"/>
    </mc:Choice>
  </mc:AlternateContent>
  <xr:revisionPtr revIDLastSave="0" documentId="13_ncr:1_{30B2CC74-A81C-CE44-A4A6-2FAA64E9BA09}" xr6:coauthVersionLast="47" xr6:coauthVersionMax="47" xr10:uidLastSave="{00000000-0000-0000-0000-000000000000}"/>
  <bookViews>
    <workbookView xWindow="-38400" yWindow="-1180" windowWidth="27760" windowHeight="19400" firstSheet="2" activeTab="7" xr2:uid="{00000000-000D-0000-FFFF-FFFF00000000}"/>
  </bookViews>
  <sheets>
    <sheet name="Kickstarter" sheetId="1" r:id="rId1"/>
    <sheet name="Outcomes Based on Goals" sheetId="17" r:id="rId2"/>
    <sheet name="Theater Outcomes by Launch Date" sheetId="16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  <definedName name="_xlnm._FilterDatabase" localSheetId="2" hidden="1">'Theater Outcomes by Launch Date'!$N$5:$P$5</definedName>
  </definedNames>
  <calcPr calcId="191029"/>
  <pivotCaches>
    <pivotCache cacheId="35" r:id="rId9"/>
    <pivotCache cacheId="36" r:id="rId10"/>
    <pivotCache cacheId="3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7" l="1"/>
  <c r="G4" i="17"/>
  <c r="G3" i="17"/>
  <c r="G5" i="17"/>
  <c r="B5" i="17"/>
  <c r="B9" i="17"/>
  <c r="E9" i="17" s="1"/>
  <c r="K7" i="16"/>
  <c r="K8" i="16"/>
  <c r="K9" i="16"/>
  <c r="K10" i="16"/>
  <c r="K11" i="16"/>
  <c r="K12" i="16"/>
  <c r="K13" i="16"/>
  <c r="K14" i="16"/>
  <c r="K15" i="16"/>
  <c r="K16" i="16"/>
  <c r="K17" i="16"/>
  <c r="K6" i="16"/>
  <c r="L7" i="16"/>
  <c r="L8" i="16"/>
  <c r="L9" i="16"/>
  <c r="L10" i="16"/>
  <c r="L11" i="16"/>
  <c r="L12" i="16"/>
  <c r="L13" i="16"/>
  <c r="L14" i="16"/>
  <c r="L15" i="16"/>
  <c r="L16" i="16"/>
  <c r="L17" i="16"/>
  <c r="L6" i="16"/>
  <c r="J7" i="16"/>
  <c r="J8" i="16"/>
  <c r="J9" i="16"/>
  <c r="J10" i="16"/>
  <c r="J11" i="16"/>
  <c r="J12" i="16"/>
  <c r="J13" i="16"/>
  <c r="J14" i="16"/>
  <c r="J15" i="16"/>
  <c r="J16" i="16"/>
  <c r="J17" i="16"/>
  <c r="J6" i="16"/>
  <c r="O3" i="1"/>
  <c r="P3" i="1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G10" i="17" s="1"/>
  <c r="C9" i="17"/>
  <c r="C8" i="17"/>
  <c r="C7" i="17"/>
  <c r="C6" i="17"/>
  <c r="C5" i="17"/>
  <c r="C4" i="17"/>
  <c r="C3" i="17"/>
  <c r="C2" i="17"/>
  <c r="B13" i="17"/>
  <c r="B12" i="17"/>
  <c r="B11" i="17"/>
  <c r="B10" i="17"/>
  <c r="E10" i="17" s="1"/>
  <c r="B8" i="17"/>
  <c r="E8" i="17" s="1"/>
  <c r="B7" i="17"/>
  <c r="E7" i="17" s="1"/>
  <c r="B6" i="17"/>
  <c r="B4" i="17"/>
  <c r="B3" i="17"/>
  <c r="C16" i="8"/>
  <c r="C15" i="8"/>
  <c r="C14" i="8"/>
  <c r="B16" i="8"/>
  <c r="B15" i="8"/>
  <c r="B17" i="8" s="1"/>
  <c r="B14" i="8"/>
  <c r="B13" i="8"/>
  <c r="C6" i="8"/>
  <c r="C5" i="8"/>
  <c r="C4" i="8"/>
  <c r="B4" i="8"/>
  <c r="B6" i="8"/>
  <c r="B5" i="8"/>
  <c r="B7" i="8" s="1"/>
  <c r="B3" i="8"/>
  <c r="C13" i="8"/>
  <c r="C12" i="8"/>
  <c r="B12" i="8"/>
  <c r="C3" i="8"/>
  <c r="C2" i="8"/>
  <c r="B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O53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17" i="8" l="1"/>
  <c r="C7" i="8"/>
  <c r="H6" i="17"/>
  <c r="G11" i="17"/>
  <c r="H7" i="17"/>
  <c r="H8" i="17"/>
  <c r="H9" i="17"/>
  <c r="G6" i="17"/>
  <c r="H10" i="17"/>
  <c r="F11" i="17"/>
  <c r="G7" i="17"/>
  <c r="H11" i="17"/>
  <c r="G8" i="17"/>
  <c r="G9" i="17"/>
  <c r="H13" i="17"/>
  <c r="E2" i="17"/>
  <c r="E6" i="17"/>
  <c r="F6" i="17" s="1"/>
  <c r="F10" i="17"/>
  <c r="E13" i="17"/>
  <c r="G13" i="17" s="1"/>
  <c r="E5" i="17"/>
  <c r="F9" i="17"/>
  <c r="E12" i="17"/>
  <c r="H12" i="17" s="1"/>
  <c r="E4" i="17"/>
  <c r="H4" i="17" s="1"/>
  <c r="F8" i="17"/>
  <c r="E11" i="17"/>
  <c r="E3" i="17"/>
  <c r="F3" i="17" s="1"/>
  <c r="F7" i="17"/>
  <c r="U4089" i="1"/>
  <c r="U4113" i="1"/>
  <c r="U4097" i="1"/>
  <c r="U4105" i="1"/>
  <c r="U4096" i="1"/>
  <c r="U4064" i="1"/>
  <c r="U4032" i="1"/>
  <c r="U3992" i="1"/>
  <c r="U3952" i="1"/>
  <c r="U3920" i="1"/>
  <c r="U3888" i="1"/>
  <c r="U3848" i="1"/>
  <c r="U3808" i="1"/>
  <c r="U3784" i="1"/>
  <c r="U3760" i="1"/>
  <c r="U3720" i="1"/>
  <c r="U3696" i="1"/>
  <c r="U3664" i="1"/>
  <c r="U3624" i="1"/>
  <c r="U3584" i="1"/>
  <c r="U3552" i="1"/>
  <c r="U3520" i="1"/>
  <c r="U3488" i="1"/>
  <c r="U3448" i="1"/>
  <c r="U3416" i="1"/>
  <c r="U3368" i="1"/>
  <c r="U2832" i="1"/>
  <c r="U4087" i="1"/>
  <c r="U4055" i="1"/>
  <c r="U4023" i="1"/>
  <c r="U3999" i="1"/>
  <c r="U3983" i="1"/>
  <c r="U3951" i="1"/>
  <c r="U3919" i="1"/>
  <c r="U3887" i="1"/>
  <c r="U3855" i="1"/>
  <c r="U3823" i="1"/>
  <c r="U3799" i="1"/>
  <c r="U3767" i="1"/>
  <c r="U3735" i="1"/>
  <c r="U3711" i="1"/>
  <c r="U3679" i="1"/>
  <c r="U3647" i="1"/>
  <c r="U3623" i="1"/>
  <c r="U3599" i="1"/>
  <c r="U3575" i="1"/>
  <c r="U3543" i="1"/>
  <c r="U3519" i="1"/>
  <c r="U3495" i="1"/>
  <c r="U3463" i="1"/>
  <c r="U3399" i="1"/>
  <c r="U2327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4112" i="1"/>
  <c r="U4000" i="1"/>
  <c r="U3880" i="1"/>
  <c r="U3736" i="1"/>
  <c r="U3600" i="1"/>
  <c r="U3480" i="1"/>
  <c r="U3400" i="1"/>
  <c r="U3376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4080" i="1"/>
  <c r="U4048" i="1"/>
  <c r="U4024" i="1"/>
  <c r="U3984" i="1"/>
  <c r="U3960" i="1"/>
  <c r="U3928" i="1"/>
  <c r="U3912" i="1"/>
  <c r="U3872" i="1"/>
  <c r="U3840" i="1"/>
  <c r="U3824" i="1"/>
  <c r="U3792" i="1"/>
  <c r="U3752" i="1"/>
  <c r="U3712" i="1"/>
  <c r="U3680" i="1"/>
  <c r="U3656" i="1"/>
  <c r="U3632" i="1"/>
  <c r="U3592" i="1"/>
  <c r="U3560" i="1"/>
  <c r="U3528" i="1"/>
  <c r="U3496" i="1"/>
  <c r="U3464" i="1"/>
  <c r="U3432" i="1"/>
  <c r="U3392" i="1"/>
  <c r="U2840" i="1"/>
  <c r="U4111" i="1"/>
  <c r="U4079" i="1"/>
  <c r="U4047" i="1"/>
  <c r="U4015" i="1"/>
  <c r="U3975" i="1"/>
  <c r="U3943" i="1"/>
  <c r="U3911" i="1"/>
  <c r="U3879" i="1"/>
  <c r="U3847" i="1"/>
  <c r="U3815" i="1"/>
  <c r="U3783" i="1"/>
  <c r="U3751" i="1"/>
  <c r="U3719" i="1"/>
  <c r="U3687" i="1"/>
  <c r="U3663" i="1"/>
  <c r="U3639" i="1"/>
  <c r="U3615" i="1"/>
  <c r="U3591" i="1"/>
  <c r="U3567" i="1"/>
  <c r="U3535" i="1"/>
  <c r="U3511" i="1"/>
  <c r="U3487" i="1"/>
  <c r="U3471" i="1"/>
  <c r="U3447" i="1"/>
  <c r="U3431" i="1"/>
  <c r="U3415" i="1"/>
  <c r="U3391" i="1"/>
  <c r="U3375" i="1"/>
  <c r="U3359" i="1"/>
  <c r="U3351" i="1"/>
  <c r="U3335" i="1"/>
  <c r="U3319" i="1"/>
  <c r="U3303" i="1"/>
  <c r="U3295" i="1"/>
  <c r="U3279" i="1"/>
  <c r="U3263" i="1"/>
  <c r="U3247" i="1"/>
  <c r="U3239" i="1"/>
  <c r="U3231" i="1"/>
  <c r="U3223" i="1"/>
  <c r="U3215" i="1"/>
  <c r="U3207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35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4088" i="1"/>
  <c r="U4056" i="1"/>
  <c r="U4016" i="1"/>
  <c r="U3976" i="1"/>
  <c r="U3944" i="1"/>
  <c r="U3896" i="1"/>
  <c r="U3864" i="1"/>
  <c r="U3832" i="1"/>
  <c r="U3800" i="1"/>
  <c r="U3768" i="1"/>
  <c r="U3728" i="1"/>
  <c r="U3688" i="1"/>
  <c r="U3648" i="1"/>
  <c r="U3608" i="1"/>
  <c r="U3568" i="1"/>
  <c r="U3536" i="1"/>
  <c r="U3504" i="1"/>
  <c r="U3456" i="1"/>
  <c r="U3424" i="1"/>
  <c r="U3384" i="1"/>
  <c r="U2848" i="1"/>
  <c r="U4103" i="1"/>
  <c r="U4063" i="1"/>
  <c r="U4031" i="1"/>
  <c r="U3991" i="1"/>
  <c r="U3959" i="1"/>
  <c r="U3935" i="1"/>
  <c r="U3903" i="1"/>
  <c r="U3863" i="1"/>
  <c r="U3831" i="1"/>
  <c r="U3791" i="1"/>
  <c r="U3759" i="1"/>
  <c r="U3727" i="1"/>
  <c r="U3695" i="1"/>
  <c r="U3655" i="1"/>
  <c r="U3631" i="1"/>
  <c r="U3607" i="1"/>
  <c r="U3583" i="1"/>
  <c r="U3559" i="1"/>
  <c r="U3527" i="1"/>
  <c r="U3503" i="1"/>
  <c r="U3479" i="1"/>
  <c r="U3455" i="1"/>
  <c r="U3439" i="1"/>
  <c r="U3423" i="1"/>
  <c r="U3407" i="1"/>
  <c r="U3383" i="1"/>
  <c r="U3367" i="1"/>
  <c r="U3343" i="1"/>
  <c r="U3327" i="1"/>
  <c r="U3311" i="1"/>
  <c r="U3287" i="1"/>
  <c r="U3271" i="1"/>
  <c r="U3255" i="1"/>
  <c r="U3199" i="1"/>
  <c r="U2071" i="1"/>
  <c r="U4104" i="1"/>
  <c r="U4072" i="1"/>
  <c r="U4040" i="1"/>
  <c r="U4008" i="1"/>
  <c r="U3968" i="1"/>
  <c r="U3936" i="1"/>
  <c r="U3904" i="1"/>
  <c r="U3856" i="1"/>
  <c r="U3816" i="1"/>
  <c r="U3776" i="1"/>
  <c r="U3744" i="1"/>
  <c r="U3704" i="1"/>
  <c r="U3672" i="1"/>
  <c r="U3640" i="1"/>
  <c r="U3616" i="1"/>
  <c r="U3576" i="1"/>
  <c r="U3544" i="1"/>
  <c r="U3512" i="1"/>
  <c r="U3472" i="1"/>
  <c r="U3440" i="1"/>
  <c r="U3408" i="1"/>
  <c r="U3360" i="1"/>
  <c r="U2856" i="1"/>
  <c r="U4095" i="1"/>
  <c r="U4071" i="1"/>
  <c r="U4039" i="1"/>
  <c r="U4007" i="1"/>
  <c r="U3967" i="1"/>
  <c r="U3927" i="1"/>
  <c r="U3895" i="1"/>
  <c r="U3871" i="1"/>
  <c r="U3839" i="1"/>
  <c r="U3807" i="1"/>
  <c r="U3775" i="1"/>
  <c r="U3743" i="1"/>
  <c r="U3703" i="1"/>
  <c r="U3671" i="1"/>
  <c r="U3551" i="1"/>
  <c r="U2343" i="1"/>
  <c r="U3715" i="1"/>
  <c r="U3707" i="1"/>
  <c r="U3699" i="1"/>
  <c r="U3691" i="1"/>
  <c r="U3651" i="1"/>
  <c r="U3643" i="1"/>
  <c r="U3635" i="1"/>
  <c r="U3627" i="1"/>
  <c r="U3587" i="1"/>
  <c r="U3579" i="1"/>
  <c r="U3571" i="1"/>
  <c r="U3563" i="1"/>
  <c r="U3523" i="1"/>
  <c r="U3515" i="1"/>
  <c r="U3507" i="1"/>
  <c r="U3499" i="1"/>
  <c r="U3459" i="1"/>
  <c r="U3451" i="1"/>
  <c r="U3443" i="1"/>
  <c r="U3435" i="1"/>
  <c r="U3395" i="1"/>
  <c r="U3387" i="1"/>
  <c r="U3379" i="1"/>
  <c r="U3371" i="1"/>
  <c r="U3331" i="1"/>
  <c r="U3323" i="1"/>
  <c r="U3315" i="1"/>
  <c r="U3307" i="1"/>
  <c r="U3267" i="1"/>
  <c r="U3259" i="1"/>
  <c r="U3251" i="1"/>
  <c r="U3243" i="1"/>
  <c r="U3203" i="1"/>
  <c r="U3195" i="1"/>
  <c r="U3187" i="1"/>
  <c r="U3179" i="1"/>
  <c r="U3139" i="1"/>
  <c r="U3131" i="1"/>
  <c r="U3123" i="1"/>
  <c r="U3115" i="1"/>
  <c r="U3075" i="1"/>
  <c r="U3067" i="1"/>
  <c r="U3059" i="1"/>
  <c r="U3051" i="1"/>
  <c r="U3011" i="1"/>
  <c r="U3003" i="1"/>
  <c r="U2995" i="1"/>
  <c r="U2987" i="1"/>
  <c r="U2947" i="1"/>
  <c r="U2939" i="1"/>
  <c r="U2931" i="1"/>
  <c r="U2923" i="1"/>
  <c r="U2883" i="1"/>
  <c r="U2875" i="1"/>
  <c r="U2867" i="1"/>
  <c r="U2859" i="1"/>
  <c r="U2819" i="1"/>
  <c r="U2811" i="1"/>
  <c r="U2803" i="1"/>
  <c r="U2779" i="1"/>
  <c r="U2771" i="1"/>
  <c r="U2747" i="1"/>
  <c r="U2739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4115" i="1"/>
  <c r="U4099" i="1"/>
  <c r="U4083" i="1"/>
  <c r="U4067" i="1"/>
  <c r="U4051" i="1"/>
  <c r="U4035" i="1"/>
  <c r="U4019" i="1"/>
  <c r="U4003" i="1"/>
  <c r="U3987" i="1"/>
  <c r="U3971" i="1"/>
  <c r="U3955" i="1"/>
  <c r="U3939" i="1"/>
  <c r="U3923" i="1"/>
  <c r="U3907" i="1"/>
  <c r="U3891" i="1"/>
  <c r="U3875" i="1"/>
  <c r="U3859" i="1"/>
  <c r="U3843" i="1"/>
  <c r="U3827" i="1"/>
  <c r="U3811" i="1"/>
  <c r="U3795" i="1"/>
  <c r="U3779" i="1"/>
  <c r="U3763" i="1"/>
  <c r="U3747" i="1"/>
  <c r="U3693" i="1"/>
  <c r="U3638" i="1"/>
  <c r="U3619" i="1"/>
  <c r="U3565" i="1"/>
  <c r="U3510" i="1"/>
  <c r="U3491" i="1"/>
  <c r="U3437" i="1"/>
  <c r="U3382" i="1"/>
  <c r="U3363" i="1"/>
  <c r="U3309" i="1"/>
  <c r="U3254" i="1"/>
  <c r="U3235" i="1"/>
  <c r="U3181" i="1"/>
  <c r="U3126" i="1"/>
  <c r="U3107" i="1"/>
  <c r="U3053" i="1"/>
  <c r="U2998" i="1"/>
  <c r="U2979" i="1"/>
  <c r="U2925" i="1"/>
  <c r="U2870" i="1"/>
  <c r="U2851" i="1"/>
  <c r="U2774" i="1"/>
  <c r="U2606" i="1"/>
  <c r="U2478" i="1"/>
  <c r="U2350" i="1"/>
  <c r="U1533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4110" i="1"/>
  <c r="U4094" i="1"/>
  <c r="U4078" i="1"/>
  <c r="U4062" i="1"/>
  <c r="U4046" i="1"/>
  <c r="U4030" i="1"/>
  <c r="U4014" i="1"/>
  <c r="U3998" i="1"/>
  <c r="U3982" i="1"/>
  <c r="U3966" i="1"/>
  <c r="U3950" i="1"/>
  <c r="U3934" i="1"/>
  <c r="U3918" i="1"/>
  <c r="U3902" i="1"/>
  <c r="U3886" i="1"/>
  <c r="U3870" i="1"/>
  <c r="U3854" i="1"/>
  <c r="U3838" i="1"/>
  <c r="U3822" i="1"/>
  <c r="U3806" i="1"/>
  <c r="U3790" i="1"/>
  <c r="U3774" i="1"/>
  <c r="U3758" i="1"/>
  <c r="U3742" i="1"/>
  <c r="U3723" i="1"/>
  <c r="U3669" i="1"/>
  <c r="U3614" i="1"/>
  <c r="U3595" i="1"/>
  <c r="U3541" i="1"/>
  <c r="U3486" i="1"/>
  <c r="U3467" i="1"/>
  <c r="U3413" i="1"/>
  <c r="U3358" i="1"/>
  <c r="U3339" i="1"/>
  <c r="U3285" i="1"/>
  <c r="U3230" i="1"/>
  <c r="U3211" i="1"/>
  <c r="U3157" i="1"/>
  <c r="U3102" i="1"/>
  <c r="U3083" i="1"/>
  <c r="U3029" i="1"/>
  <c r="U2974" i="1"/>
  <c r="U2955" i="1"/>
  <c r="U2901" i="1"/>
  <c r="U2846" i="1"/>
  <c r="U2827" i="1"/>
  <c r="U2787" i="1"/>
  <c r="U2723" i="1"/>
  <c r="U2598" i="1"/>
  <c r="U2470" i="1"/>
  <c r="U2342" i="1"/>
  <c r="U4109" i="1"/>
  <c r="U4093" i="1"/>
  <c r="U4077" i="1"/>
  <c r="U4061" i="1"/>
  <c r="U4045" i="1"/>
  <c r="U4029" i="1"/>
  <c r="U4013" i="1"/>
  <c r="U3997" i="1"/>
  <c r="U3981" i="1"/>
  <c r="U3965" i="1"/>
  <c r="U3949" i="1"/>
  <c r="U3933" i="1"/>
  <c r="U3917" i="1"/>
  <c r="U3901" i="1"/>
  <c r="U3885" i="1"/>
  <c r="U3869" i="1"/>
  <c r="U3853" i="1"/>
  <c r="U3837" i="1"/>
  <c r="U3821" i="1"/>
  <c r="U3805" i="1"/>
  <c r="U3789" i="1"/>
  <c r="U3773" i="1"/>
  <c r="U3757" i="1"/>
  <c r="U3741" i="1"/>
  <c r="U3686" i="1"/>
  <c r="U3667" i="1"/>
  <c r="U3613" i="1"/>
  <c r="U3558" i="1"/>
  <c r="U3539" i="1"/>
  <c r="U3485" i="1"/>
  <c r="U3430" i="1"/>
  <c r="U3411" i="1"/>
  <c r="U3357" i="1"/>
  <c r="U3302" i="1"/>
  <c r="U3283" i="1"/>
  <c r="U3229" i="1"/>
  <c r="U3174" i="1"/>
  <c r="U3155" i="1"/>
  <c r="U3101" i="1"/>
  <c r="U3046" i="1"/>
  <c r="U3027" i="1"/>
  <c r="U2973" i="1"/>
  <c r="U2918" i="1"/>
  <c r="U2899" i="1"/>
  <c r="U2845" i="1"/>
  <c r="U2766" i="1"/>
  <c r="U2622" i="1"/>
  <c r="U2494" i="1"/>
  <c r="U2366" i="1"/>
  <c r="U2238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4108" i="1"/>
  <c r="U4092" i="1"/>
  <c r="U4076" i="1"/>
  <c r="U4060" i="1"/>
  <c r="U4044" i="1"/>
  <c r="U4028" i="1"/>
  <c r="U4012" i="1"/>
  <c r="U3996" i="1"/>
  <c r="U3980" i="1"/>
  <c r="U3964" i="1"/>
  <c r="U3948" i="1"/>
  <c r="U3932" i="1"/>
  <c r="U3916" i="1"/>
  <c r="U3900" i="1"/>
  <c r="U3884" i="1"/>
  <c r="U3868" i="1"/>
  <c r="U3852" i="1"/>
  <c r="U3836" i="1"/>
  <c r="U3820" i="1"/>
  <c r="U3804" i="1"/>
  <c r="U3788" i="1"/>
  <c r="U3772" i="1"/>
  <c r="U3756" i="1"/>
  <c r="U3739" i="1"/>
  <c r="U3685" i="1"/>
  <c r="U3630" i="1"/>
  <c r="U3611" i="1"/>
  <c r="U3557" i="1"/>
  <c r="U3502" i="1"/>
  <c r="U3483" i="1"/>
  <c r="U3429" i="1"/>
  <c r="U3374" i="1"/>
  <c r="U3355" i="1"/>
  <c r="U3301" i="1"/>
  <c r="U3246" i="1"/>
  <c r="U3227" i="1"/>
  <c r="U3173" i="1"/>
  <c r="U3118" i="1"/>
  <c r="U3099" i="1"/>
  <c r="U3045" i="1"/>
  <c r="U2990" i="1"/>
  <c r="U2971" i="1"/>
  <c r="U2917" i="1"/>
  <c r="U2862" i="1"/>
  <c r="U2843" i="1"/>
  <c r="U2763" i="1"/>
  <c r="U2646" i="1"/>
  <c r="U2518" i="1"/>
  <c r="U2390" i="1"/>
  <c r="U2262" i="1"/>
  <c r="U1518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4107" i="1"/>
  <c r="U4091" i="1"/>
  <c r="U4075" i="1"/>
  <c r="U4059" i="1"/>
  <c r="U4043" i="1"/>
  <c r="U4027" i="1"/>
  <c r="U4011" i="1"/>
  <c r="U3995" i="1"/>
  <c r="U3979" i="1"/>
  <c r="U3963" i="1"/>
  <c r="U3947" i="1"/>
  <c r="U3931" i="1"/>
  <c r="U3915" i="1"/>
  <c r="U3899" i="1"/>
  <c r="U3883" i="1"/>
  <c r="U3867" i="1"/>
  <c r="U3851" i="1"/>
  <c r="U3835" i="1"/>
  <c r="U3819" i="1"/>
  <c r="U3803" i="1"/>
  <c r="U3787" i="1"/>
  <c r="U3771" i="1"/>
  <c r="U3755" i="1"/>
  <c r="U3702" i="1"/>
  <c r="U3683" i="1"/>
  <c r="U3629" i="1"/>
  <c r="U3574" i="1"/>
  <c r="U3555" i="1"/>
  <c r="U3501" i="1"/>
  <c r="U3446" i="1"/>
  <c r="U3427" i="1"/>
  <c r="U3373" i="1"/>
  <c r="U3318" i="1"/>
  <c r="U3299" i="1"/>
  <c r="U3245" i="1"/>
  <c r="U3190" i="1"/>
  <c r="U3171" i="1"/>
  <c r="U3117" i="1"/>
  <c r="U3062" i="1"/>
  <c r="U3043" i="1"/>
  <c r="U2989" i="1"/>
  <c r="U2934" i="1"/>
  <c r="U2915" i="1"/>
  <c r="U2861" i="1"/>
  <c r="U2806" i="1"/>
  <c r="U2742" i="1"/>
  <c r="U2670" i="1"/>
  <c r="U2542" i="1"/>
  <c r="U2414" i="1"/>
  <c r="U2286" i="1"/>
  <c r="U3734" i="1"/>
  <c r="U3726" i="1"/>
  <c r="U3718" i="1"/>
  <c r="U3710" i="1"/>
  <c r="U3670" i="1"/>
  <c r="U3662" i="1"/>
  <c r="U3654" i="1"/>
  <c r="U3646" i="1"/>
  <c r="U3606" i="1"/>
  <c r="U3598" i="1"/>
  <c r="U3590" i="1"/>
  <c r="U3582" i="1"/>
  <c r="U3542" i="1"/>
  <c r="U3534" i="1"/>
  <c r="U3526" i="1"/>
  <c r="U3518" i="1"/>
  <c r="U3478" i="1"/>
  <c r="U3470" i="1"/>
  <c r="U3462" i="1"/>
  <c r="U3454" i="1"/>
  <c r="U3414" i="1"/>
  <c r="U3406" i="1"/>
  <c r="U3398" i="1"/>
  <c r="U3390" i="1"/>
  <c r="U3350" i="1"/>
  <c r="U3342" i="1"/>
  <c r="U3334" i="1"/>
  <c r="U3326" i="1"/>
  <c r="U3286" i="1"/>
  <c r="U3278" i="1"/>
  <c r="U3270" i="1"/>
  <c r="U3262" i="1"/>
  <c r="U3222" i="1"/>
  <c r="U3214" i="1"/>
  <c r="U3206" i="1"/>
  <c r="U3198" i="1"/>
  <c r="U3158" i="1"/>
  <c r="U3150" i="1"/>
  <c r="U3142" i="1"/>
  <c r="U3134" i="1"/>
  <c r="U3094" i="1"/>
  <c r="U3086" i="1"/>
  <c r="U3078" i="1"/>
  <c r="U3070" i="1"/>
  <c r="U3030" i="1"/>
  <c r="U3022" i="1"/>
  <c r="U3014" i="1"/>
  <c r="U3006" i="1"/>
  <c r="U2966" i="1"/>
  <c r="U2958" i="1"/>
  <c r="U2950" i="1"/>
  <c r="U2942" i="1"/>
  <c r="U2902" i="1"/>
  <c r="U2894" i="1"/>
  <c r="U2886" i="1"/>
  <c r="U2878" i="1"/>
  <c r="U2838" i="1"/>
  <c r="U2830" i="1"/>
  <c r="U2822" i="1"/>
  <c r="U2814" i="1"/>
  <c r="U2790" i="1"/>
  <c r="U2782" i="1"/>
  <c r="U2758" i="1"/>
  <c r="U2750" i="1"/>
  <c r="U2726" i="1"/>
  <c r="U2718" i="1"/>
  <c r="U2702" i="1"/>
  <c r="U2694" i="1"/>
  <c r="U2678" i="1"/>
  <c r="U2654" i="1"/>
  <c r="U2638" i="1"/>
  <c r="U2630" i="1"/>
  <c r="U2614" i="1"/>
  <c r="U2590" i="1"/>
  <c r="U2574" i="1"/>
  <c r="U2566" i="1"/>
  <c r="U2550" i="1"/>
  <c r="U2526" i="1"/>
  <c r="U2510" i="1"/>
  <c r="U2502" i="1"/>
  <c r="U2486" i="1"/>
  <c r="U2462" i="1"/>
  <c r="U2446" i="1"/>
  <c r="U2438" i="1"/>
  <c r="U2422" i="1"/>
  <c r="U2398" i="1"/>
  <c r="U2382" i="1"/>
  <c r="U2374" i="1"/>
  <c r="U2358" i="1"/>
  <c r="U2334" i="1"/>
  <c r="U2318" i="1"/>
  <c r="U2310" i="1"/>
  <c r="U2294" i="1"/>
  <c r="U2270" i="1"/>
  <c r="U2254" i="1"/>
  <c r="U2246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74" i="1"/>
  <c r="U1566" i="1"/>
  <c r="U1558" i="1"/>
  <c r="U1550" i="1"/>
  <c r="U1534" i="1"/>
  <c r="U1526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4102" i="1"/>
  <c r="U4086" i="1"/>
  <c r="U4070" i="1"/>
  <c r="U4054" i="1"/>
  <c r="U4038" i="1"/>
  <c r="U4022" i="1"/>
  <c r="U4006" i="1"/>
  <c r="U3990" i="1"/>
  <c r="U3974" i="1"/>
  <c r="U3958" i="1"/>
  <c r="U3942" i="1"/>
  <c r="U3926" i="1"/>
  <c r="U3910" i="1"/>
  <c r="U3894" i="1"/>
  <c r="U3878" i="1"/>
  <c r="U3862" i="1"/>
  <c r="U3846" i="1"/>
  <c r="U3830" i="1"/>
  <c r="U3814" i="1"/>
  <c r="U3798" i="1"/>
  <c r="U3782" i="1"/>
  <c r="U3766" i="1"/>
  <c r="U3750" i="1"/>
  <c r="U3733" i="1"/>
  <c r="U3678" i="1"/>
  <c r="U3659" i="1"/>
  <c r="U3605" i="1"/>
  <c r="U3550" i="1"/>
  <c r="U3531" i="1"/>
  <c r="U3477" i="1"/>
  <c r="U3422" i="1"/>
  <c r="U3403" i="1"/>
  <c r="U3349" i="1"/>
  <c r="U3294" i="1"/>
  <c r="U3275" i="1"/>
  <c r="U3221" i="1"/>
  <c r="U3166" i="1"/>
  <c r="U3147" i="1"/>
  <c r="U3093" i="1"/>
  <c r="U3038" i="1"/>
  <c r="U3019" i="1"/>
  <c r="U2965" i="1"/>
  <c r="U2910" i="1"/>
  <c r="U2891" i="1"/>
  <c r="U2837" i="1"/>
  <c r="U2755" i="1"/>
  <c r="U2662" i="1"/>
  <c r="U2534" i="1"/>
  <c r="U2406" i="1"/>
  <c r="U2278" i="1"/>
  <c r="U1542" i="1"/>
  <c r="U3725" i="1"/>
  <c r="U3717" i="1"/>
  <c r="U3709" i="1"/>
  <c r="U3701" i="1"/>
  <c r="U3661" i="1"/>
  <c r="U3653" i="1"/>
  <c r="U3645" i="1"/>
  <c r="U3637" i="1"/>
  <c r="U3597" i="1"/>
  <c r="U3589" i="1"/>
  <c r="U3581" i="1"/>
  <c r="U3573" i="1"/>
  <c r="U3533" i="1"/>
  <c r="U3525" i="1"/>
  <c r="U3517" i="1"/>
  <c r="U3509" i="1"/>
  <c r="U3469" i="1"/>
  <c r="U3461" i="1"/>
  <c r="U3453" i="1"/>
  <c r="U3445" i="1"/>
  <c r="U3405" i="1"/>
  <c r="U3397" i="1"/>
  <c r="U3389" i="1"/>
  <c r="U3381" i="1"/>
  <c r="U3341" i="1"/>
  <c r="U3333" i="1"/>
  <c r="U3325" i="1"/>
  <c r="U3317" i="1"/>
  <c r="U3277" i="1"/>
  <c r="U3269" i="1"/>
  <c r="U3261" i="1"/>
  <c r="U3253" i="1"/>
  <c r="U3213" i="1"/>
  <c r="U3205" i="1"/>
  <c r="U3197" i="1"/>
  <c r="U3189" i="1"/>
  <c r="U3149" i="1"/>
  <c r="U3141" i="1"/>
  <c r="U3133" i="1"/>
  <c r="U3125" i="1"/>
  <c r="U3085" i="1"/>
  <c r="U3077" i="1"/>
  <c r="U3069" i="1"/>
  <c r="U3061" i="1"/>
  <c r="U3021" i="1"/>
  <c r="U3013" i="1"/>
  <c r="U3005" i="1"/>
  <c r="U2997" i="1"/>
  <c r="U2957" i="1"/>
  <c r="U2949" i="1"/>
  <c r="U2941" i="1"/>
  <c r="U2933" i="1"/>
  <c r="U2893" i="1"/>
  <c r="U2885" i="1"/>
  <c r="U2877" i="1"/>
  <c r="U2869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4101" i="1"/>
  <c r="U4085" i="1"/>
  <c r="U4069" i="1"/>
  <c r="U4053" i="1"/>
  <c r="U4037" i="1"/>
  <c r="U4021" i="1"/>
  <c r="U4005" i="1"/>
  <c r="U3989" i="1"/>
  <c r="U3973" i="1"/>
  <c r="U3957" i="1"/>
  <c r="U3941" i="1"/>
  <c r="U3925" i="1"/>
  <c r="U3909" i="1"/>
  <c r="U3893" i="1"/>
  <c r="U3877" i="1"/>
  <c r="U3861" i="1"/>
  <c r="U3845" i="1"/>
  <c r="U3829" i="1"/>
  <c r="U3813" i="1"/>
  <c r="U3797" i="1"/>
  <c r="U3781" i="1"/>
  <c r="U3765" i="1"/>
  <c r="U3749" i="1"/>
  <c r="U3731" i="1"/>
  <c r="U3677" i="1"/>
  <c r="U3622" i="1"/>
  <c r="U3603" i="1"/>
  <c r="U3549" i="1"/>
  <c r="U3494" i="1"/>
  <c r="U3475" i="1"/>
  <c r="U3421" i="1"/>
  <c r="U3366" i="1"/>
  <c r="U3347" i="1"/>
  <c r="U3293" i="1"/>
  <c r="U3238" i="1"/>
  <c r="U3219" i="1"/>
  <c r="U3165" i="1"/>
  <c r="U3110" i="1"/>
  <c r="U3091" i="1"/>
  <c r="U3037" i="1"/>
  <c r="U2982" i="1"/>
  <c r="U2963" i="1"/>
  <c r="U2909" i="1"/>
  <c r="U2854" i="1"/>
  <c r="U2835" i="1"/>
  <c r="U2798" i="1"/>
  <c r="U2734" i="1"/>
  <c r="U2686" i="1"/>
  <c r="U2558" i="1"/>
  <c r="U2430" i="1"/>
  <c r="U2302" i="1"/>
  <c r="U1541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4100" i="1"/>
  <c r="U4084" i="1"/>
  <c r="U4068" i="1"/>
  <c r="U4052" i="1"/>
  <c r="U4036" i="1"/>
  <c r="U4020" i="1"/>
  <c r="U4004" i="1"/>
  <c r="U3988" i="1"/>
  <c r="U3972" i="1"/>
  <c r="U3956" i="1"/>
  <c r="U3940" i="1"/>
  <c r="U3924" i="1"/>
  <c r="U3908" i="1"/>
  <c r="U3892" i="1"/>
  <c r="U3876" i="1"/>
  <c r="U3860" i="1"/>
  <c r="U3844" i="1"/>
  <c r="U3828" i="1"/>
  <c r="U3812" i="1"/>
  <c r="U3796" i="1"/>
  <c r="U3780" i="1"/>
  <c r="U3764" i="1"/>
  <c r="U3748" i="1"/>
  <c r="U3694" i="1"/>
  <c r="U3675" i="1"/>
  <c r="U3621" i="1"/>
  <c r="U3566" i="1"/>
  <c r="U3547" i="1"/>
  <c r="U3493" i="1"/>
  <c r="U3438" i="1"/>
  <c r="U3419" i="1"/>
  <c r="U3365" i="1"/>
  <c r="U3310" i="1"/>
  <c r="U3291" i="1"/>
  <c r="U3237" i="1"/>
  <c r="U3182" i="1"/>
  <c r="U3163" i="1"/>
  <c r="U3109" i="1"/>
  <c r="U3054" i="1"/>
  <c r="U3035" i="1"/>
  <c r="U2981" i="1"/>
  <c r="U2926" i="1"/>
  <c r="U2907" i="1"/>
  <c r="U2853" i="1"/>
  <c r="U2795" i="1"/>
  <c r="U2731" i="1"/>
  <c r="U2710" i="1"/>
  <c r="U2582" i="1"/>
  <c r="U2454" i="1"/>
  <c r="U2326" i="1"/>
  <c r="U1582" i="1"/>
  <c r="G2" i="17" l="1"/>
  <c r="F2" i="17"/>
  <c r="H5" i="17"/>
  <c r="G12" i="17"/>
  <c r="F12" i="17"/>
  <c r="H2" i="17"/>
  <c r="F4" i="17"/>
  <c r="F13" i="17"/>
  <c r="H3" i="17"/>
  <c r="F5" i="17"/>
</calcChain>
</file>

<file path=xl/sharedStrings.xml><?xml version="1.0" encoding="utf-8"?>
<sst xmlns="http://schemas.openxmlformats.org/spreadsheetml/2006/main" count="33066" uniqueCount="8420">
  <si>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</si>
  <si>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</si>
  <si>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</si>
  <si>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</si>
  <si>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</si>
  <si>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</si>
  <si>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</si>
  <si>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</si>
  <si>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</si>
  <si>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</si>
  <si>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</si>
  <si>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</si>
  <si>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</si>
  <si>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</si>
  <si>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</si>
  <si>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</si>
  <si>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</si>
  <si>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</si>
  <si>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</si>
  <si>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</si>
  <si>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</si>
  <si>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</si>
  <si>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</si>
  <si>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</si>
  <si>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</si>
  <si>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</si>
  <si>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</si>
  <si>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</si>
  <si>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</si>
  <si>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</si>
  <si>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</si>
  <si>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</si>
  <si>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</si>
  <si>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</si>
  <si>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</si>
  <si>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</si>
  <si>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</si>
  <si>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</si>
  <si>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</si>
  <si>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</si>
  <si>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</si>
  <si>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</si>
  <si>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</si>
  <si>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</si>
  <si>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</si>
  <si>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</si>
  <si>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</si>
  <si>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</si>
  <si>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</si>
  <si>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</si>
  <si>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</si>
  <si>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</si>
  <si>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</si>
  <si>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</si>
  <si>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</si>
  <si>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</si>
  <si>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</si>
  <si>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</si>
  <si>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</si>
  <si>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</si>
  <si>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</si>
  <si>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</si>
  <si>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</si>
  <si>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</si>
  <si>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</si>
  <si>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</si>
  <si>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</si>
  <si>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</si>
  <si>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</si>
  <si>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</si>
  <si>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</si>
  <si>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</si>
  <si>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</si>
  <si>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</si>
  <si>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</si>
  <si>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</si>
  <si>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</si>
  <si>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</si>
  <si>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</si>
  <si>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</si>
  <si>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</si>
  <si>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</si>
  <si>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</si>
  <si>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</si>
  <si>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</si>
  <si>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</si>
  <si>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</si>
  <si>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</si>
  <si>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</si>
  <si>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</si>
  <si>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</si>
  <si>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</si>
  <si>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</si>
  <si>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</si>
  <si>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</si>
  <si>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</si>
  <si>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</si>
  <si>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</si>
  <si>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</si>
  <si>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</si>
  <si>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</si>
  <si>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</si>
  <si>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</si>
  <si>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</si>
  <si>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</si>
  <si>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</si>
  <si>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</si>
  <si>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</si>
  <si>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</si>
  <si>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</si>
  <si>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</si>
  <si>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</si>
  <si>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</si>
  <si>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</si>
  <si>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</si>
  <si>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</si>
  <si>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</si>
  <si>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</si>
  <si>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</si>
  <si>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</si>
  <si>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</si>
  <si>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</si>
  <si>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</si>
  <si>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</si>
  <si>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</si>
  <si>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</si>
  <si>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</si>
  <si>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</si>
  <si>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</si>
  <si>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</si>
  <si>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</si>
  <si>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</si>
  <si>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</si>
  <si>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</si>
  <si>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</si>
  <si>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</si>
  <si>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</si>
  <si>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</si>
  <si>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</si>
  <si>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</si>
  <si>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</si>
  <si>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</si>
  <si>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</si>
  <si>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</si>
  <si>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</si>
  <si>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</si>
  <si>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</si>
  <si>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</si>
  <si>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</si>
  <si>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</si>
  <si>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</si>
  <si>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</si>
  <si>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</si>
  <si>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</si>
  <si>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</si>
  <si>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</si>
  <si>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</si>
  <si>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</si>
  <si>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</si>
  <si>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</si>
  <si>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</si>
  <si>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</si>
  <si>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</si>
  <si>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</si>
  <si>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</si>
  <si>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</si>
  <si>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</si>
  <si>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</si>
  <si>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</si>
  <si>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</si>
  <si>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</si>
  <si>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</si>
  <si>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</si>
  <si>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</si>
  <si>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</si>
  <si>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</si>
  <si>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</si>
  <si>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</si>
  <si>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</si>
  <si>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</si>
  <si>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</si>
  <si>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</si>
  <si>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</si>
  <si>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</si>
  <si>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</si>
  <si>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</si>
  <si>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</si>
  <si>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</si>
  <si>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</si>
  <si>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</si>
  <si>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</si>
  <si>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</si>
  <si>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</si>
  <si>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</si>
  <si>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</si>
  <si>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</si>
  <si>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</si>
  <si>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</si>
  <si>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</si>
  <si>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</si>
  <si>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</si>
  <si>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</si>
  <si>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</si>
  <si>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</si>
  <si>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</si>
  <si>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</si>
  <si>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</si>
  <si>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</si>
  <si>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</si>
  <si>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</si>
  <si>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</si>
  <si>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</si>
  <si>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</si>
  <si>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</si>
  <si>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</si>
  <si>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</si>
  <si>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</si>
  <si>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</si>
  <si>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</si>
  <si>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</si>
  <si>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</si>
  <si>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</si>
  <si>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</si>
  <si>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</si>
  <si>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</si>
  <si>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</si>
  <si>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</si>
  <si>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</si>
  <si>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</si>
  <si>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</si>
  <si>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</si>
  <si>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</si>
  <si>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</si>
  <si>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</si>
  <si>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</si>
  <si>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</si>
  <si>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</si>
  <si>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</si>
  <si>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</si>
  <si>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</si>
  <si>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</si>
  <si>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</si>
  <si>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</si>
  <si>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</si>
  <si>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</si>
  <si>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</si>
  <si>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</si>
  <si>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</si>
  <si>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</si>
  <si>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</si>
  <si>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</si>
  <si>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</si>
  <si>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</si>
  <si>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</si>
  <si>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</si>
  <si>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</si>
  <si>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</si>
  <si>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</si>
  <si>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</si>
  <si>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</si>
  <si>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</si>
  <si>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</si>
  <si>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</si>
  <si>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</si>
  <si>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</si>
  <si>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</si>
  <si>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</si>
  <si>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</si>
  <si>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</si>
  <si>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</si>
  <si>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</si>
  <si>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</si>
  <si>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</si>
  <si>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</si>
  <si>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</si>
  <si>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</si>
  <si>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</si>
  <si>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</si>
  <si>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</si>
  <si>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</si>
  <si>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</si>
  <si>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</si>
  <si>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</si>
  <si>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</si>
  <si>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</si>
  <si>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</si>
  <si>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</si>
  <si>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</si>
  <si>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</si>
  <si>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</si>
  <si>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</si>
  <si>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</si>
  <si>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</si>
  <si>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</si>
  <si>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</si>
  <si>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</si>
  <si>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</si>
  <si>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</si>
  <si>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</si>
  <si>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</si>
  <si>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</si>
  <si>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</si>
  <si>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</si>
  <si>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</si>
  <si>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</si>
  <si>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</si>
  <si>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</si>
  <si>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</si>
  <si>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</si>
  <si>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</si>
  <si>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</si>
  <si>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</si>
  <si>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</si>
  <si>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</si>
  <si>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</si>
  <si>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</si>
  <si>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</si>
  <si>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</si>
  <si>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</si>
  <si>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</si>
  <si>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</si>
  <si>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</si>
  <si>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</si>
  <si>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</si>
  <si>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</si>
  <si>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</si>
  <si>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</si>
  <si>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</si>
  <si>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</si>
  <si>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</si>
  <si>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</si>
  <si>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</si>
  <si>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</si>
  <si>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</si>
  <si>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</si>
  <si>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</si>
  <si>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</si>
  <si>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</si>
  <si>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</si>
  <si>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</si>
  <si>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</si>
  <si>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</si>
  <si>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</si>
  <si>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</si>
  <si>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</si>
  <si>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</si>
  <si>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</si>
  <si>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</si>
  <si>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</si>
  <si>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</si>
  <si>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</si>
  <si>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</si>
  <si>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</si>
  <si>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</si>
  <si>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</si>
  <si>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</si>
  <si>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</si>
  <si>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</si>
  <si>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</si>
  <si>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</si>
  <si>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</si>
  <si>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</si>
  <si>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</si>
  <si>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</si>
  <si>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</si>
  <si>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</si>
  <si>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</si>
  <si>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</si>
  <si>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</si>
  <si>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</si>
  <si>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</si>
  <si>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</si>
  <si>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</si>
  <si>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</si>
  <si>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</si>
  <si>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</si>
  <si>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</si>
  <si>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</si>
  <si>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</si>
  <si>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</si>
  <si>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</si>
  <si>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</si>
  <si>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</si>
  <si>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</si>
  <si>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</si>
  <si>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</si>
  <si>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</si>
  <si>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</si>
  <si>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</si>
  <si>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</si>
  <si>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</si>
  <si>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</si>
  <si>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</si>
  <si>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</si>
  <si>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</si>
  <si>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</si>
  <si>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</si>
  <si>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</si>
  <si>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</si>
  <si>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</si>
  <si>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</si>
  <si>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</si>
  <si>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</si>
  <si>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</si>
  <si>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</si>
  <si>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</si>
  <si>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</si>
  <si>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</si>
  <si>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</si>
  <si>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</si>
  <si>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</si>
  <si>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</si>
  <si>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</si>
  <si>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</si>
  <si>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</si>
  <si>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</si>
  <si>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</si>
  <si>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</si>
  <si>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</si>
  <si>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</si>
  <si>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</si>
  <si>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</si>
  <si>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</si>
  <si>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</si>
  <si>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</si>
  <si>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</si>
  <si>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</si>
  <si>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</si>
  <si>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</si>
  <si>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</si>
  <si>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</si>
  <si>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</si>
  <si>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</si>
  <si>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</si>
  <si>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</si>
  <si>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</si>
  <si>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</si>
  <si>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</si>
  <si>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</si>
  <si>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</si>
  <si>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</si>
  <si>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</si>
  <si>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</si>
  <si>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</si>
  <si>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</si>
  <si>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</si>
  <si>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</si>
  <si>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</si>
  <si>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</si>
  <si>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</si>
  <si>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</si>
  <si>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</si>
  <si>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</si>
  <si>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</si>
  <si>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</si>
  <si>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</si>
  <si>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</si>
  <si>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</si>
  <si>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</si>
  <si>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</si>
  <si>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</si>
  <si>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</si>
  <si>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</si>
  <si>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</si>
  <si>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</si>
  <si>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</si>
  <si>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</si>
  <si>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</si>
  <si>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</si>
  <si>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</si>
  <si>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</si>
  <si>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</si>
  <si>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</si>
  <si>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</si>
  <si>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</si>
  <si>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</si>
  <si>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</si>
  <si>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</si>
  <si>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</si>
  <si>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</si>
  <si>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</si>
  <si>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</si>
  <si>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</si>
  <si>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</si>
  <si>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</si>
  <si>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</si>
  <si>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</si>
  <si>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</si>
  <si>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</si>
  <si>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</si>
  <si>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</si>
  <si>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</si>
  <si>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</si>
  <si>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</si>
  <si>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</si>
  <si>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</si>
  <si>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</si>
  <si>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</si>
  <si>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</si>
  <si>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</si>
  <si>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</si>
  <si>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</si>
  <si>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</si>
  <si>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</si>
  <si>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</si>
  <si>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</si>
  <si>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</si>
  <si>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</si>
  <si>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</si>
  <si>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</si>
  <si>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</si>
  <si>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</si>
  <si>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</si>
  <si>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</si>
  <si>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</si>
  <si>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</si>
  <si>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</si>
  <si>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</si>
  <si>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</si>
  <si>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</si>
  <si>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</si>
  <si>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</si>
  <si>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</si>
  <si>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</si>
  <si>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</si>
  <si>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</si>
  <si>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</si>
  <si>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</si>
  <si>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</si>
  <si>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</si>
  <si>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</si>
  <si>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</si>
  <si>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</si>
  <si>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</si>
  <si>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</si>
  <si>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</si>
  <si>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</si>
  <si>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</si>
  <si>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</si>
  <si>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</si>
  <si>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</si>
  <si>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</si>
  <si>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</si>
  <si>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</si>
  <si>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</si>
  <si>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</si>
  <si>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</si>
  <si>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</si>
  <si>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</si>
  <si>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</si>
  <si>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</si>
  <si>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</si>
  <si>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</si>
  <si>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</si>
  <si>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</si>
  <si>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</si>
  <si>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</si>
  <si>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</si>
  <si>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</si>
  <si>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</si>
  <si>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</si>
  <si>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</si>
  <si>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</si>
  <si>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</si>
  <si>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</si>
  <si>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</si>
  <si>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</si>
  <si>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</si>
  <si>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</si>
  <si>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</si>
  <si>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</si>
  <si>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</si>
  <si>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</si>
  <si>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</si>
  <si>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</si>
  <si>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</si>
  <si>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</si>
  <si>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</si>
  <si>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</si>
  <si>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</si>
  <si>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</si>
  <si>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</si>
  <si>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</si>
  <si>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</si>
  <si>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</si>
  <si>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</si>
  <si>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</si>
  <si>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</si>
  <si>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</si>
  <si>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</si>
  <si>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</si>
  <si>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</si>
  <si>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</si>
  <si>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</si>
  <si>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</si>
  <si>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</si>
  <si>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</si>
  <si>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</si>
  <si>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</si>
  <si>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</si>
  <si>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</si>
  <si>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</si>
  <si>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</si>
  <si>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</si>
  <si>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</si>
  <si>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</si>
  <si>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</si>
  <si>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</si>
  <si>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</si>
  <si>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</si>
  <si>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</si>
  <si>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</si>
  <si>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</si>
  <si>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</si>
  <si>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</si>
  <si>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</si>
  <si>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</si>
  <si>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</si>
  <si>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</si>
  <si>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</si>
  <si>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</si>
  <si>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</si>
  <si>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</si>
  <si>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</si>
  <si>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</si>
  <si>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</si>
  <si>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</si>
  <si>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</si>
  <si>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</si>
  <si>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</si>
  <si>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</si>
  <si>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</si>
  <si>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</si>
  <si>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</si>
  <si>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</si>
  <si>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</si>
  <si>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</si>
  <si>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</si>
  <si>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</si>
  <si>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</si>
  <si>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</si>
  <si>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</si>
  <si>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</si>
  <si>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</si>
  <si>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</si>
  <si>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</si>
  <si>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</si>
  <si>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</si>
  <si>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</si>
  <si>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</si>
  <si>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</si>
  <si>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</si>
  <si>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</si>
  <si>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</si>
  <si>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</si>
  <si>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</si>
  <si>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</si>
  <si>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</si>
  <si>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</si>
  <si>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</si>
  <si>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</si>
  <si>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</si>
  <si>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</si>
  <si>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</si>
  <si>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</si>
  <si>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</si>
  <si>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</si>
  <si>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</si>
  <si>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</si>
  <si>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</si>
  <si>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</si>
  <si>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</si>
  <si>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</si>
  <si>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</si>
  <si>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</si>
  <si>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</si>
  <si>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</si>
  <si>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</si>
  <si>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</si>
  <si>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</si>
  <si>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</si>
  <si>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</si>
  <si>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</si>
  <si>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</si>
  <si>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</si>
  <si>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</si>
  <si>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</si>
  <si>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</si>
  <si>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</si>
  <si>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</si>
  <si>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</si>
  <si>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</si>
  <si>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</si>
  <si>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</si>
  <si>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</si>
  <si>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</si>
  <si>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</si>
  <si>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</si>
  <si>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</si>
  <si>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</si>
  <si>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</si>
  <si>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</si>
  <si>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</si>
  <si>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</si>
  <si>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</si>
  <si>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</si>
  <si>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</si>
  <si>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</si>
  <si>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</si>
  <si>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</si>
  <si>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</si>
  <si>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</si>
  <si>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</si>
  <si>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</si>
  <si>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</si>
  <si>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</si>
  <si>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</si>
  <si>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</si>
  <si>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</si>
  <si>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</si>
  <si>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</si>
  <si>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</si>
  <si>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</si>
  <si>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</si>
  <si>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</si>
  <si>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</si>
  <si>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</si>
  <si>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</si>
  <si>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</si>
  <si>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</si>
  <si>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</si>
  <si>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</si>
  <si>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</si>
  <si>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</si>
  <si>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</si>
  <si>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</si>
  <si>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</si>
  <si>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</si>
  <si>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</si>
  <si>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</si>
  <si>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</si>
  <si>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</si>
  <si>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</si>
  <si>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</si>
  <si>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</si>
  <si>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</si>
  <si>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</si>
  <si>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</si>
  <si>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</si>
  <si>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</si>
  <si>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</si>
  <si>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</si>
  <si>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</si>
  <si>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</si>
  <si>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</si>
  <si>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</si>
  <si>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</si>
  <si>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</si>
  <si>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</si>
  <si>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</si>
  <si>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</si>
  <si>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</si>
  <si>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</si>
  <si>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</si>
  <si>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</si>
  <si>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</si>
  <si>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</si>
  <si>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</si>
  <si>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</si>
  <si>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</si>
  <si>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</si>
  <si>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</si>
  <si>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</si>
  <si>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</si>
  <si>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</si>
  <si>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</si>
  <si>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</si>
  <si>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</si>
  <si>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</si>
  <si>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</si>
  <si>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</si>
  <si>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</si>
  <si>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</si>
  <si>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</si>
  <si>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</si>
  <si>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</si>
  <si>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</si>
  <si>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</si>
  <si>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</si>
  <si>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</si>
  <si>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</si>
  <si>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</si>
  <si>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</si>
  <si>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</si>
  <si>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</si>
  <si>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</si>
  <si>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</si>
  <si>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</si>
  <si>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</si>
  <si>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</si>
  <si>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</si>
  <si>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</si>
  <si>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</si>
  <si>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</si>
  <si>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</si>
  <si>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</si>
  <si>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</si>
  <si>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</si>
  <si>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</si>
  <si>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</si>
  <si>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</si>
  <si>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</si>
  <si>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</si>
  <si>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</si>
  <si>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</si>
  <si>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</si>
  <si>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</si>
  <si>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</si>
  <si>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</si>
  <si>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</si>
  <si>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</si>
  <si>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</si>
  <si>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</si>
  <si>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</si>
  <si>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</si>
  <si>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</si>
  <si>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</si>
  <si>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</si>
  <si>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</si>
  <si>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</si>
  <si>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</si>
  <si>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</si>
  <si>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</si>
  <si>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</si>
  <si>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</si>
  <si>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</si>
  <si>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</si>
  <si>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</si>
  <si>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</si>
  <si>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</si>
  <si>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</si>
  <si>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</si>
  <si>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</si>
  <si>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</si>
  <si>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</si>
  <si>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</si>
  <si>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</si>
  <si>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</si>
  <si>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</si>
  <si>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</si>
  <si>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</si>
  <si>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</si>
  <si>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</si>
  <si>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</si>
  <si>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</si>
  <si>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</si>
  <si>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</si>
  <si>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</si>
  <si>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</si>
  <si>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</si>
  <si>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</si>
  <si>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</si>
  <si>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</si>
  <si>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</si>
  <si>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</si>
  <si>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</si>
  <si>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</si>
  <si>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</si>
  <si>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</si>
  <si>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</si>
  <si>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</si>
  <si>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</si>
  <si>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</si>
  <si>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</si>
  <si>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</si>
  <si>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</si>
  <si>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</si>
  <si>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</si>
  <si>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</si>
  <si>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</si>
  <si>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</si>
  <si>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</si>
  <si>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</si>
  <si>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</si>
  <si>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</si>
  <si>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</si>
  <si>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</si>
  <si>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</si>
  <si>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</si>
  <si>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</si>
  <si>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</si>
  <si>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</si>
  <si>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</si>
  <si>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</si>
  <si>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</si>
  <si>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</si>
  <si>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</si>
  <si>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</si>
  <si>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</si>
  <si>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</si>
  <si>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</si>
  <si>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</si>
  <si>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</si>
  <si>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</si>
  <si>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</si>
  <si>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</si>
  <si>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</si>
  <si>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</si>
  <si>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</si>
  <si>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</si>
  <si>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</si>
  <si>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</si>
  <si>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</si>
  <si>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</si>
  <si>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</si>
  <si>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</si>
  <si>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</si>
  <si>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</si>
  <si>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</si>
  <si>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</si>
  <si>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</si>
  <si>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</si>
  <si>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</si>
  <si>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</si>
  <si>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</si>
  <si>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</si>
  <si>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</si>
  <si>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</si>
  <si>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</si>
  <si>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</si>
  <si>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</si>
  <si>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</si>
  <si>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</si>
  <si>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</si>
  <si>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</si>
  <si>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</si>
  <si>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</si>
  <si>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</si>
  <si>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</si>
  <si>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</si>
  <si>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</si>
  <si>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</si>
  <si>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</si>
  <si>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</si>
  <si>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</si>
  <si>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</si>
  <si>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</si>
  <si>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</si>
  <si>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</si>
  <si>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</si>
  <si>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</si>
  <si>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</si>
  <si>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</si>
  <si>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</si>
  <si>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</si>
  <si>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</si>
  <si>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</si>
  <si>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</si>
  <si>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</si>
  <si>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</si>
  <si>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</si>
  <si>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</si>
  <si>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</si>
  <si>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</si>
  <si>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</si>
  <si>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</si>
  <si>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</si>
  <si>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</si>
  <si>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</si>
  <si>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</si>
  <si>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</si>
  <si>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</si>
  <si>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</si>
  <si>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</si>
  <si>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</si>
  <si>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</si>
  <si>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</si>
  <si>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</si>
  <si>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</si>
  <si>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</si>
  <si>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</si>
  <si>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</si>
  <si>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</si>
  <si>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</si>
  <si>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</si>
  <si>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</si>
  <si>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</si>
  <si>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</si>
  <si>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</si>
  <si>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</si>
  <si>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</si>
  <si>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</si>
  <si>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</si>
  <si>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</si>
  <si>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</si>
  <si>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</si>
  <si>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</si>
  <si>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</si>
  <si>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</si>
  <si>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</si>
  <si>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</si>
  <si>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</si>
  <si>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</si>
  <si>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</si>
  <si>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</si>
  <si>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</si>
  <si>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</si>
  <si>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</si>
  <si>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</si>
  <si>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</si>
  <si>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</si>
  <si>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</si>
  <si>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</si>
  <si>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</si>
  <si>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</si>
  <si>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</si>
  <si>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</si>
  <si>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</si>
  <si>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</si>
  <si>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</si>
  <si>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</si>
  <si>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</si>
  <si>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</si>
  <si>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</si>
  <si>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</si>
  <si>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</si>
  <si>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</si>
  <si>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</si>
  <si>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</si>
  <si>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</si>
  <si>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</si>
  <si>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</si>
  <si>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</si>
  <si>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</si>
  <si>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</si>
  <si>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</si>
  <si>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</si>
  <si>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</si>
  <si>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</si>
  <si>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</si>
  <si>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</si>
  <si>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</si>
  <si>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</si>
  <si>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</si>
  <si>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</si>
  <si>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</si>
  <si>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</si>
  <si>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</si>
  <si>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</si>
  <si>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</si>
  <si>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</si>
  <si>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</si>
  <si>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</si>
  <si>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</si>
  <si>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</si>
  <si>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</si>
  <si>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</si>
  <si>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</si>
  <si>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</si>
  <si>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</si>
  <si>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</si>
  <si>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</si>
  <si>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</si>
  <si>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</si>
  <si>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</si>
  <si>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</si>
  <si>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</si>
  <si>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</si>
  <si>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</si>
  <si>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</si>
  <si>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</si>
  <si>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</si>
  <si>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</si>
  <si>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</si>
  <si>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</si>
  <si>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</si>
  <si>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</si>
  <si>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</si>
  <si>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</si>
  <si>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</si>
  <si>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</si>
  <si>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</si>
  <si>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</si>
  <si>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</si>
  <si>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</si>
  <si>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</si>
  <si>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</si>
  <si>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</si>
  <si>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</si>
  <si>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</si>
  <si>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</si>
  <si>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</si>
  <si>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</si>
  <si>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</si>
  <si>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</si>
  <si>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</si>
  <si>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</si>
  <si>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</si>
  <si>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</si>
  <si>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</si>
  <si>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</si>
  <si>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</si>
  <si>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</si>
  <si>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</si>
  <si>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</si>
  <si>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</si>
  <si>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</si>
  <si>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</si>
  <si>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</si>
  <si>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</si>
  <si>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</si>
  <si>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</si>
  <si>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</si>
  <si>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</si>
  <si>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</si>
  <si>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</si>
  <si>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</si>
  <si>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</si>
  <si>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</si>
  <si>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</si>
  <si>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</si>
  <si>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</si>
  <si>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</si>
  <si>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</si>
  <si>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</si>
  <si>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</si>
  <si>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</si>
  <si>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</si>
  <si>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</si>
  <si>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</si>
  <si>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</si>
  <si>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</si>
  <si>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</si>
  <si>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</si>
  <si>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</si>
  <si>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</si>
  <si>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</si>
  <si>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</si>
  <si>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</si>
  <si>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</si>
  <si>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</si>
  <si>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</si>
  <si>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</si>
  <si>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</si>
  <si>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</si>
  <si>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</si>
  <si>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</si>
  <si>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</si>
  <si>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</si>
  <si>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</si>
  <si>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</si>
  <si>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</si>
  <si>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</si>
  <si>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</si>
  <si>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</si>
  <si>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</si>
  <si>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</si>
  <si>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</si>
  <si>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</si>
  <si>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</si>
  <si>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</si>
  <si>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</si>
  <si>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</si>
  <si>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</si>
  <si>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</si>
  <si>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</si>
  <si>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</si>
  <si>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</si>
  <si>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</si>
  <si>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</si>
  <si>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</si>
  <si>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</si>
  <si>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</si>
  <si>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</si>
  <si>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</si>
  <si>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</si>
  <si>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</si>
  <si>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</si>
  <si>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</si>
  <si>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</si>
  <si>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</si>
  <si>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</si>
  <si>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</si>
  <si>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</si>
  <si>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</si>
  <si>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</si>
  <si>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</si>
  <si>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</si>
  <si>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</si>
  <si>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</si>
  <si>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</si>
  <si>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</si>
  <si>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</si>
  <si>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</si>
  <si>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</si>
  <si>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</si>
  <si>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</si>
  <si>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</si>
  <si>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</si>
  <si>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</si>
  <si>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</si>
  <si>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</si>
  <si>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</si>
  <si>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</si>
  <si>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</si>
  <si>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</si>
  <si>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</si>
  <si>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</si>
  <si>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</si>
  <si>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</si>
  <si>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</si>
  <si>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</si>
  <si>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</si>
  <si>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</si>
  <si>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</si>
  <si>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</si>
  <si>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</si>
  <si>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</si>
  <si>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</si>
  <si>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</si>
  <si>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</si>
  <si>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</si>
  <si>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</si>
  <si>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</si>
  <si>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</si>
  <si>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</si>
  <si>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</si>
  <si>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</si>
  <si>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</si>
  <si>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</si>
  <si>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</si>
  <si>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</si>
  <si>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</si>
  <si>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</si>
  <si>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</si>
  <si>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</si>
  <si>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</si>
  <si>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</si>
  <si>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</si>
  <si>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</si>
  <si>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</si>
  <si>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</si>
  <si>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</si>
  <si>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</si>
  <si>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</si>
  <si>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</si>
  <si>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</si>
  <si>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</si>
  <si>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</si>
  <si>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</si>
  <si>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</si>
  <si>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</si>
  <si>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</si>
  <si>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</si>
  <si>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</si>
  <si>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</si>
  <si>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</si>
  <si>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</si>
  <si>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</si>
  <si>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</si>
  <si>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</si>
  <si>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</si>
  <si>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</si>
  <si>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</si>
  <si>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</si>
  <si>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</si>
  <si>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</si>
  <si>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</si>
  <si>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</si>
  <si>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</si>
  <si>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</si>
  <si>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</si>
  <si>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</si>
  <si>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</si>
  <si>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</si>
  <si>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</si>
  <si>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</si>
  <si>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</si>
  <si>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</si>
  <si>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</si>
  <si>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</si>
  <si>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</si>
  <si>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</si>
  <si>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</si>
  <si>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</si>
  <si>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</si>
  <si>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</si>
  <si>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</si>
  <si>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</si>
  <si>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</si>
  <si>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</si>
  <si>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</si>
  <si>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</si>
  <si>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</si>
  <si>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</si>
  <si>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</si>
  <si>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</si>
  <si>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</si>
  <si>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</si>
  <si>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</si>
  <si>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</si>
  <si>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</si>
  <si>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</si>
  <si>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</si>
  <si>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</si>
  <si>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</si>
  <si>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</si>
  <si>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</si>
  <si>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</si>
  <si>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</si>
  <si>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</si>
  <si>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</si>
  <si>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</si>
  <si>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</si>
  <si>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</si>
  <si>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</si>
  <si>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</si>
  <si>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</si>
  <si>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</si>
  <si>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</si>
  <si>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</si>
  <si>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</si>
  <si>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</si>
  <si>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</si>
  <si>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</si>
  <si>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</si>
  <si>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</si>
  <si>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</si>
  <si>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</si>
  <si>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</si>
  <si>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</si>
  <si>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</si>
  <si>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</si>
  <si>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</si>
  <si>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</si>
  <si>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</si>
  <si>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</si>
  <si>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</si>
  <si>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</si>
  <si>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</si>
  <si>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</si>
  <si>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</si>
  <si>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</si>
  <si>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</si>
  <si>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</si>
  <si>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</si>
  <si>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</si>
  <si>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</si>
  <si>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</si>
  <si>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</si>
  <si>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</si>
  <si>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</si>
  <si>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</si>
  <si>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</si>
  <si>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</si>
  <si>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</si>
  <si>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</si>
  <si>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</si>
  <si>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</si>
  <si>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</si>
  <si>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</si>
  <si>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</si>
  <si>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</si>
  <si>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</si>
  <si>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</si>
  <si>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</si>
  <si>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</si>
  <si>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</si>
  <si>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</si>
  <si>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</si>
  <si>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</si>
  <si>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</si>
  <si>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</si>
  <si>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</si>
  <si>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</si>
  <si>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</si>
  <si>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</si>
  <si>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</si>
  <si>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</si>
  <si>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</si>
  <si>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</si>
  <si>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</si>
  <si>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</si>
  <si>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</si>
  <si>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</si>
  <si>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</si>
  <si>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</si>
  <si>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</si>
  <si>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</si>
  <si>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</si>
  <si>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</si>
  <si>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</si>
  <si>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</si>
  <si>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</si>
  <si>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</si>
  <si>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</si>
  <si>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</si>
  <si>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</si>
  <si>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</si>
  <si>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</si>
  <si>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</si>
  <si>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</si>
  <si>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</si>
  <si>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</si>
  <si>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</si>
  <si>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</si>
  <si>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</si>
  <si>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</si>
  <si>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</si>
  <si>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</si>
  <si>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</si>
  <si>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</si>
  <si>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</si>
  <si>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</si>
  <si>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</si>
  <si>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</si>
  <si>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</si>
  <si>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</si>
  <si>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</si>
  <si>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</si>
  <si>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</si>
  <si>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</si>
  <si>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</si>
  <si>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</si>
  <si>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</si>
  <si>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</si>
  <si>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</si>
  <si>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</si>
  <si>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</si>
  <si>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</si>
  <si>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</si>
  <si>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</si>
  <si>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</si>
  <si>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</si>
  <si>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</si>
  <si>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</si>
  <si>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</si>
  <si>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</si>
  <si>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</si>
  <si>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</si>
  <si>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</si>
  <si>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</si>
  <si>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</si>
  <si>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</si>
  <si>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</si>
  <si>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</si>
  <si>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</si>
  <si>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</si>
  <si>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</si>
  <si>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</si>
  <si>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</si>
  <si>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</si>
  <si>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</si>
  <si>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</si>
  <si>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</si>
  <si>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</si>
  <si>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</si>
  <si>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</si>
  <si>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</si>
  <si>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</si>
  <si>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</si>
  <si>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</si>
  <si>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</si>
  <si>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</si>
  <si>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</si>
  <si>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</si>
  <si>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</si>
  <si>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</si>
  <si>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</si>
  <si>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</si>
  <si>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</si>
  <si>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</si>
  <si>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</si>
  <si>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</si>
  <si>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</si>
  <si>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</si>
  <si>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</si>
  <si>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</si>
  <si>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</si>
  <si>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</si>
  <si>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</si>
  <si>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</si>
  <si>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</si>
  <si>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</si>
  <si>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</si>
  <si>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</si>
  <si>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</si>
  <si>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</si>
  <si>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</si>
  <si>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</si>
  <si>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</si>
  <si>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</si>
  <si>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</si>
  <si>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</si>
  <si>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</si>
  <si>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</si>
  <si>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</si>
  <si>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</si>
  <si>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</si>
  <si>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</si>
  <si>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</si>
  <si>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</si>
  <si>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</si>
  <si>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</si>
  <si>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</si>
  <si>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</si>
  <si>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</si>
  <si>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</si>
  <si>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</si>
  <si>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</si>
  <si>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</si>
  <si>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</si>
  <si>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</si>
  <si>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</si>
  <si>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</si>
  <si>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</si>
  <si>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</si>
  <si>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</si>
  <si>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</si>
  <si>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</si>
  <si>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</si>
  <si>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</si>
  <si>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</si>
  <si>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</si>
  <si>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</si>
  <si>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</si>
  <si>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</si>
  <si>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</si>
  <si>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</si>
  <si>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</si>
  <si>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</si>
  <si>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</si>
  <si>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</si>
  <si>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</si>
  <si>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</si>
  <si>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</si>
  <si>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</si>
  <si>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</si>
  <si>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</si>
  <si>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</si>
  <si>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</si>
  <si>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</si>
  <si>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</si>
  <si>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</si>
  <si>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</si>
  <si>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</si>
  <si>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</si>
  <si>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</si>
  <si>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</si>
  <si>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</si>
  <si>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</si>
  <si>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</si>
  <si>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</si>
  <si>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</si>
  <si>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</si>
  <si>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</si>
  <si>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</si>
  <si>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</si>
  <si>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</si>
  <si>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</si>
  <si>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</si>
  <si>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</si>
  <si>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</si>
  <si>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</si>
  <si>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</si>
  <si>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</si>
  <si>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</si>
  <si>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</si>
  <si>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</si>
  <si>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</si>
  <si>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</si>
  <si>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</si>
  <si>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</si>
  <si>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</si>
  <si>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</si>
  <si>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</si>
  <si>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</si>
  <si>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</si>
  <si>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</si>
  <si>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</si>
  <si>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</si>
  <si>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</si>
  <si>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</si>
  <si>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</si>
  <si>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</si>
  <si>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</si>
  <si>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</si>
  <si>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</si>
  <si>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</si>
  <si>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</si>
  <si>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</si>
  <si>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</si>
  <si>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</si>
  <si>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</si>
  <si>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</si>
  <si>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</si>
  <si>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</si>
  <si>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</si>
  <si>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</si>
  <si>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</si>
  <si>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</si>
  <si>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</si>
  <si>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</si>
  <si>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</si>
  <si>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</si>
  <si>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</si>
  <si>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</si>
  <si>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</si>
  <si>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</si>
  <si>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</si>
  <si>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</si>
  <si>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</si>
  <si>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</si>
  <si>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</si>
  <si>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</si>
  <si>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</si>
  <si>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</si>
  <si>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</si>
  <si>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</si>
  <si>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</si>
  <si>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</si>
  <si>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</si>
  <si>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</si>
  <si>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</si>
  <si>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</si>
  <si>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</si>
  <si>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</si>
  <si>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</si>
  <si>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</si>
  <si>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</si>
  <si>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</si>
  <si>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</si>
  <si>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</si>
  <si>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</si>
  <si>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</si>
  <si>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</si>
  <si>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</si>
  <si>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</si>
  <si>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</si>
  <si>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</si>
  <si>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</si>
  <si>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</si>
  <si>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</si>
  <si>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</si>
  <si>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</si>
  <si>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</si>
  <si>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</si>
  <si>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</si>
  <si>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</si>
  <si>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</si>
  <si>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</si>
  <si>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</si>
  <si>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</si>
  <si>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</si>
  <si>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</si>
  <si>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</si>
  <si>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</si>
  <si>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</si>
  <si>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</si>
  <si>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</si>
  <si>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</si>
  <si>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</si>
  <si>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</si>
  <si>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</si>
  <si>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</si>
  <si>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</si>
  <si>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</si>
  <si>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</si>
  <si>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</si>
  <si>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</si>
  <si>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</si>
  <si>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</si>
  <si>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</si>
  <si>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</si>
  <si>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</si>
  <si>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</si>
  <si>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</si>
  <si>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</si>
  <si>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</si>
  <si>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</si>
  <si>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</si>
  <si>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</si>
  <si>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</si>
  <si>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</si>
  <si>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</si>
  <si>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</si>
  <si>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</si>
  <si>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</si>
  <si>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</si>
  <si>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</si>
  <si>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</si>
  <si>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</si>
  <si>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</si>
  <si>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</si>
  <si>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</si>
  <si>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</si>
  <si>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</si>
  <si>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</si>
  <si>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</si>
  <si>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</si>
  <si>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</si>
  <si>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</si>
  <si>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</si>
  <si>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</si>
  <si>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</si>
  <si>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</si>
  <si>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</si>
  <si>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</si>
  <si>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</si>
  <si>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</si>
  <si>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</si>
  <si>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</si>
  <si>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</si>
  <si>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</si>
  <si>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</si>
  <si>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</si>
  <si>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</si>
  <si>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</si>
  <si>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</si>
  <si>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</si>
  <si>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</si>
  <si>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</si>
  <si>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</si>
  <si>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</si>
  <si>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</si>
  <si>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</si>
  <si>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</si>
  <si>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</si>
  <si>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</si>
  <si>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</si>
  <si>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</si>
  <si>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</si>
  <si>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</si>
  <si>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</si>
  <si>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</si>
  <si>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</si>
  <si>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</si>
  <si>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</si>
  <si>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</si>
  <si>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</si>
  <si>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</si>
  <si>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</si>
  <si>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</si>
  <si>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</si>
  <si>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</si>
  <si>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</si>
  <si>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</si>
  <si>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</si>
  <si>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</si>
  <si>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</si>
  <si>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</si>
  <si>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</si>
  <si>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</si>
  <si>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</si>
  <si>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</si>
  <si>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</si>
  <si>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</si>
  <si>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</si>
  <si>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</si>
  <si>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</si>
  <si>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</si>
  <si>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</si>
  <si>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</si>
  <si>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</si>
  <si>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</si>
  <si>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</si>
  <si>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</si>
  <si>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</si>
  <si>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</si>
  <si>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</si>
  <si>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</si>
  <si>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</si>
  <si>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</si>
  <si>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</si>
  <si>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</si>
  <si>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</si>
  <si>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</si>
  <si>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</si>
  <si>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</si>
  <si>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</si>
  <si>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</si>
  <si>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</si>
  <si>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</si>
  <si>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</si>
  <si>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</si>
  <si>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</si>
  <si>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</si>
  <si>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</si>
  <si>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</si>
  <si>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</si>
  <si>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</si>
  <si>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</si>
  <si>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</si>
  <si>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</si>
  <si>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</si>
  <si>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</si>
  <si>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</si>
  <si>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</si>
  <si>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</si>
  <si>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</si>
  <si>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</si>
  <si>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</si>
  <si>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</si>
  <si>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</si>
  <si>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</si>
  <si>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</si>
  <si>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</si>
  <si>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</si>
  <si>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</si>
  <si>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</si>
  <si>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</si>
  <si>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</si>
  <si>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</si>
  <si>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</si>
  <si>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</si>
  <si>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</si>
  <si>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</si>
  <si>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</si>
  <si>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</si>
  <si>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</si>
  <si>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</si>
  <si>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</si>
  <si>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</si>
  <si>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</si>
  <si>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</si>
  <si>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</si>
  <si>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</si>
  <si>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</si>
  <si>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</si>
  <si>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</si>
  <si>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</si>
  <si>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</si>
  <si>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</si>
  <si>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</si>
  <si>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</si>
  <si>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</si>
  <si>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</si>
  <si>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</si>
  <si>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</si>
  <si>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</si>
  <si>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</si>
  <si>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</si>
  <si>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</si>
  <si>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</si>
  <si>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</si>
  <si>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</si>
  <si>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</si>
  <si>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</si>
  <si>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</si>
  <si>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</si>
  <si>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</si>
  <si>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</si>
  <si>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</si>
  <si>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</si>
  <si>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</si>
  <si>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</si>
  <si>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</si>
  <si>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</si>
  <si>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</si>
  <si>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</si>
  <si>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</si>
  <si>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</si>
  <si>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</si>
  <si>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</si>
  <si>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</si>
  <si>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</si>
  <si>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</si>
  <si>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</si>
  <si>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</si>
  <si>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</si>
  <si>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</si>
  <si>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</si>
  <si>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</si>
  <si>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</si>
  <si>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</si>
  <si>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</si>
  <si>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</si>
  <si>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</si>
  <si>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</si>
  <si>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</si>
  <si>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</si>
  <si>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</si>
  <si>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</si>
  <si>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</si>
  <si>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</si>
  <si>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</si>
  <si>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</si>
  <si>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</si>
  <si>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</si>
  <si>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</si>
  <si>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</si>
  <si>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</si>
  <si>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</si>
  <si>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</si>
  <si>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</si>
  <si>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</si>
  <si>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</si>
  <si>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</si>
  <si>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</si>
  <si>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</si>
  <si>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</si>
  <si>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</si>
  <si>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</si>
  <si>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</si>
  <si>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</si>
  <si>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</si>
  <si>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</si>
  <si>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</si>
  <si>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</si>
  <si>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</si>
  <si>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</si>
  <si>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</si>
  <si>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</si>
  <si>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</si>
  <si>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</si>
  <si>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</si>
  <si>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</si>
  <si>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</si>
  <si>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</si>
  <si>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</si>
  <si>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</si>
  <si>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</si>
  <si>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</si>
  <si>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</si>
  <si>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</si>
  <si>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</si>
  <si>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</si>
  <si>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</si>
  <si>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</si>
  <si>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</si>
  <si>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</si>
  <si>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</si>
  <si>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</si>
  <si>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</si>
  <si>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</si>
  <si>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</si>
  <si>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</si>
  <si>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</si>
  <si>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</si>
  <si>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</si>
  <si>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</si>
  <si>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</si>
  <si>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</si>
  <si>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</si>
  <si>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</si>
  <si>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</si>
  <si>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</si>
  <si>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</si>
  <si>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</si>
  <si>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</si>
  <si>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</si>
  <si>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</si>
  <si>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</si>
  <si>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</si>
  <si>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</si>
  <si>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</si>
  <si>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</si>
  <si>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</si>
  <si>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</si>
  <si>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</si>
  <si>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</si>
  <si>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</si>
  <si>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</si>
  <si>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</si>
  <si>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</si>
  <si>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</si>
  <si>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</si>
  <si>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</si>
  <si>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</si>
  <si>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</si>
  <si>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</si>
  <si>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</si>
  <si>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</si>
  <si>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</si>
  <si>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</si>
  <si>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</si>
  <si>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</si>
  <si>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</si>
  <si>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</si>
  <si>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</si>
  <si>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</si>
  <si>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</si>
  <si>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</si>
  <si>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</si>
  <si>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</si>
  <si>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</si>
  <si>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</si>
  <si>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</si>
  <si>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</si>
  <si>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</si>
  <si>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</si>
  <si>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</si>
  <si>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</si>
  <si>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</si>
  <si>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</si>
  <si>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</si>
  <si>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</si>
  <si>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</si>
  <si>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</si>
  <si>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</si>
  <si>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</si>
  <si>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</si>
  <si>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</si>
  <si>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</si>
  <si>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</si>
  <si>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</si>
  <si>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</si>
  <si>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</si>
  <si>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</si>
  <si>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</si>
  <si>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</si>
  <si>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</si>
  <si>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</si>
  <si>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</si>
  <si>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</si>
  <si>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</si>
  <si>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</si>
  <si>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</si>
  <si>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</si>
  <si>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</si>
  <si>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</si>
  <si>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</si>
  <si>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</si>
  <si>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</si>
  <si>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</si>
  <si>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</si>
  <si>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</si>
  <si>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</si>
  <si>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</si>
  <si>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</si>
  <si>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</si>
  <si>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</si>
  <si>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</si>
  <si>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</si>
  <si>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</si>
  <si>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</si>
  <si>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</si>
  <si>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</si>
  <si>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</si>
  <si>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</si>
  <si>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</si>
  <si>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</si>
  <si>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</si>
  <si>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</si>
  <si>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</si>
  <si>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</si>
  <si>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</si>
  <si>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</si>
  <si>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</si>
  <si>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</si>
  <si>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</si>
  <si>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</si>
  <si>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</si>
  <si>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</si>
  <si>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</si>
  <si>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</si>
  <si>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</si>
  <si>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</si>
  <si>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</si>
  <si>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</si>
  <si>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</si>
  <si>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</si>
  <si>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</si>
  <si>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</si>
  <si>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</si>
  <si>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</si>
  <si>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</si>
  <si>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</si>
  <si>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</si>
  <si>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</si>
  <si>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</si>
  <si>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</si>
  <si>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</si>
  <si>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</si>
  <si>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</si>
  <si>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</si>
  <si>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</si>
  <si>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</si>
  <si>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</si>
  <si>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</si>
  <si>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</si>
  <si>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</si>
  <si>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</si>
  <si>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</si>
  <si>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</si>
  <si>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</si>
  <si>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</si>
  <si>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</si>
  <si>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</si>
  <si>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</si>
  <si>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</si>
  <si>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</si>
  <si>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</si>
  <si>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</si>
  <si>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</si>
  <si>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</si>
  <si>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</si>
  <si>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</si>
  <si>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</si>
  <si>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</si>
  <si>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</si>
  <si>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</si>
  <si>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</si>
  <si>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</si>
  <si>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</si>
  <si>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</si>
  <si>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</si>
  <si>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</si>
  <si>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</si>
  <si>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</si>
  <si>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</si>
  <si>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</si>
  <si>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</si>
  <si>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</si>
  <si>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</si>
  <si>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</si>
  <si>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</si>
  <si>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</si>
  <si>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</si>
  <si>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</si>
  <si>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</si>
  <si>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</si>
  <si>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</si>
  <si>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</si>
  <si>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</si>
  <si>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</si>
  <si>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</si>
  <si>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</si>
  <si>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</si>
  <si>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</si>
  <si>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</si>
  <si>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</si>
  <si>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</si>
  <si>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</si>
  <si>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</si>
  <si>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</si>
  <si>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</si>
  <si>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</si>
  <si>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</si>
  <si>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</si>
  <si>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</si>
  <si>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</si>
  <si>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</si>
  <si>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</si>
  <si>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</si>
  <si>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</si>
  <si>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</si>
  <si>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</si>
  <si>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</si>
  <si>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</si>
  <si>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</si>
  <si>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</si>
  <si>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</si>
  <si>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</si>
  <si>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</si>
  <si>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</si>
  <si>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</si>
  <si>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</si>
  <si>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</si>
  <si>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</si>
  <si>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</si>
  <si>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</si>
  <si>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</si>
  <si>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</si>
  <si>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</si>
  <si>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</si>
  <si>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</si>
  <si>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</si>
  <si>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</si>
  <si>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</si>
  <si>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</si>
  <si>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</si>
  <si>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</si>
  <si>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</si>
  <si>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</si>
  <si>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</si>
  <si>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</si>
  <si>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</si>
  <si>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</si>
  <si>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</si>
  <si>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</si>
  <si>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</si>
  <si>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</si>
  <si>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</si>
  <si>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</si>
  <si>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</si>
  <si>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</si>
  <si>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</si>
  <si>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</si>
  <si>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</si>
  <si>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</si>
  <si>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</si>
  <si>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</si>
  <si>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</si>
  <si>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</si>
  <si>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</si>
  <si>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</si>
  <si>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</si>
  <si>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</si>
  <si>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</si>
  <si>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</si>
  <si>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</si>
  <si>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</si>
  <si>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</si>
  <si>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</si>
  <si>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</si>
  <si>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</si>
  <si>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</si>
  <si>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</si>
  <si>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</si>
  <si>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</si>
  <si>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</si>
  <si>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</si>
  <si>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</si>
  <si>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</si>
  <si>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</si>
  <si>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</si>
  <si>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</si>
  <si>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</si>
  <si>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</si>
  <si>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</si>
  <si>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</si>
  <si>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</si>
  <si>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</si>
  <si>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</si>
  <si>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</si>
  <si>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</si>
  <si>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</si>
  <si>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</si>
  <si>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</si>
  <si>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</si>
  <si>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</si>
  <si>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</si>
  <si>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</si>
  <si>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</si>
  <si>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</si>
  <si>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</si>
  <si>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</si>
  <si>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</si>
  <si>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</si>
  <si>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</si>
  <si>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</si>
  <si>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</si>
  <si>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</si>
  <si>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</si>
  <si>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</si>
  <si>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</si>
  <si>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</si>
  <si>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</si>
  <si>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</si>
  <si>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</si>
  <si>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</si>
  <si>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</si>
  <si>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</si>
  <si>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</si>
  <si>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</si>
  <si>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</si>
  <si>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</si>
  <si>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</si>
  <si>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</si>
  <si>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</si>
  <si>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</si>
  <si>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</si>
  <si>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</si>
  <si>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</si>
  <si>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</si>
  <si>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</si>
  <si>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</si>
  <si>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</si>
  <si>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</si>
  <si>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</si>
  <si>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</si>
  <si>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</si>
  <si>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</si>
  <si>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</si>
  <si>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</si>
  <si>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</si>
  <si>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</si>
  <si>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</si>
  <si>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</si>
  <si>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</si>
  <si>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</si>
  <si>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</si>
  <si>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</si>
  <si>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</si>
  <si>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</si>
  <si>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</si>
  <si>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</si>
  <si>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</si>
  <si>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</si>
  <si>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</si>
  <si>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</si>
  <si>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</si>
  <si>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</si>
  <si>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</si>
  <si>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</si>
  <si>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</si>
  <si>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</si>
  <si>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</si>
  <si>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</si>
  <si>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</si>
  <si>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</si>
  <si>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</si>
  <si>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</si>
  <si>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</si>
  <si>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</si>
  <si>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</si>
  <si>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</si>
  <si>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</si>
  <si>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</si>
  <si>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</si>
  <si>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</si>
  <si>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</si>
  <si>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</si>
  <si>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</si>
  <si>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</si>
  <si>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</si>
  <si>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</si>
  <si>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</si>
  <si>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</si>
  <si>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</si>
  <si>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</si>
  <si>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</si>
  <si>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</si>
  <si>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</si>
  <si>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</si>
  <si>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</si>
  <si>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</si>
  <si>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</si>
  <si>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</si>
  <si>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</si>
  <si>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</si>
  <si>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</si>
  <si>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</si>
  <si>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</si>
  <si>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</si>
  <si>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</si>
  <si>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</si>
  <si>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</si>
  <si>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</si>
  <si>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</si>
  <si>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</si>
  <si>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</si>
  <si>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</si>
  <si>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</si>
  <si>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</si>
  <si>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</si>
  <si>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</si>
  <si>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</si>
  <si>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</si>
  <si>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</si>
  <si>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</si>
  <si>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</si>
  <si>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</si>
  <si>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</si>
  <si>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</si>
  <si>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</si>
  <si>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</si>
  <si>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</si>
  <si>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</si>
  <si>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</si>
  <si>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</si>
  <si>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</si>
  <si>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</si>
  <si>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</si>
  <si>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</si>
  <si>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</si>
  <si>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</si>
  <si>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</si>
  <si>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</si>
  <si>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</si>
  <si>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</si>
  <si>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</si>
  <si>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</si>
  <si>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</si>
  <si>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</si>
  <si>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</si>
  <si>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</si>
  <si>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</si>
  <si>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</si>
  <si>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</si>
  <si>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</si>
  <si>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</si>
  <si>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</si>
  <si>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</si>
  <si>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</si>
  <si>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</si>
  <si>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</si>
  <si>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</si>
  <si>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</si>
  <si>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</si>
  <si>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</si>
  <si>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</si>
  <si>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</si>
  <si>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</si>
  <si>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</si>
  <si>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</si>
  <si>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</si>
  <si>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</si>
  <si>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</si>
  <si>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</si>
  <si>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</si>
  <si>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</si>
  <si>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</si>
  <si>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</si>
  <si>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</si>
  <si>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</si>
  <si>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</si>
  <si>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</si>
  <si>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</si>
  <si>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</si>
  <si>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</si>
  <si>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</si>
  <si>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</si>
  <si>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</si>
  <si>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</si>
  <si>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</si>
  <si>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</si>
  <si>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</si>
  <si>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</si>
  <si>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</si>
  <si>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</si>
  <si>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</si>
  <si>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</si>
  <si>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</si>
  <si>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</si>
  <si>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</si>
  <si>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</si>
  <si>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</si>
  <si>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</si>
  <si>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</si>
  <si>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</si>
  <si>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</si>
  <si>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</si>
  <si>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</si>
  <si>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</si>
  <si>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</si>
  <si>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</si>
  <si>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</si>
  <si>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</si>
  <si>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</si>
  <si>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</si>
  <si>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</si>
  <si>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</si>
  <si>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</si>
  <si>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</si>
  <si>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</si>
  <si>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</si>
  <si>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</si>
  <si>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</si>
  <si>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</si>
  <si>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</si>
  <si>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</si>
  <si>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</si>
  <si>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</si>
  <si>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</si>
  <si>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</si>
  <si>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</si>
  <si>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</si>
  <si>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</si>
  <si>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</si>
  <si>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</si>
  <si>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</si>
  <si>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</si>
  <si>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</si>
  <si>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</si>
  <si>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</si>
  <si>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</si>
  <si>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</si>
  <si>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</si>
  <si>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</si>
  <si>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</si>
  <si>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</si>
  <si>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</si>
  <si>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</si>
  <si>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</si>
  <si>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</si>
  <si>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</si>
  <si>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</si>
  <si>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</si>
  <si>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</si>
  <si>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</si>
  <si>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</si>
  <si>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</si>
  <si>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</si>
  <si>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</si>
  <si>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</si>
  <si>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</si>
  <si>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</si>
  <si>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</si>
  <si>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</si>
  <si>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</si>
  <si>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</si>
  <si>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</si>
  <si>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</si>
  <si>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</si>
  <si>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</si>
  <si>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</si>
  <si>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</si>
  <si>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</si>
  <si>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</si>
  <si>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</si>
  <si>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</si>
  <si>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</si>
  <si>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</si>
  <si>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</si>
  <si>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</si>
  <si>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</si>
  <si>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</si>
  <si>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</si>
  <si>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</si>
  <si>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</si>
  <si>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</si>
  <si>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</si>
  <si>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</si>
  <si>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</si>
  <si>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</si>
  <si>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</si>
  <si>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</si>
  <si>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</si>
  <si>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</si>
  <si>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</si>
  <si>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</si>
  <si>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</si>
  <si>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</si>
  <si>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</si>
  <si>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</si>
  <si>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</si>
  <si>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</si>
  <si>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</si>
  <si>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</si>
  <si>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</si>
  <si>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</si>
  <si>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</si>
  <si>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</si>
  <si>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</si>
  <si>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</si>
  <si>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</si>
  <si>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</si>
  <si>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</si>
  <si>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</si>
  <si>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</si>
  <si>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</si>
  <si>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</si>
  <si>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</si>
  <si>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</si>
  <si>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</si>
  <si>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</si>
  <si>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</si>
  <si>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</si>
  <si>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</si>
  <si>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</si>
  <si>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</si>
  <si>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</si>
  <si>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</si>
  <si>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</si>
  <si>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</si>
  <si>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</si>
  <si>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</si>
  <si>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</si>
  <si>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</si>
  <si>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</si>
  <si>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</si>
  <si>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</si>
  <si>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</si>
  <si>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</si>
  <si>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</si>
  <si>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</si>
  <si>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</si>
  <si>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</si>
  <si>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</si>
  <si>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</si>
  <si>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</si>
  <si>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</si>
  <si>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</si>
  <si>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</si>
  <si>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</si>
  <si>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</si>
  <si>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</si>
  <si>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</si>
  <si>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</si>
  <si>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</si>
  <si>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</si>
  <si>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</si>
  <si>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</si>
  <si>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</si>
  <si>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</si>
  <si>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</si>
  <si>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</si>
  <si>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</si>
  <si>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</si>
  <si>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</si>
  <si>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</si>
  <si>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</si>
  <si>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</si>
  <si>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</si>
  <si>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</si>
  <si>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</si>
  <si>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</si>
  <si>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</si>
  <si>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</si>
  <si>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</si>
  <si>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</si>
  <si>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</si>
  <si>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</si>
  <si>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</si>
  <si>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</si>
  <si>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</si>
  <si>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</si>
  <si>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</si>
  <si>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</si>
  <si>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</si>
  <si>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</si>
  <si>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</si>
  <si>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</si>
  <si>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</si>
  <si>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</si>
  <si>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</si>
  <si>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</si>
  <si>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</si>
  <si>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</si>
  <si>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</si>
  <si>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</si>
  <si>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</si>
  <si>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</si>
  <si>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</si>
  <si>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</si>
  <si>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</si>
  <si>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</si>
  <si>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</si>
  <si>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</si>
  <si>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</si>
  <si>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</si>
  <si>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</si>
  <si>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</si>
  <si>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</si>
  <si>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</si>
  <si>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</si>
  <si>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</si>
  <si>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</si>
  <si>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</si>
  <si>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</si>
  <si>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</si>
  <si>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</si>
  <si>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</si>
  <si>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</si>
  <si>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</si>
  <si>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</si>
  <si>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</si>
  <si>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</si>
  <si>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</si>
  <si>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</si>
  <si>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</si>
  <si>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</si>
  <si>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</si>
  <si>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</si>
  <si>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</si>
  <si>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</si>
  <si>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</si>
  <si>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</si>
  <si>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</si>
  <si>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</si>
  <si>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</si>
  <si>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</si>
  <si>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</si>
  <si>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</si>
  <si>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</si>
  <si>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</si>
  <si>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</si>
  <si>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</si>
  <si>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</si>
  <si>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</si>
  <si>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</si>
  <si>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</si>
  <si>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</si>
  <si>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</si>
  <si>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</si>
  <si>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</si>
  <si>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</si>
  <si>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</si>
  <si>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</si>
  <si>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</si>
  <si>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</si>
  <si>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</si>
  <si>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</si>
  <si>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</si>
  <si>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</si>
  <si>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</si>
  <si>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</si>
  <si>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</si>
  <si>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</si>
  <si>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</si>
  <si>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</si>
  <si>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</si>
  <si>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</si>
  <si>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</si>
  <si>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</si>
  <si>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</si>
  <si>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</si>
  <si>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</si>
  <si>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</si>
  <si>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</si>
  <si>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</si>
  <si>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</si>
  <si>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</si>
  <si>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</si>
  <si>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</si>
  <si>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</si>
  <si>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</si>
  <si>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</si>
  <si>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</si>
  <si>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</si>
  <si>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</si>
  <si>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</si>
  <si>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</si>
  <si>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</si>
  <si>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</si>
  <si>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</si>
  <si>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</si>
  <si>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</si>
  <si>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</si>
  <si>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</si>
  <si>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</si>
  <si>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</si>
  <si>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</si>
  <si>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</si>
  <si>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</si>
  <si>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</si>
  <si>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</si>
  <si>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</si>
  <si>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</si>
  <si>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</si>
  <si>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</si>
  <si>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</si>
  <si>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</si>
  <si>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</si>
  <si>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</si>
  <si>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</si>
  <si>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</si>
  <si>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</si>
  <si>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</si>
  <si>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</si>
  <si>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</si>
  <si>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</si>
  <si>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</si>
  <si>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</si>
  <si>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</si>
  <si>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</si>
  <si>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</si>
  <si>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</si>
  <si>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</si>
  <si>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</si>
  <si>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</si>
  <si>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</si>
  <si>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</si>
  <si>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</si>
  <si>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</si>
  <si>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</si>
  <si>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</si>
  <si>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</si>
  <si>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</si>
  <si>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</si>
  <si>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</si>
  <si>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</si>
  <si>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</si>
  <si>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</si>
  <si>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</si>
  <si>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</si>
  <si>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</si>
  <si>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</si>
  <si>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</si>
  <si>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</si>
  <si>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</si>
  <si>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</si>
  <si>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</si>
  <si>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</si>
  <si>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</si>
  <si>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</si>
  <si>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</si>
  <si>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</si>
  <si>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</si>
  <si>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</si>
  <si>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</si>
  <si>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</si>
  <si>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</si>
  <si>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</si>
  <si>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</si>
  <si>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</si>
  <si>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</si>
  <si>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</si>
  <si>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</si>
  <si>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</si>
  <si>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</si>
  <si>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</si>
  <si>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</si>
  <si>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</si>
  <si>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</si>
  <si>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</si>
  <si>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</si>
  <si>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</si>
  <si>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</si>
  <si>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</si>
  <si>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</si>
  <si>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</si>
  <si>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</si>
  <si>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</si>
  <si>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</si>
  <si>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</si>
  <si>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</si>
  <si>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</si>
  <si>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</si>
  <si>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</si>
  <si>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</si>
  <si>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</si>
  <si>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</si>
  <si>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</si>
  <si>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</si>
  <si>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</si>
  <si>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</si>
  <si>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</si>
  <si>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</si>
  <si>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</si>
  <si>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</si>
  <si>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</si>
  <si>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</si>
  <si>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</si>
  <si>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</si>
  <si>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</si>
  <si>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</si>
  <si>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</si>
  <si>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</si>
  <si>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</si>
  <si>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</si>
  <si>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</si>
  <si>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</si>
  <si>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</si>
  <si>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</si>
  <si>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</si>
  <si>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</si>
  <si>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</si>
  <si>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</si>
  <si>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</si>
  <si>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</si>
  <si>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</si>
  <si>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</si>
  <si>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</si>
  <si>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</si>
  <si>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</si>
  <si>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</si>
  <si>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</si>
  <si>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</si>
  <si>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</si>
  <si>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</si>
  <si>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</si>
  <si>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</si>
  <si>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</si>
  <si>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</si>
  <si>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</si>
  <si>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</si>
  <si>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</si>
  <si>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</si>
  <si>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</si>
  <si>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</si>
  <si>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</si>
  <si>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</si>
  <si>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</si>
  <si>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</si>
  <si>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</si>
  <si>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</si>
  <si>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</si>
  <si>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</si>
  <si>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</si>
  <si>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</si>
  <si>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</si>
  <si>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</si>
  <si>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</si>
  <si>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</si>
  <si>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</si>
  <si>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</si>
  <si>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</si>
  <si>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</si>
  <si>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</si>
  <si>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</si>
  <si>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</si>
  <si>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</si>
  <si>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</si>
  <si>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</si>
  <si>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</si>
  <si>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</si>
  <si>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</si>
  <si>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</si>
  <si>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</si>
  <si>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</si>
  <si>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</si>
  <si>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</si>
  <si>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</si>
  <si>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</si>
  <si>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</si>
  <si>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</si>
  <si>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</si>
  <si>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</si>
  <si>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</si>
  <si>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</si>
  <si>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</si>
  <si>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</si>
  <si>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</si>
  <si>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</si>
  <si>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</si>
  <si>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</si>
  <si>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</si>
  <si>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</si>
  <si>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</si>
  <si>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</si>
  <si>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</si>
  <si>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</si>
  <si>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</si>
  <si>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</si>
  <si>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</si>
  <si>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</si>
  <si>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</si>
  <si>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</si>
  <si>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</si>
  <si>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</si>
  <si>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</si>
  <si>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</si>
  <si>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</si>
  <si>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</si>
  <si>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</si>
  <si>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</si>
  <si>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</si>
  <si>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</si>
  <si>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</si>
  <si>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</si>
  <si>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</si>
  <si>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</si>
  <si>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</si>
  <si>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</si>
  <si>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</si>
  <si>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</si>
  <si>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</si>
  <si>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</si>
  <si>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</si>
  <si>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</si>
  <si>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</si>
  <si>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</si>
  <si>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</si>
  <si>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</si>
  <si>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</si>
  <si>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</si>
  <si>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</si>
  <si>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</si>
  <si>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</si>
  <si>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</si>
  <si>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</si>
  <si>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</si>
  <si>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</si>
  <si>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</si>
  <si>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</si>
  <si>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</si>
  <si>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</si>
  <si>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</si>
  <si>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</si>
  <si>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</si>
  <si>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</si>
  <si>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</si>
  <si>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</si>
  <si>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</si>
  <si>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</si>
  <si>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</si>
  <si>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</si>
  <si>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</si>
  <si>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</si>
  <si>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</si>
  <si>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</si>
  <si>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</si>
  <si>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</si>
  <si>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</si>
  <si>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</si>
  <si>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</si>
  <si>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</si>
  <si>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</si>
  <si>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</si>
  <si>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</si>
  <si>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</si>
  <si>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</si>
  <si>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</si>
  <si>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</si>
  <si>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</si>
  <si>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</si>
  <si>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</si>
  <si>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</si>
  <si>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</si>
  <si>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</si>
  <si>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</si>
  <si>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</si>
  <si>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</si>
  <si>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</si>
  <si>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</si>
  <si>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</si>
  <si>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</si>
  <si>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</si>
  <si>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</si>
  <si>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</si>
  <si>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</si>
  <si>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</si>
  <si>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</si>
  <si>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</si>
  <si>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</si>
  <si>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</si>
  <si>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</si>
  <si>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</si>
  <si>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</si>
  <si>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</si>
  <si>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</si>
  <si>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</si>
  <si>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</si>
  <si>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</si>
  <si>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</si>
  <si>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</si>
  <si>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</si>
  <si>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</si>
  <si>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</si>
  <si>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</si>
  <si>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</si>
  <si>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</si>
  <si>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</si>
  <si>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</si>
  <si>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</si>
  <si>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</si>
  <si>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</si>
  <si>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</si>
  <si>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</si>
  <si>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</si>
  <si>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</si>
  <si>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</si>
  <si>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</si>
  <si>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</si>
  <si>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</si>
  <si>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</si>
  <si>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</si>
  <si>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</si>
  <si>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</si>
  <si>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</si>
  <si>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</si>
  <si>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</si>
  <si>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</si>
  <si>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</si>
  <si>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</si>
  <si>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</si>
  <si>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</si>
  <si>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</si>
  <si>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</si>
  <si>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</si>
  <si>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</si>
  <si>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</si>
  <si>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</si>
  <si>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</si>
  <si>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</si>
  <si>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</si>
  <si>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</si>
  <si>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</si>
  <si>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</si>
  <si>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</si>
  <si>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</si>
  <si>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</si>
  <si>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</si>
  <si>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</si>
  <si>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</si>
  <si>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</si>
  <si>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</si>
  <si>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</si>
  <si>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</si>
  <si>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</si>
  <si>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</si>
  <si>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</si>
  <si>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</si>
  <si>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</si>
  <si>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</si>
  <si>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</si>
  <si>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</si>
  <si>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</si>
  <si>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</si>
  <si>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</si>
  <si>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</si>
  <si>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</si>
  <si>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</si>
  <si>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</si>
  <si>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</si>
  <si>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</si>
  <si>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</si>
  <si>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</si>
  <si>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</si>
  <si>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</si>
  <si>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</si>
  <si>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</si>
  <si>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</si>
  <si>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</si>
  <si>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</si>
  <si>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</si>
  <si>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</si>
  <si>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</si>
  <si>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</si>
  <si>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</si>
  <si>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</si>
  <si>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</si>
  <si>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</si>
  <si>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</si>
  <si>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</si>
  <si>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</si>
  <si>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</si>
  <si>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</si>
  <si>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</si>
  <si>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</si>
  <si>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</si>
  <si>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</si>
  <si>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</si>
  <si>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</si>
  <si>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</si>
  <si>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</si>
  <si>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</si>
  <si>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</si>
  <si>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</si>
  <si>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</si>
  <si>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</si>
  <si>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</si>
  <si>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</si>
  <si>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</si>
  <si>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</si>
  <si>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</si>
  <si>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</si>
  <si>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</si>
  <si>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</si>
  <si>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</si>
  <si>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</si>
  <si>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</si>
  <si>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</si>
  <si>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</si>
  <si>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</si>
  <si>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</si>
  <si>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</si>
  <si>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</si>
  <si>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</si>
  <si>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</si>
  <si>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</si>
  <si>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</si>
  <si>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</si>
  <si>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</si>
  <si>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</si>
  <si>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</si>
  <si>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</si>
  <si>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</si>
  <si>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</si>
  <si>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</si>
  <si>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</si>
  <si>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</si>
  <si>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</si>
  <si>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</si>
  <si>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</si>
  <si>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</si>
  <si>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</si>
  <si>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</si>
  <si>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</si>
  <si>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</si>
  <si>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</si>
  <si>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</si>
  <si>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</si>
  <si>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</si>
  <si>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</si>
  <si>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</si>
  <si>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</si>
  <si>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</si>
  <si>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</si>
  <si>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</si>
  <si>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</si>
  <si>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</si>
  <si>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</si>
  <si>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</si>
  <si>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</si>
  <si>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</si>
  <si>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</si>
  <si>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</si>
  <si>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</si>
  <si>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</si>
  <si>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</si>
  <si>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</si>
  <si>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</si>
  <si>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</si>
  <si>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</si>
  <si>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</si>
  <si>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</si>
  <si>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</si>
  <si>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</si>
  <si>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</si>
  <si>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</si>
  <si>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</si>
  <si>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</si>
  <si>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</si>
  <si>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</si>
  <si>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</si>
  <si>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</si>
  <si>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</si>
  <si>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</si>
  <si>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</si>
  <si>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</si>
  <si>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</si>
  <si>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</si>
  <si>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</si>
  <si>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</si>
  <si>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</si>
  <si>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</si>
  <si>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</si>
  <si>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</si>
  <si>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</si>
  <si>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</si>
  <si>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</si>
  <si>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</si>
  <si>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</si>
  <si>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</si>
  <si>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</si>
  <si>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</si>
  <si>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</si>
  <si>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</si>
  <si>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</si>
  <si>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</si>
  <si>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</si>
  <si>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</si>
  <si>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</si>
  <si>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</si>
  <si>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</si>
  <si>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</si>
  <si>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</si>
  <si>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</si>
  <si>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</si>
  <si>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</si>
  <si>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</si>
  <si>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</si>
  <si>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</si>
  <si>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</si>
  <si>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</si>
  <si>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</si>
  <si>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</si>
  <si>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</si>
  <si>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</si>
  <si>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</si>
  <si>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</si>
  <si>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</si>
  <si>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</si>
  <si>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</si>
  <si>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</si>
  <si>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</si>
  <si>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</si>
  <si>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</si>
  <si>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</si>
  <si>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</si>
  <si>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</si>
  <si>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</si>
  <si>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</si>
  <si>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</si>
  <si>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</si>
  <si>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</si>
  <si>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</si>
  <si>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</si>
  <si>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</si>
  <si>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</si>
  <si>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</si>
  <si>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</si>
  <si>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</si>
  <si>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</si>
  <si>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</si>
  <si>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</si>
  <si>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</si>
  <si>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</si>
  <si>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</si>
  <si>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</si>
  <si>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</si>
  <si>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</si>
  <si>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</si>
  <si>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</si>
  <si>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</si>
  <si>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</si>
  <si>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</si>
  <si>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</si>
  <si>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</si>
  <si>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</si>
  <si>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</si>
  <si>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</si>
  <si>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</si>
  <si>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</si>
  <si>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</si>
  <si>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</si>
  <si>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</si>
  <si>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</si>
  <si>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</si>
  <si>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</si>
  <si>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</si>
  <si>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</si>
  <si>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</si>
  <si>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</si>
  <si>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</si>
  <si>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</si>
  <si>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</si>
  <si>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</si>
  <si>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</si>
  <si>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</si>
  <si>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</si>
  <si>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</si>
  <si>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</si>
  <si>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</si>
  <si>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</si>
  <si>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</si>
  <si>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</si>
  <si>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</si>
  <si>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</si>
  <si>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</si>
  <si>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</si>
  <si>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</si>
  <si>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</si>
  <si>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</si>
  <si>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</si>
  <si>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</si>
  <si>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</si>
  <si>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</si>
  <si>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</si>
  <si>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</si>
  <si>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</si>
  <si>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</si>
  <si>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</si>
  <si>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</si>
  <si>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</si>
  <si>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</si>
  <si>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</si>
  <si>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</si>
  <si>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</si>
  <si>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</si>
  <si>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</si>
  <si>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</si>
  <si>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</si>
  <si>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</si>
  <si>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</si>
  <si>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</si>
  <si>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</si>
  <si>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</si>
  <si>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</si>
  <si>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</si>
  <si>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</si>
  <si>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</si>
  <si>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</si>
  <si>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</si>
  <si>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</si>
  <si>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</si>
  <si>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</si>
  <si>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</si>
  <si>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</si>
  <si>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</si>
  <si>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</si>
  <si>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</si>
  <si>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</si>
  <si>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</si>
  <si>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</si>
  <si>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</si>
  <si>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</si>
  <si>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</si>
  <si>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</si>
  <si>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</si>
  <si>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</si>
  <si>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</si>
  <si>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</si>
  <si>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</si>
  <si>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</si>
  <si>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</si>
  <si>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</si>
  <si>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</si>
  <si>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</si>
  <si>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</si>
  <si>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</si>
  <si>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</si>
  <si>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</si>
  <si>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</si>
  <si>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</si>
  <si>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</si>
  <si>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</si>
  <si>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</si>
  <si>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</si>
  <si>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</si>
  <si>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</si>
  <si>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</si>
  <si>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</si>
  <si>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</si>
  <si>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</si>
  <si>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</si>
  <si>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</si>
  <si>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</si>
  <si>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</si>
  <si>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</si>
  <si>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</si>
  <si>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</si>
  <si>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</si>
  <si>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</si>
  <si>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</si>
  <si>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</si>
  <si>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</si>
  <si>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</si>
  <si>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</si>
  <si>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</si>
  <si>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</si>
  <si>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</si>
  <si>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</si>
  <si>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</si>
  <si>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</si>
  <si>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</si>
  <si>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</si>
  <si>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</si>
  <si>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</si>
  <si>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</si>
  <si>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</si>
  <si>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</si>
  <si>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</si>
  <si>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</si>
  <si>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</si>
  <si>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</si>
  <si>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</si>
  <si>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</si>
  <si>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</si>
  <si>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</si>
  <si>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</si>
  <si>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</si>
  <si>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</si>
  <si>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</si>
  <si>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</si>
  <si>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</si>
  <si>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</si>
  <si>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</si>
  <si>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</si>
  <si>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</si>
  <si>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</si>
  <si>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</si>
  <si>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</si>
  <si>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</si>
  <si>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</si>
  <si>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</si>
  <si>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</si>
  <si>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</si>
  <si>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</si>
  <si>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</si>
  <si>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</si>
  <si>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</si>
  <si>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</si>
  <si>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</si>
  <si>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</si>
  <si>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</si>
  <si>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</si>
  <si>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</si>
  <si>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</si>
  <si>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</si>
  <si>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</si>
  <si>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</si>
  <si>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</si>
  <si>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</si>
  <si>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</si>
  <si>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</si>
  <si>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</si>
  <si>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</si>
  <si>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</si>
  <si>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</si>
  <si>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</si>
  <si>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</si>
  <si>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</si>
  <si>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</si>
  <si>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</si>
  <si>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</si>
  <si>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</si>
  <si>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</si>
  <si>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</si>
  <si>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</si>
  <si>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</si>
  <si>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</si>
  <si>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</si>
  <si>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</si>
  <si>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</si>
  <si>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</si>
  <si>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</si>
  <si>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</si>
  <si>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</si>
  <si>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</si>
  <si>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</si>
  <si>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</si>
  <si>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</si>
  <si>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</si>
  <si>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</si>
  <si>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</si>
  <si>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</si>
  <si>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</si>
  <si>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</si>
  <si>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</si>
  <si>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</si>
  <si>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</si>
  <si>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</si>
  <si>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</si>
  <si>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</si>
  <si>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</si>
  <si>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</si>
  <si>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</si>
  <si>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</si>
  <si>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</si>
  <si>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</si>
  <si>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</si>
  <si>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</si>
  <si>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</si>
  <si>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</si>
  <si>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</si>
  <si>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</si>
  <si>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</si>
  <si>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</si>
  <si>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</si>
  <si>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</si>
  <si>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</si>
  <si>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</si>
  <si>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</si>
  <si>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</si>
  <si>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</si>
  <si>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</si>
  <si>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</si>
  <si>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</si>
  <si>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</si>
  <si>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</si>
  <si>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</si>
  <si>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</si>
  <si>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</si>
  <si>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</si>
  <si>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</si>
  <si>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</si>
  <si>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</si>
  <si>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</si>
  <si>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</si>
  <si>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</si>
  <si>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</si>
  <si>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</si>
  <si>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</si>
  <si>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</si>
  <si>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</si>
  <si>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</si>
  <si>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</si>
  <si>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</si>
  <si>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</si>
  <si>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</si>
  <si>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</si>
  <si>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</si>
  <si>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</si>
  <si>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</si>
  <si>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</si>
  <si>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</si>
  <si>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</si>
  <si>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</si>
  <si>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</si>
  <si>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</si>
  <si>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</si>
  <si>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</si>
  <si>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</si>
  <si>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</si>
  <si>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</si>
  <si>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</si>
  <si>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</si>
  <si>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</si>
  <si>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</si>
  <si>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</si>
  <si>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</si>
  <si>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</si>
  <si>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</si>
  <si>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</si>
  <si>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</si>
  <si>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</si>
  <si>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</si>
  <si>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</si>
  <si>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</si>
  <si>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</si>
  <si>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</si>
  <si>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</si>
  <si>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</si>
  <si>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</si>
  <si>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</si>
  <si>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</si>
  <si>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</si>
  <si>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</si>
  <si>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</si>
  <si>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</si>
  <si>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</si>
  <si>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</si>
  <si>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</si>
  <si>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</si>
  <si>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</si>
  <si>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</si>
  <si>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</si>
  <si>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</si>
  <si>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</si>
  <si>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</si>
  <si>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</si>
  <si>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</si>
  <si>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</si>
  <si>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</si>
  <si>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</si>
  <si>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</si>
  <si>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</si>
  <si>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</si>
  <si>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</si>
  <si>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</si>
  <si>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</si>
  <si>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</si>
  <si>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</si>
  <si>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</si>
  <si>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</si>
  <si>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</si>
  <si>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</si>
  <si>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</si>
  <si>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</si>
  <si>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</si>
  <si>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</si>
  <si>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</si>
  <si>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</si>
  <si>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</si>
  <si>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</si>
  <si>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</si>
  <si>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</si>
  <si>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</si>
  <si>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</si>
  <si>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</si>
  <si>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</si>
  <si>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</si>
  <si>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</si>
  <si>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</si>
  <si>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</si>
  <si>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</si>
  <si>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</si>
  <si>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</si>
  <si>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</si>
  <si>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</si>
  <si>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</si>
  <si>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</si>
  <si>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</si>
  <si>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</si>
  <si>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</si>
  <si>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</si>
  <si>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</si>
  <si>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</si>
  <si>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</si>
  <si>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</si>
  <si>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</si>
  <si>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</si>
  <si>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</si>
  <si>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</si>
  <si>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</si>
  <si>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</si>
  <si>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</si>
  <si>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</si>
  <si>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</si>
  <si>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</si>
  <si>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</si>
  <si>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</si>
  <si>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</si>
  <si>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</si>
  <si>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</si>
  <si>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</si>
  <si>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</si>
  <si>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</si>
  <si>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</si>
  <si>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</si>
  <si>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</si>
  <si>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</si>
  <si>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</si>
  <si>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</si>
  <si>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</si>
  <si>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</si>
  <si>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</si>
  <si>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</si>
  <si>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</si>
  <si>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</si>
  <si>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</si>
  <si>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</si>
  <si>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</si>
  <si>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</si>
  <si>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</si>
  <si>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</si>
  <si>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</si>
  <si>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</si>
  <si>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</si>
  <si>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</si>
  <si>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</si>
  <si>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</si>
  <si>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</si>
  <si>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</si>
  <si>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</si>
  <si>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</si>
  <si>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</si>
  <si>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</si>
  <si>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</si>
  <si>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</si>
  <si>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</si>
  <si>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</si>
  <si>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</si>
  <si>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</si>
  <si>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</si>
  <si>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</si>
  <si>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</si>
  <si>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</si>
  <si>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</si>
  <si>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</si>
  <si>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</si>
  <si>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</si>
  <si>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</si>
  <si>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</si>
  <si>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</si>
  <si>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</si>
  <si>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</si>
  <si>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</si>
  <si>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</si>
  <si>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</si>
  <si>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</si>
  <si>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</si>
  <si>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</si>
  <si>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</si>
  <si>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</si>
  <si>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</si>
  <si>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</si>
  <si>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</si>
  <si>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</si>
  <si>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</si>
  <si>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</si>
  <si>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</si>
  <si>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</si>
  <si>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</si>
  <si>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</si>
  <si>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</si>
  <si>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</si>
  <si>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</si>
  <si>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</si>
  <si>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</si>
  <si>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</si>
  <si>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</si>
  <si>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</si>
  <si>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</si>
  <si>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</si>
  <si>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</si>
  <si>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</si>
  <si>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</si>
  <si>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</si>
  <si>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</si>
  <si>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</si>
  <si>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</si>
  <si>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</si>
  <si>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</si>
  <si>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</si>
  <si>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</si>
  <si>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</si>
  <si>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</si>
  <si>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</si>
  <si>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</si>
  <si>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</si>
  <si>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</si>
  <si>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</si>
  <si>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</si>
  <si>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</si>
  <si>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</si>
  <si>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</si>
  <si>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</si>
  <si>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</si>
  <si>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</si>
  <si>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</si>
  <si>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</si>
  <si>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</si>
  <si>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</si>
  <si>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</si>
  <si>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</si>
  <si>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</si>
  <si>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</si>
  <si>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</si>
  <si>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</si>
  <si>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</si>
  <si>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</si>
  <si>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</si>
  <si>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</si>
  <si>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</si>
  <si>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</si>
  <si>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</si>
  <si>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</si>
  <si>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</si>
  <si>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</si>
  <si>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</si>
  <si>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</si>
  <si>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</si>
  <si>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</si>
  <si>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</si>
  <si>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</si>
  <si>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</si>
  <si>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</si>
  <si>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</si>
  <si>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</si>
  <si>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</si>
  <si>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</si>
  <si>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</si>
  <si>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</si>
  <si>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</si>
  <si>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</si>
  <si>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</si>
  <si>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</si>
  <si>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</si>
  <si>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</si>
  <si>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</si>
  <si>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</si>
  <si>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</si>
  <si>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</si>
  <si>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</si>
  <si>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</si>
  <si>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</si>
  <si>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</si>
  <si>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</si>
  <si>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</si>
  <si>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</si>
  <si>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</si>
  <si>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</si>
  <si>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</si>
  <si>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</si>
  <si>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</si>
  <si>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</si>
  <si>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</si>
  <si>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</si>
  <si>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</si>
  <si>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</si>
  <si>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</si>
  <si>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</si>
  <si>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</si>
  <si>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</si>
  <si>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</si>
  <si>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</si>
  <si>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</si>
  <si>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</si>
  <si>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</si>
  <si>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</si>
  <si>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</si>
  <si>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</si>
  <si>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</si>
  <si>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</si>
  <si>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</si>
  <si>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</si>
  <si>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</si>
  <si>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</si>
  <si>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</si>
  <si>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</si>
  <si>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</si>
  <si>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</si>
  <si>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</si>
  <si>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</si>
  <si>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</si>
  <si>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</si>
  <si>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</si>
  <si>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</si>
  <si>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</si>
  <si>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</si>
  <si>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</si>
  <si>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</si>
  <si>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</si>
  <si>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</si>
  <si>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</si>
  <si>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</si>
  <si>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</si>
  <si>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</si>
  <si>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</si>
  <si>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</si>
  <si>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</si>
  <si>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</si>
  <si>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</si>
  <si>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</si>
  <si>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</si>
  <si>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</si>
  <si>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</si>
  <si>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</si>
  <si>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</si>
  <si>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</si>
  <si>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</si>
  <si>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</si>
  <si>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</si>
  <si>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</si>
  <si>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</si>
  <si>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</si>
  <si>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</si>
  <si>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</si>
  <si>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</si>
  <si>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</si>
  <si>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</si>
  <si>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</si>
  <si>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</si>
  <si>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</si>
  <si>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</si>
  <si>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</si>
  <si>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</si>
  <si>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</si>
  <si>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</si>
  <si>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</si>
  <si>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</si>
  <si>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</si>
  <si>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</si>
  <si>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</si>
  <si>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</si>
  <si>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</si>
  <si>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</si>
  <si>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</si>
  <si>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</si>
  <si>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</si>
  <si>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</si>
  <si>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</si>
  <si>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</si>
  <si>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</si>
  <si>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</si>
  <si>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</si>
  <si>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</si>
  <si>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</si>
  <si>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</si>
  <si>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</si>
  <si>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</si>
  <si>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</si>
  <si>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</si>
  <si>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</si>
  <si>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</si>
  <si>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</si>
  <si>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</si>
  <si>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</si>
  <si>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</si>
  <si>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</si>
  <si>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</si>
  <si>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</si>
  <si>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</si>
  <si>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</si>
  <si>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</si>
  <si>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</si>
  <si>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</si>
  <si>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</si>
  <si>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</si>
  <si>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</si>
  <si>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</si>
  <si>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</si>
  <si>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</si>
  <si>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</si>
  <si>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</si>
  <si>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</si>
  <si>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</si>
  <si>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</si>
  <si>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</si>
  <si>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</si>
  <si>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</si>
  <si>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</si>
  <si>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</si>
  <si>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</si>
  <si>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</si>
  <si>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</si>
  <si>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</si>
  <si>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</si>
  <si>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</si>
  <si>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</si>
  <si>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</si>
  <si>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</si>
  <si>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</si>
  <si>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</si>
  <si>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</si>
  <si>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</si>
  <si>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</si>
  <si>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</si>
  <si>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</si>
  <si>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</si>
  <si>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</si>
  <si>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</si>
  <si>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</si>
  <si>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</si>
  <si>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</si>
  <si>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</si>
  <si>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</si>
  <si>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</si>
  <si>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</si>
  <si>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</si>
  <si>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</si>
  <si>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</si>
  <si>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</si>
  <si>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</si>
  <si>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</si>
  <si>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</si>
  <si>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</si>
  <si>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</si>
  <si>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</si>
  <si>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</si>
  <si>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</si>
  <si>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</si>
  <si>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</si>
  <si>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</si>
  <si>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</si>
  <si>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</si>
  <si>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</si>
  <si>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</si>
  <si>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</si>
  <si>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</si>
  <si>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</si>
  <si>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</si>
  <si>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</si>
  <si>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</si>
  <si>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</si>
  <si>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</si>
  <si>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</si>
  <si>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</si>
  <si>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</si>
  <si>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</si>
  <si>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</si>
  <si>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</si>
  <si>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</si>
  <si>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</si>
  <si>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</si>
  <si>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</si>
  <si>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</si>
  <si>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</si>
  <si>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</si>
  <si>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</si>
  <si>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</si>
  <si>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</si>
  <si>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</si>
  <si>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</si>
  <si>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</si>
  <si>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</si>
  <si>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</si>
  <si>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</si>
  <si>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</si>
  <si>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</si>
  <si>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</si>
  <si>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</si>
  <si>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</si>
  <si>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</si>
  <si>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</si>
  <si>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</si>
  <si>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</si>
  <si>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</si>
  <si>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</si>
  <si>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</si>
  <si>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</si>
  <si>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</si>
  <si>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</si>
  <si>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</si>
  <si>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</si>
  <si>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</si>
  <si>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</si>
  <si>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</si>
  <si>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</si>
  <si>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</si>
  <si>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</si>
  <si>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</si>
  <si>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</si>
  <si>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</si>
  <si>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</si>
  <si>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</si>
  <si>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</si>
  <si>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</si>
  <si>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</si>
  <si>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</si>
  <si>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</si>
  <si>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</si>
  <si>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</si>
  <si>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</si>
  <si>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</si>
  <si>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</si>
  <si>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</si>
  <si>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</si>
  <si>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</si>
  <si>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</si>
  <si>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</si>
  <si>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</si>
  <si>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</si>
  <si>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</si>
  <si>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</si>
  <si>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</si>
  <si>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</si>
  <si>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</si>
  <si>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</si>
  <si>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</si>
  <si>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</si>
  <si>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</si>
  <si>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</si>
  <si>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</si>
  <si>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</si>
  <si>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</si>
  <si>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</si>
  <si>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</si>
  <si>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</si>
  <si>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</si>
  <si>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</si>
  <si>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</si>
  <si>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</si>
  <si>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</si>
  <si>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</si>
  <si>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</si>
  <si>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</si>
  <si>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</si>
  <si>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</si>
  <si>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</si>
  <si>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</si>
  <si>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</si>
  <si>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</si>
  <si>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</si>
  <si>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</si>
  <si>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</si>
  <si>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</si>
  <si>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</si>
  <si>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</si>
  <si>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</si>
  <si>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</si>
  <si>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</si>
  <si>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</si>
  <si>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</si>
  <si>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</si>
  <si>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</si>
  <si>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</si>
  <si>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</si>
  <si>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</si>
  <si>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</si>
  <si>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</si>
  <si>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</si>
  <si>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</si>
  <si>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</si>
  <si>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</si>
  <si>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</si>
  <si>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</si>
  <si>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</si>
  <si>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</si>
  <si>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</si>
  <si>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</si>
  <si>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</si>
  <si>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</si>
  <si>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</si>
  <si>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</si>
  <si>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</si>
  <si>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</si>
  <si>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</si>
  <si>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</si>
  <si>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</si>
  <si>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</si>
  <si>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</si>
  <si>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</si>
  <si>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</si>
  <si>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</si>
  <si>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</si>
  <si>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</si>
  <si>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</si>
  <si>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</si>
  <si>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</si>
  <si>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</si>
  <si>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</si>
  <si>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</si>
  <si>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</si>
  <si>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</si>
  <si>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</si>
  <si>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</si>
  <si>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</si>
  <si>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</si>
  <si>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</si>
  <si>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</si>
  <si>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</si>
  <si>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</si>
  <si>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</si>
  <si>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</si>
  <si>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</si>
  <si>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</si>
  <si>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</si>
  <si>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</si>
  <si>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</si>
  <si>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</si>
  <si>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</si>
  <si>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</si>
  <si>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</si>
  <si>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</si>
  <si>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</si>
  <si>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</si>
  <si>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</si>
  <si>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</si>
  <si>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</si>
  <si>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</si>
  <si>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</si>
  <si>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</si>
  <si>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</si>
  <si>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</si>
  <si>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</si>
  <si>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</si>
  <si>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</si>
  <si>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</si>
  <si>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</si>
  <si>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</si>
  <si>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</si>
  <si>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</si>
  <si>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</si>
  <si>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</si>
  <si>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</si>
  <si>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</si>
  <si>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</si>
  <si>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</si>
  <si>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</si>
  <si>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</si>
  <si>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</si>
  <si>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</si>
  <si>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</si>
  <si>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</si>
  <si>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</si>
  <si>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</si>
  <si>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</si>
  <si>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</si>
  <si>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</si>
  <si>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</si>
  <si>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</si>
  <si>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</si>
  <si>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</si>
  <si>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</si>
  <si>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</si>
  <si>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</si>
  <si>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</si>
  <si>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</si>
  <si>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</si>
  <si>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</si>
  <si>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</si>
  <si>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</si>
  <si>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</si>
  <si>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</si>
  <si>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</si>
  <si>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</si>
  <si>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</si>
  <si>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</si>
  <si>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</si>
  <si>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</si>
  <si>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</si>
  <si>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</si>
  <si>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</si>
  <si>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</si>
  <si>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</si>
  <si>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</si>
  <si>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</si>
  <si>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</si>
  <si>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</si>
  <si>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</si>
  <si>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</si>
  <si>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</si>
  <si>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</si>
  <si>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</si>
  <si>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</si>
  <si>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</si>
  <si>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</si>
  <si>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</si>
  <si>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</si>
  <si>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</si>
  <si>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</si>
  <si>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</si>
  <si>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</si>
  <si>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</si>
  <si>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</si>
  <si>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</si>
  <si>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</si>
  <si>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</si>
  <si>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</si>
  <si>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</si>
  <si>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</si>
  <si>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</si>
  <si>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</si>
  <si>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</si>
  <si>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</si>
  <si>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</si>
  <si>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</si>
  <si>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</si>
  <si>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</si>
  <si>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</si>
  <si>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</si>
  <si>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</si>
  <si>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</si>
  <si>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</si>
  <si>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</si>
  <si>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</si>
  <si>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</si>
  <si>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</si>
  <si>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</si>
  <si>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</si>
  <si>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</si>
  <si>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</si>
  <si>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</si>
  <si>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</si>
  <si>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</si>
  <si>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</si>
  <si>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</si>
  <si>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</si>
  <si>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</si>
  <si>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</si>
  <si>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</si>
  <si>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</si>
  <si>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</si>
  <si>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</si>
  <si>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</si>
  <si>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</si>
  <si>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</si>
  <si>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</si>
  <si>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</si>
  <si>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</si>
  <si>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</si>
  <si>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</si>
  <si>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</si>
  <si>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</si>
  <si>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</si>
  <si>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</si>
  <si>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</si>
  <si>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</si>
  <si>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</si>
  <si>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</si>
  <si>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</si>
  <si>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</si>
  <si>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</si>
  <si>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</si>
  <si>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</si>
  <si>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</si>
  <si>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</si>
  <si>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</si>
  <si>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</si>
  <si>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</si>
  <si>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</si>
  <si>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</si>
  <si>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</si>
  <si>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</si>
  <si>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</si>
  <si>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</si>
  <si>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</si>
  <si>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</si>
  <si>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</si>
  <si>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</si>
  <si>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</si>
  <si>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</si>
  <si>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</si>
  <si>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</si>
  <si>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</si>
  <si>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</si>
  <si>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</si>
  <si>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</si>
  <si>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</si>
  <si>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</si>
  <si>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</si>
  <si>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</si>
  <si>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</si>
  <si>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</si>
  <si>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</si>
  <si>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</si>
  <si>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</si>
  <si>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</si>
  <si>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</si>
  <si>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</si>
  <si>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</si>
  <si>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</si>
  <si>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</si>
  <si>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</si>
  <si>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</si>
  <si>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</si>
  <si>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</si>
  <si>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</si>
  <si>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</si>
  <si>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</si>
  <si>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</si>
  <si>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</si>
  <si>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</si>
  <si>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</si>
  <si>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</si>
  <si>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</si>
  <si>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</si>
  <si>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</si>
  <si>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</si>
  <si>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</si>
  <si>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</si>
  <si>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</si>
  <si>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</si>
  <si>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</si>
  <si>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</si>
  <si>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</si>
  <si>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</si>
  <si>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</si>
  <si>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</si>
  <si>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</si>
  <si>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</si>
  <si>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</si>
  <si>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</si>
  <si>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</si>
  <si>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</si>
  <si>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</si>
  <si>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</si>
  <si>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</si>
  <si>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</si>
  <si>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</si>
  <si>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</si>
  <si>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</si>
  <si>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</si>
  <si>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</si>
  <si>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</si>
  <si>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</si>
  <si>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</si>
  <si>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</si>
  <si>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</si>
  <si>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</si>
  <si>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</si>
  <si>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</si>
  <si>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</si>
  <si>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</si>
  <si>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</si>
  <si>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</si>
  <si>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</si>
  <si>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</si>
  <si>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</si>
  <si>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</si>
  <si>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</si>
  <si>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</si>
  <si>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</si>
  <si>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</si>
  <si>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</si>
  <si>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</si>
  <si>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</si>
  <si>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</si>
  <si>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</si>
  <si>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</si>
  <si>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</si>
  <si>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</si>
  <si>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</si>
  <si>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</si>
  <si>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</si>
  <si>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</si>
  <si>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</si>
  <si>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</si>
  <si>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</si>
  <si>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</si>
  <si>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</si>
  <si>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</si>
  <si>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</si>
  <si>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</si>
  <si>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</si>
  <si>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</si>
  <si>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</si>
  <si>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</si>
  <si>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</si>
  <si>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</si>
  <si>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</si>
  <si>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</si>
  <si>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</si>
  <si>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</si>
  <si>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</si>
  <si>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</si>
  <si>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</si>
  <si>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</si>
  <si>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</si>
  <si>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</si>
  <si>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</si>
  <si>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</si>
  <si>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</si>
  <si>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</si>
  <si>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</si>
  <si>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</si>
  <si>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</si>
  <si>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</si>
  <si>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</si>
  <si>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</si>
  <si>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</si>
  <si>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</si>
  <si>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</si>
  <si>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</si>
  <si>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</si>
  <si>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</si>
  <si>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</si>
  <si>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</si>
  <si>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</si>
  <si>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</si>
  <si>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</si>
  <si>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</si>
  <si>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</si>
  <si>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</si>
  <si>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</si>
  <si>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</si>
  <si>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</si>
  <si>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</si>
  <si>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</si>
  <si>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</si>
  <si>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</si>
  <si>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</si>
  <si>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</si>
  <si>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</si>
  <si>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</si>
  <si>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</si>
  <si>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</si>
  <si>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</si>
  <si>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</si>
  <si>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</si>
  <si>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</si>
  <si>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</si>
  <si>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</si>
  <si>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</si>
  <si>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</si>
  <si>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</si>
  <si>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</si>
  <si>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</si>
  <si>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</si>
  <si>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</si>
  <si>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</si>
  <si>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</si>
  <si>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</si>
  <si>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</si>
  <si>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</si>
  <si>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</si>
  <si>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</si>
  <si>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</si>
  <si>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</si>
  <si>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</si>
  <si>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</si>
  <si>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</si>
  <si>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</si>
  <si>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</si>
  <si>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</si>
  <si>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</si>
  <si>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</si>
  <si>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</si>
  <si>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</si>
  <si>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</si>
  <si>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</si>
  <si>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</si>
  <si>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</si>
  <si>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</si>
  <si>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</si>
  <si>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</si>
  <si>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</si>
  <si>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</si>
  <si>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</si>
  <si>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</si>
  <si>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</si>
  <si>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</si>
  <si>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</si>
  <si>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</si>
  <si>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</si>
  <si>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</si>
  <si>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</si>
  <si>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</si>
  <si>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</si>
  <si>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</si>
  <si>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</si>
  <si>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</si>
  <si>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</si>
  <si>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</si>
  <si>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</si>
  <si>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</si>
  <si>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</si>
  <si>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</si>
  <si>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</si>
  <si>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</si>
  <si>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</si>
  <si>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</si>
  <si>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</si>
  <si>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</si>
  <si>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</si>
  <si>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</si>
  <si>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</si>
  <si>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</si>
  <si>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</si>
  <si>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</si>
  <si>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</si>
  <si>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</si>
  <si>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</si>
  <si>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</si>
  <si>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</si>
  <si>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</si>
  <si>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</si>
  <si>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</si>
  <si>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</si>
  <si>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</si>
  <si>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</si>
  <si>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</si>
  <si>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</si>
  <si>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</si>
  <si>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</si>
  <si>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</si>
  <si>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</si>
  <si>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</si>
  <si>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</si>
  <si>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</si>
  <si>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</si>
  <si>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</si>
  <si>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</si>
  <si>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</si>
  <si>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</si>
  <si>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</si>
  <si>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</si>
  <si>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</si>
  <si>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</si>
  <si>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</si>
  <si>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</si>
  <si>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</si>
  <si>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</si>
  <si>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</si>
  <si>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</si>
  <si>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</si>
  <si>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</si>
  <si>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</si>
  <si>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</si>
  <si>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</si>
  <si>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</si>
  <si>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</si>
  <si>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</si>
  <si>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</si>
  <si>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</si>
  <si>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</si>
  <si>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</si>
  <si>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</si>
  <si>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</si>
  <si>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</si>
  <si>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</si>
  <si>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</si>
  <si>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</si>
  <si>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</si>
  <si>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</si>
  <si>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</si>
  <si>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</si>
  <si>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</si>
  <si>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</si>
  <si>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</si>
  <si>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</si>
  <si>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</si>
  <si>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</si>
  <si>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</si>
  <si>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</si>
  <si>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</si>
  <si>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</si>
  <si>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</si>
  <si>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</si>
  <si>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</si>
  <si>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</si>
  <si>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</si>
  <si>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</si>
  <si>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</si>
  <si>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</si>
  <si>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</si>
  <si>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</si>
  <si>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</si>
  <si>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</si>
  <si>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</si>
  <si>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</si>
  <si>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</si>
  <si>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</si>
  <si>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</si>
  <si>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</si>
  <si>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</si>
  <si>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</si>
  <si>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</si>
  <si>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</si>
  <si>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</si>
  <si>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</si>
  <si>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</si>
  <si>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</si>
  <si>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</si>
  <si>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</si>
  <si>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</si>
  <si>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</si>
  <si>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</si>
  <si>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</si>
  <si>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</si>
  <si>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</si>
  <si>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</si>
  <si>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</si>
  <si>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</si>
  <si>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</si>
  <si>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</si>
  <si>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</si>
  <si>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</si>
  <si>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</si>
  <si>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</si>
  <si>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</si>
  <si>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</si>
  <si>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</si>
  <si>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</si>
  <si>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</si>
  <si>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</si>
  <si>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</si>
  <si>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</si>
  <si>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</si>
  <si>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</si>
  <si>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</si>
  <si>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</si>
  <si>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</si>
  <si>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</si>
  <si>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</si>
  <si>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</si>
  <si>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</si>
  <si>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</si>
  <si>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</si>
  <si>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</si>
  <si>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</si>
  <si>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</si>
  <si>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</si>
  <si>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</si>
  <si>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</si>
  <si>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</si>
  <si>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</si>
  <si>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</si>
  <si>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</si>
  <si>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</si>
  <si>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</si>
  <si>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</si>
  <si>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</si>
  <si>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</si>
  <si>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</si>
  <si>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</si>
  <si>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</si>
  <si>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</si>
  <si>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</si>
  <si>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</si>
  <si>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</si>
  <si>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</si>
  <si>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</si>
  <si>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</si>
  <si>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</si>
  <si>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</si>
  <si>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</si>
  <si>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</si>
  <si>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</si>
  <si>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</si>
  <si>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</si>
  <si>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</si>
  <si>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</si>
  <si>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</si>
  <si>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</si>
  <si>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</si>
  <si>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</si>
  <si>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</si>
  <si>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</si>
  <si>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</si>
  <si>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</si>
  <si>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</si>
  <si>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</si>
  <si>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</si>
  <si>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</si>
  <si>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</si>
  <si>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</si>
  <si>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</si>
  <si>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</si>
  <si>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</si>
  <si>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</si>
  <si>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</si>
  <si>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</si>
  <si>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</si>
  <si>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</si>
  <si>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</si>
  <si>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</si>
  <si>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</si>
  <si>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</si>
  <si>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</si>
  <si>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</si>
  <si>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</si>
  <si>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</si>
  <si>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</si>
  <si>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</si>
  <si>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</si>
  <si>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</si>
  <si>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</si>
  <si>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</si>
  <si>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</si>
  <si>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</si>
  <si>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</si>
  <si>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</si>
  <si>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</si>
  <si>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</si>
  <si>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</si>
  <si>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</si>
  <si>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</si>
  <si>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</si>
  <si>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</si>
  <si>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</si>
  <si>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</si>
  <si>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</si>
  <si>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</si>
  <si>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</si>
  <si>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</si>
  <si>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</si>
  <si>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</si>
  <si>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</si>
  <si>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</si>
  <si>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</si>
  <si>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</si>
  <si>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</si>
  <si>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</si>
  <si>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</si>
  <si>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</si>
  <si>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</si>
  <si>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</si>
  <si>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</si>
  <si>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</si>
  <si>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</si>
  <si>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</si>
  <si>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</si>
  <si>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</si>
  <si>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</si>
  <si>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</si>
  <si>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</si>
  <si>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</si>
  <si>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</si>
  <si>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</si>
  <si>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</si>
  <si>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</si>
  <si>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</si>
  <si>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</si>
  <si>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</si>
  <si>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</si>
  <si>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</si>
  <si>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</si>
  <si>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</si>
  <si>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</si>
  <si>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</si>
  <si>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</si>
  <si>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</si>
  <si>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</si>
  <si>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</si>
  <si>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</si>
  <si>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</si>
  <si>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</si>
  <si>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</si>
  <si>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</si>
  <si>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</si>
  <si>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</si>
  <si>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</si>
  <si>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</si>
  <si>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</si>
  <si>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</si>
  <si>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</si>
  <si>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</si>
  <si>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</si>
  <si>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</si>
  <si>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</si>
  <si>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</si>
  <si>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</si>
  <si>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</si>
  <si>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</si>
  <si>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</si>
  <si>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</si>
  <si>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</si>
  <si>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</si>
  <si>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</si>
  <si>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</si>
  <si>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</si>
  <si>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</si>
  <si>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</si>
  <si>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</si>
  <si>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</si>
  <si>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</si>
  <si>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</si>
  <si>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</si>
  <si>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</si>
  <si>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</si>
  <si>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</si>
  <si>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</si>
  <si>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</si>
  <si>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</si>
  <si>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</si>
  <si>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</si>
  <si>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</si>
  <si>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</si>
  <si>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</si>
  <si>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</si>
  <si>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</si>
  <si>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</si>
  <si>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</si>
  <si>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</si>
  <si>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</si>
  <si>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</si>
  <si>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</si>
  <si>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</si>
  <si>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</si>
  <si>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</si>
  <si>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</si>
  <si>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</si>
  <si>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</si>
  <si>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</si>
  <si>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</si>
  <si>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</si>
  <si>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</si>
  <si>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</si>
  <si>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</si>
  <si>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</si>
  <si>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</si>
  <si>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</si>
  <si>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</si>
  <si>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</si>
  <si>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</si>
  <si>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</si>
  <si>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</si>
  <si>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</si>
  <si>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</si>
  <si>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</si>
  <si>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</si>
  <si>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</si>
  <si>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</si>
  <si>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</si>
  <si>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</si>
  <si>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</si>
  <si>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</si>
  <si>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</si>
  <si>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</si>
  <si>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</si>
  <si>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</si>
  <si>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</si>
  <si>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</si>
  <si>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</si>
  <si>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</si>
  <si>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</si>
  <si>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</si>
  <si>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</si>
  <si>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</si>
  <si>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</si>
  <si>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</si>
  <si>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</si>
  <si>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</si>
  <si>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</si>
  <si>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</si>
  <si>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</si>
  <si>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</si>
  <si>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</si>
  <si>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</si>
  <si>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</si>
  <si>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</si>
  <si>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</si>
  <si>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</si>
  <si>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</si>
  <si>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</si>
  <si>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</si>
  <si>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</si>
  <si>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</si>
  <si>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</si>
  <si>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</si>
  <si>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</si>
  <si>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</si>
  <si>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</si>
  <si>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</si>
  <si>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</si>
  <si>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</si>
  <si>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</si>
  <si>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</si>
  <si>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</si>
  <si>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</si>
  <si>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</si>
  <si>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</si>
  <si>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</si>
  <si>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</si>
  <si>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</si>
  <si>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</si>
  <si>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</si>
  <si>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</si>
  <si>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</si>
  <si>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</si>
  <si>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</si>
  <si>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</si>
  <si>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</si>
  <si>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</si>
  <si>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</si>
  <si>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</si>
  <si>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</si>
  <si>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</si>
  <si>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</si>
  <si>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</si>
  <si>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</si>
  <si>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</si>
  <si>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</si>
  <si>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</si>
  <si>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</si>
  <si>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</si>
  <si>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</si>
  <si>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</si>
  <si>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</si>
  <si>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</si>
  <si>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</si>
  <si>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</si>
  <si>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</si>
  <si>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</si>
  <si>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</si>
  <si>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</si>
  <si>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</si>
  <si>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</si>
  <si>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</si>
  <si>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</si>
  <si>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</si>
  <si>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</si>
  <si>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</si>
  <si>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</si>
  <si>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</si>
  <si>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</si>
  <si>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</si>
  <si>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</si>
  <si>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</si>
  <si>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</si>
  <si>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</si>
  <si>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</si>
  <si>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</si>
  <si>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</si>
  <si>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</si>
  <si>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</si>
  <si>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</si>
  <si>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</si>
  <si>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</si>
  <si>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</si>
  <si>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</si>
  <si>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</si>
  <si>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</si>
  <si>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</si>
  <si>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</si>
  <si>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</si>
  <si>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</si>
  <si>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</si>
  <si>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</si>
  <si>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</si>
  <si>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</si>
  <si>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</si>
  <si>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</si>
  <si>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</si>
  <si>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</si>
  <si>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</si>
  <si>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</si>
  <si>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</si>
  <si>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</si>
  <si>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</si>
  <si>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</si>
  <si>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</si>
  <si>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</si>
  <si>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</si>
  <si>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</si>
  <si>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</si>
  <si>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</si>
  <si>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</si>
  <si>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</si>
  <si>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</si>
  <si>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</si>
  <si>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</si>
  <si>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</si>
  <si>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</si>
  <si>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</si>
  <si>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</si>
  <si>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</si>
  <si>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</si>
  <si>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</si>
  <si>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</si>
  <si>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</si>
  <si>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</si>
  <si>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</si>
  <si>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</si>
  <si>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</si>
  <si>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</si>
  <si>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</si>
  <si>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</si>
  <si>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</si>
  <si>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</si>
  <si>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</si>
  <si>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</si>
  <si>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</si>
  <si>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</si>
  <si>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</si>
  <si>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</si>
  <si>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</si>
  <si>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</si>
  <si>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</si>
  <si>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</si>
  <si>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</si>
  <si>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</si>
  <si>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</si>
  <si>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</si>
  <si>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</si>
  <si>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</si>
  <si>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</si>
  <si>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</si>
  <si>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</si>
  <si>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</si>
  <si>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</si>
  <si>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</si>
  <si>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</si>
  <si>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</si>
  <si>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</si>
  <si>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</si>
  <si>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</si>
  <si>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</si>
  <si>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</si>
  <si>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</si>
  <si>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</si>
  <si>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</si>
  <si>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</si>
  <si>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</si>
  <si>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</si>
  <si>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</si>
  <si>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</si>
  <si>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</si>
  <si>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</si>
  <si>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</si>
  <si>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</si>
  <si>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</si>
  <si>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</si>
  <si>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</si>
  <si>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</si>
  <si>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</si>
  <si>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</si>
  <si>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</si>
  <si>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</si>
  <si>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</si>
  <si>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</si>
  <si>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</si>
  <si>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</si>
  <si>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</si>
  <si>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</si>
  <si>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</si>
  <si>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</si>
  <si>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</si>
  <si>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</si>
  <si>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</si>
  <si>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</si>
  <si>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</si>
  <si>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</si>
  <si>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</si>
  <si>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</si>
  <si>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</si>
  <si>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</si>
  <si>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</si>
  <si>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</si>
  <si>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</si>
  <si>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</si>
  <si>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</si>
  <si>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</si>
  <si>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</si>
  <si>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</si>
  <si>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</si>
  <si>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</si>
  <si>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</si>
  <si>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</si>
  <si>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</si>
  <si>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</si>
  <si>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</si>
  <si>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</si>
  <si>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</si>
  <si>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</si>
  <si>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</si>
  <si>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</si>
  <si>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</si>
  <si>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</si>
  <si>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</si>
  <si>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</si>
  <si>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</si>
  <si>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</si>
  <si>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</si>
  <si>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</si>
  <si>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</si>
  <si>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</si>
  <si>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</si>
  <si>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</si>
  <si>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</si>
  <si>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</si>
  <si>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</si>
  <si>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</si>
  <si>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</si>
  <si>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</si>
  <si>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</si>
  <si>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</si>
  <si>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</si>
  <si>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</si>
  <si>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</si>
  <si>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</si>
  <si>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</si>
  <si>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</si>
  <si>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</si>
  <si>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</si>
  <si>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</si>
  <si>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</si>
  <si>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</si>
  <si>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</si>
  <si>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</si>
  <si>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</si>
  <si>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</si>
  <si>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</si>
  <si>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</si>
  <si>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</si>
  <si>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</si>
  <si>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</si>
  <si>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</si>
  <si>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</si>
  <si>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</si>
  <si>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</si>
  <si>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</si>
  <si>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</si>
  <si>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</si>
  <si>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</si>
  <si>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</si>
  <si>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</si>
  <si>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</si>
  <si>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</si>
  <si>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</si>
  <si>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</si>
  <si>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</si>
  <si>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</si>
  <si>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</si>
  <si>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</si>
  <si>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</si>
  <si>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</si>
  <si>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</si>
  <si>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</si>
  <si>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</si>
  <si>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</si>
  <si>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</si>
  <si>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</si>
  <si>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</si>
  <si>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</si>
  <si>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</si>
  <si>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</si>
  <si>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</si>
  <si>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</si>
  <si>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</si>
  <si>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</si>
  <si>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</si>
  <si>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</si>
  <si>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</si>
  <si>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</si>
  <si>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</si>
  <si>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</si>
  <si>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</si>
  <si>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</si>
  <si>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</si>
  <si>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</si>
  <si>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</si>
  <si>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</si>
  <si>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</si>
  <si>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</si>
  <si>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</si>
  <si>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</si>
  <si>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</si>
  <si>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</si>
  <si>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</si>
  <si>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</si>
  <si>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</si>
  <si>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</si>
  <si>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</si>
  <si>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</si>
  <si>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</si>
  <si>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</si>
  <si>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</si>
  <si>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</si>
  <si>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</si>
  <si>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</si>
  <si>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</si>
  <si>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</si>
  <si>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</si>
  <si>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</si>
  <si>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</si>
  <si>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</si>
  <si>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</si>
  <si>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</si>
  <si>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</si>
  <si>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</si>
  <si>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</si>
  <si>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</si>
  <si>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</si>
  <si>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</si>
  <si>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</si>
  <si>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</si>
  <si>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</si>
  <si>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</si>
  <si>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</si>
  <si>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</si>
  <si>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</si>
  <si>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</si>
  <si>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</si>
  <si>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</si>
  <si>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</si>
  <si>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</si>
  <si>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</si>
  <si>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</si>
  <si>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</si>
  <si>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</si>
  <si>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</si>
  <si>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</si>
  <si>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</si>
  <si>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</si>
  <si>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</si>
  <si>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</si>
  <si>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</si>
  <si>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</si>
  <si>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</si>
  <si>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</si>
  <si>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</si>
  <si>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</si>
  <si>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</si>
  <si>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</si>
  <si>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</si>
  <si>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</si>
  <si>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</si>
  <si>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</si>
  <si>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</si>
  <si>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</si>
  <si>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</si>
  <si>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</si>
  <si>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</si>
  <si>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</si>
  <si>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</si>
  <si>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</si>
  <si>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</si>
  <si>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</si>
  <si>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</si>
  <si>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</si>
  <si>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</si>
  <si>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</si>
  <si>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</si>
  <si>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</si>
  <si>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</si>
  <si>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</si>
  <si>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</si>
  <si>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</si>
  <si>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</si>
  <si>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</si>
  <si>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</si>
  <si>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</si>
  <si>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</si>
  <si>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</si>
  <si>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</si>
  <si>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</si>
  <si>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</si>
  <si>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</si>
  <si>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</si>
  <si>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</si>
  <si>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</si>
  <si>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</si>
  <si>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</si>
  <si>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</si>
  <si>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</si>
  <si>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</si>
  <si>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</si>
  <si>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</si>
  <si>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</si>
  <si>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</si>
  <si>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</si>
  <si>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</si>
  <si>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</si>
  <si>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</si>
  <si>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</si>
  <si>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</si>
  <si>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</si>
  <si>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</si>
  <si>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</si>
  <si>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</si>
  <si>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</si>
  <si>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</si>
  <si>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</si>
  <si>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</si>
  <si>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</si>
  <si>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</si>
  <si>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</si>
  <si>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</si>
  <si>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</si>
  <si>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</si>
  <si>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</si>
  <si>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</si>
  <si>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</si>
  <si>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</si>
  <si>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</si>
  <si>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</si>
  <si>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</si>
  <si>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</si>
  <si>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</si>
  <si>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</si>
  <si>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</si>
  <si>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</si>
  <si>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</si>
  <si>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</si>
  <si>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</si>
  <si>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</si>
  <si>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</si>
  <si>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</si>
  <si>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</si>
  <si>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</si>
  <si>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</si>
  <si>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</si>
  <si>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</si>
  <si>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</si>
  <si>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</si>
  <si>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</si>
  <si>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</si>
  <si>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</si>
  <si>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</si>
  <si>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</si>
  <si>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</si>
  <si>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</si>
  <si>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</si>
  <si>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</si>
  <si>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</si>
  <si>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</si>
  <si>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</si>
  <si>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</si>
  <si>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</si>
  <si>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</si>
  <si>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</si>
  <si>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</si>
  <si>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</si>
  <si>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</si>
  <si>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</si>
  <si>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</si>
  <si>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</si>
  <si>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</si>
  <si>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</si>
  <si>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</si>
  <si>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</si>
  <si>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</si>
  <si>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</si>
  <si>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</si>
  <si>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</si>
  <si>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</si>
  <si>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</si>
  <si>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</si>
  <si>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</si>
  <si>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</si>
  <si>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</si>
  <si>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</si>
  <si>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</si>
  <si>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</si>
  <si>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</si>
  <si>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</si>
  <si>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</si>
  <si>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</si>
  <si>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</si>
  <si>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</si>
  <si>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</si>
  <si>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</si>
  <si>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</si>
  <si>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</si>
  <si>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</si>
  <si>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</si>
  <si>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</si>
  <si>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</si>
  <si>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</si>
  <si>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</si>
  <si>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</si>
  <si>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</si>
  <si>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</si>
  <si>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</si>
  <si>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</si>
  <si>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</si>
  <si>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</si>
  <si>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</si>
  <si>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</si>
  <si>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</si>
  <si>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</si>
  <si>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</si>
  <si>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</si>
  <si>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</si>
  <si>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</si>
  <si>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</si>
  <si>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</si>
  <si>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</si>
  <si>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</si>
  <si>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</si>
  <si>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</si>
  <si>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</si>
  <si>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</si>
  <si>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</si>
  <si>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</si>
  <si>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</si>
  <si>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</si>
  <si>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</si>
  <si>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</si>
  <si>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</si>
  <si>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</si>
  <si>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</si>
  <si>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</si>
  <si>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</si>
  <si>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</si>
  <si>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</si>
  <si>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</si>
  <si>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</si>
  <si>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</si>
  <si>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</si>
  <si>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</si>
  <si>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</si>
  <si>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</si>
  <si>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</si>
  <si>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</si>
  <si>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</si>
  <si>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</si>
  <si>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</si>
  <si>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</si>
  <si>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</si>
  <si>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</si>
  <si>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</si>
  <si>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</si>
  <si>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</si>
  <si>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</si>
  <si>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</si>
  <si>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</si>
  <si>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</si>
  <si>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</si>
  <si>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</si>
  <si>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</si>
  <si>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</si>
  <si>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</si>
  <si>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</si>
  <si>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</si>
  <si>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</si>
  <si>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</si>
  <si>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</si>
  <si>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</si>
  <si>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</si>
  <si>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</si>
  <si>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</si>
  <si>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</si>
  <si>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</si>
  <si>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</si>
  <si>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</si>
  <si>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</si>
  <si>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</si>
  <si>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</si>
  <si>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</si>
  <si>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</si>
  <si>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</si>
  <si>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</si>
  <si>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</si>
  <si>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</si>
  <si>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</si>
  <si>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</si>
  <si>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</si>
  <si>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</si>
  <si>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</si>
  <si>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</si>
  <si>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</si>
  <si>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</si>
  <si>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</si>
  <si>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</si>
  <si>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</si>
  <si>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</si>
  <si>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</si>
  <si>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</si>
  <si>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</si>
  <si>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</si>
  <si>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</si>
  <si>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</si>
  <si>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</si>
  <si>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</si>
  <si>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</si>
  <si>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</si>
  <si>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</si>
  <si>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</si>
  <si>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</si>
  <si>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</si>
  <si>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</si>
  <si>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</si>
  <si>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</si>
  <si>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</si>
  <si>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</si>
  <si>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</si>
  <si>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</si>
  <si>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</si>
  <si>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</si>
  <si>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</si>
  <si>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</si>
  <si>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</si>
  <si>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</si>
  <si>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</si>
  <si>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</si>
  <si>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</si>
  <si>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</si>
  <si>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</si>
  <si>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</si>
  <si>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</si>
  <si>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</si>
  <si>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</si>
  <si>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</si>
  <si>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</si>
  <si>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</si>
  <si>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</si>
  <si>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</si>
  <si>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</si>
  <si>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</si>
  <si>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</si>
  <si>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</si>
  <si>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</si>
  <si>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</si>
  <si>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</si>
  <si>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</si>
  <si>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</si>
  <si>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</si>
  <si>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</si>
  <si>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</si>
  <si>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</si>
  <si>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</si>
  <si>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</si>
  <si>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</si>
  <si>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</si>
  <si>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</si>
  <si>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</si>
  <si>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</si>
  <si>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</si>
  <si>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</si>
  <si>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</si>
  <si>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</si>
  <si>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</si>
  <si>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</si>
  <si>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</si>
  <si>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</si>
  <si>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</si>
  <si>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</si>
  <si>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</si>
  <si>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</si>
  <si>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</si>
  <si>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</si>
  <si>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</si>
  <si>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</si>
  <si>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</si>
  <si>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</si>
  <si>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</si>
  <si>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</si>
  <si>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</si>
  <si>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</si>
  <si>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</si>
  <si>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</si>
  <si>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</si>
  <si>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</si>
  <si>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</si>
  <si>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</si>
  <si>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</si>
  <si>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</si>
  <si>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</si>
  <si>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</si>
  <si>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</si>
  <si>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</si>
  <si>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</si>
  <si>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</si>
  <si>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</si>
  <si>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</si>
  <si>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</si>
  <si>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</si>
  <si>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</si>
  <si>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</si>
  <si>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</si>
  <si>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</si>
  <si>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</si>
  <si>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</si>
  <si>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</si>
  <si>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</si>
  <si>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</si>
  <si>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</si>
  <si>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</si>
  <si>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</si>
  <si>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</si>
  <si>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</si>
  <si>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</si>
  <si>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</si>
  <si>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</si>
  <si>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</si>
  <si>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</si>
  <si>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</si>
  <si>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</si>
  <si>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</si>
  <si>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</si>
  <si>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</si>
  <si>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</si>
  <si>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</si>
  <si>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</si>
  <si>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</si>
  <si>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</si>
  <si>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</si>
  <si>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</si>
  <si>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</si>
  <si>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</si>
  <si>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</si>
  <si>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</si>
  <si>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</si>
  <si>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</si>
  <si>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</si>
  <si>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</si>
  <si>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</si>
  <si>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</si>
  <si>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</si>
  <si>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</si>
  <si>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</si>
  <si>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</si>
  <si>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</si>
  <si>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</si>
  <si>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</si>
  <si>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</si>
  <si>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</si>
  <si>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</si>
  <si>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</si>
  <si>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</si>
  <si>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</si>
  <si>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</si>
  <si>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</si>
  <si>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</si>
  <si>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</si>
  <si>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</si>
  <si>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</si>
  <si>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</si>
  <si>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</si>
  <si>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</si>
  <si>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</si>
  <si>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</si>
  <si>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</si>
  <si>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</si>
  <si>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</si>
  <si>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</si>
  <si>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</si>
  <si>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</si>
  <si>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</si>
  <si>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</si>
  <si>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</si>
  <si>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</si>
  <si>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</si>
  <si>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</si>
  <si>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</si>
  <si>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</si>
  <si>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</si>
  <si>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</si>
  <si>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</si>
  <si>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</si>
  <si>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</si>
  <si>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</si>
  <si>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</si>
  <si>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</si>
  <si>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</si>
  <si>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</si>
  <si>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</si>
  <si>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</si>
  <si>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</si>
  <si>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</si>
  <si>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</si>
  <si>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</si>
  <si>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</si>
  <si>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</si>
  <si>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</si>
  <si>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</si>
  <si>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</si>
  <si>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</si>
  <si>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</si>
  <si>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</si>
  <si>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</si>
  <si>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</si>
  <si>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</si>
  <si>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</si>
  <si>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</si>
  <si>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</si>
  <si>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</si>
  <si>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</si>
  <si>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</si>
  <si>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</si>
  <si>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</si>
  <si>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</si>
  <si>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</si>
  <si>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</si>
  <si>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</si>
  <si>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</si>
  <si>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</si>
  <si>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</si>
  <si>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</si>
  <si>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</si>
  <si>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</si>
  <si>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</si>
  <si>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</si>
  <si>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</si>
  <si>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</si>
  <si>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</si>
  <si>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</si>
  <si>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</si>
  <si>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</si>
  <si>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</si>
  <si>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</si>
  <si>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</si>
  <si>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</si>
  <si>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</si>
  <si>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</si>
  <si>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</si>
  <si>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</si>
  <si>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</si>
  <si>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</si>
  <si>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</si>
  <si>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</si>
  <si>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</si>
  <si>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</si>
  <si>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</si>
  <si>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</si>
  <si>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</si>
  <si>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</si>
  <si>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</si>
  <si>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</si>
  <si>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</si>
  <si>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</si>
  <si>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</si>
  <si>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</si>
  <si>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</si>
  <si>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</si>
  <si>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</si>
  <si>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</si>
  <si>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</si>
  <si>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</si>
  <si>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</si>
  <si>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</si>
  <si>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</si>
  <si>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</si>
  <si>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</si>
  <si>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</si>
  <si>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</si>
  <si>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</si>
  <si>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</si>
  <si>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</si>
  <si>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</si>
  <si>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</si>
  <si>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</si>
  <si>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</si>
  <si>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</si>
  <si>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</si>
  <si>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</si>
  <si>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</si>
  <si>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</si>
  <si>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</si>
  <si>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</si>
  <si>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</si>
  <si>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</si>
  <si>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</si>
  <si>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</si>
  <si>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</si>
  <si>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</si>
  <si>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</si>
  <si>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</si>
  <si>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</si>
  <si>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</si>
  <si>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</si>
  <si>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</si>
  <si>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</si>
  <si>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</si>
  <si>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</si>
  <si>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</si>
  <si>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</si>
  <si>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</si>
  <si>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</si>
  <si>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</si>
  <si>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</si>
  <si>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</si>
  <si>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</si>
  <si>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</si>
  <si>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</si>
  <si>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</si>
  <si>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</si>
  <si>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</si>
  <si>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</si>
  <si>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</si>
  <si>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</si>
  <si>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</si>
  <si>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</si>
  <si>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</si>
  <si>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</si>
  <si>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</si>
  <si>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</si>
  <si>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</si>
  <si>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</si>
  <si>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</si>
  <si>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</si>
  <si>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</si>
  <si>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</si>
  <si>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</si>
  <si>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</si>
  <si>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</si>
  <si>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</si>
  <si>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</si>
  <si>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</si>
  <si>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</si>
  <si>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</si>
  <si>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</si>
  <si>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</si>
  <si>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</si>
  <si>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</si>
  <si>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</si>
  <si>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</si>
  <si>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</si>
  <si>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</si>
  <si>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</si>
  <si>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</si>
  <si>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</si>
  <si>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</si>
  <si>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</si>
  <si>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</si>
  <si>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</si>
  <si>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</si>
  <si>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</si>
  <si>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</si>
  <si>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</si>
  <si>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</si>
  <si>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</si>
  <si>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</si>
  <si>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</si>
  <si>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</si>
  <si>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</si>
  <si>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</si>
  <si>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</si>
  <si>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</si>
  <si>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</si>
  <si>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</si>
  <si>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</si>
  <si>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</si>
  <si>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</si>
  <si>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</si>
  <si>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</si>
  <si>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</si>
  <si>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</si>
  <si>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</si>
  <si>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</si>
  <si>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</si>
  <si>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</si>
  <si>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</si>
  <si>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</si>
  <si>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</si>
  <si>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</si>
  <si>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</si>
  <si>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</si>
  <si>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</si>
  <si>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</si>
  <si>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</si>
  <si>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</si>
  <si>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</si>
  <si>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</si>
  <si>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</si>
  <si>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</si>
  <si>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</si>
  <si>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</si>
  <si>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</si>
  <si>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</si>
  <si>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</si>
  <si>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</si>
  <si>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</si>
  <si>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</si>
  <si>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</si>
  <si>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</si>
  <si>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</si>
  <si>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</si>
  <si>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</si>
  <si>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</si>
  <si>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</si>
  <si>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</si>
  <si>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</si>
  <si>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</si>
  <si>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</si>
  <si>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</si>
  <si>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</si>
  <si>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</si>
  <si>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</si>
  <si>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</si>
  <si>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</si>
  <si>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</si>
  <si>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</si>
  <si>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</si>
  <si>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</si>
  <si>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</si>
  <si>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</si>
  <si>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</si>
  <si>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</si>
  <si>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</si>
  <si>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</si>
  <si>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</si>
  <si>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</si>
  <si>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</si>
  <si>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</si>
  <si>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</si>
  <si>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</si>
  <si>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</si>
  <si>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</si>
  <si>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</si>
  <si>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</si>
  <si>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</si>
  <si>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</si>
  <si>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</si>
  <si>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</si>
  <si>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</si>
  <si>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</si>
  <si>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</si>
  <si>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</si>
  <si>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</si>
  <si>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</si>
  <si>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</si>
  <si>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</si>
  <si>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</si>
  <si>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</si>
  <si>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</si>
  <si>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</si>
  <si>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</si>
  <si>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</si>
  <si>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</si>
  <si>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</si>
  <si>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</si>
  <si>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</si>
  <si>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</si>
  <si>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</si>
  <si>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</si>
  <si>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</si>
  <si>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</si>
  <si>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</si>
  <si>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</si>
  <si>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</si>
  <si>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</si>
  <si>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</si>
  <si>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</si>
  <si>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</si>
  <si>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</si>
  <si>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</si>
  <si>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</si>
  <si>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</si>
  <si>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</si>
  <si>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</si>
  <si>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</si>
  <si>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</si>
  <si>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</si>
  <si>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</si>
  <si>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</si>
  <si>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</si>
  <si>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</si>
  <si>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</si>
  <si>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</si>
  <si>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</si>
  <si>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</si>
  <si>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</si>
  <si>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</si>
  <si>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</si>
  <si>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</si>
  <si>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</si>
  <si>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</si>
  <si>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</si>
  <si>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</si>
  <si>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</si>
  <si>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</si>
  <si>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</si>
  <si>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</si>
  <si>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</si>
  <si>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</si>
  <si>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</si>
  <si>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</si>
  <si>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</si>
  <si>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</si>
  <si>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</si>
  <si>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</si>
  <si>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</si>
  <si>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</si>
  <si>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</si>
  <si>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</si>
  <si>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</si>
  <si>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</si>
  <si>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</si>
  <si>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</si>
  <si>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</si>
  <si>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</si>
  <si>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</si>
  <si>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</si>
  <si>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</si>
  <si>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</si>
  <si>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</si>
  <si>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</si>
  <si>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</si>
  <si>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</si>
  <si>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</si>
  <si>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</si>
  <si>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</si>
  <si>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</si>
  <si>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</si>
  <si>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</si>
  <si>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</si>
  <si>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</si>
  <si>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</si>
  <si>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</si>
  <si>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</si>
  <si>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</si>
  <si>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</si>
  <si>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</si>
  <si>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</si>
  <si>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</si>
  <si>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</si>
  <si>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</si>
  <si>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</si>
  <si>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</si>
  <si>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</si>
  <si>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</si>
  <si>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</si>
  <si>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</si>
  <si>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</si>
  <si>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</si>
  <si>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</si>
  <si>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</si>
  <si>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</si>
  <si>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</si>
  <si>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</si>
  <si>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</si>
  <si>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</si>
  <si>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</si>
  <si>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</si>
  <si>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</si>
  <si>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</si>
  <si>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</si>
  <si>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</si>
  <si>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</si>
  <si>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</si>
  <si>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</si>
  <si>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</si>
  <si>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</si>
  <si>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</si>
  <si>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</si>
  <si>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</si>
  <si>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</si>
  <si>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</si>
  <si>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</si>
  <si>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</si>
  <si>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</si>
  <si>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</si>
  <si>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</si>
  <si>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</si>
  <si>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</si>
  <si>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</si>
  <si>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</si>
  <si>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</si>
  <si>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</si>
  <si>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</si>
  <si>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</si>
  <si>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</si>
  <si>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</si>
  <si>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</si>
  <si>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</si>
  <si>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</si>
  <si>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</si>
  <si>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</si>
  <si>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</si>
  <si>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</si>
  <si>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</si>
  <si>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</si>
  <si>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</si>
  <si>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</si>
  <si>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</si>
  <si>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</si>
  <si>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</si>
  <si>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</si>
  <si>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</si>
  <si>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</si>
  <si>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</si>
  <si>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</si>
  <si>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</si>
  <si>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</si>
  <si>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</si>
  <si>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</si>
  <si>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</si>
  <si>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</si>
  <si>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</si>
  <si>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</si>
  <si>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</si>
  <si>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</si>
  <si>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</si>
  <si>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</si>
  <si>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</si>
  <si>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</si>
  <si>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</si>
  <si>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</si>
  <si>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</si>
  <si>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</si>
  <si>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</si>
  <si>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</si>
  <si>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</si>
  <si>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</si>
  <si>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</si>
  <si>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</si>
  <si>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</si>
  <si>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</si>
  <si>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</si>
  <si>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</si>
  <si>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</si>
  <si>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</si>
  <si>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</si>
  <si>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</si>
  <si>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</si>
  <si>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</si>
  <si>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</si>
  <si>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</si>
  <si>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</si>
  <si>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</si>
  <si>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</si>
  <si>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</si>
  <si>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</si>
  <si>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</si>
  <si>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</si>
  <si>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</si>
  <si>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</si>
  <si>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</si>
  <si>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</si>
  <si>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</si>
  <si>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</si>
  <si>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</si>
  <si>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</si>
  <si>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</si>
  <si>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</si>
  <si>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</si>
  <si>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</si>
  <si>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</si>
  <si>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</si>
  <si>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</si>
  <si>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</si>
  <si>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</si>
  <si>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</si>
  <si>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</si>
  <si>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</si>
  <si>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</si>
  <si>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</si>
  <si>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</si>
  <si>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</si>
  <si>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</si>
  <si>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</si>
  <si>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</si>
  <si>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</si>
  <si>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</si>
  <si>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</si>
  <si>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</si>
  <si>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</si>
  <si>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</si>
  <si>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</si>
  <si>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</si>
  <si>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</si>
  <si>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</si>
  <si>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</si>
  <si>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</si>
  <si>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</si>
  <si>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</si>
  <si>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</si>
  <si>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</si>
  <si>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</si>
  <si>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</si>
  <si>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</si>
  <si>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</si>
  <si>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</si>
  <si>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</si>
  <si>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</si>
  <si>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</si>
  <si>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</si>
  <si>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</si>
  <si>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</si>
  <si>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</si>
  <si>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</si>
  <si>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</si>
  <si>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</si>
  <si>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</si>
  <si>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</si>
  <si>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</si>
  <si>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</si>
  <si>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</si>
  <si>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</si>
  <si>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</si>
  <si>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</si>
  <si>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</si>
  <si>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</si>
  <si>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</si>
  <si>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</si>
  <si>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</si>
  <si>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</si>
  <si>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</si>
  <si>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</si>
  <si>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</si>
  <si>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</si>
  <si>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</si>
  <si>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</si>
  <si>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</si>
  <si>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</si>
  <si>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</si>
  <si>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</si>
  <si>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</si>
  <si>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</si>
  <si>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</si>
  <si>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</si>
  <si>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</si>
  <si>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</si>
  <si>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</si>
  <si>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</si>
  <si>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</si>
  <si>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</si>
  <si>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</si>
  <si>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</si>
  <si>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</si>
  <si>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</si>
  <si>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</si>
  <si>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</si>
  <si>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</si>
  <si>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</si>
  <si>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</si>
  <si>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</si>
  <si>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</si>
  <si>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</si>
  <si>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</si>
  <si>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</si>
  <si>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</si>
  <si>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</si>
  <si>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</si>
  <si>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</si>
  <si>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</si>
  <si>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</si>
  <si>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</si>
  <si>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</si>
  <si>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</si>
  <si>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</si>
  <si>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</si>
  <si>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</si>
  <si>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</si>
  <si>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</si>
  <si>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</si>
  <si>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</si>
  <si>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</si>
  <si>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</si>
  <si>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</si>
  <si>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</si>
  <si>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</si>
  <si>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</si>
  <si>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</si>
  <si>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</si>
  <si>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</si>
  <si>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</si>
  <si>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</si>
  <si>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</si>
  <si>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</si>
  <si>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</si>
  <si>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</si>
  <si>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</si>
  <si>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</si>
  <si>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</si>
  <si>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</si>
  <si>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</si>
  <si>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</si>
  <si>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</si>
  <si>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</si>
  <si>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</si>
  <si>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</si>
  <si>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</si>
  <si>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</si>
  <si>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</si>
  <si>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</si>
  <si>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</si>
  <si>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</si>
  <si>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</si>
  <si>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</si>
  <si>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</si>
  <si>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</si>
  <si>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</si>
  <si>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</si>
  <si>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</si>
  <si>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</si>
  <si>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</si>
  <si>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</si>
  <si>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</si>
  <si>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</si>
  <si>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</si>
  <si>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</si>
  <si>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</si>
  <si>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</si>
  <si>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</si>
  <si>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</si>
  <si>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</si>
  <si>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</si>
  <si>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</si>
  <si>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</si>
  <si>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</si>
  <si>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</si>
  <si>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</si>
  <si>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</si>
  <si>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</si>
  <si>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</si>
  <si>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</si>
  <si>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</si>
  <si>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</si>
  <si>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</si>
  <si>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</si>
  <si>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</si>
  <si>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</si>
  <si>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</si>
  <si>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</si>
  <si>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</si>
  <si>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</si>
  <si>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</si>
  <si>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</si>
  <si>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</si>
  <si>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</si>
  <si>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</si>
  <si>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</si>
  <si>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</si>
  <si>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</si>
  <si>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</si>
  <si>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</si>
  <si>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</si>
  <si>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</si>
  <si>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</si>
  <si>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</si>
  <si>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</si>
  <si>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</si>
  <si>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</si>
  <si>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</si>
  <si>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</si>
  <si>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</si>
  <si>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</si>
  <si>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</si>
  <si>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</si>
  <si>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</si>
  <si>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</si>
  <si>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</si>
  <si>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</si>
  <si>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</si>
  <si>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</si>
  <si>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</si>
  <si>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</si>
  <si>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</si>
  <si>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</si>
  <si>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</si>
  <si>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</si>
  <si>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</si>
  <si>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</si>
  <si>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</si>
  <si>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</si>
  <si>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</si>
  <si>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</si>
  <si>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</si>
  <si>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</si>
  <si>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</si>
  <si>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</si>
  <si>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</si>
  <si>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</si>
  <si>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</si>
  <si>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</si>
  <si>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</si>
  <si>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</si>
  <si>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</si>
  <si>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</si>
  <si>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</si>
  <si>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</si>
  <si>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</si>
  <si>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</si>
  <si>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</si>
  <si>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</si>
  <si>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</si>
  <si>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</si>
  <si>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</si>
  <si>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</si>
  <si>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</si>
  <si>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</si>
  <si>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</si>
  <si>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</si>
  <si>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</si>
  <si>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</si>
  <si>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</si>
  <si>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</si>
  <si>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</si>
  <si>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</si>
  <si>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</si>
  <si>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</si>
  <si>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</si>
  <si>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</si>
  <si>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</si>
  <si>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</si>
  <si>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</si>
  <si>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</si>
  <si>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</si>
  <si>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</si>
  <si>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</si>
  <si>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</si>
  <si>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</si>
  <si>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</si>
  <si>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</si>
  <si>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</si>
  <si>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</si>
  <si>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</si>
  <si>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</si>
  <si>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</si>
  <si>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</si>
  <si>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</si>
  <si>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</si>
  <si>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</si>
  <si>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</si>
  <si>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</si>
  <si>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</si>
  <si>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</si>
  <si>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</si>
  <si>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</si>
  <si>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</si>
  <si>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</si>
  <si>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</si>
  <si>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</si>
  <si>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</si>
  <si>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</si>
  <si>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</si>
  <si>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</si>
  <si>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</si>
  <si>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</si>
  <si>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</si>
  <si>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</si>
  <si>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</si>
  <si>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</si>
  <si>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</si>
  <si>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</si>
  <si>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</si>
  <si>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</si>
  <si>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</si>
  <si>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</si>
  <si>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</si>
  <si>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</si>
  <si>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</si>
  <si>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</si>
  <si>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</si>
  <si>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</si>
  <si>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</si>
  <si>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</si>
  <si>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</si>
  <si>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</si>
  <si>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</si>
  <si>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</si>
  <si>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</si>
  <si>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</si>
  <si>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</si>
  <si>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</si>
  <si>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</si>
  <si>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</si>
  <si>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</si>
  <si>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</si>
  <si>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</si>
  <si>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</si>
  <si>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</si>
  <si>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</si>
  <si>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</si>
  <si>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</si>
  <si>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</si>
  <si>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</si>
  <si>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</si>
  <si>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</si>
  <si>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</si>
  <si>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</si>
  <si>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</si>
  <si>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</si>
  <si>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</si>
  <si>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</si>
  <si>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</si>
  <si>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</si>
  <si>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</si>
  <si>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</si>
  <si>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</si>
  <si>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</si>
  <si>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</si>
  <si>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</si>
  <si>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</si>
  <si>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</si>
  <si>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</si>
  <si>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</si>
  <si>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</si>
  <si>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</si>
  <si>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</si>
  <si>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</si>
  <si>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</si>
  <si>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</si>
  <si>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</si>
  <si>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</si>
  <si>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</si>
  <si>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</si>
  <si>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</si>
  <si>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</si>
  <si>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</si>
  <si>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</si>
  <si>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</si>
  <si>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</si>
  <si>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</si>
  <si>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</si>
  <si>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</si>
  <si>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</si>
  <si>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</si>
  <si>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</si>
  <si>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</si>
  <si>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</si>
  <si>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</si>
  <si>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</si>
  <si>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</si>
  <si>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</si>
  <si>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</si>
  <si>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</si>
  <si>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</si>
  <si>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</si>
  <si>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</si>
  <si>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</si>
  <si>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</si>
  <si>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</si>
  <si>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</si>
  <si>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</si>
  <si>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</si>
  <si>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</si>
  <si>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</si>
  <si>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</si>
  <si>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</si>
  <si>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</si>
  <si>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</si>
  <si>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</si>
  <si>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</si>
  <si>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</si>
  <si>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</si>
  <si>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</si>
  <si>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</si>
  <si>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</si>
  <si>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</si>
  <si>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</si>
  <si>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</si>
  <si>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</si>
  <si>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</si>
  <si>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</si>
  <si>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</si>
  <si>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</si>
  <si>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</si>
  <si>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</si>
  <si>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</si>
  <si>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</si>
  <si>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</si>
  <si>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</si>
  <si>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</si>
  <si>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</si>
  <si>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</si>
  <si>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</si>
  <si>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</si>
  <si>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</si>
  <si>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</si>
  <si>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</si>
  <si>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</si>
  <si>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</si>
  <si>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</si>
  <si>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</si>
  <si>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</si>
  <si>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</si>
  <si>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</si>
  <si>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</si>
  <si>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</si>
  <si>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</si>
  <si>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</si>
  <si>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</si>
  <si>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</si>
  <si>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</si>
  <si>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</si>
  <si>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</si>
  <si>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</si>
  <si>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</si>
  <si>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</si>
  <si>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</si>
  <si>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</si>
  <si>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</si>
  <si>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</si>
  <si>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</si>
  <si>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</si>
  <si>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</si>
  <si>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</si>
  <si>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</si>
  <si>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</si>
  <si>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</si>
  <si>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</si>
  <si>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</si>
  <si>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</si>
  <si>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</si>
  <si>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</si>
  <si>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</si>
  <si>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</si>
  <si>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</si>
  <si>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</si>
  <si>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</si>
  <si>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</si>
  <si>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</si>
  <si>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</si>
  <si>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</si>
  <si>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</si>
  <si>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</si>
  <si>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</si>
  <si>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</si>
  <si>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</si>
  <si>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</si>
  <si>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</si>
  <si>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</si>
  <si>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</si>
  <si>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</si>
  <si>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</si>
  <si>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</si>
  <si>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</si>
  <si>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</si>
  <si>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</si>
  <si>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</si>
  <si>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</si>
  <si>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</si>
  <si>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</si>
  <si>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</si>
  <si>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</si>
  <si>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</si>
  <si>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</si>
  <si>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</si>
  <si>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</si>
  <si>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</si>
  <si>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</si>
  <si>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</si>
  <si>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</si>
  <si>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</si>
  <si>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</si>
  <si>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</si>
  <si>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</si>
  <si>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</si>
  <si>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</si>
  <si>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</si>
  <si>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</si>
  <si>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</si>
  <si>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</si>
  <si>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</si>
  <si>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</si>
  <si>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</si>
  <si>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</si>
  <si>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</si>
  <si>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</si>
  <si>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</si>
  <si>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</si>
  <si>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</si>
  <si>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</si>
  <si>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</si>
  <si>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</si>
  <si>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</si>
  <si>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</si>
  <si>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</si>
  <si>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</si>
  <si>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</si>
  <si>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</si>
  <si>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</si>
  <si>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</si>
  <si>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</si>
  <si>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</si>
  <si>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</si>
  <si>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</si>
  <si>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</si>
  <si>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</si>
  <si>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</si>
  <si>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</si>
  <si>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</si>
  <si>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</si>
  <si>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</si>
  <si>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</si>
  <si>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</si>
  <si>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</si>
  <si>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</si>
  <si>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</si>
  <si>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</si>
  <si>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</si>
  <si>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</si>
  <si>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</si>
  <si>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</si>
  <si>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</si>
  <si>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</si>
  <si>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</si>
  <si>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</si>
  <si>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</si>
  <si>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</si>
  <si>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</si>
  <si>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</si>
  <si>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</si>
  <si>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</si>
  <si>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</si>
  <si>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</si>
  <si>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</si>
  <si>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</si>
  <si>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</si>
  <si>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</si>
  <si>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</si>
  <si>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</si>
  <si>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</si>
  <si>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</si>
  <si>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</si>
  <si>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</si>
  <si>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</si>
  <si>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</si>
  <si>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</si>
  <si>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</si>
  <si>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</si>
  <si>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</si>
  <si>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</si>
  <si>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</si>
  <si>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</si>
  <si>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</si>
  <si>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</si>
  <si>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</si>
  <si>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</si>
  <si>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</si>
  <si>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</si>
  <si>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</si>
  <si>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</si>
  <si>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</si>
  <si>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</si>
  <si>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</si>
  <si>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</si>
  <si>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</si>
  <si>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</si>
  <si>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</si>
  <si>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</si>
  <si>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</si>
  <si>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</si>
  <si>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</si>
  <si>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</si>
  <si>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</si>
  <si>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</si>
  <si>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</si>
  <si>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</si>
  <si>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</si>
  <si>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</si>
  <si>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</si>
  <si>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</si>
  <si>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</si>
  <si>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</si>
  <si>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</si>
  <si>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</si>
  <si>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</si>
  <si>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</si>
  <si>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</si>
  <si>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</si>
  <si>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</si>
  <si>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</si>
  <si>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</si>
  <si>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</si>
  <si>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</si>
  <si>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</si>
  <si>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</si>
  <si>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</si>
  <si>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</si>
  <si>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</si>
  <si>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</si>
  <si>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</si>
  <si>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</si>
  <si>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</si>
  <si>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</si>
  <si>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</si>
  <si>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</si>
  <si>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</si>
  <si>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</si>
  <si>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</si>
  <si>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</si>
  <si>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</si>
  <si>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</si>
  <si>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</si>
  <si>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</si>
  <si>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</si>
  <si>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</si>
  <si>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</si>
  <si>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</si>
  <si>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</si>
  <si>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</si>
  <si>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</si>
  <si>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</si>
  <si>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</si>
  <si>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</si>
  <si>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</si>
  <si>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</si>
  <si>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</si>
  <si>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</si>
  <si>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</si>
  <si>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</si>
  <si>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</si>
  <si>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</si>
  <si>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</si>
  <si>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</si>
  <si>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</si>
  <si>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</si>
  <si>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</si>
  <si>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</si>
  <si>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</si>
  <si>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</si>
  <si>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</si>
  <si>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</si>
  <si>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</si>
  <si>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</si>
  <si>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</si>
  <si>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</si>
  <si>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</si>
  <si>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</si>
  <si>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</si>
  <si>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</si>
  <si>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</si>
  <si>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</si>
  <si>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</si>
  <si>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</si>
  <si>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</si>
  <si>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</si>
  <si>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</si>
  <si>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</si>
  <si>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</si>
  <si>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</si>
  <si>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</si>
  <si>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</si>
  <si>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</si>
  <si>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</si>
  <si>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</si>
  <si>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</si>
  <si>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</si>
  <si>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</si>
  <si>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</si>
  <si>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</si>
  <si>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</si>
  <si>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</si>
  <si>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</si>
  <si>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</si>
  <si>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</si>
  <si>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</si>
  <si>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</si>
  <si>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</si>
  <si>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</si>
  <si>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</si>
  <si>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</si>
  <si>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</si>
  <si>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</si>
  <si>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</si>
  <si>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</si>
  <si>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</si>
  <si>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</si>
  <si>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</si>
  <si>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</si>
  <si>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</si>
  <si>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</si>
  <si>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</si>
  <si>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</si>
  <si>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</si>
  <si>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</si>
  <si>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</si>
  <si>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</si>
  <si>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</si>
  <si>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</si>
  <si>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</si>
  <si>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</si>
  <si>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</si>
  <si>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</si>
  <si>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</si>
  <si>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</si>
  <si>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</si>
  <si>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</si>
  <si>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</si>
  <si>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</si>
  <si>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</si>
  <si>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</si>
  <si>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</si>
  <si>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</si>
  <si>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</si>
  <si>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</si>
  <si>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</si>
  <si>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</si>
  <si>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</si>
  <si>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</si>
  <si>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</si>
  <si>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</si>
  <si>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</si>
  <si>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</si>
  <si>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</si>
  <si>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</si>
  <si>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</si>
  <si>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</si>
  <si>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</si>
  <si>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</si>
  <si>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</si>
  <si>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</si>
  <si>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</si>
  <si>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</si>
  <si>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</si>
  <si>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</si>
  <si>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</si>
  <si>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</si>
  <si>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</si>
  <si>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</si>
  <si>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</si>
  <si>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</si>
  <si>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</si>
  <si>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</si>
  <si>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</si>
  <si>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</si>
  <si>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</si>
  <si>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</si>
  <si>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</si>
  <si>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</si>
  <si>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</si>
  <si>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</si>
  <si>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</si>
  <si>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</si>
  <si>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</si>
  <si>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</si>
  <si>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</si>
  <si>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</si>
  <si>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</si>
  <si>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</si>
  <si>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</si>
  <si>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</si>
  <si>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</si>
  <si>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</si>
  <si>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</si>
  <si>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</si>
  <si>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</si>
  <si>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</si>
  <si>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</si>
  <si>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</si>
  <si>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</si>
  <si>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</si>
  <si>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</si>
  <si>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</si>
  <si>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</si>
  <si>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</si>
  <si>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</si>
  <si>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</si>
  <si>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</si>
  <si>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</si>
  <si>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</si>
  <si>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</si>
  <si>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</si>
  <si>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</si>
  <si>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</si>
  <si>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</si>
  <si>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</si>
  <si>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</si>
  <si>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</si>
  <si>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</si>
  <si>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</si>
  <si>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</si>
  <si>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</si>
  <si>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</si>
  <si>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</si>
  <si>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</si>
  <si>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</si>
  <si>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</si>
  <si>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</si>
  <si>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</si>
  <si>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</si>
  <si>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</si>
  <si>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</si>
  <si>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</si>
  <si>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</si>
  <si>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</si>
  <si>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</si>
  <si>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</si>
  <si>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</si>
  <si>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</si>
  <si>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</si>
  <si>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</si>
  <si>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</si>
  <si>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</si>
  <si>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</si>
  <si>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</si>
  <si>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</si>
  <si>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</si>
  <si>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</si>
  <si>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</si>
  <si>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</si>
  <si>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</si>
  <si>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</si>
  <si>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</si>
  <si>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</si>
  <si>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</si>
  <si>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</si>
  <si>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</si>
  <si>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</si>
  <si>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</si>
  <si>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</si>
  <si>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</si>
  <si>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</si>
  <si>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</si>
  <si>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</si>
  <si>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</si>
  <si>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</si>
  <si>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</si>
  <si>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</si>
  <si>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</si>
  <si>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</si>
  <si>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</si>
  <si>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</si>
  <si>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</si>
  <si>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</si>
  <si>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</si>
  <si>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</si>
  <si>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</si>
  <si>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</si>
  <si>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</si>
  <si>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</si>
  <si>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</si>
  <si>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</si>
  <si>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</si>
  <si>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</si>
  <si>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</si>
  <si>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</si>
  <si>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</si>
  <si>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</si>
  <si>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</si>
  <si>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</si>
  <si>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</si>
  <si>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</si>
  <si>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</si>
  <si>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</si>
  <si>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</si>
  <si>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</si>
  <si>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</si>
  <si>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</si>
  <si>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</si>
  <si>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</si>
  <si>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</si>
  <si>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</si>
  <si>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</si>
  <si>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</si>
  <si>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</si>
  <si>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</si>
  <si>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</si>
  <si>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</si>
  <si>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</si>
  <si>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</si>
  <si>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</si>
  <si>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</si>
  <si>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</si>
  <si>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</si>
  <si>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</si>
  <si>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</si>
  <si>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</si>
  <si>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</si>
  <si>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</si>
  <si>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</si>
  <si>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</si>
  <si>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</si>
  <si>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</si>
  <si>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</si>
  <si>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</si>
  <si>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</si>
  <si>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</si>
  <si>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</si>
  <si>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</si>
  <si>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</si>
  <si>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</si>
  <si>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</si>
  <si>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</si>
  <si>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</si>
  <si>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</si>
  <si>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</si>
  <si>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</si>
  <si>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</si>
  <si>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</si>
  <si>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</si>
  <si>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</si>
  <si>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</si>
  <si>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</si>
  <si>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</si>
  <si>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</si>
  <si>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</si>
  <si>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</si>
  <si>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</si>
  <si>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</si>
  <si>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</si>
  <si>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</si>
  <si>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</si>
  <si>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</si>
  <si>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</si>
  <si>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</si>
  <si>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</si>
  <si>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</si>
  <si>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</si>
  <si>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</si>
  <si>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</si>
  <si>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</si>
  <si>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</si>
  <si>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</si>
  <si>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</si>
  <si>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</si>
  <si>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</si>
  <si>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</si>
  <si>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</si>
  <si>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</si>
  <si>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</si>
  <si>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</si>
  <si>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</si>
  <si>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</si>
  <si>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</si>
  <si>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</si>
  <si>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</si>
  <si>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</si>
  <si>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</si>
  <si>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</si>
  <si>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</si>
  <si>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</si>
  <si>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</si>
  <si>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</si>
  <si>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</si>
  <si>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</si>
  <si>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</si>
  <si>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</si>
  <si>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</si>
  <si>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</si>
  <si>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</si>
  <si>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</si>
  <si>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</si>
  <si>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</si>
  <si>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</si>
  <si>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</si>
  <si>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</si>
  <si>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</si>
  <si>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</si>
  <si>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</si>
  <si>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</si>
  <si>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</si>
  <si>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</si>
  <si>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</si>
  <si>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</si>
  <si>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</si>
  <si>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</si>
  <si>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</si>
  <si>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</si>
  <si>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</si>
  <si>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</si>
  <si>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</si>
  <si>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</si>
  <si>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</si>
  <si>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</si>
  <si>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</si>
  <si>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</si>
  <si>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</si>
  <si>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</si>
  <si>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</si>
  <si>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</si>
  <si>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</si>
  <si>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</si>
  <si>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</si>
  <si>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</si>
  <si>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</si>
  <si>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</si>
  <si>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</si>
  <si>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</si>
  <si>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</si>
  <si>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</si>
  <si>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</si>
  <si>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</si>
  <si>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</si>
  <si>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</si>
  <si>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</si>
  <si>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</si>
  <si>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</si>
  <si>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</si>
  <si>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</si>
  <si>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</si>
  <si>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</si>
  <si>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</si>
  <si>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</si>
  <si>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</si>
  <si>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</si>
  <si>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</si>
  <si>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</si>
  <si>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</si>
  <si>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</si>
  <si>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</si>
  <si>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</si>
  <si>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</si>
  <si>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</si>
  <si>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</si>
  <si>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</si>
  <si>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</si>
  <si>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</si>
  <si>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</si>
  <si>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</si>
  <si>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</si>
  <si>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</si>
  <si>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</si>
  <si>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</si>
  <si>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</si>
  <si>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</si>
  <si>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</si>
  <si>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</si>
  <si>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</si>
  <si>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</si>
  <si>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</si>
  <si>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</si>
  <si>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</si>
  <si>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</si>
  <si>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</si>
  <si>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</si>
  <si>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</si>
  <si>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</si>
  <si>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</si>
  <si>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</si>
  <si>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</si>
  <si>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</si>
  <si>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</si>
  <si>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</si>
  <si>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</si>
  <si>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</si>
  <si>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</si>
  <si>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</si>
  <si>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</si>
  <si>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</si>
  <si>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</si>
  <si>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</si>
  <si>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</si>
  <si>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</si>
  <si>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</si>
  <si>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</si>
  <si>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</si>
  <si>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</si>
  <si>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</si>
  <si>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</si>
  <si>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</si>
  <si>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</si>
  <si>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</si>
  <si>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</si>
  <si>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</si>
  <si>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</si>
  <si>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</si>
  <si>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</si>
  <si>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</si>
  <si>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</si>
  <si>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</si>
  <si>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</si>
  <si>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</si>
  <si>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</si>
  <si>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</si>
  <si>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</si>
  <si>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</si>
  <si>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</si>
  <si>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</si>
  <si>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</si>
  <si>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</si>
  <si>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</si>
  <si>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</si>
  <si>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</si>
  <si>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</si>
  <si>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</si>
  <si>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</si>
  <si>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</si>
  <si>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</si>
  <si>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</si>
  <si>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</si>
  <si>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</si>
  <si>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</si>
  <si>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</si>
  <si>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</si>
  <si>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</si>
  <si>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</si>
  <si>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</si>
  <si>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</si>
  <si>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</si>
  <si>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</si>
  <si>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</si>
  <si>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</si>
  <si>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</si>
  <si>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</si>
  <si>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</si>
  <si>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</si>
  <si>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</si>
  <si>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</si>
  <si>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</si>
  <si>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</si>
  <si>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</si>
  <si>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</si>
  <si>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</si>
  <si>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</si>
  <si>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</si>
  <si>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</si>
  <si>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</si>
  <si>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</si>
  <si>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</si>
  <si>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</si>
  <si>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</si>
  <si>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</si>
  <si>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</si>
  <si>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</si>
  <si>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</si>
  <si>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</si>
  <si>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</si>
  <si>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</si>
  <si>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</si>
  <si>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</si>
  <si>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</si>
  <si>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</si>
  <si>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</si>
  <si>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</si>
  <si>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</si>
  <si>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</si>
  <si>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</si>
  <si>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</si>
  <si>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</si>
  <si>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</si>
  <si>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</si>
  <si>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</si>
  <si>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</si>
  <si>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</si>
  <si>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</si>
  <si>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</si>
  <si>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</si>
  <si>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</si>
  <si>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</si>
  <si>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</si>
  <si>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</si>
  <si>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</si>
  <si>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</si>
  <si>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</si>
  <si>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</si>
  <si>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</si>
  <si>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</si>
  <si>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</si>
  <si>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</si>
  <si>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</si>
  <si>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</si>
  <si>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</si>
  <si>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</si>
  <si>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</si>
  <si>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</si>
  <si>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</si>
  <si>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</si>
  <si>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</si>
  <si>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</si>
  <si>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</si>
  <si>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</si>
  <si>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</si>
  <si>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</si>
  <si>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</si>
  <si>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</si>
  <si>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</si>
  <si>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</si>
  <si>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</si>
  <si>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</si>
  <si>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</si>
  <si>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</si>
  <si>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</si>
  <si>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</si>
  <si>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</si>
  <si>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</si>
  <si>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</si>
  <si>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</si>
  <si>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</si>
  <si>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</si>
  <si>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</si>
  <si>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</si>
  <si>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</si>
  <si>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</si>
  <si>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</si>
  <si>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</si>
  <si>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</si>
  <si>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</si>
  <si>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</si>
  <si>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</si>
  <si>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</si>
  <si>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</si>
  <si>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</si>
  <si>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</si>
  <si>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</si>
  <si>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</si>
  <si>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</si>
  <si>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</si>
  <si>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</si>
  <si>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</si>
  <si>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</si>
  <si>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</si>
  <si>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</si>
  <si>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</si>
  <si>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</si>
  <si>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</si>
  <si>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</si>
  <si>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</si>
  <si>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</si>
  <si>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</si>
  <si>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</si>
  <si>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</si>
  <si>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</si>
  <si>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</si>
  <si>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</si>
  <si>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</si>
  <si>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</si>
  <si>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</si>
  <si>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</si>
  <si>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</si>
  <si>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</si>
  <si>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</si>
  <si>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</si>
  <si>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</si>
  <si>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</si>
  <si>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</si>
  <si>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</si>
  <si>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</si>
  <si>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</si>
  <si>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</si>
  <si>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</si>
  <si>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</si>
  <si>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</si>
  <si>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</si>
  <si>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</si>
  <si>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</si>
  <si>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</si>
  <si>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</si>
  <si>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</si>
  <si>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</si>
  <si>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</si>
  <si>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</si>
  <si>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</si>
  <si>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</si>
  <si>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</si>
  <si>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</si>
  <si>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</si>
  <si>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</si>
  <si>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</si>
  <si>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</si>
  <si>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</si>
  <si>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</si>
  <si>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</si>
  <si>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</si>
  <si>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</si>
  <si>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</si>
  <si>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</si>
  <si>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</si>
  <si>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</si>
  <si>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</si>
  <si>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</si>
  <si>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</si>
  <si>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</si>
  <si>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</si>
  <si>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</si>
  <si>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</si>
  <si>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</si>
  <si>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</si>
  <si>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</si>
  <si>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</si>
  <si>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</si>
  <si>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</si>
  <si>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</si>
  <si>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</si>
  <si>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</si>
  <si>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</si>
  <si>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</si>
  <si>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</si>
  <si>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</si>
  <si>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</si>
  <si>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</si>
  <si>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</si>
  <si>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</si>
  <si>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</si>
  <si>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</si>
  <si>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</si>
  <si>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</si>
  <si>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</si>
  <si>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</si>
  <si>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</si>
  <si>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</si>
  <si>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</si>
  <si>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</si>
  <si>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</si>
  <si>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</si>
  <si>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</si>
  <si>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</si>
  <si>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</si>
  <si>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</si>
  <si>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</si>
  <si>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</si>
  <si>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</si>
  <si>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</si>
  <si>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</si>
  <si>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</si>
  <si>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</si>
  <si>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</si>
  <si>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</si>
  <si>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</si>
  <si>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</si>
  <si>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</si>
  <si>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</si>
  <si>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</si>
  <si>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</si>
  <si>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</si>
  <si>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</si>
  <si>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</si>
  <si>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</si>
  <si>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</si>
  <si>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</si>
  <si>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</si>
  <si>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</si>
  <si>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</si>
  <si>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</si>
  <si>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</si>
  <si>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</si>
  <si>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</si>
  <si>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</si>
  <si>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</si>
  <si>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</si>
  <si>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</si>
  <si>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</si>
  <si>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</si>
  <si>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</si>
  <si>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</si>
  <si>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</si>
  <si>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</si>
  <si>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</si>
  <si>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</si>
  <si>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</si>
  <si>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</si>
  <si>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</si>
  <si>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</si>
  <si>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</si>
  <si>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</si>
  <si>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</si>
  <si>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</si>
  <si>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</si>
  <si>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</si>
  <si>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</si>
  <si>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</si>
  <si>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</si>
  <si>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</si>
  <si>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</si>
  <si>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</si>
  <si>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</si>
  <si>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</si>
  <si>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</si>
  <si>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</si>
  <si>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</si>
  <si>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</si>
  <si>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</si>
  <si>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</si>
  <si>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</si>
  <si>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</si>
  <si>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</si>
  <si>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</si>
  <si>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</si>
  <si>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</si>
  <si>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</si>
  <si>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</si>
  <si>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</si>
  <si>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</si>
  <si>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</si>
  <si>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</si>
  <si>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</si>
  <si>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</si>
  <si>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</si>
  <si>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</si>
  <si>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</si>
  <si>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</si>
  <si>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</si>
  <si>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</si>
  <si>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</si>
  <si>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</si>
  <si>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</si>
  <si>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</si>
  <si>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</si>
  <si>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</si>
  <si>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</si>
  <si>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</si>
  <si>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</si>
  <si>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</si>
  <si>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</si>
  <si>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</si>
  <si>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</si>
  <si>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</si>
  <si>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</si>
  <si>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</si>
  <si>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</si>
  <si>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</si>
  <si>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</si>
  <si>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</si>
  <si>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</si>
  <si>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</si>
  <si>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</si>
  <si>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</si>
  <si>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</si>
  <si>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</si>
  <si>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</si>
  <si>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</si>
  <si>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</si>
  <si>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</si>
  <si>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</si>
  <si>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</si>
  <si>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</si>
  <si>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</si>
  <si>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</si>
  <si>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</si>
  <si>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</si>
  <si>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</si>
  <si>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</si>
  <si>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</si>
  <si>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</si>
  <si>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</si>
  <si>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</si>
  <si>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</si>
  <si>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</si>
  <si>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</si>
  <si>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</si>
  <si>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</si>
  <si>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</si>
  <si>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</si>
  <si>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</si>
  <si>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</si>
  <si>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</si>
  <si>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</si>
  <si>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</si>
  <si>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</si>
  <si>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</si>
  <si>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</si>
  <si>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</si>
  <si>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</si>
  <si>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</si>
  <si>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</si>
  <si>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</si>
  <si>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</si>
  <si>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</si>
  <si>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</si>
  <si>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</si>
  <si>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</si>
  <si>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</si>
  <si>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</si>
  <si>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</si>
  <si>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</si>
  <si>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</si>
  <si>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</si>
  <si>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</si>
  <si>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</si>
  <si>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</si>
  <si>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</si>
  <si>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</si>
  <si>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</si>
  <si>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</si>
  <si>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</si>
  <si>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</si>
  <si>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</si>
  <si>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</si>
  <si>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</si>
  <si>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</si>
  <si>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</si>
  <si>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</si>
  <si>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</si>
  <si>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</si>
  <si>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</si>
  <si>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</si>
  <si>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</si>
  <si>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</si>
  <si>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</si>
  <si>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</si>
  <si>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</si>
  <si>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</si>
  <si>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</si>
  <si>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</si>
  <si>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</si>
  <si>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</si>
  <si>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</si>
  <si>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</si>
  <si>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</si>
  <si>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</si>
  <si>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</si>
  <si>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</si>
  <si>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</si>
  <si>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</si>
  <si>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</si>
  <si>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</si>
  <si>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</si>
  <si>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</si>
  <si>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</si>
  <si>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</si>
  <si>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</si>
  <si>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</si>
  <si>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</si>
  <si>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</si>
  <si>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</si>
  <si>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</si>
  <si>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</si>
  <si>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</si>
  <si>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</si>
  <si>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</si>
  <si>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</si>
  <si>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</si>
  <si>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</si>
  <si>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</si>
  <si>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</si>
  <si>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</si>
  <si>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</si>
  <si>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</si>
  <si>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</si>
  <si>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</si>
  <si>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</si>
  <si>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</si>
  <si>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</si>
  <si>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</si>
  <si>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</si>
  <si>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</si>
  <si>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</si>
  <si>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</si>
  <si>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</si>
  <si>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</si>
  <si>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</si>
  <si>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</si>
  <si>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</si>
  <si>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</si>
  <si>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</si>
  <si>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</si>
  <si>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</si>
  <si>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</si>
  <si>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</si>
  <si>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</si>
  <si>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</si>
  <si>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</si>
  <si>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</si>
  <si>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</si>
  <si>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</si>
  <si>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</si>
  <si>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</si>
  <si>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</si>
  <si>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</si>
  <si>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</si>
  <si>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</si>
  <si>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</si>
  <si>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</si>
  <si>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</si>
  <si>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</si>
  <si>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</si>
  <si>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</si>
  <si>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</si>
  <si>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</si>
  <si>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</si>
  <si>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</si>
  <si>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</si>
  <si>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</si>
  <si>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</si>
  <si>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</si>
  <si>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</si>
  <si>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</si>
  <si>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</si>
  <si>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</si>
  <si>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</si>
  <si>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</si>
  <si>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</si>
  <si>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</si>
  <si>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</si>
  <si>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</si>
  <si>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</si>
  <si>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</si>
  <si>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</si>
  <si>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</si>
  <si>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</si>
  <si>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</si>
  <si>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</si>
  <si>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</si>
  <si>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</si>
  <si>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</si>
  <si>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</si>
  <si>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</si>
  <si>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</si>
  <si>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</si>
  <si>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</si>
  <si>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</si>
  <si>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</si>
  <si>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</si>
  <si>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</si>
  <si>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</si>
  <si>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</si>
  <si>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</si>
  <si>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</si>
  <si>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</si>
  <si>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</si>
  <si>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</si>
  <si>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</si>
  <si>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</si>
  <si>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</si>
  <si>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</si>
  <si>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</si>
  <si>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</si>
  <si>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</si>
  <si>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</si>
  <si>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</si>
  <si>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</si>
  <si>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</si>
  <si>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</si>
  <si>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</si>
  <si>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</si>
  <si>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</si>
  <si>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</si>
  <si>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</si>
  <si>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</si>
  <si>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</si>
  <si>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</si>
  <si>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</si>
  <si>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</si>
  <si>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</si>
  <si>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</si>
  <si>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</si>
  <si>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</si>
  <si>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</si>
  <si>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</si>
  <si>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</si>
  <si>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</si>
  <si>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</si>
  <si>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</si>
  <si>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</si>
  <si>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</si>
  <si>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</si>
  <si>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</si>
  <si>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</si>
  <si>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</si>
  <si>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</si>
  <si>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</si>
  <si>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</si>
  <si>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</si>
  <si>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</si>
  <si>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</si>
  <si>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</si>
  <si>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</si>
  <si>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</si>
  <si>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</si>
  <si>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</si>
  <si>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</si>
  <si>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</si>
  <si>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</si>
  <si>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</si>
  <si>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</si>
  <si>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</si>
  <si>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</si>
  <si>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</si>
  <si>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</si>
  <si>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</si>
  <si>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</si>
  <si>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</si>
  <si>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</si>
  <si>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</si>
  <si>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</si>
  <si>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</si>
  <si>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</si>
  <si>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</si>
  <si>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</si>
  <si>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</si>
  <si>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</si>
  <si>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</si>
  <si>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</si>
  <si>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</si>
  <si>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</si>
  <si>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</si>
  <si>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</si>
  <si>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</si>
  <si>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</si>
  <si>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</si>
  <si>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</si>
  <si>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</si>
  <si>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</si>
  <si>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</si>
  <si>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</si>
  <si>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</si>
  <si>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</si>
  <si>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</si>
  <si>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</si>
  <si>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</si>
  <si>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</si>
  <si>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</si>
  <si>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</si>
  <si>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</si>
  <si>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</si>
  <si>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</si>
  <si>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</si>
  <si>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</si>
  <si>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</si>
  <si>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</si>
  <si>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</si>
  <si>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</si>
  <si>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</si>
  <si>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</si>
  <si>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</si>
  <si>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</si>
  <si>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</si>
  <si>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</si>
  <si>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</si>
  <si>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</si>
  <si>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</si>
  <si>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</si>
  <si>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</si>
  <si>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</si>
  <si>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</si>
  <si>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</si>
  <si>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</si>
  <si>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</si>
  <si>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</si>
  <si>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</si>
  <si>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</si>
  <si>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</si>
  <si>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</si>
  <si>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</si>
  <si>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</si>
  <si>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</si>
  <si>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</si>
  <si>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</si>
  <si>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</si>
  <si>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</si>
  <si>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</si>
  <si>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</si>
  <si>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</si>
  <si>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</si>
  <si>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</si>
  <si>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</si>
  <si>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</si>
  <si>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</si>
  <si>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</si>
  <si>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</si>
  <si>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</si>
  <si>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</si>
  <si>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</si>
  <si>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</si>
  <si>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</si>
  <si>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</si>
  <si>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</si>
  <si>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</si>
  <si>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</si>
  <si>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</si>
  <si>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</si>
  <si>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</si>
  <si>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</si>
  <si>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</si>
  <si>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</si>
  <si>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</si>
  <si>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</si>
  <si>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</si>
  <si>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</si>
  <si>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</si>
  <si>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</si>
  <si>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</si>
  <si>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</si>
  <si>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</si>
  <si>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</si>
  <si>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</si>
  <si>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</si>
  <si>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</si>
  <si>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</si>
  <si>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</si>
  <si>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</si>
  <si>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</si>
  <si>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</si>
  <si>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</si>
  <si>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</si>
  <si>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</si>
  <si>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</si>
  <si>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</si>
  <si>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</si>
  <si>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</si>
  <si>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</si>
  <si>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</si>
  <si>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</si>
  <si>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</si>
  <si>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</si>
  <si>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</si>
  <si>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</si>
  <si>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</si>
  <si>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</si>
  <si>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</si>
  <si>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</si>
  <si>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</si>
  <si>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</si>
  <si>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</si>
  <si>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</si>
  <si>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</si>
  <si>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</si>
  <si>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</si>
  <si>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</si>
  <si>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</si>
  <si>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</si>
  <si>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</si>
  <si>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</si>
  <si>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</si>
  <si>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</si>
  <si>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</si>
  <si>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</si>
  <si>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</si>
  <si>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</si>
  <si>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</si>
  <si>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</si>
  <si>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</si>
  <si>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</si>
  <si>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</si>
  <si>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</si>
  <si>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</si>
  <si>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</si>
  <si>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</si>
  <si>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</si>
  <si>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</si>
  <si>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</si>
  <si>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</si>
  <si>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</si>
  <si>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</si>
  <si>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</si>
  <si>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</si>
  <si>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</si>
  <si>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</si>
  <si>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</si>
  <si>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</si>
  <si>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</si>
  <si>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</si>
  <si>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</si>
  <si>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</si>
  <si>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</si>
  <si>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</si>
  <si>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</si>
  <si>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</si>
  <si>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</si>
  <si>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</si>
  <si>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</si>
  <si>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</si>
  <si>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</si>
  <si>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</si>
  <si>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</si>
  <si>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</si>
  <si>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</si>
  <si>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</si>
  <si>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</si>
  <si>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</si>
  <si>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</si>
  <si>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</si>
  <si>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</si>
  <si>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</si>
  <si>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</si>
  <si>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</si>
  <si>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</si>
  <si>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</si>
  <si>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</si>
  <si>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</si>
  <si>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</si>
  <si>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</si>
  <si>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</si>
  <si>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</si>
  <si>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</si>
  <si>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</si>
  <si>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</si>
  <si>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</si>
  <si>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</si>
  <si>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</si>
  <si>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</si>
  <si>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</si>
  <si>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</si>
  <si>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</si>
  <si>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</si>
  <si>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</si>
  <si>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</si>
  <si>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</si>
  <si>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</si>
  <si>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</si>
  <si>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</si>
  <si>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</si>
  <si>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</si>
  <si>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</si>
  <si>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</si>
  <si>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</si>
  <si>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</si>
  <si>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</si>
  <si>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</si>
  <si>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</si>
  <si>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</si>
  <si>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</si>
  <si>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</si>
  <si>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</si>
  <si>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</si>
  <si>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</si>
  <si>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</si>
  <si>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</si>
  <si>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</si>
  <si>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</si>
  <si>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</si>
  <si>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</si>
  <si>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</si>
  <si>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</si>
  <si>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</si>
  <si>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</si>
  <si>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</si>
  <si>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</si>
  <si>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</si>
  <si>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</si>
  <si>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</si>
  <si>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</si>
  <si>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</si>
  <si>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</si>
  <si>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</si>
  <si>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</si>
  <si>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</si>
  <si>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</si>
  <si>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</si>
  <si>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</si>
  <si>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</si>
  <si>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</si>
  <si>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</si>
  <si>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</si>
  <si>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</si>
  <si>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</si>
  <si>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</si>
  <si>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</si>
  <si>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</si>
  <si>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</si>
  <si>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</si>
  <si>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</si>
  <si>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</si>
  <si>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</si>
  <si>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</si>
  <si>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</si>
  <si>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</si>
  <si>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</si>
  <si>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</si>
  <si>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</si>
  <si>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</si>
  <si>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</si>
  <si>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</si>
  <si>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</si>
  <si>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</si>
  <si>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</si>
  <si>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</si>
  <si>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</si>
  <si>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</si>
  <si>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</si>
  <si>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</si>
  <si>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</si>
  <si>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</si>
  <si>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</si>
  <si>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</si>
  <si>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</si>
  <si>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</si>
  <si>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</si>
  <si>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</si>
  <si>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</si>
  <si>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</si>
  <si>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</si>
  <si>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</si>
  <si>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</si>
  <si>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</si>
  <si>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</si>
  <si>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</si>
  <si>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</si>
  <si>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</si>
  <si>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</si>
  <si>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</si>
  <si>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</si>
  <si>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</si>
  <si>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</si>
  <si>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</si>
  <si>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</si>
  <si>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</si>
  <si>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</si>
  <si>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</si>
  <si>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</si>
  <si>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</si>
  <si>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</si>
  <si>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</si>
  <si>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</si>
  <si>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</si>
  <si>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</si>
  <si>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</si>
  <si>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</si>
  <si>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</si>
  <si>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</si>
  <si>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</si>
  <si>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</si>
  <si>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</si>
  <si>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</si>
  <si>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</si>
  <si>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</si>
  <si>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</si>
  <si>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</si>
  <si>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</si>
  <si>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</si>
  <si>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</si>
  <si>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</si>
  <si>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</si>
  <si>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</si>
  <si>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</si>
  <si>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</si>
  <si>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</si>
  <si>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</si>
  <si>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</si>
  <si>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</si>
  <si>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</si>
  <si>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</si>
  <si>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</si>
  <si>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</si>
  <si>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</si>
  <si>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</si>
  <si>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</si>
  <si>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</si>
  <si>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</si>
  <si>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</si>
  <si>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</si>
  <si>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</si>
  <si>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</si>
  <si>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</si>
  <si>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</si>
  <si>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</si>
  <si>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</si>
  <si>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</si>
  <si>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</si>
  <si>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</si>
  <si>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</si>
  <si>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</si>
  <si>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</si>
  <si>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</si>
  <si>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</si>
  <si>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</si>
  <si>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</si>
  <si>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</si>
  <si>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</si>
  <si>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</si>
  <si>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</si>
  <si>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</si>
  <si>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</si>
  <si>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</si>
  <si>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</si>
  <si>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</si>
  <si>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</si>
  <si>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</si>
  <si>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</si>
  <si>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</si>
  <si>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</si>
  <si>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</si>
  <si>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</si>
  <si>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</si>
  <si>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</si>
  <si>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</si>
  <si>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</si>
  <si>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</si>
  <si>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</si>
  <si>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</si>
  <si>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</si>
  <si>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</si>
  <si>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</si>
  <si>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</si>
  <si>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</si>
  <si>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</si>
  <si>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</si>
  <si>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</si>
  <si>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</si>
  <si>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</si>
  <si>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</si>
  <si>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</si>
  <si>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</si>
  <si>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</si>
  <si>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</si>
  <si>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</si>
  <si>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</si>
  <si>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</si>
  <si>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</si>
  <si>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</si>
  <si>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</si>
  <si>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</si>
  <si>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</si>
  <si>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</si>
  <si>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</si>
  <si>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</si>
  <si>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</si>
  <si>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</si>
  <si>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</si>
  <si>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</si>
  <si>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</si>
  <si>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</si>
  <si>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</si>
  <si>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</si>
  <si>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</si>
  <si>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</si>
  <si>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</si>
  <si>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</si>
  <si>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</si>
  <si>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</si>
  <si>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</si>
  <si>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</si>
  <si>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</si>
  <si>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</si>
  <si>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</si>
  <si>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</si>
  <si>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</si>
  <si>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</si>
  <si>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</si>
  <si>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</si>
  <si>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</si>
  <si>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</si>
  <si>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</si>
  <si>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</si>
  <si>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</si>
  <si>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</si>
  <si>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</si>
  <si>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</si>
  <si>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</si>
  <si>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</si>
  <si>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</si>
  <si>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</si>
  <si>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</si>
  <si>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</si>
  <si>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</si>
  <si>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</si>
  <si>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</si>
  <si>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</si>
  <si>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</si>
  <si>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</si>
  <si>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</si>
  <si>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</si>
  <si>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</si>
  <si>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</si>
  <si>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</si>
  <si>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</si>
  <si>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</si>
  <si>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</si>
  <si>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</si>
  <si>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</si>
  <si>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</si>
  <si>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</si>
  <si>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</si>
  <si>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</si>
  <si>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</si>
  <si>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</si>
  <si>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</si>
  <si>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</si>
  <si>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</si>
  <si>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</si>
  <si>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</si>
  <si>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</si>
  <si>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</si>
  <si>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</si>
  <si>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</si>
  <si>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</si>
  <si>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</si>
  <si>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</si>
  <si>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</si>
  <si>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</si>
  <si>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</si>
  <si>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</si>
  <si>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</si>
  <si>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</si>
  <si>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</si>
  <si>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</si>
  <si>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</si>
  <si>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</si>
  <si>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</si>
  <si>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</si>
  <si>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</si>
  <si>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</si>
  <si>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</si>
  <si>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</si>
  <si>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</si>
  <si>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</si>
  <si>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</si>
  <si>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</si>
  <si>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</si>
  <si>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</si>
  <si>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</si>
  <si>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</si>
  <si>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45000 to 49999 </t>
  </si>
  <si>
    <t>Greater than 50000</t>
  </si>
  <si>
    <t>Canceled</t>
  </si>
  <si>
    <t xml:space="preserve">Theater Outcome Percentages Based on Launch Date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</si>
</sst>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2" fontId="0" fillId="0" borderId="0" xfId="1" applyNumberFormat="1" applyFont="1" applyAlignment="1">
      <alignment horizontal="left"/>
    </xf>
    <xf numFmtId="2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2A-5E48-AC56-AC3486FC84F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2A-5E48-AC56-AC3486FC84F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2A-5E48-AC56-AC3486FC8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885104"/>
        <c:axId val="1986725104"/>
      </c:lineChart>
      <c:catAx>
        <c:axId val="201088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725104"/>
        <c:crosses val="autoZero"/>
        <c:auto val="1"/>
        <c:lblAlgn val="ctr"/>
        <c:lblOffset val="100"/>
        <c:noMultiLvlLbl val="0"/>
      </c:catAx>
      <c:valAx>
        <c:axId val="198672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8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Projects Count by Fundraising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8-DA44-BE6A-CF602230C9A9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08-DA44-BE6A-CF602230C9A9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08-DA44-BE6A-CF602230C9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4928368"/>
        <c:axId val="956445808"/>
      </c:barChart>
      <c:catAx>
        <c:axId val="85492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445808"/>
        <c:crosses val="autoZero"/>
        <c:auto val="1"/>
        <c:lblAlgn val="ctr"/>
        <c:lblOffset val="100"/>
        <c:noMultiLvlLbl val="0"/>
      </c:catAx>
      <c:valAx>
        <c:axId val="9564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2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F-854E-B10E-A48BA87F441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F-854E-B10E-A48BA87F441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8F-854E-B10E-A48BA87F4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498400"/>
        <c:axId val="1348031327"/>
      </c:lineChart>
      <c:catAx>
        <c:axId val="161349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31327"/>
        <c:crosses val="autoZero"/>
        <c:auto val="1"/>
        <c:lblAlgn val="ctr"/>
        <c:lblOffset val="100"/>
        <c:noMultiLvlLbl val="0"/>
      </c:catAx>
      <c:valAx>
        <c:axId val="134803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49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Percentages Based on Launch Date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Date'!$J$5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Date'!$I$6:$I$17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Date'!$J$6:$J$17</c:f>
              <c:numCache>
                <c:formatCode>0.00</c:formatCode>
                <c:ptCount val="12"/>
                <c:pt idx="0">
                  <c:v>58.333333333333336</c:v>
                </c:pt>
                <c:pt idx="1">
                  <c:v>62.831858407079643</c:v>
                </c:pt>
                <c:pt idx="2">
                  <c:v>60.869565217391312</c:v>
                </c:pt>
                <c:pt idx="3">
                  <c:v>62.831858407079643</c:v>
                </c:pt>
                <c:pt idx="4">
                  <c:v>66.867469879518069</c:v>
                </c:pt>
                <c:pt idx="5">
                  <c:v>65.359477124183002</c:v>
                </c:pt>
                <c:pt idx="6">
                  <c:v>63.04347826086957</c:v>
                </c:pt>
                <c:pt idx="7">
                  <c:v>58.536585365853654</c:v>
                </c:pt>
                <c:pt idx="8">
                  <c:v>60.824742268041234</c:v>
                </c:pt>
                <c:pt idx="9">
                  <c:v>56.521739130434781</c:v>
                </c:pt>
                <c:pt idx="10">
                  <c:v>61.363636363636367</c:v>
                </c:pt>
                <c:pt idx="11">
                  <c:v>49.333333333333336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A-A148-9CBF-5EEE2CC2BB96}"/>
            </c:ext>
          </c:extLst>
        </c:ser>
        <c:ser>
          <c:idx val="1"/>
          <c:order val="1"/>
          <c:tx>
            <c:strRef>
              <c:f>'Theater Outcomes by Launch Date'!$K$5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Date'!$I$6:$I$17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Date'!$K$6:$K$17</c:f>
              <c:numCache>
                <c:formatCode>0.00</c:formatCode>
                <c:ptCount val="12"/>
                <c:pt idx="0">
                  <c:v>34.375</c:v>
                </c:pt>
                <c:pt idx="1">
                  <c:v>34.513274336283182</c:v>
                </c:pt>
                <c:pt idx="2">
                  <c:v>35.869565217391305</c:v>
                </c:pt>
                <c:pt idx="3">
                  <c:v>35.398230088495573</c:v>
                </c:pt>
                <c:pt idx="4">
                  <c:v>31.325301204819279</c:v>
                </c:pt>
                <c:pt idx="5">
                  <c:v>32.026143790849673</c:v>
                </c:pt>
                <c:pt idx="6">
                  <c:v>36.231884057971016</c:v>
                </c:pt>
                <c:pt idx="7">
                  <c:v>38.211382113821138</c:v>
                </c:pt>
                <c:pt idx="8">
                  <c:v>35.051546391752574</c:v>
                </c:pt>
                <c:pt idx="9">
                  <c:v>43.478260869565219</c:v>
                </c:pt>
                <c:pt idx="10">
                  <c:v>35.227272727272727</c:v>
                </c:pt>
                <c:pt idx="11">
                  <c:v>46.666666666666664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A-A148-9CBF-5EEE2CC2BB96}"/>
            </c:ext>
          </c:extLst>
        </c:ser>
        <c:ser>
          <c:idx val="2"/>
          <c:order val="2"/>
          <c:tx>
            <c:strRef>
              <c:f>'Theater Outcomes by Launch Date'!$L$5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Date'!$I$6:$I$17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Date'!$L$6:$L$17</c:f>
              <c:numCache>
                <c:formatCode>0.00</c:formatCode>
                <c:ptCount val="12"/>
                <c:pt idx="0">
                  <c:v>7.291666666666667</c:v>
                </c:pt>
                <c:pt idx="1">
                  <c:v>2.6548672566371683</c:v>
                </c:pt>
                <c:pt idx="2">
                  <c:v>3.2608695652173911</c:v>
                </c:pt>
                <c:pt idx="3">
                  <c:v>1.7699115044247788</c:v>
                </c:pt>
                <c:pt idx="4">
                  <c:v>1.8072289156626504</c:v>
                </c:pt>
                <c:pt idx="5">
                  <c:v>2.6143790849673203</c:v>
                </c:pt>
                <c:pt idx="6">
                  <c:v>0.72463768115942029</c:v>
                </c:pt>
                <c:pt idx="7">
                  <c:v>3.2520325203252036</c:v>
                </c:pt>
                <c:pt idx="8">
                  <c:v>4.1237113402061851</c:v>
                </c:pt>
                <c:pt idx="9">
                  <c:v>0</c:v>
                </c:pt>
                <c:pt idx="10">
                  <c:v>3.4090909090909087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A-A148-9CBF-5EEE2CC2BB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0045072"/>
        <c:axId val="600046752"/>
      </c:lineChart>
      <c:catAx>
        <c:axId val="6000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046752"/>
        <c:crosses val="autoZero"/>
        <c:auto val="1"/>
        <c:lblAlgn val="ctr"/>
        <c:lblOffset val="100"/>
        <c:noMultiLvlLbl val="0"/>
      </c:catAx>
      <c:valAx>
        <c:axId val="6000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0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27-7C4A-A4D1-7AF75C04E67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27-7C4A-A4D1-7AF75C04E67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27-7C4A-A4D1-7AF75C04E67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27-7C4A-A4D1-7AF75C04E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3879536"/>
        <c:axId val="1961954560"/>
      </c:barChart>
      <c:catAx>
        <c:axId val="194387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954560"/>
        <c:crosses val="autoZero"/>
        <c:auto val="1"/>
        <c:lblAlgn val="ctr"/>
        <c:lblOffset val="100"/>
        <c:noMultiLvlLbl val="0"/>
      </c:catAx>
      <c:valAx>
        <c:axId val="19619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87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7-6D45-A893-32DF789A0C2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D77-6D45-A893-32DF789A0C2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D77-6D45-A893-32DF789A0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3860512"/>
        <c:axId val="1013862160"/>
      </c:barChart>
      <c:catAx>
        <c:axId val="101386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862160"/>
        <c:crosses val="autoZero"/>
        <c:auto val="1"/>
        <c:lblAlgn val="ctr"/>
        <c:lblOffset val="100"/>
        <c:noMultiLvlLbl val="0"/>
      </c:catAx>
      <c:valAx>
        <c:axId val="1013862160"/>
        <c:scaling>
          <c:orientation val="minMax"/>
        </c:scaling>
        <c:delete val="0"/>
        <c:axPos val="l"/>
        <c:majorGridlines>
          <c:spPr>
            <a:ln w="1587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86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3-B641-BD9E-E371F820B8A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C3-B641-BD9E-E371F820B8A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C3-B641-BD9E-E371F820B8A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C3-B641-BD9E-E371F820B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901264"/>
        <c:axId val="479881008"/>
      </c:lineChart>
      <c:catAx>
        <c:axId val="47990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81008"/>
        <c:crosses val="autoZero"/>
        <c:auto val="1"/>
        <c:lblAlgn val="ctr"/>
        <c:lblOffset val="100"/>
        <c:noMultiLvlLbl val="0"/>
      </c:catAx>
      <c:valAx>
        <c:axId val="47988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0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156171</xdr:rowOff>
    </xdr:from>
    <xdr:to>
      <xdr:col>8</xdr:col>
      <xdr:colOff>0</xdr:colOff>
      <xdr:row>35</xdr:row>
      <xdr:rowOff>188613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95F721-8864-114A-8523-F24492189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8801</xdr:colOff>
      <xdr:row>17</xdr:row>
      <xdr:rowOff>17855</xdr:rowOff>
    </xdr:from>
    <xdr:to>
      <xdr:col>19</xdr:col>
      <xdr:colOff>0</xdr:colOff>
      <xdr:row>36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2D8141-7750-8841-9B96-19570BBB1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76200</xdr:rowOff>
    </xdr:from>
    <xdr:to>
      <xdr:col>7</xdr:col>
      <xdr:colOff>50800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092140-23E7-F64E-B7C3-5D2A8D115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819150</xdr:colOff>
      <xdr:row>19</xdr:row>
      <xdr:rowOff>6350</xdr:rowOff>
    </xdr:from>
    <xdr:to>
      <xdr:col>14</xdr:col>
      <xdr:colOff>812800</xdr:colOff>
      <xdr:row>38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FF38035-351B-324B-868F-1F316E211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1028700</xdr:colOff>
      <xdr:row>2</xdr:row>
      <xdr:rowOff>6350</xdr:rowOff>
    </xdr:from>
    <xdr:to>
      <xdr:col>13</xdr:col>
      <xdr:colOff>800100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3F9E0-C3F9-EC49-844C-FD4692AE2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184150</xdr:rowOff>
    </xdr:from>
    <xdr:to>
      <xdr:col>15</xdr:col>
      <xdr:colOff>0</xdr:colOff>
      <xdr:row>25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EED3D5-6889-424B-B276-24874B12C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31750</xdr:rowOff>
    </xdr:from>
    <xdr:to>
      <xdr:col>12</xdr:col>
      <xdr:colOff>457200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1BDBE-B4AF-204E-A959-C448F3221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6.818085300925" createdVersion="7" refreshedVersion="7" minRefreshableVersion="3" recordCount="4114" xr:uid="{E7535563-B5F9-D64F-BDB2-42302C2283D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6.843021527777" createdVersion="7" refreshedVersion="7" minRefreshableVersion="3" recordCount="4114" xr:uid="{F6E48988-28B7-2843-AD96-20BC2547B29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6.959778009259" createdVersion="7" refreshedVersion="7" minRefreshableVersion="3" recordCount="4114" xr:uid="{FDE6F4D4-717F-CB4C-8C04-1CF4EEF82A4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E1DE-232B-8548-BAD6-BC0B433BABBB}" name="PivotTable4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9B35C-FF58-8B4A-B112-7CDD337D6C76}" name="PivotTable2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E768A-C9AC-A141-8CC5-E49F407E749A}" name="PivotTable3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B554A-F429-1748-842E-79EC07FCAAAB}" name="PivotTable4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P2" sqref="P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style="12" customWidth="1"/>
    <col min="16" max="16" width="18.1640625" customWidth="1"/>
    <col min="17" max="17" width="41.1640625" customWidth="1"/>
    <col min="18" max="18" width="12.5" customWidth="1"/>
    <col min="19" max="20" width="25" style="14" customWidth="1"/>
    <col min="21" max="21" width="8.83203125" style="14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 2), 0)</f>
        <v>63.92</v>
      </c>
      <c r="Q2" s="11" t="s">
        <v>8308</v>
      </c>
      <c r="R2" t="s">
        <v>8309</v>
      </c>
      <c r="S2" s="15">
        <f>(((J2/60/60)/24)+DATE(1970,1,1))</f>
        <v>42177.007071759261</v>
      </c>
      <c r="T2" s="15">
        <f>(((I2/60)/60)/24)+DATE(1970,1,1)</f>
        <v>42208.125</v>
      </c>
      <c r="U2" s="14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>ROUND(E3/D3*100,0)</f>
        <v>143</v>
      </c>
      <c r="P3">
        <f>IFERROR(ROUND(E3/L3, 2), 0)</f>
        <v>185.48</v>
      </c>
      <c r="Q3" s="11" t="s">
        <v>8308</v>
      </c>
      <c r="R3" t="s">
        <v>8309</v>
      </c>
      <c r="S3" s="15">
        <f t="shared" ref="S3:S66" si="1">(((J3/60/60)/24)+DATE(1970,1,1))</f>
        <v>42766.600497685184</v>
      </c>
      <c r="T3" s="15">
        <f t="shared" ref="T3:T66" si="2">(((I3/60)/60)/24)+DATE(1970,1,1)</f>
        <v>42796.600497685184</v>
      </c>
      <c r="U3" s="14">
        <f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ref="P4:P66" si="3">IFERROR(ROUND(E4/L4, 2), 0)</f>
        <v>15</v>
      </c>
      <c r="Q4" s="11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  <c r="U4" s="14">
        <f t="shared" ref="U4:U66" si="4">YEAR(S4)</f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3"/>
        <v>69.27</v>
      </c>
      <c r="Q5" s="11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  <c r="U5" s="14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3"/>
        <v>190.55</v>
      </c>
      <c r="Q6" s="11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  <c r="U6" s="14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3"/>
        <v>93.4</v>
      </c>
      <c r="Q7" s="11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  <c r="U7" s="14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3"/>
        <v>146.88</v>
      </c>
      <c r="Q8" s="11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  <c r="U8" s="14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3"/>
        <v>159.82</v>
      </c>
      <c r="Q9" s="11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  <c r="U9" s="14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3"/>
        <v>291.79000000000002</v>
      </c>
      <c r="Q10" s="11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  <c r="U10" s="14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3"/>
        <v>31.5</v>
      </c>
      <c r="Q11" s="11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  <c r="U11" s="14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3"/>
        <v>158.68</v>
      </c>
      <c r="Q12" s="11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  <c r="U12" s="14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3"/>
        <v>80.33</v>
      </c>
      <c r="Q13" s="11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  <c r="U13" s="14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3"/>
        <v>59.96</v>
      </c>
      <c r="Q14" s="11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  <c r="U14" s="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3"/>
        <v>109.78</v>
      </c>
      <c r="Q15" s="11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  <c r="U15" s="14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3"/>
        <v>147.71</v>
      </c>
      <c r="Q16" s="11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  <c r="U16" s="14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3"/>
        <v>21.76</v>
      </c>
      <c r="Q17" s="11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  <c r="U17" s="14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3"/>
        <v>171.84</v>
      </c>
      <c r="Q18" s="11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  <c r="U18" s="14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3"/>
        <v>41.94</v>
      </c>
      <c r="Q19" s="11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  <c r="U19" s="14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3"/>
        <v>93.26</v>
      </c>
      <c r="Q20" s="11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  <c r="U20" s="14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3"/>
        <v>56.14</v>
      </c>
      <c r="Q21" s="11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  <c r="U21" s="14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3"/>
        <v>80.16</v>
      </c>
      <c r="Q22" s="11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  <c r="U22" s="14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3"/>
        <v>199.9</v>
      </c>
      <c r="Q23" s="11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  <c r="U23" s="14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3"/>
        <v>51.25</v>
      </c>
      <c r="Q24" s="11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  <c r="U24" s="1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3"/>
        <v>103.04</v>
      </c>
      <c r="Q25" s="11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  <c r="U25" s="14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3"/>
        <v>66.349999999999994</v>
      </c>
      <c r="Q26" s="11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  <c r="U26" s="14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3"/>
        <v>57.14</v>
      </c>
      <c r="Q27" s="11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  <c r="U27" s="14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3"/>
        <v>102.11</v>
      </c>
      <c r="Q28" s="11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  <c r="U28" s="14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3"/>
        <v>148.97</v>
      </c>
      <c r="Q29" s="11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  <c r="U29" s="14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3"/>
        <v>169.61</v>
      </c>
      <c r="Q30" s="11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  <c r="U30" s="14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3"/>
        <v>31.62</v>
      </c>
      <c r="Q31" s="11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  <c r="U31" s="14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3"/>
        <v>76.45</v>
      </c>
      <c r="Q32" s="11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  <c r="U32" s="14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3"/>
        <v>13</v>
      </c>
      <c r="Q33" s="11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  <c r="U33" s="14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3"/>
        <v>320.45</v>
      </c>
      <c r="Q34" s="11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  <c r="U34" s="1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3"/>
        <v>83.75</v>
      </c>
      <c r="Q35" s="11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  <c r="U35" s="14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3"/>
        <v>49.88</v>
      </c>
      <c r="Q36" s="11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  <c r="U36" s="14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3"/>
        <v>59.46</v>
      </c>
      <c r="Q37" s="11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  <c r="U37" s="14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3"/>
        <v>193.84</v>
      </c>
      <c r="Q38" s="11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  <c r="U38" s="14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3"/>
        <v>159.51</v>
      </c>
      <c r="Q39" s="11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  <c r="U39" s="14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3"/>
        <v>41.68</v>
      </c>
      <c r="Q40" s="11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  <c r="U40" s="14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3"/>
        <v>150.9</v>
      </c>
      <c r="Q41" s="11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  <c r="U41" s="14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3"/>
        <v>126.69</v>
      </c>
      <c r="Q42" s="11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  <c r="U42" s="14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3"/>
        <v>105.26</v>
      </c>
      <c r="Q43" s="11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  <c r="U43" s="14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3"/>
        <v>117.51</v>
      </c>
      <c r="Q44" s="11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  <c r="U44" s="1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3"/>
        <v>117.36</v>
      </c>
      <c r="Q45" s="11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  <c r="U45" s="14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3"/>
        <v>133.33000000000001</v>
      </c>
      <c r="Q46" s="11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  <c r="U46" s="14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3"/>
        <v>98.36</v>
      </c>
      <c r="Q47" s="11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  <c r="U47" s="14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3"/>
        <v>194.44</v>
      </c>
      <c r="Q48" s="11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  <c r="U48" s="14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3"/>
        <v>76.87</v>
      </c>
      <c r="Q49" s="11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  <c r="U49" s="14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3"/>
        <v>56.82</v>
      </c>
      <c r="Q50" s="11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  <c r="U50" s="14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3"/>
        <v>137.93</v>
      </c>
      <c r="Q51" s="11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  <c r="U51" s="14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3"/>
        <v>27.27</v>
      </c>
      <c r="Q52" s="11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  <c r="U52" s="14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3"/>
        <v>118.34</v>
      </c>
      <c r="Q53" s="11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  <c r="U53" s="14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3"/>
        <v>223.48</v>
      </c>
      <c r="Q54" s="11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  <c r="U54" s="1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3"/>
        <v>28.11</v>
      </c>
      <c r="Q55" s="11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  <c r="U55" s="14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3"/>
        <v>194.23</v>
      </c>
      <c r="Q56" s="11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  <c r="U56" s="14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3"/>
        <v>128.94999999999999</v>
      </c>
      <c r="Q57" s="11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  <c r="U57" s="14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3"/>
        <v>49.32</v>
      </c>
      <c r="Q58" s="11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  <c r="U58" s="14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3"/>
        <v>221.52</v>
      </c>
      <c r="Q59" s="11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  <c r="U59" s="14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3"/>
        <v>137.21</v>
      </c>
      <c r="Q60" s="11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  <c r="U60" s="14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3"/>
        <v>606.82000000000005</v>
      </c>
      <c r="Q61" s="11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  <c r="U61" s="14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3"/>
        <v>43.04</v>
      </c>
      <c r="Q62" s="11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  <c r="U62" s="14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3"/>
        <v>322.39</v>
      </c>
      <c r="Q63" s="11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  <c r="U63" s="14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3"/>
        <v>96.71</v>
      </c>
      <c r="Q64" s="11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  <c r="U64" s="1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3"/>
        <v>35.47</v>
      </c>
      <c r="Q65" s="11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  <c r="U65" s="14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5">ROUND(E66/D66*100,0)</f>
        <v>173</v>
      </c>
      <c r="P66">
        <f t="shared" si="3"/>
        <v>86.67</v>
      </c>
      <c r="Q66" s="11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  <c r="U66" s="14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>
        <f t="shared" ref="P67:P130" si="6">IFERROR(ROUND(E67/L67, 2), 0)</f>
        <v>132.05000000000001</v>
      </c>
      <c r="Q67" s="11" t="s">
        <v>8308</v>
      </c>
      <c r="R67" t="s">
        <v>8310</v>
      </c>
      <c r="S67" s="15">
        <f t="shared" ref="S67:S130" si="7">(((J67/60/60)/24)+DATE(1970,1,1))</f>
        <v>41835.821226851855</v>
      </c>
      <c r="T67" s="15">
        <f t="shared" ref="T67:T130" si="8">(((I67/60)/60)/24)+DATE(1970,1,1)</f>
        <v>41862.249305555553</v>
      </c>
      <c r="U67" s="14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 s="14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 s="14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 s="14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 s="14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 s="14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 s="14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 s="1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 s="14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 s="14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 s="14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 s="14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 s="14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 s="14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 s="14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 s="14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 s="14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 s="1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 s="14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 s="14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 s="14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 s="14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 s="14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 s="14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 s="14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 s="14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 s="14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 s="1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 s="14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 s="14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 s="14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 s="14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 s="14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 s="14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 s="14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 s="14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 s="14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 s="1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 s="14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 s="14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 s="14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 s="14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 s="14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 s="14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 s="14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 s="14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 s="14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 s="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 s="14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 s="14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 s="14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 s="14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 s="14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 s="14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 s="14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 s="14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 s="14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 s="1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 s="14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 s="14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 s="14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 s="14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 s="14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 s="14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0"/>
        <v>0</v>
      </c>
      <c r="P131">
        <f t="shared" ref="P131:P194" si="11">IFERROR(ROUND(E131/L131, 2), 0)</f>
        <v>0</v>
      </c>
      <c r="Q131" s="11" t="s">
        <v>8308</v>
      </c>
      <c r="R131" t="s">
        <v>8311</v>
      </c>
      <c r="S131" s="15">
        <f t="shared" ref="S131:S194" si="12">(((J131/60/60)/24)+DATE(1970,1,1))</f>
        <v>41882.937303240738</v>
      </c>
      <c r="T131" s="15">
        <f t="shared" ref="T131:T194" si="13">(((I131/60)/60)/24)+DATE(1970,1,1)</f>
        <v>41942.937303240738</v>
      </c>
      <c r="U131" s="14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 s="14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 s="14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 s="1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 s="14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 s="14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 s="14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 s="14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 s="14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 s="14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 s="14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 s="14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 s="14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 s="1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 s="14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 s="14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 s="14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 s="14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 s="14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 s="14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 s="14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 s="14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 s="14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 s="1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 s="14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 s="14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 s="14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 s="14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 s="14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 s="14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 s="14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 s="14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 s="14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 s="1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 s="14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 s="14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 s="14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 s="14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 s="14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 s="14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 s="14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 s="14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 s="14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 s="1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 s="14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 s="14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 s="14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 s="14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 s="14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 s="14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 s="14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 s="14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 s="14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 s="1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 s="14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 s="14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 s="14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 s="14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 s="14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 s="14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 s="14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 s="14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 s="14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 s="1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5"/>
        <v>0</v>
      </c>
      <c r="P195">
        <f t="shared" ref="P195:P258" si="16">IFERROR(ROUND(E195/L195, 2), 0)</f>
        <v>0</v>
      </c>
      <c r="Q195" s="11" t="s">
        <v>8308</v>
      </c>
      <c r="R195" t="s">
        <v>8312</v>
      </c>
      <c r="S195" s="15">
        <f t="shared" ref="S195:S258" si="17">(((J195/60/60)/24)+DATE(1970,1,1))</f>
        <v>41911.934791666667</v>
      </c>
      <c r="T195" s="15">
        <f t="shared" ref="T195:T258" si="18">(((I195/60)/60)/24)+DATE(1970,1,1)</f>
        <v>41971.976458333331</v>
      </c>
      <c r="U195" s="14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 s="14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 s="14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 s="14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 s="14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 s="14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 s="14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 s="14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 s="14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 s="1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 s="14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 s="14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 s="14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 s="14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 s="14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 s="14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 s="14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 s="14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 s="14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 s="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 s="14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 s="14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 s="14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 s="14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 s="14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 s="14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 s="14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 s="14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 s="14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 s="1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 s="14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 s="14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 s="14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 s="14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 s="14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 s="14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 s="14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 s="14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 s="14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 s="1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 s="14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 s="14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 s="14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 s="14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 s="14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 s="14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 s="14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 s="14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 s="14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 s="1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 s="14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 s="14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 s="14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 s="14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 s="14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 s="14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 s="14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 s="14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 s="14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 s="1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 s="14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 s="14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 s="14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 s="14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0"/>
        <v>107</v>
      </c>
      <c r="P259">
        <f t="shared" ref="P259:P322" si="21">IFERROR(ROUND(E259/L259, 2), 0)</f>
        <v>66.7</v>
      </c>
      <c r="Q259" s="11" t="s">
        <v>8308</v>
      </c>
      <c r="R259" t="s">
        <v>8313</v>
      </c>
      <c r="S259" s="15">
        <f t="shared" ref="S259:S322" si="22">(((J259/60/60)/24)+DATE(1970,1,1))</f>
        <v>42479.626875000002</v>
      </c>
      <c r="T259" s="15">
        <f t="shared" ref="T259:T322" si="23">(((I259/60)/60)/24)+DATE(1970,1,1)</f>
        <v>42509.626875000002</v>
      </c>
      <c r="U259" s="14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 s="14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 s="14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 s="14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 s="14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 s="1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 s="14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 s="14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 s="14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 s="14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 s="14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 s="14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 s="14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 s="14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 s="14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 s="1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 s="14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 s="14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 s="14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 s="14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 s="14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 s="14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 s="14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 s="14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 s="14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 s="1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 s="14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 s="14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 s="14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 s="14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 s="14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 s="14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 s="14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 s="14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 s="14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 s="1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 s="14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 s="14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 s="14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 s="14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 s="14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 s="14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 s="14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 s="14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 s="14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 s="1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 s="14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 s="14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 s="14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 s="14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 s="14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 s="14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 s="14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 s="14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 s="14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 s="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 s="14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 s="14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 s="14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 s="14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 s="14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 s="14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 s="14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 s="14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5"/>
        <v>103</v>
      </c>
      <c r="P323">
        <f t="shared" ref="P323:P386" si="26">IFERROR(ROUND(E323/L323, 2), 0)</f>
        <v>106.62</v>
      </c>
      <c r="Q323" s="11" t="s">
        <v>8308</v>
      </c>
      <c r="R323" t="s">
        <v>8313</v>
      </c>
      <c r="S323" s="15">
        <f t="shared" ref="S323:S386" si="27">(((J323/60/60)/24)+DATE(1970,1,1))</f>
        <v>42647.446597222224</v>
      </c>
      <c r="T323" s="15">
        <f t="shared" ref="T323:T386" si="28">(((I323/60)/60)/24)+DATE(1970,1,1)</f>
        <v>42682.488263888896</v>
      </c>
      <c r="U323" s="14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 s="1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 s="14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 s="14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 s="14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 s="14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 s="14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 s="14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 s="14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 s="14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 s="14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 s="1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 s="14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 s="14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 s="14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 s="14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 s="14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 s="14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 s="14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 s="14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 s="14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 s="1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 s="14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 s="14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 s="14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 s="14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 s="14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 s="14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 s="14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 s="14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 s="14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 s="1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 s="14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 s="14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 s="14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 s="14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 s="14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 s="14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 s="14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 s="14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 s="14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 s="1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 s="14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 s="14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 s="14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 s="14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 s="14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 s="14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 s="14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 s="14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 s="14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 s="1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 s="14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 s="14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 s="14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 s="14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 s="14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 s="14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 s="14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 s="14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 s="14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 s="1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 s="14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 s="14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0"/>
        <v>106</v>
      </c>
      <c r="P387">
        <f t="shared" ref="P387:P450" si="31">IFERROR(ROUND(E387/L387, 2), 0)</f>
        <v>111.8</v>
      </c>
      <c r="Q387" s="11" t="s">
        <v>8308</v>
      </c>
      <c r="R387" t="s">
        <v>8313</v>
      </c>
      <c r="S387" s="15">
        <f t="shared" ref="S387:S450" si="32">(((J387/60/60)/24)+DATE(1970,1,1))</f>
        <v>41934.584502314814</v>
      </c>
      <c r="T387" s="15">
        <f t="shared" ref="T387:T450" si="33">(((I387/60)/60)/24)+DATE(1970,1,1)</f>
        <v>41964.626168981486</v>
      </c>
      <c r="U387" s="14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 s="14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 s="14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 s="14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 s="14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 s="14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 s="14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 s="1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 s="14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 s="14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 s="14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 s="14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 s="14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 s="14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 s="14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 s="14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 s="14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 s="1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 s="14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 s="14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 s="14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 s="14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 s="14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 s="14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 s="14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 s="14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 s="14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 s="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 s="14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 s="14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 s="14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 s="14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 s="14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 s="14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 s="14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 s="14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 s="14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 s="1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 s="14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 s="14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 s="14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 s="14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 s="14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 s="14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 s="14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 s="14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 s="14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 s="1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 s="14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 s="14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 s="14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 s="14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 s="14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 s="14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 s="14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 s="14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 s="14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 s="1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 s="14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 s="14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 s="14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 s="14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 s="14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 s="14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5"/>
        <v>2</v>
      </c>
      <c r="P451">
        <f t="shared" ref="P451:P514" si="36">IFERROR(ROUND(E451/L451, 2), 0)</f>
        <v>9</v>
      </c>
      <c r="Q451" s="11" t="s">
        <v>8308</v>
      </c>
      <c r="R451" t="s">
        <v>8314</v>
      </c>
      <c r="S451" s="15">
        <f t="shared" ref="S451:S514" si="37">(((J451/60/60)/24)+DATE(1970,1,1))</f>
        <v>41534.568113425928</v>
      </c>
      <c r="T451" s="15">
        <f t="shared" ref="T451:T514" si="38">(((I451/60)/60)/24)+DATE(1970,1,1)</f>
        <v>41564.568113425928</v>
      </c>
      <c r="U451" s="14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 s="14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 s="14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 s="1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 s="14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 s="14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 s="14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 s="14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 s="14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 s="14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 s="14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 s="14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 s="14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 s="1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 s="14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 s="14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 s="14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 s="14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 s="14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 s="14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 s="14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 s="14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 s="14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 s="1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 s="14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 s="14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 s="14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 s="14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 s="14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 s="14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 s="14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 s="14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 s="14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 s="1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 s="14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 s="14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 s="14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 s="14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 s="14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 s="14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 s="14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 s="14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 s="14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 s="1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 s="14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 s="14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 s="14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 s="14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 s="14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 s="14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 s="14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 s="14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 s="14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 s="1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 s="14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 s="14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 s="14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 s="14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 s="14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 s="14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 s="14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 s="14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 s="14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 s="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0"/>
        <v>14</v>
      </c>
      <c r="P515">
        <f t="shared" ref="P515:P578" si="41">IFERROR(ROUND(E515/L515, 2), 0)</f>
        <v>102.38</v>
      </c>
      <c r="Q515" s="11" t="s">
        <v>8308</v>
      </c>
      <c r="R515" t="s">
        <v>8314</v>
      </c>
      <c r="S515" s="15">
        <f t="shared" ref="S515:S578" si="42">(((J515/60/60)/24)+DATE(1970,1,1))</f>
        <v>42552.653993055559</v>
      </c>
      <c r="T515" s="15">
        <f t="shared" ref="T515:T578" si="43">(((I515/60)/60)/24)+DATE(1970,1,1)</f>
        <v>42597.291666666672</v>
      </c>
      <c r="U515" s="14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 s="14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 s="14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 s="14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 s="14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 s="14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 s="14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 s="14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 s="14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 s="1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 s="14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 s="14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 s="14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 s="14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 s="14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 s="14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 s="14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 s="14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 s="14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 s="1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>ROUND(E535/D535*100,0)</f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 s="14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 s="14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 s="14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 s="14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 s="14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 s="14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 s="14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 s="14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 s="14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 s="1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 s="14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 s="14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 s="14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 s="14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 s="14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 s="14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 s="14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 s="14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 s="14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 s="1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 s="14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 s="14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 s="14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 s="14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 s="14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 s="14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 s="14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 s="14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 s="14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 s="1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 s="14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 s="14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 s="14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 s="14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 s="14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 s="14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 s="14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 s="14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 s="14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 s="1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 s="14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 s="14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 s="14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 s="14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45"/>
        <v>0</v>
      </c>
      <c r="P579">
        <f t="shared" ref="P579:P642" si="46">IFERROR(ROUND(E579/L579, 2), 0)</f>
        <v>10</v>
      </c>
      <c r="Q579" s="11" t="s">
        <v>8317</v>
      </c>
      <c r="R579" t="s">
        <v>8318</v>
      </c>
      <c r="S579" s="15">
        <f t="shared" ref="S579:S642" si="47">(((J579/60/60)/24)+DATE(1970,1,1))</f>
        <v>42450.589143518519</v>
      </c>
      <c r="T579" s="15">
        <f t="shared" ref="T579:T642" si="48">(((I579/60)/60)/24)+DATE(1970,1,1)</f>
        <v>42510.589143518519</v>
      </c>
      <c r="U579" s="14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 s="14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 s="14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 s="14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 s="14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 s="1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 s="14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 s="14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 s="14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 s="14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 s="14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 s="14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 s="14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 s="14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 s="14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 s="1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 s="14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 s="14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 s="14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 s="14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 s="14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 s="14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 s="14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 s="14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 s="14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 s="1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 s="14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 s="14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 s="14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 s="14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 s="14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 s="14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 s="14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 s="14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 s="14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 s="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 s="14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 s="14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 s="14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 s="14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 s="14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 s="14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 s="14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 s="14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 s="14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 s="1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 s="14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 s="14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 s="14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 s="14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 s="14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 s="14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 s="14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 s="14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 s="14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 s="1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 s="14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 s="14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 s="14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 s="14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 s="14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 s="14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 s="14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 s="14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50"/>
        <v>119</v>
      </c>
      <c r="P643">
        <f t="shared" ref="P643:P706" si="51">IFERROR(ROUND(E643/L643, 2), 0)</f>
        <v>151.32</v>
      </c>
      <c r="Q643" s="11" t="s">
        <v>8317</v>
      </c>
      <c r="R643" t="s">
        <v>8319</v>
      </c>
      <c r="S643" s="15">
        <f t="shared" ref="S643:S706" si="52">(((J643/60/60)/24)+DATE(1970,1,1))</f>
        <v>42199.57</v>
      </c>
      <c r="T643" s="15">
        <f t="shared" ref="T643:T706" si="53">(((I643/60)/60)/24)+DATE(1970,1,1)</f>
        <v>42229.57</v>
      </c>
      <c r="U643" s="14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 s="1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 s="14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 s="14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 s="14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 s="14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 s="14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 s="14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 s="14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 s="14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 s="14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 s="1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 s="14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 s="14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 s="14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 s="14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 s="14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 s="14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 s="14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 s="14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 s="14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 s="1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 s="14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 s="14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 s="14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 s="14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 s="14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 s="14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 s="14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 s="14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 s="14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 s="1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 s="14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 s="14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 s="14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 s="14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 s="14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 s="14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 s="14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 s="14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 s="14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 s="1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 s="14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 s="14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 s="14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 s="14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 s="14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 s="14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 s="14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 s="14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 s="14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 s="1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 s="14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 s="14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 s="14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 s="14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 s="14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 s="14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 s="14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 s="14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 s="14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 s="1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 s="14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 s="14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55"/>
        <v>1</v>
      </c>
      <c r="P707">
        <f t="shared" ref="P707:P770" si="56">IFERROR(ROUND(E707/L707, 2), 0)</f>
        <v>195.4</v>
      </c>
      <c r="Q707" s="11" t="s">
        <v>8317</v>
      </c>
      <c r="R707" t="s">
        <v>8319</v>
      </c>
      <c r="S707" s="15">
        <f t="shared" ref="S707:S770" si="57">(((J707/60/60)/24)+DATE(1970,1,1))</f>
        <v>42726.491643518515</v>
      </c>
      <c r="T707" s="15">
        <f t="shared" ref="T707:T770" si="58">(((I707/60)/60)/24)+DATE(1970,1,1)</f>
        <v>42756.491643518515</v>
      </c>
      <c r="U707" s="14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 s="14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 s="14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 s="14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 s="14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 s="14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 s="14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 s="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 s="14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 s="14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 s="14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 s="14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 s="14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 s="14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 s="14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 s="14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 s="14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 s="1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 s="14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 s="14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 s="14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 s="14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 s="14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 s="14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 s="14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 s="14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 s="14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 s="1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 s="14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 s="14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 s="14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 s="14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 s="14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 s="14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 s="14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 s="14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 s="14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 s="1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 s="14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 s="14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 s="14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 s="14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 s="14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 s="14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 s="14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 s="14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 s="14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 s="1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 s="14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 s="14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 s="14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 s="14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 s="14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 s="14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 s="14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 s="14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 s="14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 s="1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 s="14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 s="14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 s="14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 s="14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 s="14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 s="14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60"/>
        <v>41</v>
      </c>
      <c r="P771">
        <f t="shared" ref="P771:P834" si="61">IFERROR(ROUND(E771/L771, 2), 0)</f>
        <v>31.85</v>
      </c>
      <c r="Q771" s="11" t="s">
        <v>8320</v>
      </c>
      <c r="R771" t="s">
        <v>8322</v>
      </c>
      <c r="S771" s="15">
        <f t="shared" ref="S771:S834" si="62">(((J771/60/60)/24)+DATE(1970,1,1))</f>
        <v>41604.996458333335</v>
      </c>
      <c r="T771" s="15">
        <f t="shared" ref="T771:T834" si="63">(((I771/60)/60)/24)+DATE(1970,1,1)</f>
        <v>41634.996458333335</v>
      </c>
      <c r="U771" s="14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 s="14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 s="14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 s="1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 s="14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 s="14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 s="14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 s="14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 s="14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 s="14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 s="14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 s="14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 s="14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 s="1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 s="14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 s="14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 s="14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 s="14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 s="14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 s="14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 s="14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 s="14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 s="14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 s="1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 s="14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 s="14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 s="14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 s="14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 s="14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 s="14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 s="14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 s="14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 s="14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 s="1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 s="14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 s="14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 s="14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 s="14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 s="14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 s="14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 s="14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 s="14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 s="14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 s="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 s="14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 s="14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 s="14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 s="14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 s="14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 s="14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 s="14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 s="14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 s="14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 s="1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 s="14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 s="14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 s="14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 s="14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 s="14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 s="14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 s="14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 s="14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 s="14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 s="1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65"/>
        <v>102</v>
      </c>
      <c r="P835">
        <f t="shared" ref="P835:P898" si="66">IFERROR(ROUND(E835/L835, 2), 0)</f>
        <v>148.78</v>
      </c>
      <c r="Q835" s="11" t="s">
        <v>8323</v>
      </c>
      <c r="R835" t="s">
        <v>8324</v>
      </c>
      <c r="S835" s="15">
        <f t="shared" ref="S835:S898" si="67">(((J835/60/60)/24)+DATE(1970,1,1))</f>
        <v>41718.878182870372</v>
      </c>
      <c r="T835" s="15">
        <f t="shared" ref="T835:T898" si="68">(((I835/60)/60)/24)+DATE(1970,1,1)</f>
        <v>41748.878182870372</v>
      </c>
      <c r="U835" s="14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 s="14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 s="14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 s="14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 s="14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 s="14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 s="14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 s="14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 s="14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 s="1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 s="14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 s="14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 s="14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 s="14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 s="14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 s="14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 s="14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 s="14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 s="14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 s="1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 s="14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 s="14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 s="14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 s="14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 s="14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 s="14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 s="14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 s="14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 s="14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 s="1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 s="14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 s="14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 s="14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 s="14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 s="14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 s="14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 s="14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 s="14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 s="14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 s="1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 s="14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 s="14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 s="14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 s="14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 s="14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 s="14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 s="14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 s="14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 s="14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 s="1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 s="14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 s="14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 s="14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 s="14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 s="14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 s="14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 s="14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 s="14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 s="14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 s="1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 s="14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 s="14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 s="14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 s="14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70"/>
        <v>0</v>
      </c>
      <c r="P899">
        <f t="shared" ref="P899:P962" si="71">IFERROR(ROUND(E899/L899, 2), 0)</f>
        <v>0</v>
      </c>
      <c r="Q899" s="11" t="s">
        <v>8323</v>
      </c>
      <c r="R899" t="s">
        <v>8327</v>
      </c>
      <c r="S899" s="15">
        <f t="shared" ref="S899:S962" si="72">(((J899/60/60)/24)+DATE(1970,1,1))</f>
        <v>41211.688750000001</v>
      </c>
      <c r="T899" s="15">
        <f t="shared" ref="T899:T962" si="73">(((I899/60)/60)/24)+DATE(1970,1,1)</f>
        <v>41241.730416666665</v>
      </c>
      <c r="U899" s="14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 s="14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 s="14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 s="14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 s="14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 s="1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 s="14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 s="14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 s="14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 s="14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 s="14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 s="14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 s="14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 s="14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 s="14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 s="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 s="14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 s="14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 s="14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 s="14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 s="14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 s="14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 s="14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 s="14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 s="14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 s="1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 s="14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 s="14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 s="14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 s="14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 s="14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 s="14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 s="14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 s="14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 s="14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 s="1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 s="14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 s="14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 s="14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 s="14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 s="14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 s="14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 s="14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 s="14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 s="14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 s="1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 s="14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 s="14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 s="14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 s="14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 s="14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 s="14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 s="14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 s="14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 s="14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 s="1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 s="14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 s="14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 s="14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 s="14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 s="14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 s="14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 s="14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 s="14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75"/>
        <v>42</v>
      </c>
      <c r="P963">
        <f t="shared" ref="P963:P1026" si="76">IFERROR(ROUND(E963/L963, 2), 0)</f>
        <v>364.35</v>
      </c>
      <c r="Q963" s="11" t="s">
        <v>8317</v>
      </c>
      <c r="R963" t="s">
        <v>8319</v>
      </c>
      <c r="S963" s="15">
        <f t="shared" ref="S963:S1026" si="77">(((J963/60/60)/24)+DATE(1970,1,1))</f>
        <v>42740.693692129629</v>
      </c>
      <c r="T963" s="15">
        <f t="shared" ref="T963:T1026" si="78">(((I963/60)/60)/24)+DATE(1970,1,1)</f>
        <v>42786.791666666672</v>
      </c>
      <c r="U963" s="14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 s="1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 s="14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 s="14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 s="14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 s="14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 s="14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 s="14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 s="14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 s="14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 s="14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 s="1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 s="14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 s="14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 s="14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 s="14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 s="14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 s="14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 s="14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 s="14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 s="14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 s="1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 s="14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 s="14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 s="14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 s="14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 s="14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 s="14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 s="14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 s="14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 s="14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 s="1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 s="14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 s="14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 s="14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 s="14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 s="14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 s="14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 s="14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 s="14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 s="14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 s="1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 s="14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 s="14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 s="14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 s="14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 s="14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 s="14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 s="14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 s="14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 s="14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 s="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 s="14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 s="14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 s="14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 s="14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 s="14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 s="14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 s="14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 s="14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 s="14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 s="1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 s="14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 s="14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0"/>
        <v>110</v>
      </c>
      <c r="P1027">
        <f t="shared" ref="P1027:P1090" si="81">IFERROR(ROUND(E1027/L1027, 2), 0)</f>
        <v>71.849999999999994</v>
      </c>
      <c r="Q1027" s="11" t="s">
        <v>8323</v>
      </c>
      <c r="R1027" t="s">
        <v>8328</v>
      </c>
      <c r="S1027" s="15">
        <f t="shared" ref="S1027:S1090" si="82">(((J1027/60/60)/24)+DATE(1970,1,1))</f>
        <v>42049.833761574075</v>
      </c>
      <c r="T1027" s="15">
        <f t="shared" ref="T1027:T1090" si="83">(((I1027/60)/60)/24)+DATE(1970,1,1)</f>
        <v>42079.792094907403</v>
      </c>
      <c r="U1027" s="14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 s="14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 s="14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 s="14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 s="14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 s="14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 s="14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 s="1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 s="14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 s="14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 s="14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 s="14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 s="14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 s="14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 s="14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 s="14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 s="14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 s="1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 s="14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 s="14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 s="14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 s="14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 s="14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 s="14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 s="14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 s="14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 s="14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 s="1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 s="14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 s="14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 s="14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 s="14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 s="14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 s="14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 s="14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 s="14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 s="14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 s="1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 s="14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 s="14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 s="14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 s="14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 s="14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 s="14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 s="14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 s="14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 s="14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 s="1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 s="14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 s="14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 s="14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 s="14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 s="14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 s="14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 s="14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 s="14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 s="14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 s="1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 s="14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 s="14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 s="14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 s="14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 s="14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 s="14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85"/>
        <v>8</v>
      </c>
      <c r="P1091">
        <f t="shared" ref="P1091:P1154" si="86">IFERROR(ROUND(E1091/L1091, 2), 0)</f>
        <v>23.96</v>
      </c>
      <c r="Q1091" s="11" t="s">
        <v>8331</v>
      </c>
      <c r="R1091" t="s">
        <v>8332</v>
      </c>
      <c r="S1091" s="15">
        <f t="shared" ref="S1091:S1154" si="87">(((J1091/60/60)/24)+DATE(1970,1,1))</f>
        <v>42151.189525462964</v>
      </c>
      <c r="T1091" s="15">
        <f t="shared" ref="T1091:T1154" si="88">(((I1091/60)/60)/24)+DATE(1970,1,1)</f>
        <v>42181.189525462964</v>
      </c>
      <c r="U1091" s="14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 s="14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 s="14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 s="1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 s="14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 s="14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 s="14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 s="14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 s="14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 s="14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 s="14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 s="14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 s="14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 s="1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 s="14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 s="14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 s="14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 s="14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 s="14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 s="14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 s="14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 s="14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 s="14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 s="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 s="14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 s="14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 s="14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 s="14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 s="14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 s="14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 s="14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 s="14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 s="14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 s="1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 s="14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 s="14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 s="14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 s="14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 s="14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 s="14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 s="14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 s="14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 s="14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 s="1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 s="14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 s="14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 s="14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 s="14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 s="14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 s="14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 s="14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 s="14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 s="14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 s="1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 s="14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 s="14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 s="14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 s="14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 s="14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 s="14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 s="14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 s="14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 s="14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 s="1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90"/>
        <v>1</v>
      </c>
      <c r="P1155">
        <f t="shared" ref="P1155:P1218" si="91">IFERROR(ROUND(E1155/L1155, 2), 0)</f>
        <v>50</v>
      </c>
      <c r="Q1155" s="11" t="s">
        <v>8334</v>
      </c>
      <c r="R1155" t="s">
        <v>8335</v>
      </c>
      <c r="S1155" s="15">
        <f t="shared" ref="S1155:S1218" si="92">(((J1155/60/60)/24)+DATE(1970,1,1))</f>
        <v>42143.714178240742</v>
      </c>
      <c r="T1155" s="15">
        <f t="shared" ref="T1155:T1218" si="93">(((I1155/60)/60)/24)+DATE(1970,1,1)</f>
        <v>42173.714178240742</v>
      </c>
      <c r="U1155" s="14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 s="14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 s="14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 s="14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 s="14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 s="14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 s="14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 s="14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 s="14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 s="1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 s="14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 s="14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 s="14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 s="14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 s="14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 s="14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 s="14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 s="14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 s="14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 s="1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 s="14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 s="14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 s="14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 s="14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 s="14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 s="14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 s="14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 s="14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 s="14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 s="1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 s="14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 s="14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 s="14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 s="14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 s="14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 s="14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 s="14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 s="14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 s="14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 s="1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 s="14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 s="14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 s="14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 s="14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 s="14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 s="14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 s="14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 s="14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 s="14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 s="1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 s="14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 s="14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 s="14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 s="14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 s="14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 s="14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 s="14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 s="14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 s="14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 s="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 s="14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 s="14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 s="14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 s="14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95"/>
        <v>103</v>
      </c>
      <c r="P1219">
        <f t="shared" ref="P1219:P1282" si="96">IFERROR(ROUND(E1219/L1219, 2), 0)</f>
        <v>148.57</v>
      </c>
      <c r="Q1219" s="11" t="s">
        <v>8336</v>
      </c>
      <c r="R1219" t="s">
        <v>8337</v>
      </c>
      <c r="S1219" s="15">
        <f t="shared" ref="S1219:S1282" si="97">(((J1219/60/60)/24)+DATE(1970,1,1))</f>
        <v>42535.809490740736</v>
      </c>
      <c r="T1219" s="15">
        <f t="shared" ref="T1219:T1282" si="98">(((I1219/60)/60)/24)+DATE(1970,1,1)</f>
        <v>42565.809490740736</v>
      </c>
      <c r="U1219" s="14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 s="14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 s="14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 s="14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 s="14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 s="1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 s="14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 s="14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 s="14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 s="14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 s="14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 s="14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 s="14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 s="14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 s="14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 s="1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 s="14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 s="14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 s="14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 s="14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 s="14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 s="14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 s="14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 s="14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 s="14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 s="1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 s="14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 s="14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 s="14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 s="14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 s="14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 s="14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 s="14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 s="14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 s="14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 s="1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 s="14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 s="14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 s="14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 s="14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 s="14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 s="14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 s="14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 s="14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 s="14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 s="1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 s="14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 s="14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 s="14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 s="14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 s="14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 s="14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 s="14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 s="14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 s="14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 s="1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 s="14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 s="14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 s="14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 s="14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 s="14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 s="14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 s="14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 s="14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00"/>
        <v>111</v>
      </c>
      <c r="P1283">
        <f t="shared" ref="P1283:P1346" si="101">IFERROR(ROUND(E1283/L1283, 2), 0)</f>
        <v>104.73</v>
      </c>
      <c r="Q1283" s="11" t="s">
        <v>8323</v>
      </c>
      <c r="R1283" t="s">
        <v>8324</v>
      </c>
      <c r="S1283" s="15">
        <f t="shared" ref="S1283:S1346" si="102">(((J1283/60/60)/24)+DATE(1970,1,1))</f>
        <v>41463.743472222224</v>
      </c>
      <c r="T1283" s="15">
        <f t="shared" ref="T1283:T1346" si="103">(((I1283/60)/60)/24)+DATE(1970,1,1)</f>
        <v>41483.743472222224</v>
      </c>
      <c r="U1283" s="14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 s="1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 s="14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 s="14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 s="14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 s="14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 s="14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 s="14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 s="14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 s="14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 s="14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 s="1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 s="14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 s="14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 s="14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 s="14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 s="14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 s="14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 s="14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 s="14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 s="14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 s="1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 s="14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 s="14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 s="14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 s="14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 s="14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 s="14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 s="14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 s="14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 s="14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 s="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 s="14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 s="14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 s="14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 s="14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 s="14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 s="14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 s="14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 s="14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 s="14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 s="1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 s="14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 s="14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 s="14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 s="14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 s="14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 s="14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 s="14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 s="14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 s="14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 s="1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 s="14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 s="14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 s="14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 s="14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 s="14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 s="14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 s="14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 s="14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 s="14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 s="1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 s="14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 s="14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05"/>
        <v>125</v>
      </c>
      <c r="P1347">
        <f t="shared" ref="P1347:P1410" si="106">IFERROR(ROUND(E1347/L1347, 2), 0)</f>
        <v>53.57</v>
      </c>
      <c r="Q1347" s="11" t="s">
        <v>8320</v>
      </c>
      <c r="R1347" t="s">
        <v>8321</v>
      </c>
      <c r="S1347" s="15">
        <f t="shared" ref="S1347:S1410" si="107">(((J1347/60/60)/24)+DATE(1970,1,1))</f>
        <v>41799.814340277779</v>
      </c>
      <c r="T1347" s="15">
        <f t="shared" ref="T1347:T1410" si="108">(((I1347/60)/60)/24)+DATE(1970,1,1)</f>
        <v>41834.814340277779</v>
      </c>
      <c r="U1347" s="14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 s="14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 s="14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 s="14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 s="14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 s="14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 s="14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 s="1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 s="14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 s="14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 s="14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 s="14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 s="14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 s="14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 s="14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 s="14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 s="14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 s="1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 s="14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 s="14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 s="14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 s="14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 s="14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 s="14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 s="14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 s="14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 s="14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 s="1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 s="14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 s="14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 s="14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 s="14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 s="14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 s="14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 s="14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 s="14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 s="14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 s="1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 s="14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 s="14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 s="14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 s="14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 s="14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 s="14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 s="14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 s="14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 s="14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 s="1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 s="14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 s="14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 s="14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 s="14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 s="14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 s="14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 s="14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 s="14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 s="14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 s="1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 s="14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 s="14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 s="14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 s="14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 s="14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 s="14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10"/>
        <v>0</v>
      </c>
      <c r="P1411">
        <f t="shared" ref="P1411:P1474" si="111">IFERROR(ROUND(E1411/L1411, 2), 0)</f>
        <v>0</v>
      </c>
      <c r="Q1411" s="11" t="s">
        <v>8320</v>
      </c>
      <c r="R1411" t="s">
        <v>8339</v>
      </c>
      <c r="S1411" s="15">
        <f t="shared" ref="S1411:S1474" si="112">(((J1411/60/60)/24)+DATE(1970,1,1))</f>
        <v>41945.133506944447</v>
      </c>
      <c r="T1411" s="15">
        <f t="shared" ref="T1411:T1474" si="113">(((I1411/60)/60)/24)+DATE(1970,1,1)</f>
        <v>42005.175173611111</v>
      </c>
      <c r="U1411" s="14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 s="14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 s="14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 s="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 s="14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 s="14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 s="14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 s="14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 s="14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 s="14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 s="14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 s="14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 s="14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 s="1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 s="14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 s="14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 s="14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 s="14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 s="14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 s="14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 s="14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 s="14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 s="14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 s="1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 s="14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 s="14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 s="14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 s="14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 s="14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 s="14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 s="14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 s="14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 s="14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 s="1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 s="14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 s="14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 s="14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 s="14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 s="14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 s="14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 s="14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 s="14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 s="14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 s="1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 s="14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 s="14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 s="14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 s="14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 s="14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 s="14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 s="14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 s="14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 s="14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 s="1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 s="14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 s="14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 s="14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 s="14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 s="14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 s="14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 s="14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 s="14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 s="14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 s="1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15"/>
        <v>121</v>
      </c>
      <c r="P1475">
        <f t="shared" ref="P1475:P1538" si="116">IFERROR(ROUND(E1475/L1475, 2), 0)</f>
        <v>38.46</v>
      </c>
      <c r="Q1475" s="11" t="s">
        <v>8320</v>
      </c>
      <c r="R1475" t="s">
        <v>8340</v>
      </c>
      <c r="S1475" s="15">
        <f t="shared" ref="S1475:S1538" si="117">(((J1475/60/60)/24)+DATE(1970,1,1))</f>
        <v>40939.979618055557</v>
      </c>
      <c r="T1475" s="15">
        <f t="shared" ref="T1475:T1538" si="118">(((I1475/60)/60)/24)+DATE(1970,1,1)</f>
        <v>40969.979618055557</v>
      </c>
      <c r="U1475" s="14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 s="14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 s="14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 s="14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 s="14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 s="14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 s="14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 s="14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 s="14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 s="1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 s="14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 s="14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 s="14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 s="14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 s="14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 s="14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 s="14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 s="14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 s="14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 s="1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 s="14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 s="14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 s="14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 s="14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 s="14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 s="14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 s="14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 s="14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 s="14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 s="1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 s="14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 s="14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 s="14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 s="14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 s="14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 s="14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 s="14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 s="14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 s="14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 s="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 s="14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 s="14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 s="14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 s="14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 s="14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 s="14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 s="14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 s="14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 s="14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 s="1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 s="14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 s="14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 s="14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 s="14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 s="14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 s="14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 s="14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 s="14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 s="14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 s="1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 s="14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 s="14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 s="14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 s="14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20"/>
        <v>180</v>
      </c>
      <c r="P1539">
        <f t="shared" ref="P1539:P1602" si="121">IFERROR(ROUND(E1539/L1539, 2), 0)</f>
        <v>96.38</v>
      </c>
      <c r="Q1539" s="11" t="s">
        <v>8336</v>
      </c>
      <c r="R1539" t="s">
        <v>8337</v>
      </c>
      <c r="S1539" s="15">
        <f t="shared" ref="S1539:S1602" si="122">(((J1539/60/60)/24)+DATE(1970,1,1))</f>
        <v>42552.315127314811</v>
      </c>
      <c r="T1539" s="15">
        <f t="shared" ref="T1539:T1602" si="123">(((I1539/60)/60)/24)+DATE(1970,1,1)</f>
        <v>42588.75</v>
      </c>
      <c r="U1539" s="14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 s="14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 s="14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 s="14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 s="14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 s="1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 s="14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 s="14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 s="14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 s="14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 s="14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 s="14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 s="14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 s="14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 s="14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 s="1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 s="14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 s="14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 s="14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 s="14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 s="14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 s="14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 s="14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 s="14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 s="14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 s="1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 s="14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 s="14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 s="14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 s="14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 s="14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 s="14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 s="14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 s="14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 s="14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 s="1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 s="14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 s="14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 s="14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 s="14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 s="14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 s="14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 s="14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 s="14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 s="14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 s="1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 s="14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 s="14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 s="14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 s="14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 s="14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 s="14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 s="14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 s="14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 s="14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 s="1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 s="14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 s="14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 s="14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 s="14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 s="14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 s="14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 s="14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 s="14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5"/>
        <v>108</v>
      </c>
      <c r="P1603">
        <f t="shared" ref="P1603:P1666" si="126">IFERROR(ROUND(E1603/L1603, 2), 0)</f>
        <v>48.33</v>
      </c>
      <c r="Q1603" s="11" t="s">
        <v>8323</v>
      </c>
      <c r="R1603" t="s">
        <v>8324</v>
      </c>
      <c r="S1603" s="15">
        <f t="shared" ref="S1603:S1666" si="127">(((J1603/60/60)/24)+DATE(1970,1,1))</f>
        <v>40638.092974537038</v>
      </c>
      <c r="T1603" s="15">
        <f t="shared" ref="T1603:T1666" si="128">(((I1603/60)/60)/24)+DATE(1970,1,1)</f>
        <v>40668.092974537038</v>
      </c>
      <c r="U1603" s="14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 s="1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 s="14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 s="14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 s="14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 s="14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 s="14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 s="14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 s="14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 s="14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 s="14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 s="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 s="14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 s="14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 s="14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 s="14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 s="14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 s="14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 s="14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 s="14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 s="14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 s="1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 s="14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 s="14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 s="14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 s="14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 s="14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 s="14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 s="14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 s="14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 s="14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 s="1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 s="14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 s="14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 s="14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 s="14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 s="14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 s="14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 s="14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 s="14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 s="14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 s="1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 s="14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 s="14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 s="14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 s="14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 s="14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 s="14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 s="14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 s="14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 s="14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 s="1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 s="14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 s="14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 s="14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 s="14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 s="14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 s="14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 s="14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 s="14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 s="14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 s="1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 s="14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 s="14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30"/>
        <v>119</v>
      </c>
      <c r="P1667">
        <f t="shared" ref="P1667:P1730" si="131">IFERROR(ROUND(E1667/L1667, 2), 0)</f>
        <v>44.96</v>
      </c>
      <c r="Q1667" s="11" t="s">
        <v>8323</v>
      </c>
      <c r="R1667" t="s">
        <v>8344</v>
      </c>
      <c r="S1667" s="15">
        <f t="shared" ref="S1667:S1730" si="132">(((J1667/60/60)/24)+DATE(1970,1,1))</f>
        <v>40564.649456018517</v>
      </c>
      <c r="T1667" s="15">
        <f t="shared" ref="T1667:T1730" si="133">(((I1667/60)/60)/24)+DATE(1970,1,1)</f>
        <v>40596.125</v>
      </c>
      <c r="U1667" s="14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 s="14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 s="14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 s="14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 s="14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 s="14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 s="14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 s="1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 s="14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 s="14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 s="14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 s="14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 s="14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 s="14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 s="14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 s="14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 s="14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 s="1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 s="14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 s="14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 s="14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 s="14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 s="14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 s="14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 s="14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 s="14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 s="14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 s="1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 s="14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 s="14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 s="14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 s="14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 s="14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 s="14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 s="14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 s="14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 s="14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 s="1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 s="14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 s="14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 s="14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 s="14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 s="14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 s="14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 s="14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 s="14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 s="14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 s="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 s="14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 s="14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 s="14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 s="14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 s="14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 s="14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 s="14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 s="14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 s="14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 s="1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 s="14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 s="14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 s="14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 s="14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 s="14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 s="14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35"/>
        <v>0</v>
      </c>
      <c r="P1731">
        <f t="shared" ref="P1731:P1794" si="136">IFERROR(ROUND(E1731/L1731, 2), 0)</f>
        <v>0</v>
      </c>
      <c r="Q1731" s="11" t="s">
        <v>8323</v>
      </c>
      <c r="R1731" t="s">
        <v>8345</v>
      </c>
      <c r="S1731" s="15">
        <f t="shared" ref="S1731:S1794" si="137">(((J1731/60/60)/24)+DATE(1970,1,1))</f>
        <v>42471.052152777775</v>
      </c>
      <c r="T1731" s="15">
        <f t="shared" ref="T1731:T1794" si="138">(((I1731/60)/60)/24)+DATE(1970,1,1)</f>
        <v>42531.052152777775</v>
      </c>
      <c r="U1731" s="14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 s="14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 s="14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 s="1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 s="14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 s="14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 s="14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 s="14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 s="14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 s="14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 s="14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 s="14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 s="14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 s="1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 s="14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 s="14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 s="14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 s="14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 s="14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 s="14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 s="14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 s="14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 s="14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 s="1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 s="14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 s="14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 s="14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 s="14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 s="14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 s="14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 s="14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 s="14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 s="14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 s="1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 s="14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 s="14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 s="14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 s="14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 s="14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 s="14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 s="14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 s="14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 s="14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 s="1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 s="14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 s="14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 s="14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 s="14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 s="14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 s="14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 s="14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 s="14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 s="14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 s="1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 s="14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 s="14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 s="14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 s="14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 s="14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 s="14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 s="14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 s="14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 s="14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 s="1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0"/>
        <v>1</v>
      </c>
      <c r="P1795">
        <f t="shared" ref="P1795:P1858" si="141">IFERROR(ROUND(E1795/L1795, 2), 0)</f>
        <v>20</v>
      </c>
      <c r="Q1795" s="11" t="s">
        <v>8336</v>
      </c>
      <c r="R1795" t="s">
        <v>8337</v>
      </c>
      <c r="S1795" s="15">
        <f t="shared" ref="S1795:S1858" si="142">(((J1795/60/60)/24)+DATE(1970,1,1))</f>
        <v>41940.89166666667</v>
      </c>
      <c r="T1795" s="15">
        <f t="shared" ref="T1795:T1858" si="143">(((I1795/60)/60)/24)+DATE(1970,1,1)</f>
        <v>41970.933333333334</v>
      </c>
      <c r="U1795" s="14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 s="14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 s="14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 s="14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 s="14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 s="14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 s="14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 s="14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 s="14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 s="1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 s="14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 s="14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 s="14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 s="14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 s="14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 s="14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 s="14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 s="14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 s="14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 s="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 s="14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 s="14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 s="14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 s="14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 s="14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 s="14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 s="14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 s="14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 s="14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 s="1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 s="14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 s="14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 s="14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 s="14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 s="14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 s="14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 s="14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 s="14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 s="14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 s="1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 s="14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 s="14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 s="14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 s="14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 s="14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 s="14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 s="14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 s="14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 s="14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 s="1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 s="14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 s="14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 s="14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 s="14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 s="14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 s="14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 s="14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 s="14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 s="14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 s="1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 s="14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 s="14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 s="14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 s="14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45"/>
        <v>100</v>
      </c>
      <c r="P1859">
        <f t="shared" ref="P1859:P1922" si="146">IFERROR(ROUND(E1859/L1859, 2), 0)</f>
        <v>136.36000000000001</v>
      </c>
      <c r="Q1859" s="11" t="s">
        <v>8323</v>
      </c>
      <c r="R1859" t="s">
        <v>8324</v>
      </c>
      <c r="S1859" s="15">
        <f t="shared" ref="S1859:S1922" si="147">(((J1859/60/60)/24)+DATE(1970,1,1))</f>
        <v>41864.76866898148</v>
      </c>
      <c r="T1859" s="15">
        <f t="shared" ref="T1859:T1922" si="148">(((I1859/60)/60)/24)+DATE(1970,1,1)</f>
        <v>41894.76866898148</v>
      </c>
      <c r="U1859" s="14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 s="14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 s="14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 s="14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 s="14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 s="1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 s="14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 s="14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 s="14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 s="14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 s="14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 s="14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 s="14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 s="14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 s="14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 s="1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 s="14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 s="14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 s="14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 s="14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 s="14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 s="14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 s="14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 s="14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 s="14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 s="1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 s="14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 s="14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 s="14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 s="14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 s="14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 s="14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 s="14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 s="14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 s="14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 s="1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 s="14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 s="14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 s="14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 s="14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 s="14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 s="14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 s="14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 s="14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 s="14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 s="1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 s="14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 s="14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 s="14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 s="14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 s="14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 s="14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 s="14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 s="14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 s="14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 s="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 s="14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 s="14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 s="14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 s="14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 s="14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 s="14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 s="14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 s="14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50"/>
        <v>137</v>
      </c>
      <c r="P1923">
        <f t="shared" ref="P1923:P1986" si="151">IFERROR(ROUND(E1923/L1923, 2), 0)</f>
        <v>54</v>
      </c>
      <c r="Q1923" s="11" t="s">
        <v>8323</v>
      </c>
      <c r="R1923" t="s">
        <v>8327</v>
      </c>
      <c r="S1923" s="15">
        <f t="shared" ref="S1923:S1986" si="152">(((J1923/60/60)/24)+DATE(1970,1,1))</f>
        <v>41074.221562500003</v>
      </c>
      <c r="T1923" s="15">
        <f t="shared" ref="T1923:T1986" si="153">(((I1923/60)/60)/24)+DATE(1970,1,1)</f>
        <v>41104.221562500003</v>
      </c>
      <c r="U1923" s="14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 s="1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 s="14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 s="14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 s="14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 s="14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 s="14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 s="14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 s="14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 s="14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 s="14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 s="1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 s="14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 s="14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 s="14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 s="14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 s="14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 s="14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 s="14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 s="14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 s="14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 s="1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 s="14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 s="14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 s="14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 s="14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 s="14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 s="14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 s="14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 s="14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 s="14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 s="1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 s="14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 s="14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 s="14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 s="14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 s="14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 s="14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 s="14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 s="14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 s="14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 s="1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 s="14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 s="14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 s="14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 s="14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 s="14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 s="14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 s="14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 s="14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 s="14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 s="1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 s="14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 s="14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 s="14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 s="14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 s="14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 s="14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 s="14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 s="14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 s="14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 s="1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 s="14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 s="14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55"/>
        <v>3</v>
      </c>
      <c r="P1987">
        <f t="shared" ref="P1987:P2050" si="156">IFERROR(ROUND(E1987/L1987, 2), 0)</f>
        <v>12.75</v>
      </c>
      <c r="Q1987" s="11" t="s">
        <v>8336</v>
      </c>
      <c r="R1987" t="s">
        <v>8348</v>
      </c>
      <c r="S1987" s="15">
        <f t="shared" ref="S1987:S2050" si="157">(((J1987/60/60)/24)+DATE(1970,1,1))</f>
        <v>42555.698738425926</v>
      </c>
      <c r="T1987" s="15">
        <f t="shared" ref="T1987:T2050" si="158">(((I1987/60)/60)/24)+DATE(1970,1,1)</f>
        <v>42584.958333333328</v>
      </c>
      <c r="U1987" s="14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 s="14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 s="14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 s="14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 s="14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 s="14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 s="14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 s="1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 s="14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 s="14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 s="14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 s="14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 s="14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 s="14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 s="14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 s="14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 s="14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 s="1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 s="14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 s="14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 s="14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 s="14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 s="14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 s="14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 s="14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 s="14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 s="14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 s="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 s="14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 s="14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 s="14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 s="14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 s="14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 s="14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 s="14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 s="14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 s="14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 s="1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 s="14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 s="14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 s="14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 s="14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 s="14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 s="14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 s="14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 s="14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 s="14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 s="1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 s="14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 s="14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 s="14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 s="14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 s="14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 s="14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 s="14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 s="14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 s="14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 s="1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 s="14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 s="14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 s="14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 s="14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 s="14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 s="14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60"/>
        <v>120</v>
      </c>
      <c r="P2051">
        <f t="shared" ref="P2051:P2114" si="161">IFERROR(ROUND(E2051/L2051, 2), 0)</f>
        <v>80.989999999999995</v>
      </c>
      <c r="Q2051" s="11" t="s">
        <v>8317</v>
      </c>
      <c r="R2051" t="s">
        <v>8347</v>
      </c>
      <c r="S2051" s="15">
        <f t="shared" ref="S2051:S2114" si="162">(((J2051/60/60)/24)+DATE(1970,1,1))</f>
        <v>41575.527349537035</v>
      </c>
      <c r="T2051" s="15">
        <f t="shared" ref="T2051:T2114" si="163">(((I2051/60)/60)/24)+DATE(1970,1,1)</f>
        <v>41610.957638888889</v>
      </c>
      <c r="U2051" s="14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 s="14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 s="14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 s="1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 s="14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 s="14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 s="14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 s="14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 s="14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 s="14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 s="14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 s="14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 s="14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 s="1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 s="14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 s="14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 s="14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 s="14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 s="14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 s="14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 s="14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 s="14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 s="14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 s="1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 s="14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 s="14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 s="14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 s="14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 s="14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 s="14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 s="14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 s="14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 s="14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 s="1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 s="14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 s="14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 s="14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 s="14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 s="14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 s="14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 s="14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 s="14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 s="14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 s="1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 s="14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 s="14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 s="14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 s="14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 s="14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 s="14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 s="14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 s="14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 s="14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 s="1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 s="14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 s="14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 s="14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 s="14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 s="14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 s="14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 s="14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 s="14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 s="14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 s="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65"/>
        <v>105</v>
      </c>
      <c r="P2115">
        <f t="shared" ref="P2115:P2178" si="166">IFERROR(ROUND(E2115/L2115, 2), 0)</f>
        <v>68.599999999999994</v>
      </c>
      <c r="Q2115" s="11" t="s">
        <v>8323</v>
      </c>
      <c r="R2115" t="s">
        <v>8327</v>
      </c>
      <c r="S2115" s="15">
        <f t="shared" ref="S2115:S2178" si="167">(((J2115/60/60)/24)+DATE(1970,1,1))</f>
        <v>41870.86546296296</v>
      </c>
      <c r="T2115" s="15">
        <f t="shared" ref="T2115:T2178" si="168">(((I2115/60)/60)/24)+DATE(1970,1,1)</f>
        <v>41905.86546296296</v>
      </c>
      <c r="U2115" s="14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 s="14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 s="14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 s="14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 s="14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 s="14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 s="14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 s="14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 s="14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 s="1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 s="14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 s="14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 s="14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 s="14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 s="14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 s="14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 s="14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 s="14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 s="14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 s="1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 s="14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 s="14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 s="14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 s="14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 s="14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 s="14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 s="14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 s="14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 s="14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 s="1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 s="14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 s="14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 s="14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 s="14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 s="14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 s="14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 s="14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 s="14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 s="14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 s="1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 s="14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 s="14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 s="14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 s="14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 s="14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 s="14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 s="14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 s="14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 s="14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 s="1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 s="14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 s="14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 s="14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 s="14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 s="14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 s="14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 s="14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 s="14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 s="14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 s="1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 s="14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 s="14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 s="14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 s="14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70"/>
        <v>100</v>
      </c>
      <c r="P2179">
        <f t="shared" ref="P2179:P2242" si="171">IFERROR(ROUND(E2179/L2179, 2), 0)</f>
        <v>65.87</v>
      </c>
      <c r="Q2179" s="11" t="s">
        <v>8323</v>
      </c>
      <c r="R2179" t="s">
        <v>8324</v>
      </c>
      <c r="S2179" s="15">
        <f t="shared" ref="S2179:S2242" si="172">(((J2179/60/60)/24)+DATE(1970,1,1))</f>
        <v>42502.250775462962</v>
      </c>
      <c r="T2179" s="15">
        <f t="shared" ref="T2179:T2242" si="173">(((I2179/60)/60)/24)+DATE(1970,1,1)</f>
        <v>42527.250775462962</v>
      </c>
      <c r="U2179" s="14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 s="14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 s="14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 s="14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 s="14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 s="1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 s="14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 s="14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 s="14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 s="14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 s="14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 s="14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 s="14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 s="14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 s="14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 s="1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 s="14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 s="14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 s="14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 s="14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 s="14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 s="14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 s="14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 s="14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 s="14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 s="1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 s="14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 s="14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 s="14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 s="14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 s="14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 s="14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 s="14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 s="14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 s="14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 s="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 s="14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 s="14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 s="14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 s="14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 s="14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 s="14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 s="14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 s="14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 s="14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 s="1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 s="14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 s="14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 s="14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 s="14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 s="14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 s="14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 s="14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 s="14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 s="14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 s="1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 s="14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 s="14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 s="14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 s="14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 s="14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 s="14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 s="14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 s="14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75"/>
        <v>806</v>
      </c>
      <c r="P2243">
        <f t="shared" ref="P2243:P2306" si="176">IFERROR(ROUND(E2243/L2243, 2), 0)</f>
        <v>49.47</v>
      </c>
      <c r="Q2243" s="11" t="s">
        <v>8331</v>
      </c>
      <c r="R2243" t="s">
        <v>8349</v>
      </c>
      <c r="S2243" s="15">
        <f t="shared" ref="S2243:S2306" si="177">(((J2243/60/60)/24)+DATE(1970,1,1))</f>
        <v>42766.827546296292</v>
      </c>
      <c r="T2243" s="15">
        <f t="shared" ref="T2243:T2306" si="178">(((I2243/60)/60)/24)+DATE(1970,1,1)</f>
        <v>42796.827546296292</v>
      </c>
      <c r="U2243" s="14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 s="1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 s="14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 s="14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 s="14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 s="14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 s="14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 s="14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 s="14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 s="14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 s="14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 s="1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 s="14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 s="14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 s="14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 s="14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 s="14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 s="14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 s="14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 s="14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 s="14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 s="1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 s="14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 s="14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 s="14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 s="14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 s="14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 s="14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 s="14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 s="14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 s="14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 s="1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 s="14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 s="14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 s="14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 s="14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 s="14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 s="14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 s="14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 s="14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 s="14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 s="1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 s="14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 s="14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 s="14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 s="14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 s="14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 s="14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 s="14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 s="14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 s="14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 s="1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 s="14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 s="14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 s="14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 s="14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 s="14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 s="14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 s="14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 s="14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 s="14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 s="1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 s="14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 s="14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80"/>
        <v>101</v>
      </c>
      <c r="P2307">
        <f t="shared" ref="P2307:P2370" si="181">IFERROR(ROUND(E2307/L2307, 2), 0)</f>
        <v>109.11</v>
      </c>
      <c r="Q2307" s="11" t="s">
        <v>8323</v>
      </c>
      <c r="R2307" t="s">
        <v>8327</v>
      </c>
      <c r="S2307" s="15">
        <f t="shared" ref="S2307:S2370" si="182">(((J2307/60/60)/24)+DATE(1970,1,1))</f>
        <v>41834.695277777777</v>
      </c>
      <c r="T2307" s="15">
        <f t="shared" ref="T2307:T2370" si="183">(((I2307/60)/60)/24)+DATE(1970,1,1)</f>
        <v>41859.75</v>
      </c>
      <c r="U2307" s="14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 s="14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 s="14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 s="14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 s="14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 s="14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 s="14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 s="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 s="14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 s="14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 s="14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 s="14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 s="14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 s="14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 s="14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 s="14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 s="14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 s="1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 s="14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 s="14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 s="14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 s="14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 s="14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 s="14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 s="14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 s="14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 s="14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 s="1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 s="14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 s="14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 s="14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 s="14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 s="14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 s="14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 s="14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 s="14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 s="14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 s="1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 s="14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 s="14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 s="14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 s="14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 s="14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 s="14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 s="14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 s="14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 s="14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 s="1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 s="14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 s="14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 s="14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 s="14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 s="14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 s="14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 s="14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 s="14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 s="14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 s="1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 s="14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 s="14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 s="14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 s="14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 s="14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 s="14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85"/>
        <v>0</v>
      </c>
      <c r="P2371">
        <f t="shared" ref="P2371:P2434" si="186">IFERROR(ROUND(E2371/L2371, 2), 0)</f>
        <v>0</v>
      </c>
      <c r="Q2371" s="11" t="s">
        <v>8317</v>
      </c>
      <c r="R2371" t="s">
        <v>8318</v>
      </c>
      <c r="S2371" s="15">
        <f t="shared" ref="S2371:S2434" si="187">(((J2371/60/60)/24)+DATE(1970,1,1))</f>
        <v>42380.812627314815</v>
      </c>
      <c r="T2371" s="15">
        <f t="shared" ref="T2371:T2434" si="188">(((I2371/60)/60)/24)+DATE(1970,1,1)</f>
        <v>42410.812627314815</v>
      </c>
      <c r="U2371" s="14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 s="14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 s="14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 s="1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 s="14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 s="14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 s="14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 s="14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 s="14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 s="14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 s="14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 s="14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 s="14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 s="1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 s="14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 s="14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 s="14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 s="14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 s="14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 s="14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 s="14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 s="14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 s="14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 s="1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 s="14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 s="14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 s="14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 s="14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 s="14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 s="14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 s="14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 s="14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 s="14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 s="1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 s="14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 s="14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 s="14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 s="14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 s="14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 s="14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 s="14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 s="14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 s="14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 s="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 s="14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 s="14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 s="14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 s="14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 s="14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 s="14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 s="14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 s="14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 s="14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 s="1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 s="14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 s="14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 s="14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 s="14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 s="14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 s="14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 s="14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 s="14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 s="14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 s="1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90"/>
        <v>0</v>
      </c>
      <c r="P2435">
        <f t="shared" ref="P2435:P2498" si="191">IFERROR(ROUND(E2435/L2435, 2), 0)</f>
        <v>0</v>
      </c>
      <c r="Q2435" s="11" t="s">
        <v>8334</v>
      </c>
      <c r="R2435" t="s">
        <v>8335</v>
      </c>
      <c r="S2435" s="15">
        <f t="shared" ref="S2435:S2498" si="192">(((J2435/60/60)/24)+DATE(1970,1,1))</f>
        <v>42397.89980324074</v>
      </c>
      <c r="T2435" s="15">
        <f t="shared" ref="T2435:T2498" si="193">(((I2435/60)/60)/24)+DATE(1970,1,1)</f>
        <v>42427.89980324074</v>
      </c>
      <c r="U2435" s="14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 s="14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 s="14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 s="14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 s="14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 s="14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 s="14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 s="14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 s="14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 s="1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 s="14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 s="14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 s="14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 s="14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 s="14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 s="14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 s="14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 s="14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 s="14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 s="1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 s="14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 s="14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 s="14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 s="14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 s="14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 s="14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 s="14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 s="14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 s="14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 s="1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 s="14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 s="14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 s="14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 s="14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 s="14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 s="14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 s="14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 s="14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 s="14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 s="1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 s="14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 s="14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 s="14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 s="14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 s="14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 s="14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 s="14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 s="14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 s="14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 s="1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 s="14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 s="14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 s="14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 s="14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 s="14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 s="14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 s="14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 s="14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 s="14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 s="1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 s="14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 s="14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 s="14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 s="14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95"/>
        <v>113</v>
      </c>
      <c r="P2499">
        <f t="shared" ref="P2499:P2562" si="196">IFERROR(ROUND(E2499/L2499, 2), 0)</f>
        <v>80.55</v>
      </c>
      <c r="Q2499" s="11" t="s">
        <v>8323</v>
      </c>
      <c r="R2499" t="s">
        <v>8327</v>
      </c>
      <c r="S2499" s="15">
        <f t="shared" ref="S2499:S2562" si="197">(((J2499/60/60)/24)+DATE(1970,1,1))</f>
        <v>40730.878912037035</v>
      </c>
      <c r="T2499" s="15">
        <f t="shared" ref="T2499:T2562" si="198">(((I2499/60)/60)/24)+DATE(1970,1,1)</f>
        <v>40760.878912037035</v>
      </c>
      <c r="U2499" s="14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 s="14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 s="14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 s="14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 s="14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 s="1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 s="14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 s="14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 s="14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 s="14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 s="14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 s="14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 s="14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 s="14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 s="14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 s="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 s="14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 s="14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 s="14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 s="14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 s="14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 s="14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 s="14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 s="14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 s="14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 s="1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 s="14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 s="14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 s="14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 s="14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 s="14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 s="14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 s="14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 s="14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 s="14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 s="1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 s="14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 s="14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 s="14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 s="14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 s="14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 s="14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 s="14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 s="14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 s="14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 s="1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 s="14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 s="14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 s="14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 s="14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 s="14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 s="14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 s="14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 s="14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 s="14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 s="1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 s="14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 s="14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 s="14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 s="14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 s="14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 s="14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 s="14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 s="14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00"/>
        <v>0</v>
      </c>
      <c r="P2563">
        <f t="shared" ref="P2563:P2626" si="201">IFERROR(ROUND(E2563/L2563, 2), 0)</f>
        <v>0</v>
      </c>
      <c r="Q2563" s="11" t="s">
        <v>8334</v>
      </c>
      <c r="R2563" t="s">
        <v>8335</v>
      </c>
      <c r="S2563" s="15">
        <f t="shared" ref="S2563:S2626" si="202">(((J2563/60/60)/24)+DATE(1970,1,1))</f>
        <v>42260.528807870374</v>
      </c>
      <c r="T2563" s="15">
        <f t="shared" ref="T2563:T2626" si="203">(((I2563/60)/60)/24)+DATE(1970,1,1)</f>
        <v>42290.528807870374</v>
      </c>
      <c r="U2563" s="14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 s="1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 s="14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 s="14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 s="14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 s="14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 s="14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 s="14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 s="14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 s="14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 s="14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 s="1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 s="14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 s="14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 s="14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 s="14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 s="14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 s="14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 s="14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 s="14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 s="14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 s="1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 s="14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 s="14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 s="14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 s="14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 s="14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 s="14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 s="14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 s="14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 s="14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 s="1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 s="14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 s="14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 s="14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 s="14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 s="14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 s="14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 s="14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 s="14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 s="14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 s="1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 s="14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 s="14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 s="14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 s="14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 s="14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 s="14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 s="14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 s="14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 s="14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 s="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 s="14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 s="14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 s="14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 s="14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 s="14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 s="14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 s="14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 s="14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 s="14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 s="1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 s="14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 s="14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05"/>
        <v>956</v>
      </c>
      <c r="P2627">
        <f t="shared" ref="P2627:P2690" si="206">IFERROR(ROUND(E2627/L2627, 2), 0)</f>
        <v>27.58</v>
      </c>
      <c r="Q2627" s="11" t="s">
        <v>8317</v>
      </c>
      <c r="R2627" t="s">
        <v>8353</v>
      </c>
      <c r="S2627" s="15">
        <f t="shared" ref="S2627:S2690" si="207">(((J2627/60/60)/24)+DATE(1970,1,1))</f>
        <v>42658.810277777782</v>
      </c>
      <c r="T2627" s="15">
        <f t="shared" ref="T2627:T2690" si="208">(((I2627/60)/60)/24)+DATE(1970,1,1)</f>
        <v>42683.851944444439</v>
      </c>
      <c r="U2627" s="14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 s="14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 s="14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 s="14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 s="14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 s="14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 s="14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 s="1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 s="14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 s="14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 s="14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 s="14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 s="14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 s="14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 s="14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 s="14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 s="14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 s="1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 s="14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 s="14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 s="14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 s="14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 s="14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 s="14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 s="14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 s="14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 s="14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 s="1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 s="14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 s="14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 s="14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 s="14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 s="14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 s="14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 s="14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 s="14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 s="14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 s="1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 s="14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 s="14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 s="14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 s="14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 s="14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 s="14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 s="14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 s="14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 s="14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 s="1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 s="14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 s="14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 s="14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 s="14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 s="14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 s="14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 s="14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 s="14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 s="14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 s="1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 s="14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 s="14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 s="14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 s="14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 s="14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 s="14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10"/>
        <v>0</v>
      </c>
      <c r="P2691">
        <f t="shared" ref="P2691:P2754" si="211">IFERROR(ROUND(E2691/L2691, 2), 0)</f>
        <v>1</v>
      </c>
      <c r="Q2691" s="11" t="s">
        <v>8334</v>
      </c>
      <c r="R2691" t="s">
        <v>8335</v>
      </c>
      <c r="S2691" s="15">
        <f t="shared" ref="S2691:S2754" si="212">(((J2691/60/60)/24)+DATE(1970,1,1))</f>
        <v>42551.961689814809</v>
      </c>
      <c r="T2691" s="15">
        <f t="shared" ref="T2691:T2754" si="213">(((I2691/60)/60)/24)+DATE(1970,1,1)</f>
        <v>42581.961689814809</v>
      </c>
      <c r="U2691" s="14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 s="14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 s="14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 s="1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 s="14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 s="14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 s="14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 s="14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 s="14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 s="14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 s="14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 s="14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 s="14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 s="1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 s="14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 s="14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 s="14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 s="14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 s="14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 s="14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 s="14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 s="14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 s="14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 s="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 s="14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 s="14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 s="14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 s="14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 s="14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 s="14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 s="14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 s="14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 s="14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 s="1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 s="14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 s="14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 s="14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 s="14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 s="14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 s="14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 s="14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 s="14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 s="14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 s="1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 s="14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 s="14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 s="14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 s="14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 s="14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 s="14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 s="14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 s="14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 s="14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 s="1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 s="14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 s="14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 s="14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 s="14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 s="14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 s="14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 s="14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 s="14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 s="14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 s="1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5"/>
        <v>19</v>
      </c>
      <c r="P2755">
        <f t="shared" ref="P2755:P2818" si="216">IFERROR(ROUND(E2755/L2755, 2), 0)</f>
        <v>47.5</v>
      </c>
      <c r="Q2755" s="11" t="s">
        <v>8320</v>
      </c>
      <c r="R2755" t="s">
        <v>8356</v>
      </c>
      <c r="S2755" s="15">
        <f t="shared" ref="S2755:S2818" si="217">(((J2755/60/60)/24)+DATE(1970,1,1))</f>
        <v>41117.900729166664</v>
      </c>
      <c r="T2755" s="15">
        <f t="shared" ref="T2755:T2818" si="218">(((I2755/60)/60)/24)+DATE(1970,1,1)</f>
        <v>41147.900729166664</v>
      </c>
      <c r="U2755" s="14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 s="14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 s="14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 s="14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 s="14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 s="14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 s="14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 s="14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 s="14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 s="1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 s="14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 s="14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 s="14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 s="14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 s="14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 s="14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 s="14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 s="14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 s="14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 s="1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 s="14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 s="14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 s="14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 s="14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 s="14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 s="14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 s="14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 s="14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 s="14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 s="1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 s="14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 s="14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 s="14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 s="14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 s="14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 s="14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 s="14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 s="14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 s="14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 s="1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 s="14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 s="14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 s="14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 s="14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 s="14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 s="14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 s="14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 s="14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 s="14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 s="1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 s="14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 s="14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 s="14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 s="14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 s="14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 s="14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 s="14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 s="14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 s="14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 s="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 s="14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 s="14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 s="14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 s="14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20"/>
        <v>130</v>
      </c>
      <c r="P2819">
        <f t="shared" ref="P2819:P2882" si="221">IFERROR(ROUND(E2819/L2819, 2), 0)</f>
        <v>23.64</v>
      </c>
      <c r="Q2819" s="11" t="s">
        <v>8315</v>
      </c>
      <c r="R2819" t="s">
        <v>8316</v>
      </c>
      <c r="S2819" s="15">
        <f t="shared" ref="S2819:S2882" si="222">(((J2819/60/60)/24)+DATE(1970,1,1))</f>
        <v>42023.634976851856</v>
      </c>
      <c r="T2819" s="15">
        <f t="shared" ref="T2819:T2882" si="223">(((I2819/60)/60)/24)+DATE(1970,1,1)</f>
        <v>42063.634976851856</v>
      </c>
      <c r="U2819" s="14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 s="14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 s="14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 s="14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 s="14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 s="1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 s="14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 s="14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 s="14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 s="14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 s="14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 s="14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 s="14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 s="14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 s="14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 s="1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 s="14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 s="14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 s="14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 s="14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 s="14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 s="14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 s="14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 s="14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 s="14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 s="1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 s="14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 s="14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 s="14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 s="14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 s="14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 s="14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 s="14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 s="14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 s="14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 s="1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 s="14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 s="14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 s="14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 s="14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 s="14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 s="14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 s="14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 s="14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 s="14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 s="1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 s="14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 s="14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 s="14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 s="14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 s="14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 s="14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 s="14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 s="14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 s="14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 s="1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 s="14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 s="14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 s="14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 s="14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 s="14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 s="14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 s="14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 s="14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225"/>
        <v>0</v>
      </c>
      <c r="P2883">
        <f t="shared" ref="P2883:P2946" si="226">IFERROR(ROUND(E2883/L2883, 2), 0)</f>
        <v>0</v>
      </c>
      <c r="Q2883" s="11" t="s">
        <v>8315</v>
      </c>
      <c r="R2883" t="s">
        <v>8316</v>
      </c>
      <c r="S2883" s="15">
        <f t="shared" ref="S2883:S2946" si="227">(((J2883/60/60)/24)+DATE(1970,1,1))</f>
        <v>41916.597638888888</v>
      </c>
      <c r="T2883" s="15">
        <f t="shared" ref="T2883:T2946" si="228">(((I2883/60)/60)/24)+DATE(1970,1,1)</f>
        <v>41976.639305555553</v>
      </c>
      <c r="U2883" s="14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 s="1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 s="14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 s="14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 s="14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 s="14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 s="14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 s="14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 s="14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 s="14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 s="14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 s="1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 s="14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 s="14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 s="14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 s="14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 s="14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 s="14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 s="14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 s="14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 s="14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 s="1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 s="14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 s="14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 s="14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 s="14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 s="14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 s="14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 s="14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 s="14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 s="14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 s="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 s="14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 s="14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 s="14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 s="14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 s="14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 s="14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 s="14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 s="14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 s="14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 s="1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 s="14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 s="14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 s="14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 s="14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 s="14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 s="14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 s="14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 s="14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 s="14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 s="1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 s="14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 s="14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 s="14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 s="14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 s="14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 s="14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 s="14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 s="14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 s="14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 s="1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 s="14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 s="14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230"/>
        <v>0</v>
      </c>
      <c r="P2947">
        <f t="shared" ref="P2947:P3010" si="231">IFERROR(ROUND(E2947/L2947, 2), 0)</f>
        <v>0</v>
      </c>
      <c r="Q2947" s="11" t="s">
        <v>8315</v>
      </c>
      <c r="R2947" t="s">
        <v>8355</v>
      </c>
      <c r="S2947" s="15">
        <f t="shared" ref="S2947:S3010" si="232">(((J2947/60/60)/24)+DATE(1970,1,1))</f>
        <v>42118.139583333337</v>
      </c>
      <c r="T2947" s="15">
        <f t="shared" ref="T2947:T3010" si="233">(((I2947/60)/60)/24)+DATE(1970,1,1)</f>
        <v>42148.139583333337</v>
      </c>
      <c r="U2947" s="14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 s="14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 s="14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 s="14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 s="14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 s="14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 s="14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 s="1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 s="14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 s="14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 s="14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 s="14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 s="14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 s="14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 s="14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 s="14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 s="14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 s="1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 s="14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 s="14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 s="14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 s="14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 s="14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 s="14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 s="14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 s="14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 s="14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 s="1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 s="14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 s="14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 s="14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 s="14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 s="14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 s="14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 s="14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 s="14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 s="14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 s="1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 s="14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 s="14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 s="14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 s="14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 s="14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 s="14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 s="14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 s="14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 s="14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 s="1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 s="14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 s="14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 s="14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 s="14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 s="14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 s="14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 s="14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 s="14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 s="14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 s="1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 s="14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 s="14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 s="14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 s="14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 s="14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 s="14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235"/>
        <v>120</v>
      </c>
      <c r="P3011">
        <f t="shared" ref="P3011:P3074" si="236">IFERROR(ROUND(E3011/L3011, 2), 0)</f>
        <v>233.9</v>
      </c>
      <c r="Q3011" s="11" t="s">
        <v>8315</v>
      </c>
      <c r="R3011" t="s">
        <v>8355</v>
      </c>
      <c r="S3011" s="15">
        <f t="shared" ref="S3011:S3074" si="237">(((J3011/60/60)/24)+DATE(1970,1,1))</f>
        <v>41939.569907407407</v>
      </c>
      <c r="T3011" s="15">
        <f t="shared" ref="T3011:T3074" si="238">(((I3011/60)/60)/24)+DATE(1970,1,1)</f>
        <v>41969.611574074079</v>
      </c>
      <c r="U3011" s="14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 s="14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 s="14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 s="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 s="14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 s="14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 s="14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 s="14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 s="14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 s="14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 s="14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 s="14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 s="14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 s="1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 s="14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 s="14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 s="14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 s="14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 s="14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 s="14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 s="14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 s="14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 s="14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 s="1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 s="14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 s="14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 s="14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 s="14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 s="14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 s="14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 s="14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 s="14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 s="14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 s="1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 s="14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 s="14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 s="14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 s="14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 s="14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 s="14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 s="14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 s="14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 s="14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 s="1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 s="14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 s="14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 s="14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 s="14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 s="14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 s="14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 s="14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 s="14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 s="14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 s="1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 s="14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 s="14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 s="14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 s="14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 s="14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 s="14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 s="14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 s="14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 s="14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 s="1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240"/>
        <v>0</v>
      </c>
      <c r="P3075">
        <f t="shared" ref="P3075:P3138" si="241">IFERROR(ROUND(E3075/L3075, 2), 0)</f>
        <v>92.14</v>
      </c>
      <c r="Q3075" s="11" t="s">
        <v>8315</v>
      </c>
      <c r="R3075" t="s">
        <v>8355</v>
      </c>
      <c r="S3075" s="15">
        <f t="shared" ref="S3075:S3138" si="242">(((J3075/60/60)/24)+DATE(1970,1,1))</f>
        <v>42111.684027777781</v>
      </c>
      <c r="T3075" s="15">
        <f t="shared" ref="T3075:T3138" si="243">(((I3075/60)/60)/24)+DATE(1970,1,1)</f>
        <v>42169.804861111115</v>
      </c>
      <c r="U3075" s="14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 s="14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 s="14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 s="14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 s="14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 s="14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 s="14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 s="14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 s="14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 s="1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 s="14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 s="14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 s="14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 s="14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 s="14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 s="14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 s="14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 s="14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 s="14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 s="1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 s="14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 s="14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 s="14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 s="14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 s="14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 s="14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 s="14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 s="14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 s="14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 s="1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 s="14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 s="14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 s="14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 s="14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 s="14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 s="14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 s="14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 s="14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 s="14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 s="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 s="14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 s="14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 s="14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 s="14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 s="14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 s="14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 s="14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 s="14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 s="14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 s="1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 s="14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 s="14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 s="14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 s="14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 s="14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 s="14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 s="14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 s="14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 s="14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 s="1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 s="14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 s="14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 s="14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 s="14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245"/>
        <v>3</v>
      </c>
      <c r="P3139">
        <f t="shared" ref="P3139:P3202" si="246">IFERROR(ROUND(E3139/L3139, 2), 0)</f>
        <v>50</v>
      </c>
      <c r="Q3139" s="11" t="s">
        <v>8315</v>
      </c>
      <c r="R3139" t="s">
        <v>8316</v>
      </c>
      <c r="S3139" s="15">
        <f t="shared" ref="S3139:S3202" si="247">(((J3139/60/60)/24)+DATE(1970,1,1))</f>
        <v>42807.885057870371</v>
      </c>
      <c r="T3139" s="15">
        <f t="shared" ref="T3139:T3202" si="248">(((I3139/60)/60)/24)+DATE(1970,1,1)</f>
        <v>42858.8</v>
      </c>
      <c r="U3139" s="14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 s="14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 s="14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 s="14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 s="14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 s="1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 s="14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 s="14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 s="14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 s="14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 s="14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 s="14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 s="14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 s="14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 s="14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 s="1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 s="14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 s="14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 s="14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 s="14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 s="14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 s="14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 s="14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 s="14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 s="14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 s="1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 s="14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 s="14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 s="14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 s="14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 s="14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 s="14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 s="14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 s="14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 s="14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 s="1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 s="14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 s="14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 s="14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 s="14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 s="14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 s="14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 s="14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 s="14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 s="14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 s="1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 s="14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 s="14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 s="14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 s="14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 s="14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 s="14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 s="14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 s="14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 s="14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 s="1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 s="14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 s="14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 s="14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 s="14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 s="14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 s="14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 s="14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 s="14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50"/>
        <v>1</v>
      </c>
      <c r="P3203">
        <f t="shared" ref="P3203:P3266" si="251">IFERROR(ROUND(E3203/L3203, 2), 0)</f>
        <v>12.5</v>
      </c>
      <c r="Q3203" s="11" t="s">
        <v>8315</v>
      </c>
      <c r="R3203" t="s">
        <v>8357</v>
      </c>
      <c r="S3203" s="15">
        <f t="shared" ref="S3203:S3266" si="252">(((J3203/60/60)/24)+DATE(1970,1,1))</f>
        <v>41861.767094907409</v>
      </c>
      <c r="T3203" s="15">
        <f t="shared" ref="T3203:T3266" si="253">(((I3203/60)/60)/24)+DATE(1970,1,1)</f>
        <v>41882.767094907409</v>
      </c>
      <c r="U3203" s="14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 s="1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 s="14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 s="14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 s="14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 s="14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 s="14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 s="14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 s="14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 s="14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 s="14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 s="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 s="14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 s="14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 s="14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 s="14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 s="14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 s="14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 s="14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 s="14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 s="14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 s="1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 s="14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 s="14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 s="14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 s="14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 s="14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 s="14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 s="14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 s="14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 s="14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 s="1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 s="14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 s="14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 s="14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 s="14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 s="14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 s="14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 s="14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 s="14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 s="14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 s="1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 s="14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 s="14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 s="14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 s="14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 s="14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 s="14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 s="14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 s="14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 s="14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 s="1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 s="14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 s="14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 s="14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 s="14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 s="14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 s="14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 s="14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 s="14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 s="14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 s="1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 s="14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 s="14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5"/>
        <v>164</v>
      </c>
      <c r="P3267">
        <f t="shared" ref="P3267:P3330" si="256">IFERROR(ROUND(E3267/L3267, 2), 0)</f>
        <v>70.290000000000006</v>
      </c>
      <c r="Q3267" s="11" t="s">
        <v>8315</v>
      </c>
      <c r="R3267" t="s">
        <v>8316</v>
      </c>
      <c r="S3267" s="15">
        <f t="shared" ref="S3267:S3330" si="257">(((J3267/60/60)/24)+DATE(1970,1,1))</f>
        <v>42311.711979166663</v>
      </c>
      <c r="T3267" s="15">
        <f t="shared" ref="T3267:T3330" si="258">(((I3267/60)/60)/24)+DATE(1970,1,1)</f>
        <v>42341.708333333328</v>
      </c>
      <c r="U3267" s="14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 s="14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 s="14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 s="14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 s="14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 s="14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 s="14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 s="1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 s="14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 s="14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 s="14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 s="14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 s="14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 s="14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 s="14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 s="14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 s="14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 s="1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 s="14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 s="14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 s="14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 s="14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 s="14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 s="14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 s="14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 s="14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 s="14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 s="1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 s="14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 s="14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 s="14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 s="14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 s="14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 s="14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 s="14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 s="14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 s="14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 s="1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 s="14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 s="14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 s="14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 s="14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 s="14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 s="14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 s="14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 s="14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 s="14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 s="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 s="14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 s="14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 s="14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 s="14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 s="14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 s="14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 s="14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 s="14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 s="14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 s="1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 s="14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 s="14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 s="14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 s="14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 s="14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 s="14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0"/>
        <v>117</v>
      </c>
      <c r="P3331">
        <f t="shared" ref="P3331:P3394" si="261">IFERROR(ROUND(E3331/L3331, 2), 0)</f>
        <v>44.92</v>
      </c>
      <c r="Q3331" s="11" t="s">
        <v>8315</v>
      </c>
      <c r="R3331" t="s">
        <v>8316</v>
      </c>
      <c r="S3331" s="15">
        <f t="shared" ref="S3331:S3394" si="262">(((J3331/60/60)/24)+DATE(1970,1,1))</f>
        <v>41837.323009259257</v>
      </c>
      <c r="T3331" s="15">
        <f t="shared" ref="T3331:T3394" si="263">(((I3331/60)/60)/24)+DATE(1970,1,1)</f>
        <v>41847.958333333336</v>
      </c>
      <c r="U3331" s="14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 s="14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 s="14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 s="1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 s="14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 s="14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 s="14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 s="14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 s="14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 s="14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 s="14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 s="14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 s="14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 s="1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 s="14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 s="14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 s="14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 s="14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 s="14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 s="14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 s="14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 s="14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 s="14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 s="1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 s="14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 s="14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 s="14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 s="14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 s="14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 s="14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 s="14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 s="14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 s="14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 s="1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 s="14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 s="14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 s="14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 s="14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 s="14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 s="14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 s="14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 s="14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 s="14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 s="1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 s="14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 s="14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 s="14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 s="14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 s="14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 s="14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 s="14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 s="14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 s="14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 s="1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 s="14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 s="14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 s="14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 s="14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 s="14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 s="14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 s="14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 s="14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 s="14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 s="1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65"/>
        <v>106</v>
      </c>
      <c r="P3395">
        <f t="shared" ref="P3395:P3458" si="266">IFERROR(ROUND(E3395/L3395, 2), 0)</f>
        <v>36.07</v>
      </c>
      <c r="Q3395" s="11" t="s">
        <v>8315</v>
      </c>
      <c r="R3395" t="s">
        <v>8316</v>
      </c>
      <c r="S3395" s="15">
        <f t="shared" ref="S3395:S3458" si="267">(((J3395/60/60)/24)+DATE(1970,1,1))</f>
        <v>41923.921643518523</v>
      </c>
      <c r="T3395" s="15">
        <f t="shared" ref="T3395:T3458" si="268">(((I3395/60)/60)/24)+DATE(1970,1,1)</f>
        <v>41949.031944444447</v>
      </c>
      <c r="U3395" s="14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 s="14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 s="14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 s="14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 s="14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 s="14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 s="14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 s="14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 s="14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 s="1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 s="14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 s="14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 s="14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 s="14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 s="14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 s="14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 s="14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 s="14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 s="14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 s="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 s="14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 s="14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 s="14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 s="14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 s="14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 s="14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 s="14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 s="14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 s="14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 s="1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 s="14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 s="14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 s="14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 s="14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 s="14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 s="14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 s="14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 s="14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 s="14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 s="1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 s="14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 s="14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 s="14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 s="14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 s="14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 s="14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 s="14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 s="14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 s="14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 s="1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 s="14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 s="14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 s="14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 s="14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 s="14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 s="14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 s="14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 s="14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 s="14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 s="1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 s="14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 s="14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 s="14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 s="14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70"/>
        <v>140</v>
      </c>
      <c r="P3459">
        <f t="shared" ref="P3459:P3522" si="271">IFERROR(ROUND(E3459/L3459, 2), 0)</f>
        <v>50.98</v>
      </c>
      <c r="Q3459" s="11" t="s">
        <v>8315</v>
      </c>
      <c r="R3459" t="s">
        <v>8316</v>
      </c>
      <c r="S3459" s="15">
        <f t="shared" ref="S3459:S3522" si="272">(((J3459/60/60)/24)+DATE(1970,1,1))</f>
        <v>42016.706678240742</v>
      </c>
      <c r="T3459" s="15">
        <f t="shared" ref="T3459:T3522" si="273">(((I3459/60)/60)/24)+DATE(1970,1,1)</f>
        <v>42047.249305555553</v>
      </c>
      <c r="U3459" s="14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 s="14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 s="14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 s="14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 s="14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 s="1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 s="14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 s="14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 s="14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 s="14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 s="14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 s="14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 s="14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 s="14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 s="14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 s="1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 s="14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 s="14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 s="14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 s="14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 s="14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 s="14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 s="14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 s="14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 s="14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 s="1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 s="14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 s="14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 s="14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 s="14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 s="14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 s="14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 s="14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 s="14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 s="14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 s="1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 s="14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 s="14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 s="14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 s="14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 s="14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 s="14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 s="14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 s="14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 s="14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 s="1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 s="14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 s="14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 s="14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 s="14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 s="14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 s="14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 s="14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 s="14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 s="14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 s="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 s="14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 s="14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 s="14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 s="14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 s="14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 s="14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 s="14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 s="14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75"/>
        <v>169</v>
      </c>
      <c r="P3523">
        <f t="shared" ref="P3523:P3586" si="276">IFERROR(ROUND(E3523/L3523, 2), 0)</f>
        <v>45.62</v>
      </c>
      <c r="Q3523" s="11" t="s">
        <v>8315</v>
      </c>
      <c r="R3523" t="s">
        <v>8316</v>
      </c>
      <c r="S3523" s="15">
        <f t="shared" ref="S3523:S3586" si="277">(((J3523/60/60)/24)+DATE(1970,1,1))</f>
        <v>41881.361342592594</v>
      </c>
      <c r="T3523" s="15">
        <f t="shared" ref="T3523:T3586" si="278">(((I3523/60)/60)/24)+DATE(1970,1,1)</f>
        <v>41911.361342592594</v>
      </c>
      <c r="U3523" s="14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 s="1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 s="14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 s="14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 s="14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 s="14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 s="14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 s="14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 s="14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 s="14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 s="14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 s="1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 s="14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 s="14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 s="14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 s="14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 s="14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 s="14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 s="14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 s="14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 s="14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 s="1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 s="14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 s="14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 s="14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 s="14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 s="14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 s="14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 s="14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 s="14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 s="14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 s="1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 s="14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 s="14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 s="14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 s="14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 s="14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 s="14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 s="14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 s="14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 s="14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 s="1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 s="14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 s="14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 s="14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 s="14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 s="14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 s="14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 s="14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 s="14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 s="14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 s="1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 s="14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 s="14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 s="14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 s="14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 s="14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 s="14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 s="14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 s="14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 s="14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 s="1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 s="14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 s="14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80"/>
        <v>119</v>
      </c>
      <c r="P3587">
        <f t="shared" ref="P3587:P3650" si="281">IFERROR(ROUND(E3587/L3587, 2), 0)</f>
        <v>176.09</v>
      </c>
      <c r="Q3587" s="11" t="s">
        <v>8315</v>
      </c>
      <c r="R3587" t="s">
        <v>8316</v>
      </c>
      <c r="S3587" s="15">
        <f t="shared" ref="S3587:S3650" si="282">(((J3587/60/60)/24)+DATE(1970,1,1))</f>
        <v>41964.716319444444</v>
      </c>
      <c r="T3587" s="15">
        <f t="shared" ref="T3587:T3650" si="283">(((I3587/60)/60)/24)+DATE(1970,1,1)</f>
        <v>41994.716319444444</v>
      </c>
      <c r="U3587" s="14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 s="14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 s="14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 s="14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 s="14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 s="14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 s="14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 s="1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 s="14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 s="14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 s="14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 s="14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 s="14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 s="14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 s="14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 s="14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 s="14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 s="1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 s="14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 s="14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 s="14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 s="14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 s="14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 s="14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 s="14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 s="14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 s="14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 s="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 s="14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 s="14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 s="14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 s="14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 s="14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 s="14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 s="14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 s="14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 s="14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 s="1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 s="14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 s="14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 s="14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 s="14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 s="14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 s="14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 s="14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 s="14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 s="14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 s="1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 s="14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 s="14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 s="14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 s="14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 s="14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 s="14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 s="14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 s="14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 s="14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 s="1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 s="14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 s="14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 s="14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 s="14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 s="14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 s="14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104</v>
      </c>
      <c r="P3651">
        <f t="shared" ref="P3651:P3714" si="286">IFERROR(ROUND(E3651/L3651, 2), 0)</f>
        <v>97.5</v>
      </c>
      <c r="Q3651" s="11" t="s">
        <v>8315</v>
      </c>
      <c r="R3651" t="s">
        <v>8316</v>
      </c>
      <c r="S3651" s="15">
        <f t="shared" ref="S3651:S3714" si="287">(((J3651/60/60)/24)+DATE(1970,1,1))</f>
        <v>41780.712893518517</v>
      </c>
      <c r="T3651" s="15">
        <f t="shared" ref="T3651:T3714" si="288">(((I3651/60)/60)/24)+DATE(1970,1,1)</f>
        <v>41806.712893518517</v>
      </c>
      <c r="U3651" s="14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 s="14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 s="14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 s="1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 s="14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 s="14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 s="14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 s="14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 s="14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 s="14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 s="14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 s="14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 s="14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 s="1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 s="14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 s="14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 s="14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 s="14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 s="14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 s="14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 s="14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 s="14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 s="14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 s="1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 s="14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 s="14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 s="14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 s="14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 s="14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 s="14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 s="14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 s="14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 s="14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 s="1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 s="14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 s="14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 s="14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 s="14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 s="14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 s="14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 s="14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 s="14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 s="14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 s="1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 s="14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 s="14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 s="14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 s="14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 s="14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 s="14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 s="14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 s="14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 s="14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 s="1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 s="14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 s="14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 s="14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 s="14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 s="14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 s="14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 s="14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 s="14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 s="14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 s="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90"/>
        <v>102</v>
      </c>
      <c r="P3715">
        <f t="shared" ref="P3715:P3778" si="291">IFERROR(ROUND(E3715/L3715, 2), 0)</f>
        <v>106.84</v>
      </c>
      <c r="Q3715" s="11" t="s">
        <v>8315</v>
      </c>
      <c r="R3715" t="s">
        <v>8316</v>
      </c>
      <c r="S3715" s="15">
        <f t="shared" ref="S3715:S3778" si="292">(((J3715/60/60)/24)+DATE(1970,1,1))</f>
        <v>42505.738032407404</v>
      </c>
      <c r="T3715" s="15">
        <f t="shared" ref="T3715:T3778" si="293">(((I3715/60)/60)/24)+DATE(1970,1,1)</f>
        <v>42525.738032407404</v>
      </c>
      <c r="U3715" s="14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 s="14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 s="14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 s="14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 s="14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 s="14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 s="14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 s="14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 s="14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 s="1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 s="14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 s="14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 s="14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 s="14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 s="14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 s="14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 s="14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 s="14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 s="14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 s="1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 s="14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 s="14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 s="14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 s="14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 s="14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 s="14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 s="14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 s="14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 s="14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 s="1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 s="14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 s="14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 s="14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 s="14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 s="14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 s="14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 s="14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 s="14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 s="14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 s="1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 s="14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 s="14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 s="14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 s="14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 s="14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 s="14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 s="14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 s="14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 s="14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 s="1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 s="14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 s="14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 s="14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 s="14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 s="14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 s="14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 s="14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 s="14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 s="14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 s="1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 s="14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 s="14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 s="14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 s="14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95"/>
        <v>143</v>
      </c>
      <c r="P3779">
        <f t="shared" ref="P3779:P3842" si="296">IFERROR(ROUND(E3779/L3779, 2), 0)</f>
        <v>48.54</v>
      </c>
      <c r="Q3779" s="11" t="s">
        <v>8315</v>
      </c>
      <c r="R3779" t="s">
        <v>8357</v>
      </c>
      <c r="S3779" s="15">
        <f t="shared" ref="S3779:S3842" si="297">(((J3779/60/60)/24)+DATE(1970,1,1))</f>
        <v>41887.111354166671</v>
      </c>
      <c r="T3779" s="15">
        <f t="shared" ref="T3779:T3842" si="298">(((I3779/60)/60)/24)+DATE(1970,1,1)</f>
        <v>41909.166666666664</v>
      </c>
      <c r="U3779" s="14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 s="14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 s="14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 s="14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 s="14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 s="1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 s="14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 s="14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 s="14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 s="14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 s="14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 s="14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 s="14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 s="14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 s="14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 s="1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 s="14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 s="14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 s="14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 s="14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 s="14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 s="14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 s="14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 s="14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 s="14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 s="1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 s="14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 s="14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 s="14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 s="14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 s="14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 s="14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 s="14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 s="14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 s="14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 s="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 s="14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 s="14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 s="14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 s="14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 s="14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 s="14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 s="14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 s="14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 s="14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 s="1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 s="14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 s="14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 s="14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 s="14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 s="14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 s="14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 s="14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 s="14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 s="14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 s="1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 s="14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 s="14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 s="14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 s="14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 s="14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 s="14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 s="14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 s="14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300"/>
        <v>9</v>
      </c>
      <c r="P3843">
        <f t="shared" ref="P3843:P3906" si="301">IFERROR(ROUND(E3843/L3843, 2), 0)</f>
        <v>25.65</v>
      </c>
      <c r="Q3843" s="11" t="s">
        <v>8315</v>
      </c>
      <c r="R3843" t="s">
        <v>8316</v>
      </c>
      <c r="S3843" s="15">
        <f t="shared" ref="S3843:S3906" si="302">(((J3843/60/60)/24)+DATE(1970,1,1))</f>
        <v>41780.785729166666</v>
      </c>
      <c r="T3843" s="15">
        <f t="shared" ref="T3843:T3906" si="303">(((I3843/60)/60)/24)+DATE(1970,1,1)</f>
        <v>41840.785729166666</v>
      </c>
      <c r="U3843" s="14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 s="1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 s="14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 s="14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 s="14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 s="14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 s="14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 s="14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 s="14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 s="14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 s="14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 s="1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 s="14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 s="14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 s="14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 s="14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 s="14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 s="14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 s="14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 s="14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 s="14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 s="1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 s="14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 s="14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 s="14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 s="14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 s="14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 s="14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 s="14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 s="14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 s="14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 s="1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 s="14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 s="14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 s="14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 s="14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 s="14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 s="14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 s="14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 s="14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 s="14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 s="1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 s="14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 s="14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 s="14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 s="14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 s="14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 s="14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 s="14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 s="14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 s="14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 s="1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 s="14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 s="14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 s="14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 s="14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 s="14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 s="14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 s="14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 s="14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 s="14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 s="1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 s="14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 s="14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5"/>
        <v>12</v>
      </c>
      <c r="P3907">
        <f t="shared" ref="P3907:P3970" si="306">IFERROR(ROUND(E3907/L3907, 2), 0)</f>
        <v>24.71</v>
      </c>
      <c r="Q3907" s="11" t="s">
        <v>8315</v>
      </c>
      <c r="R3907" t="s">
        <v>8316</v>
      </c>
      <c r="S3907" s="15">
        <f t="shared" ref="S3907:S3970" si="307">(((J3907/60/60)/24)+DATE(1970,1,1))</f>
        <v>42124.623877314814</v>
      </c>
      <c r="T3907" s="15">
        <f t="shared" ref="T3907:T3970" si="308">(((I3907/60)/60)/24)+DATE(1970,1,1)</f>
        <v>42166.958333333328</v>
      </c>
      <c r="U3907" s="14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 s="14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 s="14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 s="14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 s="14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 s="14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 s="14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 s="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 s="14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 s="14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 s="14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 s="14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 s="14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 s="14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 s="14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 s="14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 s="14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 s="1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 s="14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 s="14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 s="14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 s="14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 s="14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 s="14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 s="14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 s="14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 s="14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 s="1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 s="14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 s="14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 s="14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 s="14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 s="14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 s="14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 s="14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 s="14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 s="14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 s="1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 s="14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 s="14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 s="14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 s="14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 s="14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 s="14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 s="14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 s="14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 s="14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 s="1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 s="14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 s="14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 s="14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 s="14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 s="14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 s="14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 s="14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 s="14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 s="14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 s="1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 s="14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 s="14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 s="14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 s="14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 s="14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 s="14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310"/>
        <v>7</v>
      </c>
      <c r="P3971">
        <f t="shared" ref="P3971:P4034" si="311">IFERROR(ROUND(E3971/L3971, 2), 0)</f>
        <v>35.17</v>
      </c>
      <c r="Q3971" s="11" t="s">
        <v>8315</v>
      </c>
      <c r="R3971" t="s">
        <v>8316</v>
      </c>
      <c r="S3971" s="15">
        <f t="shared" ref="S3971:S4034" si="312">(((J3971/60/60)/24)+DATE(1970,1,1))</f>
        <v>42601.854699074072</v>
      </c>
      <c r="T3971" s="15">
        <f t="shared" ref="T3971:T4034" si="313">(((I3971/60)/60)/24)+DATE(1970,1,1)</f>
        <v>42611.163194444445</v>
      </c>
      <c r="U3971" s="14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 s="14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 s="14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 s="1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 s="14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 s="14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 s="14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 s="14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 s="14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 s="14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 s="14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 s="14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 s="14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 s="1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 s="14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 s="14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 s="14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 s="14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 s="14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 s="14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 s="14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 s="14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 s="14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 s="1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 s="14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 s="14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 s="14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 s="14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 s="14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 s="14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 s="14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 s="14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 s="14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 s="1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 s="14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 s="14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 s="14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 s="14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 s="14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 s="14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 s="14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 s="14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 s="14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 s="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 s="14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 s="14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 s="14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 s="14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 s="14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 s="14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 s="14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 s="14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 s="14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 s="1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 s="14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 s="14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 s="14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 s="14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 s="14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 s="14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 s="14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 s="14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 s="14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 s="1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315"/>
        <v>26</v>
      </c>
      <c r="P4035">
        <f t="shared" ref="P4035:P4098" si="316">IFERROR(ROUND(E4035/L4035, 2), 0)</f>
        <v>65.34</v>
      </c>
      <c r="Q4035" s="11" t="s">
        <v>8315</v>
      </c>
      <c r="R4035" t="s">
        <v>8316</v>
      </c>
      <c r="S4035" s="15">
        <f t="shared" ref="S4035:S4098" si="317">(((J4035/60/60)/24)+DATE(1970,1,1))</f>
        <v>42614.268796296295</v>
      </c>
      <c r="T4035" s="15">
        <f t="shared" ref="T4035:T4098" si="318">(((I4035/60)/60)/24)+DATE(1970,1,1)</f>
        <v>42645.375</v>
      </c>
      <c r="U4035" s="14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 s="14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 s="14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 s="14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 s="14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 s="14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 s="14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 s="14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 s="14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 s="1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 s="14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 s="14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 s="14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 s="14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 s="14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 s="14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 s="14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 s="14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 s="14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 s="1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 s="14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 s="14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 s="14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 s="14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 s="14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 s="14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 s="14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 s="14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 s="14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 s="1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 s="14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 s="14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 s="14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 s="14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 s="14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 s="14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 s="14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 s="14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 s="14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 s="1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 s="14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 s="14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 s="14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 s="14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 s="14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 s="14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 s="14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 s="14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 s="14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 s="1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 s="14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 s="14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 s="14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 s="14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 s="14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 s="14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 s="14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 s="14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 s="14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 s="1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 s="14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 s="14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 s="14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 s="14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320"/>
        <v>0</v>
      </c>
      <c r="P4099">
        <f t="shared" ref="P4099:P4115" si="321">IFERROR(ROUND(E4099/L4099, 2), 0)</f>
        <v>0</v>
      </c>
      <c r="Q4099" s="11" t="s">
        <v>8315</v>
      </c>
      <c r="R4099" t="s">
        <v>8316</v>
      </c>
      <c r="S4099" s="15">
        <f t="shared" ref="S4099:S4115" si="322">(((J4099/60/60)/24)+DATE(1970,1,1))</f>
        <v>42344.824502314819</v>
      </c>
      <c r="T4099" s="15">
        <f t="shared" ref="T4099:T4115" si="323">(((I4099/60)/60)/24)+DATE(1970,1,1)</f>
        <v>42400.996527777781</v>
      </c>
      <c r="U4099" s="14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 s="14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 s="14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 s="14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 s="14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 s="1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 s="14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 s="14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 s="14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 s="14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 s="14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 s="14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 s="14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 s="14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 s="14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 s="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 s="14">
        <f t="shared" si="324"/>
        <v>2015</v>
      </c>
    </row>
  </sheetData>
  <autoFilter ref="A1:U4115" xr:uid="{A4F44828-12D7-B748-A30C-9C339D15DF74}"/>
  <conditionalFormatting sqref="F1:F1048576">
    <cfRule type="containsText" dxfId="4" priority="7" operator="containsText" text="canceled">
      <formula>NOT(ISERROR(SEARCH("canceled",F1)))</formula>
    </cfRule>
    <cfRule type="containsText" dxfId="3" priority="8" operator="containsText" text="failed">
      <formula>NOT(ISERROR(SEARCH("failed",F1)))</formula>
    </cfRule>
    <cfRule type="containsText" dxfId="2" priority="10" operator="containsText" text="successful">
      <formula>NOT(ISERROR(SEARCH("successful",F1)))</formula>
    </cfRule>
    <cfRule type="containsText" dxfId="1" priority="11" operator="containsText" text="live">
      <formula>NOT(ISERROR(SEARCH("live",F1)))</formula>
    </cfRule>
  </conditionalFormatting>
  <conditionalFormatting sqref="F47">
    <cfRule type="containsText" dxfId="0" priority="9" operator="containsText" text="failed">
      <formula>NOT(ISERROR(SEARCH("failed",F47)))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C00000"/>
        <color rgb="FF0070C0"/>
      </colorScale>
    </cfRule>
    <cfRule type="colorScale" priority="6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44F4-E754-5140-B4AC-4FBFC5883668}">
  <dimension ref="A1:H13"/>
  <sheetViews>
    <sheetView zoomScale="101" workbookViewId="0">
      <selection sqref="A1:D13"/>
    </sheetView>
  </sheetViews>
  <sheetFormatPr baseColWidth="10" defaultRowHeight="15" x14ac:dyDescent="0.2"/>
  <cols>
    <col min="1" max="8" width="19.5" customWidth="1"/>
  </cols>
  <sheetData>
    <row r="1" spans="1:8" x14ac:dyDescent="0.2">
      <c r="A1" s="1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2">
      <c r="A2" t="s">
        <v>8406</v>
      </c>
      <c r="B2">
        <f>COUNTIFS(Kickstarter!$F:$F,"successful",Kickstarter!$D:$D,"&lt;1000", Kickstarter!$R:$R, "plays")</f>
        <v>141</v>
      </c>
      <c r="C2">
        <f>COUNTIFS(Kickstarter!$F:$F,"failed",Kickstarter!$D:$D,"&lt;1000", Kickstarter!$R:$R, "plays")</f>
        <v>45</v>
      </c>
      <c r="D2">
        <f>COUNTIFS(Kickstarter!$F:$F,"canceled",Kickstarter!$D:$D,"&lt;1000", Kickstarter!$R:$R, "plays")</f>
        <v>0</v>
      </c>
      <c r="E2">
        <f>SUM(B2:D2)</f>
        <v>186</v>
      </c>
      <c r="F2" s="17">
        <f>(B2/E2)*100</f>
        <v>75.806451612903231</v>
      </c>
      <c r="G2" s="18">
        <f>(C2/E2)*100</f>
        <v>24.193548387096776</v>
      </c>
      <c r="H2">
        <f>(D2/E2)*100</f>
        <v>0</v>
      </c>
    </row>
    <row r="3" spans="1:8" x14ac:dyDescent="0.2">
      <c r="A3" t="s">
        <v>8407</v>
      </c>
      <c r="B3">
        <f>COUNTIFS(Kickstarter!$F:$F,"successful",Kickstarter!$D:$D,"&gt;=1000", Kickstarter!$D:$D,"&lt;=4999", Kickstarter!$R:$R, "plays")</f>
        <v>388</v>
      </c>
      <c r="C3">
        <f>COUNTIFS(Kickstarter!$F:$F,"failed",Kickstarter!$D:$D,"&gt;=1000", Kickstarter!$D:$D,"&lt;=4999", Kickstarter!$R:$R, "plays")</f>
        <v>146</v>
      </c>
      <c r="D3">
        <f>COUNTIFS(Kickstarter!$F:$F,"canceled",Kickstarter!$D:$D,"&gt;=1000", Kickstarter!$D:$D,"&lt;=4999", Kickstarter!$R:$R, "plays")</f>
        <v>0</v>
      </c>
      <c r="E3">
        <f t="shared" ref="E3:E13" si="0">SUM(B3:D3)</f>
        <v>534</v>
      </c>
      <c r="F3" s="17">
        <f t="shared" ref="F3:F13" si="1">(B3/E3)*100</f>
        <v>72.659176029962552</v>
      </c>
      <c r="G3" s="18">
        <f>(C3/E3)*100</f>
        <v>27.340823970037455</v>
      </c>
      <c r="H3">
        <f t="shared" ref="H3:H13" si="2">(D3/E3)*100</f>
        <v>0</v>
      </c>
    </row>
    <row r="4" spans="1:8" x14ac:dyDescent="0.2">
      <c r="A4" t="s">
        <v>8408</v>
      </c>
      <c r="B4">
        <f>COUNTIFS(Kickstarter!$F:$F,"successful",Kickstarter!$D:$D,"&gt;=5000", Kickstarter!$D:$D,"&lt;=9999", Kickstarter!$R:$R, "plays")</f>
        <v>93</v>
      </c>
      <c r="C4">
        <f>COUNTIFS(Kickstarter!$F:$F,"failed",Kickstarter!$D:$D,"&gt;=5000", Kickstarter!$D:$D,"&lt;=9999", Kickstarter!$R:$R, "plays")</f>
        <v>76</v>
      </c>
      <c r="D4">
        <f>COUNTIFS(Kickstarter!$F:$F,"canceled",Kickstarter!$D:$D,"&gt;=5000", Kickstarter!$D:$D,"&lt;=9999", Kickstarter!$R:$R, "plays")</f>
        <v>0</v>
      </c>
      <c r="E4">
        <f t="shared" si="0"/>
        <v>169</v>
      </c>
      <c r="F4" s="17">
        <f t="shared" si="1"/>
        <v>55.029585798816569</v>
      </c>
      <c r="G4" s="18">
        <f>(C4/E4)*100</f>
        <v>44.970414201183431</v>
      </c>
      <c r="H4">
        <f t="shared" si="2"/>
        <v>0</v>
      </c>
    </row>
    <row r="5" spans="1:8" x14ac:dyDescent="0.2">
      <c r="A5" t="s">
        <v>8409</v>
      </c>
      <c r="B5">
        <f>COUNTIFS(Kickstarter!$F:$F,"successful",Kickstarter!$D:$D,"&gt;=10000", Kickstarter!$D:$D,"&lt;=14999", Kickstarter!$R:$R, "plays")</f>
        <v>39</v>
      </c>
      <c r="C5">
        <f>COUNTIFS(Kickstarter!$F:$F,"failed",Kickstarter!$D:$D,"&gt;=10000", Kickstarter!$D:$D,"&lt;=14999", Kickstarter!$R:$R, "plays")</f>
        <v>33</v>
      </c>
      <c r="D5">
        <f>COUNTIFS(Kickstarter!$F:$F,"canceled",Kickstarter!$D:$D,"&gt;=10000", Kickstarter!$D:$D,"&lt;=14999", Kickstarter!$R:$R, "plays")</f>
        <v>0</v>
      </c>
      <c r="E5">
        <f t="shared" si="0"/>
        <v>72</v>
      </c>
      <c r="F5" s="17">
        <f t="shared" si="1"/>
        <v>54.166666666666664</v>
      </c>
      <c r="G5" s="18">
        <f t="shared" ref="G5:G13" si="3">(C5/E5)*100</f>
        <v>45.833333333333329</v>
      </c>
      <c r="H5">
        <f t="shared" si="2"/>
        <v>0</v>
      </c>
    </row>
    <row r="6" spans="1:8" x14ac:dyDescent="0.2">
      <c r="A6" t="s">
        <v>8410</v>
      </c>
      <c r="B6">
        <f>COUNTIFS(Kickstarter!$F:$F,"successful",Kickstarter!$D:$D,"&gt;=15000", Kickstarter!$D:$D,"&lt;=19999", Kickstarter!$R:$R, "plays")</f>
        <v>12</v>
      </c>
      <c r="C6">
        <f>COUNTIFS(Kickstarter!$F:$F,"failed",Kickstarter!$D:$D,"&gt;=15000", Kickstarter!$D:$D,"&lt;=19999", Kickstarter!$R:$R, "plays")</f>
        <v>12</v>
      </c>
      <c r="D6">
        <f>COUNTIFS(Kickstarter!$F:$F,"canceled",Kickstarter!$D:$D,"&gt;=15000", Kickstarter!$D:$D,"&lt;=19999", Kickstarter!$R:$R, "plays")</f>
        <v>0</v>
      </c>
      <c r="E6">
        <f t="shared" si="0"/>
        <v>24</v>
      </c>
      <c r="F6" s="17">
        <f t="shared" si="1"/>
        <v>50</v>
      </c>
      <c r="G6" s="18">
        <f t="shared" si="3"/>
        <v>50</v>
      </c>
      <c r="H6">
        <f t="shared" si="2"/>
        <v>0</v>
      </c>
    </row>
    <row r="7" spans="1:8" x14ac:dyDescent="0.2">
      <c r="A7" t="s">
        <v>8411</v>
      </c>
      <c r="B7">
        <f>COUNTIFS(Kickstarter!$F:$F,"successful",Kickstarter!$D:$D,"&gt;=20000", Kickstarter!$D:$D,"&lt;=24999", Kickstarter!$R:$R, "plays")</f>
        <v>9</v>
      </c>
      <c r="C7">
        <f>COUNTIFS(Kickstarter!$F:$F,"failed",Kickstarter!$D:$D,"&gt;=20000", Kickstarter!$D:$D,"&lt;=24999", Kickstarter!$R:$R, "plays")</f>
        <v>11</v>
      </c>
      <c r="D7">
        <f>COUNTIFS(Kickstarter!$F:$F,"canceled",Kickstarter!$D:$D,"&gt;=20000", Kickstarter!$D:$D,"&lt;=24999", Kickstarter!$R:$R, "plays")</f>
        <v>0</v>
      </c>
      <c r="E7">
        <f t="shared" si="0"/>
        <v>20</v>
      </c>
      <c r="F7" s="17">
        <f t="shared" si="1"/>
        <v>45</v>
      </c>
      <c r="G7" s="18">
        <f t="shared" si="3"/>
        <v>55.000000000000007</v>
      </c>
      <c r="H7">
        <f t="shared" si="2"/>
        <v>0</v>
      </c>
    </row>
    <row r="8" spans="1:8" x14ac:dyDescent="0.2">
      <c r="A8" t="s">
        <v>8412</v>
      </c>
      <c r="B8">
        <f>COUNTIFS(Kickstarter!$F:$F,"successful",Kickstarter!$D:$D,"&gt;=25000", Kickstarter!$D:$D,"&lt;=29999", Kickstarter!$R:$R, "plays")</f>
        <v>1</v>
      </c>
      <c r="C8">
        <f>COUNTIFS(Kickstarter!$F:$F,"failed",Kickstarter!$D:$D,"&gt;=25000", Kickstarter!$D:$D,"&lt;=29999", Kickstarter!$R:$R, "plays")</f>
        <v>4</v>
      </c>
      <c r="D8">
        <f>COUNTIFS(Kickstarter!$F:$F,"canceled",Kickstarter!$D:$D,"&gt;=25000", Kickstarter!$D:$D,"&lt;=29999", Kickstarter!$R:$R, "plays")</f>
        <v>0</v>
      </c>
      <c r="E8">
        <f t="shared" si="0"/>
        <v>5</v>
      </c>
      <c r="F8" s="17">
        <f t="shared" si="1"/>
        <v>20</v>
      </c>
      <c r="G8" s="18">
        <f t="shared" si="3"/>
        <v>80</v>
      </c>
      <c r="H8">
        <f t="shared" si="2"/>
        <v>0</v>
      </c>
    </row>
    <row r="9" spans="1:8" x14ac:dyDescent="0.2">
      <c r="A9" t="s">
        <v>8413</v>
      </c>
      <c r="B9">
        <f>COUNTIFS(Kickstarter!$F:$F,"successful",Kickstarter!$D:$D,"&gt;=30000", Kickstarter!$D:$D,"&lt;=34999", Kickstarter!$R:$R, "plays")</f>
        <v>3</v>
      </c>
      <c r="C9">
        <f>COUNTIFS(Kickstarter!$F:$F,"failed",Kickstarter!$D:$D,"&gt;=30000", Kickstarter!$D:$D,"&lt;=34999", Kickstarter!$R:$R, "plays")</f>
        <v>8</v>
      </c>
      <c r="D9">
        <f>COUNTIFS(Kickstarter!$F:$F,"canceled",Kickstarter!$D:$D,"&gt;=30000", Kickstarter!$D:$D,"&lt;=34999", Kickstarter!$R:$R, "plays")</f>
        <v>0</v>
      </c>
      <c r="E9">
        <f t="shared" si="0"/>
        <v>11</v>
      </c>
      <c r="F9" s="17">
        <f t="shared" si="1"/>
        <v>27.27272727272727</v>
      </c>
      <c r="G9" s="18">
        <f t="shared" si="3"/>
        <v>72.727272727272734</v>
      </c>
      <c r="H9">
        <f t="shared" si="2"/>
        <v>0</v>
      </c>
    </row>
    <row r="10" spans="1:8" x14ac:dyDescent="0.2">
      <c r="A10" t="s">
        <v>8414</v>
      </c>
      <c r="B10">
        <f>COUNTIFS(Kickstarter!$F:$F,"successful",Kickstarter!$D:$D,"&gt;=35000", Kickstarter!$D:$D,"&lt;=39999", Kickstarter!$R:$R, "plays")</f>
        <v>4</v>
      </c>
      <c r="C10">
        <f>COUNTIFS(Kickstarter!$F:$F,"failed",Kickstarter!$D:$D,"&gt;=35000", Kickstarter!$D:$D,"&lt;=39999", Kickstarter!$R:$R, "plays")</f>
        <v>2</v>
      </c>
      <c r="D10">
        <f>COUNTIFS(Kickstarter!$F:$F,"canceled",Kickstarter!$D:$D,"&gt;=35000", Kickstarter!$D:$D,"&lt;=39999", Kickstarter!$R:$R, "plays")</f>
        <v>0</v>
      </c>
      <c r="E10">
        <f t="shared" si="0"/>
        <v>6</v>
      </c>
      <c r="F10" s="17">
        <f t="shared" si="1"/>
        <v>66.666666666666657</v>
      </c>
      <c r="G10" s="18">
        <f t="shared" si="3"/>
        <v>33.333333333333329</v>
      </c>
      <c r="H10">
        <f t="shared" si="2"/>
        <v>0</v>
      </c>
    </row>
    <row r="11" spans="1:8" x14ac:dyDescent="0.2">
      <c r="A11" t="s">
        <v>8415</v>
      </c>
      <c r="B11">
        <f>COUNTIFS(Kickstarter!$F:$F,"successful",Kickstarter!$D:$D,"&gt;=40000", Kickstarter!$D:$D,"&lt;=44999", Kickstarter!$R:$R, "plays")</f>
        <v>2</v>
      </c>
      <c r="C11">
        <f>COUNTIFS(Kickstarter!$F:$F,"failed",Kickstarter!$D:$D,"&gt;=40000", Kickstarter!$D:$D,"&lt;=44999", Kickstarter!$R:$R, "plays")</f>
        <v>1</v>
      </c>
      <c r="D11">
        <f>COUNTIFS(Kickstarter!$F:$F,"canceled",Kickstarter!$D:$D,"&gt;=40000", Kickstarter!$D:$D,"&lt;=44999", Kickstarter!$R:$R, "plays")</f>
        <v>0</v>
      </c>
      <c r="E11">
        <f t="shared" si="0"/>
        <v>3</v>
      </c>
      <c r="F11" s="17">
        <f t="shared" si="1"/>
        <v>66.666666666666657</v>
      </c>
      <c r="G11" s="18">
        <f t="shared" si="3"/>
        <v>33.333333333333329</v>
      </c>
      <c r="H11">
        <f t="shared" si="2"/>
        <v>0</v>
      </c>
    </row>
    <row r="12" spans="1:8" x14ac:dyDescent="0.2">
      <c r="A12" t="s">
        <v>8416</v>
      </c>
      <c r="B12">
        <f>COUNTIFS(Kickstarter!$F:$F,"successful",Kickstarter!$D:$D,"&gt;=45000", Kickstarter!$D:$D,"&lt;=49999", Kickstarter!$R:$R, "plays")</f>
        <v>0</v>
      </c>
      <c r="C12">
        <f>COUNTIFS(Kickstarter!$F:$F,"failed",Kickstarter!$D:$D,"&gt;=45000", Kickstarter!$D:$D,"&lt;=49999", Kickstarter!$R:$R, "plays")</f>
        <v>1</v>
      </c>
      <c r="D12">
        <f>COUNTIFS(Kickstarter!$F:$F,"canceled",Kickstarter!$D:$D,"&gt;=45000", Kickstarter!$D:$D,"&lt;=49999", Kickstarter!$R:$R, "plays")</f>
        <v>0</v>
      </c>
      <c r="E12">
        <f t="shared" si="0"/>
        <v>1</v>
      </c>
      <c r="F12" s="17">
        <f t="shared" si="1"/>
        <v>0</v>
      </c>
      <c r="G12" s="18">
        <f t="shared" si="3"/>
        <v>100</v>
      </c>
      <c r="H12">
        <f t="shared" si="2"/>
        <v>0</v>
      </c>
    </row>
    <row r="13" spans="1:8" x14ac:dyDescent="0.2">
      <c r="A13" t="s">
        <v>8417</v>
      </c>
      <c r="B13">
        <f>COUNTIFS(Kickstarter!$F:$F,"successful",Kickstarter!$D:$D,"&gt;50000", Kickstarter!$R:$R, "plays")</f>
        <v>2</v>
      </c>
      <c r="C13">
        <f>COUNTIFS(Kickstarter!$F:$F,"failed",Kickstarter!$D:$D,"&gt;50000", Kickstarter!$R:$R, "plays")</f>
        <v>10</v>
      </c>
      <c r="D13">
        <f>COUNTIFS(Kickstarter!$F:$F,"canceled",Kickstarter!$D:$D,"&gt;50000", Kickstarter!$R:$R, "plays")</f>
        <v>0</v>
      </c>
      <c r="E13">
        <f t="shared" si="0"/>
        <v>12</v>
      </c>
      <c r="F13" s="17">
        <f t="shared" si="1"/>
        <v>16.666666666666664</v>
      </c>
      <c r="G13" s="18">
        <f t="shared" si="3"/>
        <v>83.333333333333343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6CDBC-12BB-554F-971E-F451D195FFC3}">
  <dimension ref="A1:P18"/>
  <sheetViews>
    <sheetView zoomScaleNormal="100" workbookViewId="0">
      <selection activeCell="P9" sqref="P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6" x14ac:dyDescent="0.2">
      <c r="A1" s="13" t="s">
        <v>8358</v>
      </c>
      <c r="B1" t="s">
        <v>8315</v>
      </c>
    </row>
    <row r="2" spans="1:16" x14ac:dyDescent="0.2">
      <c r="A2" s="13" t="s">
        <v>8379</v>
      </c>
      <c r="B2" t="s">
        <v>8364</v>
      </c>
    </row>
    <row r="4" spans="1:16" x14ac:dyDescent="0.2">
      <c r="A4" s="13" t="s">
        <v>8360</v>
      </c>
      <c r="B4" s="13" t="s">
        <v>8361</v>
      </c>
      <c r="I4" s="20" t="s">
        <v>8419</v>
      </c>
      <c r="J4" s="20"/>
      <c r="K4" s="20"/>
      <c r="L4" s="20"/>
    </row>
    <row r="5" spans="1:16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  <c r="J5" t="s">
        <v>8385</v>
      </c>
      <c r="K5" t="s">
        <v>8386</v>
      </c>
      <c r="L5" t="s">
        <v>8418</v>
      </c>
    </row>
    <row r="6" spans="1:16" x14ac:dyDescent="0.2">
      <c r="A6" s="15" t="s">
        <v>8373</v>
      </c>
      <c r="B6" s="12">
        <v>56</v>
      </c>
      <c r="C6" s="12">
        <v>33</v>
      </c>
      <c r="D6" s="12">
        <v>7</v>
      </c>
      <c r="E6" s="12">
        <v>96</v>
      </c>
      <c r="I6" s="15" t="s">
        <v>8373</v>
      </c>
      <c r="J6" s="18">
        <f>(B6/E6)*100</f>
        <v>58.333333333333336</v>
      </c>
      <c r="K6" s="18">
        <f>(C6/E6)*100</f>
        <v>34.375</v>
      </c>
      <c r="L6" s="18">
        <f>(D6/E6)*100</f>
        <v>7.291666666666667</v>
      </c>
      <c r="O6" s="12"/>
      <c r="P6" s="12"/>
    </row>
    <row r="7" spans="1:16" x14ac:dyDescent="0.2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  <c r="I7" s="15" t="s">
        <v>8374</v>
      </c>
      <c r="J7" s="18">
        <f t="shared" ref="J7:J17" si="0">(B7/E7)*100</f>
        <v>62.831858407079643</v>
      </c>
      <c r="K7" s="18">
        <f t="shared" ref="K7:K17" si="1">(C7/E7)*100</f>
        <v>34.513274336283182</v>
      </c>
      <c r="L7" s="18">
        <f t="shared" ref="L7:L17" si="2">(D7/E7)*100</f>
        <v>2.6548672566371683</v>
      </c>
      <c r="O7" s="12"/>
      <c r="P7" s="12"/>
    </row>
    <row r="8" spans="1:16" x14ac:dyDescent="0.2">
      <c r="A8" s="15" t="s">
        <v>8375</v>
      </c>
      <c r="B8" s="12">
        <v>56</v>
      </c>
      <c r="C8" s="12">
        <v>33</v>
      </c>
      <c r="D8" s="12">
        <v>3</v>
      </c>
      <c r="E8" s="12">
        <v>92</v>
      </c>
      <c r="I8" s="15" t="s">
        <v>8375</v>
      </c>
      <c r="J8" s="18">
        <f t="shared" si="0"/>
        <v>60.869565217391312</v>
      </c>
      <c r="K8" s="18">
        <f t="shared" si="1"/>
        <v>35.869565217391305</v>
      </c>
      <c r="L8" s="18">
        <f t="shared" si="2"/>
        <v>3.2608695652173911</v>
      </c>
      <c r="O8" s="12"/>
      <c r="P8" s="12"/>
    </row>
    <row r="9" spans="1:16" x14ac:dyDescent="0.2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  <c r="I9" s="15" t="s">
        <v>8376</v>
      </c>
      <c r="J9" s="18">
        <f t="shared" si="0"/>
        <v>62.831858407079643</v>
      </c>
      <c r="K9" s="18">
        <f t="shared" si="1"/>
        <v>35.398230088495573</v>
      </c>
      <c r="L9" s="18">
        <f t="shared" si="2"/>
        <v>1.7699115044247788</v>
      </c>
      <c r="O9" s="12"/>
      <c r="P9" s="12"/>
    </row>
    <row r="10" spans="1:16" x14ac:dyDescent="0.2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  <c r="I10" s="15" t="s">
        <v>8367</v>
      </c>
      <c r="J10" s="18">
        <f t="shared" si="0"/>
        <v>66.867469879518069</v>
      </c>
      <c r="K10" s="18">
        <f t="shared" si="1"/>
        <v>31.325301204819279</v>
      </c>
      <c r="L10" s="18">
        <f t="shared" si="2"/>
        <v>1.8072289156626504</v>
      </c>
      <c r="O10" s="12"/>
      <c r="P10" s="12"/>
    </row>
    <row r="11" spans="1:16" x14ac:dyDescent="0.2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  <c r="I11" s="15" t="s">
        <v>8377</v>
      </c>
      <c r="J11" s="18">
        <f t="shared" si="0"/>
        <v>65.359477124183002</v>
      </c>
      <c r="K11" s="18">
        <f t="shared" si="1"/>
        <v>32.026143790849673</v>
      </c>
      <c r="L11" s="18">
        <f t="shared" si="2"/>
        <v>2.6143790849673203</v>
      </c>
      <c r="O11" s="12"/>
      <c r="P11" s="12"/>
    </row>
    <row r="12" spans="1:16" x14ac:dyDescent="0.2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  <c r="I12" s="15" t="s">
        <v>8368</v>
      </c>
      <c r="J12" s="18">
        <f t="shared" si="0"/>
        <v>63.04347826086957</v>
      </c>
      <c r="K12" s="18">
        <f t="shared" si="1"/>
        <v>36.231884057971016</v>
      </c>
      <c r="L12" s="18">
        <f t="shared" si="2"/>
        <v>0.72463768115942029</v>
      </c>
      <c r="O12" s="12"/>
      <c r="P12" s="12"/>
    </row>
    <row r="13" spans="1:16" x14ac:dyDescent="0.2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  <c r="I13" s="15" t="s">
        <v>8369</v>
      </c>
      <c r="J13" s="18">
        <f t="shared" si="0"/>
        <v>58.536585365853654</v>
      </c>
      <c r="K13" s="18">
        <f t="shared" si="1"/>
        <v>38.211382113821138</v>
      </c>
      <c r="L13" s="18">
        <f t="shared" si="2"/>
        <v>3.2520325203252036</v>
      </c>
      <c r="O13" s="12"/>
      <c r="P13" s="12"/>
    </row>
    <row r="14" spans="1:16" x14ac:dyDescent="0.2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  <c r="I14" s="15" t="s">
        <v>8370</v>
      </c>
      <c r="J14" s="18">
        <f t="shared" si="0"/>
        <v>60.824742268041234</v>
      </c>
      <c r="K14" s="18">
        <f t="shared" si="1"/>
        <v>35.051546391752574</v>
      </c>
      <c r="L14" s="18">
        <f t="shared" si="2"/>
        <v>4.1237113402061851</v>
      </c>
      <c r="O14" s="12"/>
      <c r="P14" s="12"/>
    </row>
    <row r="15" spans="1:16" x14ac:dyDescent="0.2">
      <c r="A15" s="15" t="s">
        <v>8371</v>
      </c>
      <c r="B15" s="12">
        <v>65</v>
      </c>
      <c r="C15" s="12">
        <v>50</v>
      </c>
      <c r="D15" s="12"/>
      <c r="E15" s="12">
        <v>115</v>
      </c>
      <c r="I15" s="15" t="s">
        <v>8371</v>
      </c>
      <c r="J15" s="18">
        <f t="shared" si="0"/>
        <v>56.521739130434781</v>
      </c>
      <c r="K15" s="18">
        <f t="shared" si="1"/>
        <v>43.478260869565219</v>
      </c>
      <c r="L15" s="18">
        <f t="shared" si="2"/>
        <v>0</v>
      </c>
      <c r="O15" s="12"/>
      <c r="P15" s="12"/>
    </row>
    <row r="16" spans="1:16" x14ac:dyDescent="0.2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  <c r="I16" s="15" t="s">
        <v>8372</v>
      </c>
      <c r="J16" s="18">
        <f t="shared" si="0"/>
        <v>61.363636363636367</v>
      </c>
      <c r="K16" s="18">
        <f t="shared" si="1"/>
        <v>35.227272727272727</v>
      </c>
      <c r="L16" s="18">
        <f t="shared" si="2"/>
        <v>3.4090909090909087</v>
      </c>
      <c r="O16" s="12"/>
      <c r="P16" s="12"/>
    </row>
    <row r="17" spans="1:16" x14ac:dyDescent="0.2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  <c r="I17" s="15" t="s">
        <v>8378</v>
      </c>
      <c r="J17" s="18">
        <f t="shared" si="0"/>
        <v>49.333333333333336</v>
      </c>
      <c r="K17" s="18">
        <f t="shared" si="1"/>
        <v>46.666666666666664</v>
      </c>
      <c r="L17" s="18">
        <f t="shared" si="2"/>
        <v>4</v>
      </c>
      <c r="O17" s="12"/>
      <c r="P17" s="12"/>
    </row>
    <row r="18" spans="1:16" x14ac:dyDescent="0.2">
      <c r="A18" s="15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mergeCells count="1">
    <mergeCell ref="I4:L4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38B6C-F4E3-874D-9969-AC18F2CDF7D4}">
  <dimension ref="A1:F6"/>
  <sheetViews>
    <sheetView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565D3-883D-FE40-9A41-822A5AFDA18F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1062B-C669-484A-AC51-1C106C20E41A}">
  <dimension ref="A1:F18"/>
  <sheetViews>
    <sheetView workbookViewId="0">
      <selection activeCell="N26" sqref="N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5DC85-05D4-9348-9E27-94894B0397DD}">
  <dimension ref="A1:F6"/>
  <sheetViews>
    <sheetView workbookViewId="0">
      <selection activeCell="A2" sqref="A2"/>
    </sheetView>
  </sheetViews>
  <sheetFormatPr baseColWidth="10" defaultRowHeight="15" x14ac:dyDescent="0.2"/>
  <cols>
    <col min="1" max="1" width="16.66406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 Kickstarter!B:P, 11, 0)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 Kickstarter!B:P, 11, 0)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 Kickstarter!B:P, 11, 0)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 Kickstarter!B:P, 11, 0)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 Kickstarter!B:P, 11, 0)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2252-B812-7346-84B5-B41C49708A4C}">
  <dimension ref="A1:C17"/>
  <sheetViews>
    <sheetView tabSelected="1" workbookViewId="0">
      <selection activeCell="K5" sqref="K5"/>
    </sheetView>
  </sheetViews>
  <sheetFormatPr baseColWidth="10" defaultRowHeight="15" x14ac:dyDescent="0.2"/>
  <cols>
    <col min="1" max="1" width="24" customWidth="1"/>
    <col min="2" max="3" width="11.1640625" style="5" bestFit="1" customWidth="1"/>
  </cols>
  <sheetData>
    <row r="1" spans="1:3" x14ac:dyDescent="0.2">
      <c r="B1" s="5" t="s">
        <v>8385</v>
      </c>
      <c r="C1" s="5" t="s">
        <v>8386</v>
      </c>
    </row>
    <row r="2" spans="1:3" x14ac:dyDescent="0.2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8388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8392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">
      <c r="A6" t="s">
        <v>8393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">
      <c r="A7" t="s">
        <v>8394</v>
      </c>
      <c r="B7" s="16" t="e">
        <f>B5-B6</f>
        <v>#REF!</v>
      </c>
      <c r="C7" s="16" t="e">
        <f>C5-C6</f>
        <v>#REF!</v>
      </c>
    </row>
    <row r="12" spans="1:3" x14ac:dyDescent="0.2">
      <c r="A12" t="s">
        <v>8389</v>
      </c>
      <c r="B12" s="16" t="e">
        <f>AVERAGE(#REF!)</f>
        <v>#REF!</v>
      </c>
      <c r="C12" s="16" t="e">
        <f>AVERAGE(#REF!)</f>
        <v>#REF!</v>
      </c>
    </row>
    <row r="13" spans="1:3" x14ac:dyDescent="0.2">
      <c r="A13" t="s">
        <v>8390</v>
      </c>
      <c r="B13" s="16" t="e">
        <f>MEDIAN(#REF!)</f>
        <v>#REF!</v>
      </c>
      <c r="C13" s="16" t="e">
        <f>MEDIAN(#REF!)</f>
        <v>#REF!</v>
      </c>
    </row>
    <row r="14" spans="1:3" x14ac:dyDescent="0.2">
      <c r="A14" t="s">
        <v>8395</v>
      </c>
      <c r="B14" s="16" t="e">
        <f>_xlfn.STDEV.P(#REF!)</f>
        <v>#REF!</v>
      </c>
      <c r="C14" s="16" t="e">
        <f>_xlfn.STDEV.P(#REF!)</f>
        <v>#REF!</v>
      </c>
    </row>
    <row r="15" spans="1:3" x14ac:dyDescent="0.2">
      <c r="A15" t="s">
        <v>8396</v>
      </c>
      <c r="B15" s="16" t="e">
        <f>_xlfn.QUARTILE.EXC(#REF!, 3)</f>
        <v>#REF!</v>
      </c>
      <c r="C15" s="16" t="e">
        <f>_xlfn.QUARTILE.EXC(#REF!, 3)</f>
        <v>#REF!</v>
      </c>
    </row>
    <row r="16" spans="1:3" x14ac:dyDescent="0.2">
      <c r="A16" t="s">
        <v>8397</v>
      </c>
      <c r="B16" s="16" t="e">
        <f>_xlfn.QUARTILE.EXC(#REF!, 1)</f>
        <v>#REF!</v>
      </c>
      <c r="C16" s="16" t="e">
        <f>_xlfn.QUARTILE.EXC(#REF!, 1)</f>
        <v>#REF!</v>
      </c>
    </row>
    <row r="17" spans="1:3" x14ac:dyDescent="0.2">
      <c r="A17" t="s">
        <v>8398</v>
      </c>
      <c r="B17" s="16" t="e">
        <f>B15-B16</f>
        <v>#REF!</v>
      </c>
      <c r="C17" s="16" t="e">
        <f>C15-C16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2021-06-21T03:05:56Z</dcterms:modified>
</cp:coreProperties>
</file>