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E4D5EC7C-E2B5-4845-AF7B-CF54749161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nk1" sheetId="1" r:id="rId1"/>
    <sheet name="Tank2" sheetId="4" r:id="rId2"/>
    <sheet name="Tank3" sheetId="6" r:id="rId3"/>
    <sheet name="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E2" i="6"/>
  <c r="M1" i="6" s="1"/>
  <c r="E2" i="4"/>
  <c r="M1" i="4" s="1"/>
  <c r="R13" i="1"/>
  <c r="K13" i="6" s="1"/>
  <c r="K14" i="6" s="1"/>
  <c r="K15" i="6" s="1"/>
  <c r="R8" i="1"/>
  <c r="K8" i="4" s="1"/>
  <c r="K9" i="4" s="1"/>
  <c r="K10" i="4" s="1"/>
  <c r="K11" i="4" s="1"/>
  <c r="K12" i="4" s="1"/>
  <c r="R6" i="1"/>
  <c r="K6" i="4" s="1"/>
  <c r="K7" i="4" s="1"/>
  <c r="R5" i="1"/>
  <c r="K5" i="4" s="1"/>
  <c r="R2" i="1"/>
  <c r="K2" i="6" s="1"/>
  <c r="K3" i="6" s="1"/>
  <c r="K4" i="6" s="1"/>
  <c r="L11" i="6"/>
  <c r="L10" i="6"/>
  <c r="L9" i="6"/>
  <c r="L8" i="6"/>
  <c r="L7" i="6"/>
  <c r="L6" i="6"/>
  <c r="L5" i="6"/>
  <c r="Q1" i="6"/>
  <c r="P1" i="6"/>
  <c r="O1" i="6"/>
  <c r="N1" i="6"/>
  <c r="Q1" i="4"/>
  <c r="P1" i="4"/>
  <c r="O1" i="4"/>
  <c r="N1" i="4"/>
  <c r="N1" i="1"/>
  <c r="O1" i="1"/>
  <c r="P1" i="1"/>
  <c r="Q1" i="1"/>
  <c r="M1" i="1"/>
  <c r="L14" i="4"/>
  <c r="L13" i="4"/>
  <c r="L12" i="4"/>
  <c r="L11" i="4"/>
  <c r="L10" i="4"/>
  <c r="L9" i="4"/>
  <c r="L8" i="4"/>
  <c r="L7" i="4"/>
  <c r="L6" i="4"/>
  <c r="L1" i="1"/>
  <c r="F2" i="4" l="1"/>
  <c r="F2" i="6" s="1"/>
  <c r="L1" i="6" s="1"/>
  <c r="G2" i="6"/>
  <c r="K13" i="4"/>
  <c r="K14" i="4" s="1"/>
  <c r="K15" i="4" s="1"/>
  <c r="K2" i="4"/>
  <c r="K3" i="4" s="1"/>
  <c r="K4" i="4" s="1"/>
  <c r="K5" i="6"/>
  <c r="K6" i="6"/>
  <c r="K7" i="6" s="1"/>
  <c r="K8" i="6"/>
  <c r="K9" i="6" s="1"/>
  <c r="K10" i="6" s="1"/>
  <c r="K11" i="6" s="1"/>
  <c r="K12" i="6" s="1"/>
  <c r="L1" i="4" l="1"/>
</calcChain>
</file>

<file path=xl/sharedStrings.xml><?xml version="1.0" encoding="utf-8"?>
<sst xmlns="http://schemas.openxmlformats.org/spreadsheetml/2006/main" count="58" uniqueCount="22">
  <si>
    <t>Radionuclide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</si>
  <si>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</si>
  <si>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</si>
  <si>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</si>
  <si>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</si>
  <si>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</si>
  <si>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</si>
  <si>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</si>
  <si>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</si>
  <si>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</si>
  <si>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</si>
  <si>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</si>
  <si>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</si>
  <si>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</si>
  <si>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</si>
  <si>
    <t>Task / Number of tanks</t>
  </si>
  <si>
    <t>Re-188</t>
  </si>
  <si>
    <t>Lu-177</t>
  </si>
  <si>
    <t>I-131</t>
  </si>
  <si>
    <t>Ra-223</t>
  </si>
  <si>
    <t>Sm-153</t>
  </si>
  <si>
    <t>T1/2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</si>
</sst>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G3" sqref="G3"/>
    </sheetView>
  </sheetViews>
  <sheetFormatPr defaultRowHeight="15" x14ac:dyDescent="0.25"/>
  <cols>
    <col min="1" max="3" width="9.140625" style="5"/>
    <col min="4" max="4" width="14" style="5" customWidth="1"/>
    <col min="5" max="7" width="21.42578125" style="5" customWidth="1"/>
    <col min="8" max="8" width="13.140625" style="5" customWidth="1"/>
    <col min="9" max="9" width="9.140625" style="5"/>
    <col min="10" max="10" width="10.85546875" style="5" customWidth="1"/>
    <col min="11" max="11" width="9.140625" style="5" customWidth="1"/>
    <col min="12" max="16" width="9.140625" style="5" hidden="1" customWidth="1"/>
    <col min="17" max="17" width="9.140625" style="5"/>
    <col min="18" max="18" width="11.5703125" style="5" bestFit="1" customWidth="1"/>
    <col min="19" max="16384" width="9.140625" style="5"/>
  </cols>
  <sheetData>
    <row r="1" spans="1:18" s="4" customFormat="1" ht="66" customHeight="1" thickBot="1" x14ac:dyDescent="0.3">
      <c r="A1" s="4" t="s">
        <v>15</v>
      </c>
      <c r="B1" s="4" t="s">
        <v>8</v>
      </c>
      <c r="C1" s="4" t="s">
        <v>9</v>
      </c>
      <c r="D1" s="4" t="s">
        <v>10</v>
      </c>
      <c r="E1" s="4" t="s">
        <v>2</v>
      </c>
      <c r="F1" s="4" t="s">
        <v>11</v>
      </c>
      <c r="G1" s="4" t="s">
        <v>12</v>
      </c>
      <c r="H1" s="4" t="s">
        <v>0</v>
      </c>
      <c r="I1" s="4" t="s">
        <v>13</v>
      </c>
      <c r="J1" s="4" t="s">
        <v>1</v>
      </c>
      <c r="K1" s="4" t="s">
        <v>14</v>
      </c>
      <c r="L1" s="4">
        <f>COUNTA(F$2:F$15)</f>
        <v>1</v>
      </c>
      <c r="M1" s="5">
        <f>IF(ISBLANK(E2), "", VLOOKUP(E2, S!$A$2:$B$4, 2, 0))</f>
        <v>1</v>
      </c>
      <c r="N1" s="5" t="str">
        <f>IF(ISBLANK(E3), "", VLOOKUP(E3, S!$A$2:$B$4, 2, 0))</f>
        <v/>
      </c>
      <c r="O1" s="5" t="str">
        <f>IF(ISBLANK(E4), "", VLOOKUP(E4, S!$A$2:$B$4, 2, 0))</f>
        <v/>
      </c>
      <c r="P1" s="5" t="str">
        <f>IF(ISBLANK(E5), "", VLOOKUP(E5, S!$A$2:$B$4, 2, 0))</f>
        <v/>
      </c>
      <c r="Q1" s="5" t="str">
        <f>IF(ISBLANK(E6), "", VLOOKUP(E6, S!$A$2:$B$4, 2, 0))</f>
        <v/>
      </c>
      <c r="R1" s="4" t="s">
        <v>21</v>
      </c>
    </row>
    <row r="2" spans="1:18" ht="16.5" thickBot="1" x14ac:dyDescent="0.3">
      <c r="A2" s="5" t="s">
        <v>7</v>
      </c>
      <c r="B2" s="5">
        <v>1.8</v>
      </c>
      <c r="C2" s="5">
        <v>4.4000000000000004</v>
      </c>
      <c r="E2" s="5" t="s">
        <v>3</v>
      </c>
      <c r="F2" s="5">
        <v>0</v>
      </c>
      <c r="G2" s="5">
        <v>1</v>
      </c>
      <c r="H2" s="1" t="s">
        <v>18</v>
      </c>
      <c r="I2" s="8">
        <v>0.36449000000000004</v>
      </c>
      <c r="J2" s="2">
        <v>0.81499999999999995</v>
      </c>
      <c r="K2" s="3">
        <v>41000000000</v>
      </c>
      <c r="R2" s="7">
        <f>11556.29/(1440*7)</f>
        <v>1.1464573412698413</v>
      </c>
    </row>
    <row r="3" spans="1:18" ht="15.75" thickBot="1" x14ac:dyDescent="0.3">
      <c r="A3" s="5">
        <v>1</v>
      </c>
      <c r="H3" s="2"/>
      <c r="I3" s="8">
        <v>0.63699000000000006</v>
      </c>
      <c r="J3" s="2">
        <v>7.1599999999999997E-2</v>
      </c>
      <c r="K3" s="3">
        <v>41000000000</v>
      </c>
    </row>
    <row r="4" spans="1:18" ht="15.75" thickBot="1" x14ac:dyDescent="0.3">
      <c r="H4" s="2"/>
      <c r="I4" s="8">
        <v>0.28431000000000001</v>
      </c>
      <c r="J4" s="2">
        <v>6.1199999999999997E-2</v>
      </c>
      <c r="K4" s="3">
        <v>41000000000</v>
      </c>
    </row>
    <row r="5" spans="1:18" ht="15.75" thickBot="1" x14ac:dyDescent="0.25">
      <c r="H5" s="5" t="s">
        <v>20</v>
      </c>
      <c r="I5" s="9">
        <v>0.10318000000000001</v>
      </c>
      <c r="J5" s="6">
        <v>0.29249999999999998</v>
      </c>
      <c r="K5" s="3">
        <v>1100000000</v>
      </c>
      <c r="R5" s="5">
        <f>46.284/(7*24)</f>
        <v>0.27549999999999997</v>
      </c>
    </row>
    <row r="6" spans="1:18" ht="15.75" thickBot="1" x14ac:dyDescent="0.3">
      <c r="H6" s="2" t="s">
        <v>17</v>
      </c>
      <c r="I6" s="8">
        <v>0.20837</v>
      </c>
      <c r="J6" s="2">
        <v>0.1041</v>
      </c>
      <c r="K6" s="3">
        <v>92000000000</v>
      </c>
      <c r="R6" s="5">
        <f>6.4553/7</f>
        <v>0.92218571428571428</v>
      </c>
    </row>
    <row r="7" spans="1:18" ht="15.75" thickBot="1" x14ac:dyDescent="0.3">
      <c r="H7" s="2"/>
      <c r="I7" s="8">
        <v>0.11295000000000001</v>
      </c>
      <c r="J7" s="2">
        <v>6.2300000000000001E-2</v>
      </c>
      <c r="K7" s="3">
        <v>92000000000</v>
      </c>
    </row>
    <row r="8" spans="1:18" ht="15.75" thickBot="1" x14ac:dyDescent="0.3">
      <c r="H8" s="5" t="s">
        <v>16</v>
      </c>
      <c r="I8" s="8">
        <v>0.15503999999999998</v>
      </c>
      <c r="J8" s="2">
        <v>0.15490000000000001</v>
      </c>
      <c r="K8" s="3">
        <v>2000000000</v>
      </c>
      <c r="R8" s="5">
        <f>17.005/(24*7)</f>
        <v>0.10122023809523809</v>
      </c>
    </row>
    <row r="9" spans="1:18" ht="15.75" thickBot="1" x14ac:dyDescent="0.3">
      <c r="I9" s="8">
        <v>0.63302999999999998</v>
      </c>
      <c r="J9" s="2">
        <v>1.37E-2</v>
      </c>
      <c r="K9" s="3">
        <v>2000000000</v>
      </c>
    </row>
    <row r="10" spans="1:18" ht="15.75" thickBot="1" x14ac:dyDescent="0.3">
      <c r="H10" s="2"/>
      <c r="I10" s="8">
        <v>0.47799999999999998</v>
      </c>
      <c r="J10" s="2">
        <v>1.0800000000000001E-2</v>
      </c>
      <c r="K10" s="3">
        <v>2000000000</v>
      </c>
    </row>
    <row r="11" spans="1:18" ht="15.75" thickBot="1" x14ac:dyDescent="0.3">
      <c r="H11" s="2"/>
      <c r="I11" s="8">
        <v>0.93134000000000006</v>
      </c>
      <c r="J11" s="2">
        <v>6.0000000000000001E-3</v>
      </c>
      <c r="K11" s="3">
        <v>2000000000</v>
      </c>
    </row>
    <row r="12" spans="1:18" ht="15.75" thickBot="1" x14ac:dyDescent="0.3">
      <c r="H12" s="2"/>
      <c r="I12" s="8">
        <v>0.82947000000000004</v>
      </c>
      <c r="J12" s="2">
        <v>4.4000000000000003E-3</v>
      </c>
      <c r="K12" s="3">
        <v>2000000000</v>
      </c>
    </row>
    <row r="13" spans="1:18" ht="15.75" thickBot="1" x14ac:dyDescent="0.3">
      <c r="H13" s="2" t="s">
        <v>19</v>
      </c>
      <c r="I13" s="8">
        <v>0.26945999999999998</v>
      </c>
      <c r="J13" s="2">
        <v>0.13900000000000001</v>
      </c>
      <c r="K13" s="3">
        <v>45000000</v>
      </c>
      <c r="R13" s="5">
        <f>11.43/7</f>
        <v>1.6328571428571428</v>
      </c>
    </row>
    <row r="14" spans="1:18" ht="15.75" thickBot="1" x14ac:dyDescent="0.3">
      <c r="H14" s="2"/>
      <c r="I14" s="8">
        <v>0.15421000000000001</v>
      </c>
      <c r="J14" s="2">
        <v>8.9700000000000002E-2</v>
      </c>
      <c r="K14" s="3">
        <v>45000000</v>
      </c>
    </row>
    <row r="15" spans="1:18" ht="15.75" thickBot="1" x14ac:dyDescent="0.3">
      <c r="H15" s="2"/>
      <c r="I15" s="8">
        <v>0.33827999999999997</v>
      </c>
      <c r="J15" s="2">
        <v>6.83E-2</v>
      </c>
      <c r="K15" s="3">
        <v>45000000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20E2-A153-42D3-BD1A-B1D6414CBB08}">
  <dimension ref="A1:Q15"/>
  <sheetViews>
    <sheetView workbookViewId="0">
      <selection activeCell="F2" sqref="F2"/>
    </sheetView>
  </sheetViews>
  <sheetFormatPr defaultRowHeight="15" x14ac:dyDescent="0.25"/>
  <cols>
    <col min="1" max="3" width="9.140625" style="5"/>
    <col min="4" max="4" width="14" style="5" customWidth="1"/>
    <col min="5" max="7" width="21.42578125" style="5" customWidth="1"/>
    <col min="8" max="8" width="13.140625" style="5" customWidth="1"/>
    <col min="9" max="9" width="9.140625" style="5"/>
    <col min="10" max="10" width="10.85546875" style="5" customWidth="1"/>
    <col min="11" max="11" width="9.140625" style="5"/>
    <col min="12" max="16" width="0" style="5" hidden="1" customWidth="1"/>
    <col min="17" max="16384" width="9.140625" style="5"/>
  </cols>
  <sheetData>
    <row r="1" spans="1:17" s="4" customFormat="1" ht="66" customHeight="1" thickBot="1" x14ac:dyDescent="0.3">
      <c r="A1" s="4" t="s">
        <v>15</v>
      </c>
      <c r="B1" s="4" t="s">
        <v>8</v>
      </c>
      <c r="C1" s="4" t="s">
        <v>9</v>
      </c>
      <c r="D1" s="4" t="s">
        <v>10</v>
      </c>
      <c r="E1" s="4" t="s">
        <v>2</v>
      </c>
      <c r="F1" s="4" t="s">
        <v>11</v>
      </c>
      <c r="G1" s="4" t="s">
        <v>12</v>
      </c>
      <c r="H1" s="4" t="s">
        <v>0</v>
      </c>
      <c r="I1" s="4" t="s">
        <v>13</v>
      </c>
      <c r="J1" s="4" t="s">
        <v>1</v>
      </c>
      <c r="K1" s="4" t="s">
        <v>14</v>
      </c>
      <c r="L1" s="4">
        <f>COUNTA(F$2:F$14)</f>
        <v>1</v>
      </c>
      <c r="M1" s="4">
        <f>IF(ISBLANK(E2), "", VLOOKUP(E2, S!$A$2:$B$4, 2, 0))</f>
        <v>1</v>
      </c>
      <c r="N1" s="5" t="str">
        <f>IF(ISBLANK(E3), "", VLOOKUP(E3, S!$A$2:$B$4, 2, 0))</f>
        <v/>
      </c>
      <c r="O1" s="5" t="str">
        <f>IF(ISBLANK(E4), "", VLOOKUP(E4, S!$A$2:$B$4, 2, 0))</f>
        <v/>
      </c>
      <c r="P1" s="5" t="str">
        <f>IF(ISBLANK(E5), "", VLOOKUP(E5, S!$A$2:$B$4, 2, 0))</f>
        <v/>
      </c>
      <c r="Q1" s="5" t="str">
        <f>IF(ISBLANK(E6), "", VLOOKUP(E6, S!$A$2:$B$4, 2, 0))</f>
        <v/>
      </c>
    </row>
    <row r="2" spans="1:17" ht="15.75" thickBot="1" x14ac:dyDescent="0.3">
      <c r="A2" s="5" t="s">
        <v>7</v>
      </c>
      <c r="B2" s="5">
        <v>1.8</v>
      </c>
      <c r="C2" s="5">
        <v>4.5</v>
      </c>
      <c r="D2" s="5">
        <v>7.2</v>
      </c>
      <c r="E2" s="5" t="str">
        <f>Tank1!E2</f>
        <v>Concrete</v>
      </c>
      <c r="F2" s="5">
        <f>Tank1!F2*G2/Tank1!G2</f>
        <v>0</v>
      </c>
      <c r="G2" s="5">
        <f>(4.5^2+Tank1!G2^2)^0.5</f>
        <v>4.6097722286464435</v>
      </c>
      <c r="H2" s="1" t="s">
        <v>18</v>
      </c>
      <c r="I2" s="8">
        <v>0.36449000000000004</v>
      </c>
      <c r="J2" s="2">
        <v>0.81499999999999995</v>
      </c>
      <c r="K2" s="3">
        <f>Tank1!K2*0.5^(7/Tank1!R2)</f>
        <v>595340202.8627274</v>
      </c>
    </row>
    <row r="3" spans="1:17" ht="15.75" thickBot="1" x14ac:dyDescent="0.3">
      <c r="H3" s="2"/>
      <c r="I3" s="8">
        <v>0.63699000000000006</v>
      </c>
      <c r="J3" s="2">
        <v>7.1599999999999997E-2</v>
      </c>
      <c r="K3" s="3">
        <f>K2</f>
        <v>595340202.8627274</v>
      </c>
    </row>
    <row r="4" spans="1:17" ht="15.75" thickBot="1" x14ac:dyDescent="0.3">
      <c r="H4" s="2"/>
      <c r="I4" s="8">
        <v>0.28431000000000001</v>
      </c>
      <c r="J4" s="2">
        <v>6.1199999999999997E-2</v>
      </c>
      <c r="K4" s="3">
        <f>K3</f>
        <v>595340202.8627274</v>
      </c>
    </row>
    <row r="5" spans="1:17" ht="15.75" thickBot="1" x14ac:dyDescent="0.25">
      <c r="H5" s="5" t="s">
        <v>20</v>
      </c>
      <c r="I5" s="9">
        <v>0.10318000000000001</v>
      </c>
      <c r="J5" s="6">
        <v>0.29249999999999998</v>
      </c>
      <c r="K5" s="3">
        <f>Tank1!K5*0.5^(7/Tank1!R5)</f>
        <v>24.701177655403132</v>
      </c>
    </row>
    <row r="6" spans="1:17" ht="15.75" thickBot="1" x14ac:dyDescent="0.3">
      <c r="H6" s="2" t="s">
        <v>17</v>
      </c>
      <c r="I6" s="8">
        <v>0.20837</v>
      </c>
      <c r="J6" s="2">
        <v>0.1041</v>
      </c>
      <c r="K6" s="3">
        <f>Tank1!K6*0.5^(7/Tank1!R6)</f>
        <v>477277429.97594047</v>
      </c>
      <c r="L6" s="5" t="str">
        <f>IF(ISBLANK(E6), "", VLOOKUP(E6,#REF!, 2, 0))</f>
        <v/>
      </c>
    </row>
    <row r="7" spans="1:17" ht="15.75" thickBot="1" x14ac:dyDescent="0.3">
      <c r="H7" s="2"/>
      <c r="I7" s="8">
        <v>0.11295000000000001</v>
      </c>
      <c r="J7" s="2">
        <v>6.2300000000000001E-2</v>
      </c>
      <c r="K7" s="3">
        <f>K6</f>
        <v>477277429.97594047</v>
      </c>
      <c r="L7" s="5" t="str">
        <f>IF(ISBLANK(E7), "", VLOOKUP(E7,#REF!, 2, 0))</f>
        <v/>
      </c>
    </row>
    <row r="8" spans="1:17" ht="15.75" thickBot="1" x14ac:dyDescent="0.3">
      <c r="H8" s="5" t="s">
        <v>16</v>
      </c>
      <c r="I8" s="8">
        <v>0.15503999999999998</v>
      </c>
      <c r="J8" s="2">
        <v>0.15490000000000001</v>
      </c>
      <c r="K8" s="3">
        <f>Tank1!K8*0.5^(7/Tank1!R8)</f>
        <v>3.0406071758682366E-12</v>
      </c>
      <c r="L8" s="5" t="str">
        <f>IF(ISBLANK(E8), "", VLOOKUP(E8,#REF!, 2, 0))</f>
        <v/>
      </c>
    </row>
    <row r="9" spans="1:17" ht="15.75" thickBot="1" x14ac:dyDescent="0.3">
      <c r="I9" s="8">
        <v>0.63302999999999998</v>
      </c>
      <c r="J9" s="2">
        <v>1.37E-2</v>
      </c>
      <c r="K9" s="3">
        <f>K8</f>
        <v>3.0406071758682366E-12</v>
      </c>
      <c r="L9" s="5" t="str">
        <f>IF(ISBLANK(E9), "", VLOOKUP(E9,#REF!, 2, 0))</f>
        <v/>
      </c>
    </row>
    <row r="10" spans="1:17" ht="15.75" thickBot="1" x14ac:dyDescent="0.3">
      <c r="H10" s="2"/>
      <c r="I10" s="8">
        <v>0.47799999999999998</v>
      </c>
      <c r="J10" s="2">
        <v>1.0800000000000001E-2</v>
      </c>
      <c r="K10" s="3">
        <f t="shared" ref="K10:K15" si="0">K9</f>
        <v>3.0406071758682366E-12</v>
      </c>
      <c r="L10" s="5" t="str">
        <f>IF(ISBLANK(E10), "", VLOOKUP(E10,#REF!, 2, 0))</f>
        <v/>
      </c>
    </row>
    <row r="11" spans="1:17" ht="15.75" thickBot="1" x14ac:dyDescent="0.3">
      <c r="H11" s="2"/>
      <c r="I11" s="8">
        <v>0.93134000000000006</v>
      </c>
      <c r="J11" s="2">
        <v>6.0000000000000001E-3</v>
      </c>
      <c r="K11" s="3">
        <f t="shared" si="0"/>
        <v>3.0406071758682366E-12</v>
      </c>
      <c r="L11" s="5" t="str">
        <f>IF(ISBLANK(E11), "", VLOOKUP(E11,#REF!, 2, 0))</f>
        <v/>
      </c>
    </row>
    <row r="12" spans="1:17" ht="15.75" thickBot="1" x14ac:dyDescent="0.3">
      <c r="H12" s="2"/>
      <c r="I12" s="8">
        <v>0.82947000000000004</v>
      </c>
      <c r="J12" s="2">
        <v>4.4000000000000003E-3</v>
      </c>
      <c r="K12" s="3">
        <f t="shared" si="0"/>
        <v>3.0406071758682366E-12</v>
      </c>
      <c r="L12" s="5" t="str">
        <f>IF(ISBLANK(E12), "", VLOOKUP(E12,#REF!, 2, 0))</f>
        <v/>
      </c>
    </row>
    <row r="13" spans="1:17" ht="15.75" thickBot="1" x14ac:dyDescent="0.3">
      <c r="H13" s="2" t="s">
        <v>19</v>
      </c>
      <c r="I13" s="8">
        <v>0.26945999999999998</v>
      </c>
      <c r="J13" s="2">
        <v>0.13900000000000001</v>
      </c>
      <c r="K13" s="3">
        <f>Tank1!K13*0.5^(7/Tank1!R13)</f>
        <v>2305195.2735993871</v>
      </c>
      <c r="L13" s="5" t="str">
        <f>IF(ISBLANK(E13), "", VLOOKUP(E13,#REF!, 2, 0))</f>
        <v/>
      </c>
    </row>
    <row r="14" spans="1:17" ht="15.75" thickBot="1" x14ac:dyDescent="0.3">
      <c r="H14" s="2"/>
      <c r="I14" s="8">
        <v>0.15421000000000001</v>
      </c>
      <c r="J14" s="2">
        <v>8.9700000000000002E-2</v>
      </c>
      <c r="K14" s="3">
        <f t="shared" si="0"/>
        <v>2305195.2735993871</v>
      </c>
      <c r="L14" s="5" t="str">
        <f>IF(ISBLANK(E14), "", VLOOKUP(E14,#REF!, 2, 0))</f>
        <v/>
      </c>
    </row>
    <row r="15" spans="1:17" ht="15.75" thickBot="1" x14ac:dyDescent="0.3">
      <c r="H15" s="2"/>
      <c r="I15" s="8">
        <v>0.33827999999999997</v>
      </c>
      <c r="J15" s="2">
        <v>6.83E-2</v>
      </c>
      <c r="K15" s="3">
        <f t="shared" si="0"/>
        <v>2305195.2735993871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DC29-2213-4BC7-AA57-DCBD3D3391D6}">
  <dimension ref="A1:Q15"/>
  <sheetViews>
    <sheetView workbookViewId="0">
      <selection activeCell="D2" sqref="D2"/>
    </sheetView>
  </sheetViews>
  <sheetFormatPr defaultRowHeight="15" x14ac:dyDescent="0.25"/>
  <cols>
    <col min="1" max="3" width="9.140625" style="5"/>
    <col min="4" max="4" width="14" style="5" customWidth="1"/>
    <col min="5" max="7" width="21.42578125" style="5" customWidth="1"/>
    <col min="8" max="8" width="13.140625" style="5" customWidth="1"/>
    <col min="9" max="9" width="9.140625" style="5"/>
    <col min="10" max="10" width="10.85546875" style="5" customWidth="1"/>
    <col min="11" max="11" width="9.140625" style="5"/>
    <col min="12" max="16" width="0" style="5" hidden="1" customWidth="1"/>
    <col min="17" max="16384" width="9.140625" style="5"/>
  </cols>
  <sheetData>
    <row r="1" spans="1:17" s="4" customFormat="1" ht="66" customHeight="1" thickBot="1" x14ac:dyDescent="0.3">
      <c r="A1" s="4" t="s">
        <v>15</v>
      </c>
      <c r="B1" s="4" t="s">
        <v>8</v>
      </c>
      <c r="C1" s="4" t="s">
        <v>9</v>
      </c>
      <c r="D1" s="4" t="s">
        <v>10</v>
      </c>
      <c r="E1" s="4" t="s">
        <v>2</v>
      </c>
      <c r="F1" s="4" t="s">
        <v>11</v>
      </c>
      <c r="G1" s="4" t="s">
        <v>12</v>
      </c>
      <c r="H1" s="4" t="s">
        <v>0</v>
      </c>
      <c r="I1" s="4" t="s">
        <v>13</v>
      </c>
      <c r="J1" s="4" t="s">
        <v>1</v>
      </c>
      <c r="K1" s="4" t="s">
        <v>14</v>
      </c>
      <c r="L1" s="4">
        <f>COUNTA(F$2:F$11)</f>
        <v>1</v>
      </c>
      <c r="M1" s="4">
        <f>IF(ISBLANK(E2), "", VLOOKUP(E2, S!$A$2:$B$4, 2, 0))</f>
        <v>1</v>
      </c>
      <c r="N1" s="5" t="str">
        <f>IF(ISBLANK(E3), "", VLOOKUP(E3, S!$A$2:$B$4, 2, 0))</f>
        <v/>
      </c>
      <c r="O1" s="5" t="str">
        <f>IF(ISBLANK(E4), "", VLOOKUP(E4, S!$A$2:$B$4, 2, 0))</f>
        <v/>
      </c>
      <c r="P1" s="5" t="e">
        <f>IF(ISBLANK(#REF!), "", VLOOKUP(#REF!, S!$A$2:$B$4, 2, 0))</f>
        <v>#REF!</v>
      </c>
      <c r="Q1" s="5" t="str">
        <f>IF(ISBLANK(E5), "", VLOOKUP(E5, S!$A$2:$B$4, 2, 0))</f>
        <v/>
      </c>
    </row>
    <row r="2" spans="1:17" ht="15.75" thickBot="1" x14ac:dyDescent="0.3">
      <c r="A2" s="5" t="s">
        <v>7</v>
      </c>
      <c r="B2" s="5">
        <v>1.8</v>
      </c>
      <c r="C2" s="5">
        <v>4.5</v>
      </c>
      <c r="E2" s="5" t="str">
        <f>Tank1!E2</f>
        <v>Concrete</v>
      </c>
      <c r="F2" s="5">
        <f>Tank2!F2</f>
        <v>0</v>
      </c>
      <c r="G2" s="5">
        <f>Tank2!G2</f>
        <v>4.6097722286464435</v>
      </c>
      <c r="H2" s="1" t="s">
        <v>18</v>
      </c>
      <c r="I2" s="8">
        <v>0.36449000000000004</v>
      </c>
      <c r="J2" s="2">
        <v>0.81499999999999995</v>
      </c>
      <c r="K2" s="3">
        <f>Tank1!K2*0.5^(14/Tank1!R2)</f>
        <v>8644633.1010886207</v>
      </c>
    </row>
    <row r="3" spans="1:17" ht="15.75" thickBot="1" x14ac:dyDescent="0.3">
      <c r="H3" s="2"/>
      <c r="I3" s="8">
        <v>0.63699000000000006</v>
      </c>
      <c r="J3" s="2">
        <v>7.1599999999999997E-2</v>
      </c>
      <c r="K3" s="3">
        <f>K2</f>
        <v>8644633.1010886207</v>
      </c>
    </row>
    <row r="4" spans="1:17" ht="15.75" thickBot="1" x14ac:dyDescent="0.3">
      <c r="H4" s="2"/>
      <c r="I4" s="8">
        <v>0.28431000000000001</v>
      </c>
      <c r="J4" s="2">
        <v>6.1199999999999997E-2</v>
      </c>
      <c r="K4" s="3">
        <f>K3</f>
        <v>8644633.1010886207</v>
      </c>
    </row>
    <row r="5" spans="1:17" ht="15.75" thickBot="1" x14ac:dyDescent="0.25">
      <c r="H5" s="5" t="s">
        <v>20</v>
      </c>
      <c r="I5" s="9">
        <v>0.10318000000000001</v>
      </c>
      <c r="J5" s="6">
        <v>0.29249999999999998</v>
      </c>
      <c r="K5" s="3">
        <f>Tank1!K5*0.5^(14/Tank1!R5)</f>
        <v>5.5468016142162451E-7</v>
      </c>
      <c r="L5" s="5" t="str">
        <f>IF(ISBLANK(E5), "", VLOOKUP(E5,#REF!, 2, 0))</f>
        <v/>
      </c>
    </row>
    <row r="6" spans="1:17" ht="15.75" thickBot="1" x14ac:dyDescent="0.3">
      <c r="H6" s="2" t="s">
        <v>17</v>
      </c>
      <c r="I6" s="8">
        <v>0.20837</v>
      </c>
      <c r="J6" s="2">
        <v>0.1041</v>
      </c>
      <c r="K6" s="3">
        <f>Tank1!K6*0.5^(14/Tank1!R6)</f>
        <v>2476018.9691786817</v>
      </c>
      <c r="L6" s="5" t="str">
        <f>IF(ISBLANK(E6), "", VLOOKUP(E6,#REF!, 2, 0))</f>
        <v/>
      </c>
    </row>
    <row r="7" spans="1:17" ht="15.75" thickBot="1" x14ac:dyDescent="0.3">
      <c r="H7" s="2"/>
      <c r="I7" s="8">
        <v>0.11295000000000001</v>
      </c>
      <c r="J7" s="2">
        <v>6.2300000000000001E-2</v>
      </c>
      <c r="K7" s="3">
        <f>K6</f>
        <v>2476018.9691786817</v>
      </c>
      <c r="L7" s="5" t="str">
        <f>IF(ISBLANK(E7), "", VLOOKUP(E7,#REF!, 2, 0))</f>
        <v/>
      </c>
    </row>
    <row r="8" spans="1:17" ht="15.75" thickBot="1" x14ac:dyDescent="0.3">
      <c r="H8" s="5" t="s">
        <v>16</v>
      </c>
      <c r="I8" s="8">
        <v>0.15503999999999998</v>
      </c>
      <c r="J8" s="2">
        <v>0.15490000000000001</v>
      </c>
      <c r="K8" s="3">
        <f>Tank1!K8*0.5^(14/Tank1!R8)</f>
        <v>4.6226459989707072E-33</v>
      </c>
      <c r="L8" s="5" t="str">
        <f>IF(ISBLANK(E8), "", VLOOKUP(E8,#REF!, 2, 0))</f>
        <v/>
      </c>
    </row>
    <row r="9" spans="1:17" ht="15.75" thickBot="1" x14ac:dyDescent="0.3">
      <c r="I9" s="8">
        <v>0.63302999999999998</v>
      </c>
      <c r="J9" s="2">
        <v>1.37E-2</v>
      </c>
      <c r="K9" s="3">
        <f>K8</f>
        <v>4.6226459989707072E-33</v>
      </c>
      <c r="L9" s="5" t="str">
        <f>IF(ISBLANK(E9), "", VLOOKUP(E9,#REF!, 2, 0))</f>
        <v/>
      </c>
    </row>
    <row r="10" spans="1:17" ht="15.75" thickBot="1" x14ac:dyDescent="0.3">
      <c r="H10" s="2"/>
      <c r="I10" s="8">
        <v>0.47799999999999998</v>
      </c>
      <c r="J10" s="2">
        <v>1.0800000000000001E-2</v>
      </c>
      <c r="K10" s="3">
        <f t="shared" ref="K10:K15" si="0">K9</f>
        <v>4.6226459989707072E-33</v>
      </c>
      <c r="L10" s="5" t="str">
        <f>IF(ISBLANK(E10), "", VLOOKUP(E10,#REF!, 2, 0))</f>
        <v/>
      </c>
    </row>
    <row r="11" spans="1:17" ht="15.75" thickBot="1" x14ac:dyDescent="0.3">
      <c r="H11" s="2"/>
      <c r="I11" s="8">
        <v>0.93134000000000006</v>
      </c>
      <c r="J11" s="2">
        <v>6.0000000000000001E-3</v>
      </c>
      <c r="K11" s="3">
        <f t="shared" si="0"/>
        <v>4.6226459989707072E-33</v>
      </c>
      <c r="L11" s="5" t="str">
        <f>IF(ISBLANK(E11), "", VLOOKUP(E11,#REF!, 2, 0))</f>
        <v/>
      </c>
    </row>
    <row r="12" spans="1:17" ht="15.75" thickBot="1" x14ac:dyDescent="0.3">
      <c r="H12" s="2"/>
      <c r="I12" s="8">
        <v>0.82947000000000004</v>
      </c>
      <c r="J12" s="2">
        <v>4.4000000000000003E-3</v>
      </c>
      <c r="K12" s="3">
        <f t="shared" si="0"/>
        <v>4.6226459989707072E-33</v>
      </c>
    </row>
    <row r="13" spans="1:17" ht="15.75" thickBot="1" x14ac:dyDescent="0.3">
      <c r="H13" s="2" t="s">
        <v>19</v>
      </c>
      <c r="I13" s="8">
        <v>0.26945999999999998</v>
      </c>
      <c r="J13" s="2">
        <v>0.13900000000000001</v>
      </c>
      <c r="K13" s="3">
        <f>Tank1!K13*0.5^(14/Tank1!R13)</f>
        <v>118087.22776499896</v>
      </c>
    </row>
    <row r="14" spans="1:17" ht="15.75" thickBot="1" x14ac:dyDescent="0.3">
      <c r="H14" s="2"/>
      <c r="I14" s="8">
        <v>0.15421000000000001</v>
      </c>
      <c r="J14" s="2">
        <v>8.9700000000000002E-2</v>
      </c>
      <c r="K14" s="3">
        <f t="shared" si="0"/>
        <v>118087.22776499896</v>
      </c>
    </row>
    <row r="15" spans="1:17" ht="15.75" thickBot="1" x14ac:dyDescent="0.3">
      <c r="H15" s="2"/>
      <c r="I15" s="8">
        <v>0.33827999999999997</v>
      </c>
      <c r="J15" s="2">
        <v>6.83E-2</v>
      </c>
      <c r="K15" s="3">
        <f t="shared" si="0"/>
        <v>118087.22776499896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2310-FDEF-4C1D-B61C-993D20EAAACB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3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Tank1</vt:lpstr>
      <vt:lpstr>Tank2</vt:lpstr>
      <vt:lpstr>Tank3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2022-11-11T16:04:05Z</dcterms:modified>
</cp:coreProperties>
</file>