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1"/>
  <workbookPr dateCompatibility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ouchdara/Desktop/kam12filereader/operationfiles/inputfiles/"/>
    </mc:Choice>
  </mc:AlternateContent>
  <xr:revisionPtr revIDLastSave="0" documentId="13_ncr:9_{49898606-5C89-9A4B-A30B-76FD0F14C5A1}" xr6:coauthVersionLast="47" xr6:coauthVersionMax="47" xr10:uidLastSave="{00000000-0000-0000-0000-000000000000}"/>
  <bookViews>
    <workbookView xWindow="0" yWindow="500" windowWidth="24500" windowHeight="15680" tabRatio="881" xr2:uid="{00000000-000D-0000-FFFF-FFFF00000000}"/>
  </bookViews>
  <sheets>
    <sheet name="1" sheetId="7" r:id="rId1"/>
    <sheet name="2" sheetId="11" r:id="rId2"/>
    <sheet name="3" sheetId="24" r:id="rId3"/>
    <sheet name="4" sheetId="12" r:id="rId4"/>
    <sheet name="5" sheetId="13" r:id="rId5"/>
    <sheet name="6" sheetId="14" r:id="rId6"/>
    <sheet name="7" sheetId="15" r:id="rId7"/>
    <sheet name="14" sheetId="17" r:id="rId8"/>
    <sheet name="15" sheetId="18" r:id="rId9"/>
    <sheet name="16" sheetId="19" r:id="rId10"/>
    <sheet name="17" sheetId="20" r:id="rId11"/>
    <sheet name="18" sheetId="21" r:id="rId12"/>
    <sheet name="19" sheetId="22" r:id="rId13"/>
  </sheets>
  <externalReferences>
    <externalReference r:id="rId14"/>
    <externalReference r:id="rId15"/>
  </externalReferences>
  <definedNames>
    <definedName name="_xlnm.Print_Area" localSheetId="0">'1'!$A$1:$J$64</definedName>
    <definedName name="_xlnm.Print_Area" localSheetId="7">'14'!$A$1:$W$120</definedName>
    <definedName name="_xlnm.Print_Area" localSheetId="8">'15'!$A$1:$O$19</definedName>
    <definedName name="_xlnm.Print_Area" localSheetId="9">'16'!$A:$I</definedName>
    <definedName name="_xlnm.Print_Area" localSheetId="10">'17'!$A:$H</definedName>
    <definedName name="_xlnm.Print_Area" localSheetId="11">'18'!$A$1:$J$29</definedName>
    <definedName name="_xlnm.Print_Area" localSheetId="12">'19'!$A$1:$K$28</definedName>
    <definedName name="_xlnm.Print_Area" localSheetId="2">'3'!$A:$K</definedName>
    <definedName name="_xlnm.Print_Area" localSheetId="3">'4'!$A:$R</definedName>
    <definedName name="_xlnm.Print_Area" localSheetId="4">'5'!$A$1:$P$41</definedName>
    <definedName name="_xlnm.Print_Area" localSheetId="5">'6'!$A$1:$P$41</definedName>
    <definedName name="_xlnm.Print_Area" localSheetId="6">'7'!$A:$I</definedName>
    <definedName name="_xlnm.Print_Titles" localSheetId="0">'1'!$7:$7</definedName>
    <definedName name="_xlnm.Print_Titles" localSheetId="7">'14'!$9:$11</definedName>
    <definedName name="_xlnm.Print_Titles" localSheetId="9">'16'!$7:$8</definedName>
    <definedName name="_xlnm.Print_Titles" localSheetId="10">'17'!$8:$9</definedName>
    <definedName name="_xlnm.Print_Titles" localSheetId="1">'2'!$7:$7</definedName>
    <definedName name="_xlnm.Print_Titles" localSheetId="2">'3'!$7:$8</definedName>
    <definedName name="_xlnm.Print_Titles" localSheetId="3">'4'!$7:$8</definedName>
    <definedName name="_xlnm.Print_Titles" localSheetId="6">'7'!$9:$9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base_322b2b7b-9c21-4b0f-9c87-cbdf62613025" name="base" connection="Query - bas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N86" i="17" l="1"/>
  <c r="F10" i="22" l="1"/>
  <c r="C10" i="22"/>
  <c r="F9" i="22"/>
  <c r="C9" i="22"/>
  <c r="C5" i="18"/>
  <c r="C7" i="15"/>
  <c r="E5" i="14"/>
  <c r="E7" i="13"/>
  <c r="E5" i="13"/>
  <c r="F5" i="12"/>
  <c r="D4" i="24"/>
  <c r="E4" i="11"/>
  <c r="V56" i="17" l="1"/>
  <c r="D11" i="20" l="1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D10" i="20"/>
  <c r="B10" i="20"/>
  <c r="B39" i="19"/>
  <c r="A10" i="19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Q27" i="12"/>
  <c r="P27" i="12"/>
  <c r="V50" i="17" l="1"/>
  <c r="V49" i="17"/>
  <c r="V55" i="17" a="1"/>
  <c r="V55" i="17" s="1"/>
  <c r="V54" i="17" s="1"/>
  <c r="F38" i="24" l="1"/>
  <c r="K38" i="24"/>
  <c r="E38" i="24"/>
  <c r="H38" i="24"/>
  <c r="J38" i="24"/>
  <c r="G38" i="24"/>
  <c r="I38" i="24"/>
  <c r="J24" i="22" l="1"/>
  <c r="J23" i="22"/>
  <c r="J21" i="22"/>
  <c r="I21" i="22"/>
  <c r="G21" i="22"/>
  <c r="F20" i="22"/>
  <c r="C20" i="22"/>
  <c r="F19" i="22"/>
  <c r="C19" i="22"/>
  <c r="F18" i="22"/>
  <c r="C18" i="22"/>
  <c r="F17" i="22"/>
  <c r="C17" i="22"/>
  <c r="F16" i="22"/>
  <c r="C16" i="22"/>
  <c r="F15" i="22"/>
  <c r="C15" i="22"/>
  <c r="F14" i="22"/>
  <c r="C14" i="22"/>
  <c r="F13" i="22"/>
  <c r="C13" i="22"/>
  <c r="F12" i="22"/>
  <c r="F21" i="22" s="1"/>
  <c r="C12" i="22"/>
  <c r="F11" i="22"/>
  <c r="C11" i="22"/>
  <c r="D21" i="22"/>
  <c r="E4" i="22"/>
  <c r="H25" i="21"/>
  <c r="H24" i="21"/>
  <c r="F22" i="21"/>
  <c r="J21" i="21"/>
  <c r="J20" i="21"/>
  <c r="J19" i="21"/>
  <c r="J18" i="21"/>
  <c r="J17" i="21"/>
  <c r="J16" i="21"/>
  <c r="J15" i="21"/>
  <c r="J14" i="21"/>
  <c r="J13" i="21"/>
  <c r="J12" i="21"/>
  <c r="J10" i="21"/>
  <c r="F43" i="20"/>
  <c r="F42" i="20"/>
  <c r="A12" i="20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11" i="20"/>
  <c r="D6" i="20"/>
  <c r="G42" i="19"/>
  <c r="G41" i="19"/>
  <c r="B11" i="21"/>
  <c r="D6" i="19"/>
  <c r="I10" i="18"/>
  <c r="V113" i="17"/>
  <c r="Q113" i="17"/>
  <c r="P113" i="17"/>
  <c r="O113" i="17"/>
  <c r="N113" i="17"/>
  <c r="H113" i="17"/>
  <c r="E113" i="17"/>
  <c r="K112" i="17"/>
  <c r="K113" i="17" s="1"/>
  <c r="D112" i="17"/>
  <c r="D113" i="17" s="1"/>
  <c r="Q110" i="17"/>
  <c r="P110" i="17"/>
  <c r="O110" i="17"/>
  <c r="H109" i="17"/>
  <c r="E109" i="17"/>
  <c r="H108" i="17"/>
  <c r="E108" i="17"/>
  <c r="H107" i="17"/>
  <c r="E107" i="17"/>
  <c r="Q106" i="17"/>
  <c r="P106" i="17"/>
  <c r="O106" i="17"/>
  <c r="H105" i="17"/>
  <c r="E105" i="17"/>
  <c r="H104" i="17"/>
  <c r="E104" i="17"/>
  <c r="H103" i="17"/>
  <c r="E103" i="17"/>
  <c r="Q102" i="17"/>
  <c r="P102" i="17"/>
  <c r="O102" i="17"/>
  <c r="H101" i="17"/>
  <c r="E101" i="17"/>
  <c r="H100" i="17"/>
  <c r="E100" i="17"/>
  <c r="Q99" i="17"/>
  <c r="P99" i="17"/>
  <c r="O99" i="17"/>
  <c r="H98" i="17"/>
  <c r="E98" i="17"/>
  <c r="H97" i="17"/>
  <c r="E97" i="17"/>
  <c r="Q96" i="17"/>
  <c r="P96" i="17"/>
  <c r="O96" i="17"/>
  <c r="H95" i="17"/>
  <c r="E95" i="17"/>
  <c r="H94" i="17"/>
  <c r="E94" i="17"/>
  <c r="H93" i="17"/>
  <c r="E93" i="17"/>
  <c r="H92" i="17"/>
  <c r="E92" i="17"/>
  <c r="H91" i="17"/>
  <c r="E91" i="17"/>
  <c r="Q90" i="17"/>
  <c r="P90" i="17"/>
  <c r="O90" i="17"/>
  <c r="H89" i="17"/>
  <c r="E89" i="17"/>
  <c r="H88" i="17"/>
  <c r="E88" i="17"/>
  <c r="H87" i="17"/>
  <c r="E87" i="17"/>
  <c r="D87" i="17" s="1"/>
  <c r="Q86" i="17"/>
  <c r="P86" i="17"/>
  <c r="O86" i="17"/>
  <c r="H85" i="17"/>
  <c r="E85" i="17"/>
  <c r="H84" i="17"/>
  <c r="E84" i="17"/>
  <c r="H83" i="17"/>
  <c r="E83" i="17"/>
  <c r="Q82" i="17"/>
  <c r="P82" i="17"/>
  <c r="O82" i="17"/>
  <c r="S81" i="17"/>
  <c r="H81" i="17"/>
  <c r="E81" i="17"/>
  <c r="S80" i="17"/>
  <c r="H80" i="17"/>
  <c r="E80" i="17"/>
  <c r="S79" i="17"/>
  <c r="H79" i="17"/>
  <c r="E79" i="17"/>
  <c r="S78" i="17"/>
  <c r="H78" i="17"/>
  <c r="E78" i="17"/>
  <c r="H77" i="17"/>
  <c r="E77" i="17"/>
  <c r="Q76" i="17"/>
  <c r="P76" i="17"/>
  <c r="O76" i="17"/>
  <c r="H75" i="17"/>
  <c r="E75" i="17"/>
  <c r="H74" i="17"/>
  <c r="E74" i="17"/>
  <c r="H73" i="17"/>
  <c r="E73" i="17"/>
  <c r="Q72" i="17"/>
  <c r="P72" i="17"/>
  <c r="O72" i="17"/>
  <c r="H71" i="17"/>
  <c r="H72" i="17" s="1"/>
  <c r="E71" i="17"/>
  <c r="Q70" i="17"/>
  <c r="P70" i="17"/>
  <c r="O70" i="17"/>
  <c r="H69" i="17"/>
  <c r="H70" i="17" s="1"/>
  <c r="E69" i="17"/>
  <c r="E70" i="17" s="1"/>
  <c r="Q68" i="17"/>
  <c r="P68" i="17"/>
  <c r="O68" i="17"/>
  <c r="H67" i="17"/>
  <c r="H68" i="17" s="1"/>
  <c r="E67" i="17"/>
  <c r="Q66" i="17"/>
  <c r="P66" i="17"/>
  <c r="O66" i="17"/>
  <c r="H65" i="17"/>
  <c r="E65" i="17"/>
  <c r="H64" i="17"/>
  <c r="E64" i="17"/>
  <c r="Q63" i="17"/>
  <c r="P63" i="17"/>
  <c r="O63" i="17"/>
  <c r="H62" i="17"/>
  <c r="E62" i="17"/>
  <c r="H61" i="17"/>
  <c r="E61" i="17"/>
  <c r="Q60" i="17"/>
  <c r="P60" i="17"/>
  <c r="O60" i="17"/>
  <c r="H59" i="17"/>
  <c r="H60" i="17" s="1"/>
  <c r="E59" i="17"/>
  <c r="E60" i="17" s="1"/>
  <c r="Q58" i="17"/>
  <c r="P58" i="17"/>
  <c r="O58" i="17"/>
  <c r="N57" i="17"/>
  <c r="K57" i="17" s="1"/>
  <c r="M57" i="17"/>
  <c r="L57" i="17"/>
  <c r="M56" i="17"/>
  <c r="L56" i="17"/>
  <c r="M55" i="17"/>
  <c r="L55" i="17"/>
  <c r="M54" i="17"/>
  <c r="L54" i="17"/>
  <c r="Q53" i="17"/>
  <c r="P53" i="17"/>
  <c r="O53" i="17"/>
  <c r="K53" i="17"/>
  <c r="V52" i="17"/>
  <c r="N53" i="17" s="1"/>
  <c r="L52" i="17"/>
  <c r="V47" i="17"/>
  <c r="V46" i="17"/>
  <c r="V45" i="17"/>
  <c r="V44" i="17"/>
  <c r="V43" i="17"/>
  <c r="V42" i="17"/>
  <c r="V41" i="17"/>
  <c r="V40" i="17"/>
  <c r="V39" i="17"/>
  <c r="V38" i="17"/>
  <c r="V32" i="17"/>
  <c r="V31" i="17"/>
  <c r="V30" i="17"/>
  <c r="V29" i="17"/>
  <c r="V28" i="17"/>
  <c r="V27" i="17"/>
  <c r="V26" i="17"/>
  <c r="V25" i="17"/>
  <c r="V23" i="17"/>
  <c r="V22" i="17"/>
  <c r="V21" i="17"/>
  <c r="V19" i="17"/>
  <c r="V18" i="17"/>
  <c r="V17" i="17"/>
  <c r="V16" i="17"/>
  <c r="V15" i="17"/>
  <c r="V14" i="17"/>
  <c r="V13" i="17"/>
  <c r="H6" i="17"/>
  <c r="E7" i="14"/>
  <c r="N31" i="12"/>
  <c r="N30" i="12"/>
  <c r="O28" i="12"/>
  <c r="M28" i="12"/>
  <c r="K28" i="12"/>
  <c r="I28" i="12"/>
  <c r="G28" i="12"/>
  <c r="E28" i="12"/>
  <c r="Q26" i="12"/>
  <c r="P26" i="12"/>
  <c r="Q25" i="12"/>
  <c r="P25" i="12"/>
  <c r="Q24" i="12"/>
  <c r="P24" i="12"/>
  <c r="Q23" i="12"/>
  <c r="P23" i="12"/>
  <c r="Q22" i="12"/>
  <c r="P22" i="12"/>
  <c r="Q21" i="12"/>
  <c r="P21" i="12"/>
  <c r="Q20" i="12"/>
  <c r="P20" i="12"/>
  <c r="Q19" i="12"/>
  <c r="P19" i="12"/>
  <c r="Q18" i="12"/>
  <c r="P18" i="12"/>
  <c r="Q17" i="12"/>
  <c r="P17" i="12"/>
  <c r="Q16" i="12"/>
  <c r="P16" i="12"/>
  <c r="Q15" i="12"/>
  <c r="P15" i="12"/>
  <c r="Q14" i="12"/>
  <c r="P14" i="12"/>
  <c r="Q13" i="12"/>
  <c r="P13" i="12"/>
  <c r="Q12" i="12"/>
  <c r="P12" i="12"/>
  <c r="Q11" i="12"/>
  <c r="P11" i="12"/>
  <c r="Q10" i="12"/>
  <c r="P10" i="12"/>
  <c r="A10" i="12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Q9" i="12"/>
  <c r="P9" i="12"/>
  <c r="A6" i="11"/>
  <c r="A6" i="24" s="1"/>
  <c r="A6" i="12" s="1"/>
  <c r="A6" i="13" s="1"/>
  <c r="A7" i="14" s="1"/>
  <c r="A7" i="15" s="1"/>
  <c r="A7" i="17" s="1"/>
  <c r="A6" i="18" s="1"/>
  <c r="A6" i="19" s="1"/>
  <c r="A6" i="20" s="1"/>
  <c r="A6" i="21" s="1"/>
  <c r="A6" i="22" s="1"/>
  <c r="A5" i="11"/>
  <c r="A64" i="7"/>
  <c r="Q28" i="12" l="1"/>
  <c r="D107" i="17"/>
  <c r="D83" i="17"/>
  <c r="V83" i="17" s="1"/>
  <c r="H102" i="17"/>
  <c r="H99" i="17"/>
  <c r="H106" i="17"/>
  <c r="H86" i="17"/>
  <c r="D103" i="17"/>
  <c r="V103" i="17" s="1"/>
  <c r="D95" i="17"/>
  <c r="D69" i="17"/>
  <c r="D70" i="17" s="1"/>
  <c r="D67" i="17"/>
  <c r="D73" i="17"/>
  <c r="K73" i="17" s="1"/>
  <c r="S73" i="17" s="1"/>
  <c r="H110" i="17"/>
  <c r="B40" i="20"/>
  <c r="J11" i="21"/>
  <c r="J22" i="21" s="1"/>
  <c r="B22" i="21"/>
  <c r="D109" i="17"/>
  <c r="D98" i="17"/>
  <c r="D93" i="17"/>
  <c r="H90" i="17"/>
  <c r="D85" i="17"/>
  <c r="E66" i="17"/>
  <c r="D81" i="17"/>
  <c r="R81" i="17" s="1"/>
  <c r="T81" i="17" s="1"/>
  <c r="R112" i="17"/>
  <c r="R113" i="17" s="1"/>
  <c r="W113" i="17" s="1"/>
  <c r="D101" i="17"/>
  <c r="Q111" i="17"/>
  <c r="O111" i="17"/>
  <c r="H96" i="17"/>
  <c r="D94" i="17"/>
  <c r="D91" i="17"/>
  <c r="P111" i="17"/>
  <c r="H82" i="17"/>
  <c r="H76" i="17"/>
  <c r="H66" i="17"/>
  <c r="E63" i="17"/>
  <c r="H63" i="17"/>
  <c r="V57" i="17"/>
  <c r="E106" i="17"/>
  <c r="D71" i="17"/>
  <c r="D72" i="17" s="1"/>
  <c r="D74" i="17"/>
  <c r="K74" i="17" s="1"/>
  <c r="S74" i="17" s="1"/>
  <c r="D77" i="17"/>
  <c r="D80" i="17"/>
  <c r="R80" i="17" s="1"/>
  <c r="T80" i="17" s="1"/>
  <c r="D89" i="17"/>
  <c r="D92" i="17"/>
  <c r="D105" i="17"/>
  <c r="D108" i="17"/>
  <c r="D75" i="17"/>
  <c r="D78" i="17"/>
  <c r="R78" i="17" s="1"/>
  <c r="T78" i="17" s="1"/>
  <c r="E99" i="17"/>
  <c r="E102" i="17"/>
  <c r="D62" i="17"/>
  <c r="D65" i="17"/>
  <c r="D79" i="17"/>
  <c r="R79" i="17" s="1"/>
  <c r="T79" i="17" s="1"/>
  <c r="D59" i="17"/>
  <c r="D60" i="17" s="1"/>
  <c r="D64" i="17"/>
  <c r="K64" i="17" s="1"/>
  <c r="S64" i="17" s="1"/>
  <c r="E72" i="17"/>
  <c r="E90" i="17"/>
  <c r="E86" i="17"/>
  <c r="D68" i="17"/>
  <c r="N68" i="17"/>
  <c r="V77" i="17"/>
  <c r="V82" i="17" s="1"/>
  <c r="K107" i="17"/>
  <c r="R107" i="17" s="1"/>
  <c r="W107" i="17" s="1"/>
  <c r="K87" i="17"/>
  <c r="E76" i="17"/>
  <c r="E96" i="17"/>
  <c r="E110" i="17"/>
  <c r="D61" i="17"/>
  <c r="E68" i="17"/>
  <c r="N70" i="17"/>
  <c r="E82" i="17"/>
  <c r="D84" i="17"/>
  <c r="D100" i="17"/>
  <c r="D88" i="17"/>
  <c r="D97" i="17"/>
  <c r="D104" i="17"/>
  <c r="K54" i="17"/>
  <c r="C21" i="22"/>
  <c r="K55" i="17"/>
  <c r="V24" i="17"/>
  <c r="V20" i="17"/>
  <c r="V48" i="17"/>
  <c r="V51" i="17" s="1"/>
  <c r="V33" i="17"/>
  <c r="M52" i="17"/>
  <c r="V53" i="17"/>
  <c r="D60" i="7"/>
  <c r="J49" i="7"/>
  <c r="J55" i="7"/>
  <c r="K11" i="11"/>
  <c r="J42" i="7"/>
  <c r="K12" i="11"/>
  <c r="K51" i="11"/>
  <c r="J29" i="7"/>
  <c r="J19" i="7"/>
  <c r="K49" i="11"/>
  <c r="K18" i="11"/>
  <c r="K50" i="11"/>
  <c r="K43" i="11"/>
  <c r="K56" i="11"/>
  <c r="J25" i="7"/>
  <c r="J51" i="7"/>
  <c r="K26" i="11"/>
  <c r="K16" i="11"/>
  <c r="K21" i="11"/>
  <c r="J36" i="7"/>
  <c r="K40" i="11"/>
  <c r="K44" i="11"/>
  <c r="J12" i="7"/>
  <c r="K17" i="11"/>
  <c r="K32" i="11"/>
  <c r="K48" i="11"/>
  <c r="K20" i="11"/>
  <c r="K25" i="11"/>
  <c r="J16" i="7"/>
  <c r="J37" i="7"/>
  <c r="G60" i="11"/>
  <c r="J17" i="7"/>
  <c r="J27" i="7"/>
  <c r="K23" i="11"/>
  <c r="K31" i="11"/>
  <c r="K39" i="11"/>
  <c r="J44" i="7"/>
  <c r="J34" i="7"/>
  <c r="K9" i="11"/>
  <c r="K46" i="11"/>
  <c r="H60" i="11"/>
  <c r="E60" i="7"/>
  <c r="J18" i="7"/>
  <c r="J23" i="7"/>
  <c r="J53" i="7"/>
  <c r="J57" i="7"/>
  <c r="I60" i="11"/>
  <c r="J8" i="7"/>
  <c r="F60" i="7"/>
  <c r="J13" i="7"/>
  <c r="J24" i="7"/>
  <c r="J40" i="7"/>
  <c r="K27" i="11"/>
  <c r="K38" i="11"/>
  <c r="I60" i="7"/>
  <c r="G60" i="7"/>
  <c r="J9" i="7"/>
  <c r="J41" i="7"/>
  <c r="E60" i="11"/>
  <c r="K47" i="11"/>
  <c r="K57" i="11"/>
  <c r="K59" i="11"/>
  <c r="H60" i="7"/>
  <c r="J15" i="7"/>
  <c r="J32" i="7"/>
  <c r="K19" i="11"/>
  <c r="K24" i="11"/>
  <c r="K35" i="11"/>
  <c r="J21" i="7"/>
  <c r="J33" i="7"/>
  <c r="J48" i="7"/>
  <c r="K8" i="11"/>
  <c r="K14" i="11"/>
  <c r="J10" i="7"/>
  <c r="J31" i="7"/>
  <c r="K34" i="11"/>
  <c r="K52" i="11"/>
  <c r="K55" i="11"/>
  <c r="K58" i="11"/>
  <c r="J35" i="7"/>
  <c r="J39" i="7"/>
  <c r="J45" i="7"/>
  <c r="J50" i="7"/>
  <c r="J59" i="7"/>
  <c r="K10" i="11"/>
  <c r="K22" i="11"/>
  <c r="K37" i="11"/>
  <c r="K41" i="11"/>
  <c r="J58" i="7"/>
  <c r="J11" i="7"/>
  <c r="J20" i="7"/>
  <c r="F60" i="11"/>
  <c r="K13" i="11"/>
  <c r="K15" i="11"/>
  <c r="K30" i="11"/>
  <c r="K53" i="11"/>
  <c r="J30" i="7"/>
  <c r="J52" i="7"/>
  <c r="J60" i="11"/>
  <c r="K29" i="11"/>
  <c r="K33" i="11"/>
  <c r="K36" i="11"/>
  <c r="J26" i="7"/>
  <c r="J43" i="7"/>
  <c r="J46" i="7"/>
  <c r="J47" i="7"/>
  <c r="J56" i="7"/>
  <c r="K42" i="11"/>
  <c r="J14" i="7"/>
  <c r="J38" i="7"/>
  <c r="K45" i="11"/>
  <c r="K54" i="11"/>
  <c r="J28" i="7"/>
  <c r="K28" i="11"/>
  <c r="J22" i="7"/>
  <c r="J54" i="7"/>
  <c r="D86" i="17" l="1"/>
  <c r="K85" i="17"/>
  <c r="R85" i="17" s="1"/>
  <c r="W85" i="17" s="1"/>
  <c r="W78" i="17"/>
  <c r="D66" i="17"/>
  <c r="N66" i="17"/>
  <c r="D76" i="17"/>
  <c r="N72" i="17"/>
  <c r="D110" i="17"/>
  <c r="D96" i="17"/>
  <c r="D90" i="17"/>
  <c r="K56" i="17"/>
  <c r="K58" i="17" s="1"/>
  <c r="V58" i="17"/>
  <c r="W81" i="17"/>
  <c r="W79" i="17"/>
  <c r="K108" i="17"/>
  <c r="L108" i="17" s="1"/>
  <c r="V109" i="17"/>
  <c r="K92" i="17"/>
  <c r="R92" i="17" s="1"/>
  <c r="T92" i="17" s="1"/>
  <c r="V91" i="17"/>
  <c r="K93" i="17"/>
  <c r="S93" i="17" s="1"/>
  <c r="V94" i="17"/>
  <c r="V95" i="17"/>
  <c r="K75" i="17"/>
  <c r="R75" i="17" s="1"/>
  <c r="V67" i="17"/>
  <c r="V68" i="17" s="1"/>
  <c r="K67" i="17"/>
  <c r="S67" i="17" s="1"/>
  <c r="N60" i="17"/>
  <c r="W80" i="17"/>
  <c r="H111" i="17"/>
  <c r="V73" i="17"/>
  <c r="R74" i="17"/>
  <c r="T74" i="17" s="1"/>
  <c r="R73" i="17"/>
  <c r="W73" i="17" s="1"/>
  <c r="W112" i="17"/>
  <c r="K103" i="17"/>
  <c r="R103" i="17" s="1"/>
  <c r="D82" i="17"/>
  <c r="V69" i="17"/>
  <c r="V70" i="17" s="1"/>
  <c r="D106" i="17"/>
  <c r="K77" i="17"/>
  <c r="R77" i="17" s="1"/>
  <c r="W77" i="17" s="1"/>
  <c r="V74" i="17"/>
  <c r="E111" i="17"/>
  <c r="V85" i="17"/>
  <c r="K83" i="17"/>
  <c r="R83" i="17" s="1"/>
  <c r="S107" i="17"/>
  <c r="V87" i="17"/>
  <c r="L64" i="17"/>
  <c r="D99" i="17"/>
  <c r="K66" i="17"/>
  <c r="D102" i="17"/>
  <c r="V107" i="17"/>
  <c r="V64" i="17"/>
  <c r="V66" i="17" s="1"/>
  <c r="K69" i="17"/>
  <c r="L69" i="17" s="1"/>
  <c r="D63" i="17"/>
  <c r="R64" i="17"/>
  <c r="W64" i="17" s="1"/>
  <c r="M64" i="17"/>
  <c r="V34" i="17"/>
  <c r="N58" i="17"/>
  <c r="L67" i="17"/>
  <c r="T107" i="17"/>
  <c r="R87" i="17"/>
  <c r="S87" i="17" s="1"/>
  <c r="K60" i="11"/>
  <c r="K61" i="11" s="1"/>
  <c r="J60" i="7"/>
  <c r="K68" i="17" l="1"/>
  <c r="K71" i="17"/>
  <c r="S71" i="17" s="1"/>
  <c r="K82" i="17"/>
  <c r="W92" i="17"/>
  <c r="V71" i="17"/>
  <c r="V72" i="17" s="1"/>
  <c r="M108" i="17"/>
  <c r="R108" i="17"/>
  <c r="T108" i="17" s="1"/>
  <c r="S108" i="17"/>
  <c r="N76" i="17"/>
  <c r="L93" i="17"/>
  <c r="K91" i="17"/>
  <c r="S91" i="17" s="1"/>
  <c r="K76" i="17"/>
  <c r="V92" i="17"/>
  <c r="K94" i="17"/>
  <c r="S94" i="17" s="1"/>
  <c r="V108" i="17"/>
  <c r="V110" i="17" s="1"/>
  <c r="M67" i="17"/>
  <c r="N96" i="17"/>
  <c r="M93" i="17"/>
  <c r="N110" i="17"/>
  <c r="R67" i="17"/>
  <c r="T67" i="17" s="1"/>
  <c r="V93" i="17"/>
  <c r="K109" i="17"/>
  <c r="M109" i="17" s="1"/>
  <c r="R93" i="17"/>
  <c r="T93" i="17" s="1"/>
  <c r="K95" i="17"/>
  <c r="S95" i="17" s="1"/>
  <c r="S92" i="17"/>
  <c r="W75" i="17"/>
  <c r="W74" i="17"/>
  <c r="R76" i="17"/>
  <c r="T73" i="17"/>
  <c r="V59" i="17"/>
  <c r="V60" i="17" s="1"/>
  <c r="K59" i="17"/>
  <c r="R59" i="17" s="1"/>
  <c r="W59" i="17" s="1"/>
  <c r="S69" i="17"/>
  <c r="M69" i="17"/>
  <c r="R69" i="17"/>
  <c r="W69" i="17" s="1"/>
  <c r="K70" i="17"/>
  <c r="L85" i="17"/>
  <c r="M85" i="17"/>
  <c r="S103" i="17"/>
  <c r="D111" i="17"/>
  <c r="S83" i="17"/>
  <c r="V76" i="17"/>
  <c r="N82" i="17"/>
  <c r="S77" i="17"/>
  <c r="N90" i="17"/>
  <c r="R66" i="17"/>
  <c r="W66" i="17" s="1"/>
  <c r="T64" i="17"/>
  <c r="V100" i="17"/>
  <c r="N102" i="17"/>
  <c r="K100" i="17"/>
  <c r="V105" i="17"/>
  <c r="K105" i="17"/>
  <c r="V104" i="17"/>
  <c r="K104" i="17"/>
  <c r="N106" i="17"/>
  <c r="V61" i="17"/>
  <c r="V63" i="17" s="1"/>
  <c r="K61" i="17"/>
  <c r="N63" i="17"/>
  <c r="K84" i="17"/>
  <c r="V84" i="17"/>
  <c r="V86" i="17" s="1"/>
  <c r="V89" i="17"/>
  <c r="K89" i="17"/>
  <c r="V88" i="17"/>
  <c r="K88" i="17"/>
  <c r="V97" i="17"/>
  <c r="N99" i="17"/>
  <c r="K97" i="17"/>
  <c r="V101" i="17"/>
  <c r="K101" i="17"/>
  <c r="V98" i="17"/>
  <c r="K98" i="17"/>
  <c r="T87" i="17"/>
  <c r="T83" i="17"/>
  <c r="T103" i="17"/>
  <c r="W103" i="17"/>
  <c r="W87" i="17"/>
  <c r="W83" i="17"/>
  <c r="T77" i="17"/>
  <c r="R82" i="17"/>
  <c r="K72" i="17" l="1"/>
  <c r="L71" i="17"/>
  <c r="W82" i="17"/>
  <c r="R71" i="17"/>
  <c r="W71" i="17" s="1"/>
  <c r="M71" i="17"/>
  <c r="W108" i="17"/>
  <c r="W67" i="17"/>
  <c r="R68" i="17"/>
  <c r="W68" i="17" s="1"/>
  <c r="R91" i="17"/>
  <c r="W91" i="17" s="1"/>
  <c r="V96" i="17"/>
  <c r="L94" i="17"/>
  <c r="W76" i="17"/>
  <c r="S59" i="17"/>
  <c r="L109" i="17"/>
  <c r="M94" i="17"/>
  <c r="R94" i="17"/>
  <c r="T94" i="17" s="1"/>
  <c r="M95" i="17"/>
  <c r="L95" i="17"/>
  <c r="R109" i="17"/>
  <c r="T109" i="17" s="1"/>
  <c r="S109" i="17"/>
  <c r="K110" i="17"/>
  <c r="K96" i="17"/>
  <c r="R95" i="17"/>
  <c r="T95" i="17" s="1"/>
  <c r="W93" i="17"/>
  <c r="T59" i="17"/>
  <c r="K60" i="17"/>
  <c r="R60" i="17"/>
  <c r="L59" i="17"/>
  <c r="R70" i="17"/>
  <c r="W70" i="17" s="1"/>
  <c r="M59" i="17"/>
  <c r="T69" i="17"/>
  <c r="V99" i="17"/>
  <c r="N111" i="17"/>
  <c r="V102" i="17"/>
  <c r="V90" i="17"/>
  <c r="S89" i="17"/>
  <c r="R89" i="17"/>
  <c r="T89" i="17" s="1"/>
  <c r="M89" i="17"/>
  <c r="L89" i="17"/>
  <c r="V106" i="17"/>
  <c r="M101" i="17"/>
  <c r="L101" i="17"/>
  <c r="S101" i="17"/>
  <c r="R101" i="17"/>
  <c r="T101" i="17" s="1"/>
  <c r="S104" i="17"/>
  <c r="K106" i="17"/>
  <c r="R104" i="17"/>
  <c r="K99" i="17"/>
  <c r="R97" i="17"/>
  <c r="S97" i="17"/>
  <c r="L105" i="17"/>
  <c r="M105" i="17"/>
  <c r="S105" i="17"/>
  <c r="R105" i="17"/>
  <c r="S84" i="17"/>
  <c r="R84" i="17"/>
  <c r="K86" i="17"/>
  <c r="K102" i="17"/>
  <c r="R100" i="17"/>
  <c r="S100" i="17"/>
  <c r="K90" i="17"/>
  <c r="L88" i="17"/>
  <c r="S88" i="17"/>
  <c r="M88" i="17"/>
  <c r="R88" i="17"/>
  <c r="S61" i="17"/>
  <c r="K63" i="17"/>
  <c r="M61" i="17"/>
  <c r="R61" i="17"/>
  <c r="L61" i="17"/>
  <c r="R98" i="17"/>
  <c r="M98" i="17"/>
  <c r="S98" i="17"/>
  <c r="L98" i="17"/>
  <c r="R72" i="17" l="1"/>
  <c r="W72" i="17" s="1"/>
  <c r="T71" i="17"/>
  <c r="W60" i="17"/>
  <c r="T91" i="17"/>
  <c r="R96" i="17"/>
  <c r="W96" i="17" s="1"/>
  <c r="W94" i="17"/>
  <c r="W109" i="17"/>
  <c r="R110" i="17"/>
  <c r="W110" i="17" s="1"/>
  <c r="W95" i="17"/>
  <c r="K111" i="17"/>
  <c r="W89" i="17"/>
  <c r="V111" i="17"/>
  <c r="V12" i="17"/>
  <c r="W101" i="17"/>
  <c r="T98" i="17"/>
  <c r="W98" i="17"/>
  <c r="T97" i="17"/>
  <c r="W97" i="17"/>
  <c r="R99" i="17"/>
  <c r="W99" i="17" s="1"/>
  <c r="T61" i="17"/>
  <c r="R63" i="17"/>
  <c r="T84" i="17"/>
  <c r="R86" i="17"/>
  <c r="W86" i="17" s="1"/>
  <c r="T104" i="17"/>
  <c r="W104" i="17"/>
  <c r="R106" i="17"/>
  <c r="W106" i="17" s="1"/>
  <c r="W61" i="17"/>
  <c r="T105" i="17"/>
  <c r="W105" i="17"/>
  <c r="T88" i="17"/>
  <c r="W88" i="17"/>
  <c r="R90" i="17"/>
  <c r="W90" i="17" s="1"/>
  <c r="R102" i="17"/>
  <c r="W102" i="17" s="1"/>
  <c r="T100" i="17"/>
  <c r="W100" i="17"/>
  <c r="W84" i="17"/>
  <c r="W63" i="17" l="1"/>
  <c r="R111" i="17"/>
  <c r="W111" i="17" s="1"/>
  <c r="F10" i="20" l="1"/>
  <c r="F9" i="19"/>
  <c r="F39" i="19" s="1"/>
  <c r="F40" i="20" l="1"/>
  <c r="G9" i="19" l="1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1407B14D-87D1-4987-89EC-ACEEBDD2BF4B}" name="Query - base" description="Connection to the 'base' query in the workbook." type="100" refreshedVersion="8" minRefreshableVersion="5">
    <extLst>
      <ext xmlns:x15="http://schemas.microsoft.com/office/spreadsheetml/2010/11/main" uri="{DE250136-89BD-433C-8126-D09CA5730AF9}">
        <x15:connection id="f0e04e60-0f95-40b2-82b6-f72f5d6986fc"/>
      </ext>
    </extLst>
  </connection>
  <connection id="2" xr16:uid="{21077EC8-688E-4FD3-97CE-59967A8A832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<sst xmlns="http://purl.oclc.org/ooxml/spreadsheetml/main" count="1013" uniqueCount="393">
  <si>
    <t>CDO</t>
  </si>
  <si>
    <t>COP</t>
  </si>
  <si>
    <t>CSF</t>
  </si>
  <si>
    <t>PFN</t>
  </si>
  <si>
    <t>SOP</t>
  </si>
  <si>
    <t>VOP</t>
  </si>
  <si>
    <t>CDL</t>
  </si>
  <si>
    <t>VPP</t>
  </si>
  <si>
    <t>VAP</t>
  </si>
  <si>
    <t>SPP</t>
  </si>
  <si>
    <t>OSF</t>
  </si>
  <si>
    <t>DSF</t>
  </si>
  <si>
    <t>OFS</t>
  </si>
  <si>
    <t>CPP</t>
  </si>
  <si>
    <t>ATP</t>
  </si>
  <si>
    <t>PIM</t>
  </si>
  <si>
    <t>CRP</t>
  </si>
  <si>
    <t>ETW</t>
  </si>
  <si>
    <t>ETR</t>
  </si>
  <si>
    <t>ETO</t>
  </si>
  <si>
    <t>PEX</t>
  </si>
  <si>
    <t>TSF</t>
  </si>
  <si>
    <t>ផលិតផលជលផល</t>
  </si>
  <si>
    <t>សរុបរួម</t>
  </si>
  <si>
    <t>សរុប</t>
  </si>
  <si>
    <t>ផ្សេងៗ</t>
  </si>
  <si>
    <t>សម្លៀក​បំពាក់</t>
  </si>
  <si>
    <t>ស្រាបៀរ</t>
  </si>
  <si>
    <t>កាបូប</t>
  </si>
  <si>
    <t>ផលិតផល​វាយនភណ្ឌផ្សេងទៀត</t>
  </si>
  <si>
    <t>គ្រឿង​បន្លាស់​រថយន្ត</t>
  </si>
  <si>
    <t>កង់</t>
  </si>
  <si>
    <t>ឈើមូល ឬ​ឈើអារ</t>
  </si>
  <si>
    <t>ឈើ Veneer</t>
  </si>
  <si>
    <t xml:space="preserve">ក្តារ​កុងប្លាកេ </t>
  </si>
  <si>
    <t>ឈើកែច្នៃផ្សេងទៀត</t>
  </si>
  <si>
    <t>ផលិតផល​ពីឈើ</t>
  </si>
  <si>
    <t>អង្ករ</t>
  </si>
  <si>
    <t>ដំឡូងមី</t>
  </si>
  <si>
    <t>ពោត</t>
  </si>
  <si>
    <t>សណ្តែក</t>
  </si>
  <si>
    <t>ស្ករ</t>
  </si>
  <si>
    <t>កសិផលផ្សេងទៀត</t>
  </si>
  <si>
    <t>បារី</t>
  </si>
  <si>
    <t>ខ្សែភ្លើង និងបង្គុំខ្សែភ្លើង</t>
  </si>
  <si>
    <t>សំបកកំប៉ុង និងគម្របកំប៉ុង</t>
  </si>
  <si>
    <t>ស្បែកគោ-ក្របី</t>
  </si>
  <si>
    <t>ខ្សាច់</t>
  </si>
  <si>
    <t>ថ្នាំជក់</t>
  </si>
  <si>
    <t>ប្រេងឆៅ</t>
  </si>
  <si>
    <t>Cooking Oil (cans or bottle)</t>
  </si>
  <si>
    <t>Cans Noodles</t>
  </si>
  <si>
    <t>Cans Fish/Meat/Fisheriesproducts</t>
  </si>
  <si>
    <t>Flour (sack or package)</t>
  </si>
  <si>
    <t>Sauces</t>
  </si>
  <si>
    <t>Seasoning (carton or sack)</t>
  </si>
  <si>
    <t>ELECTRIC STOVE</t>
  </si>
  <si>
    <t>Eating Products</t>
  </si>
  <si>
    <t>Cake (carton or container&gt;10L)</t>
  </si>
  <si>
    <t>ព្រះរាជាណាចក្រកម្ពុជា</t>
  </si>
  <si>
    <t>អគ្គនាយកដ្ឋានគយនិងរដ្ឋាករកម្ពុជា</t>
  </si>
  <si>
    <t>ជាតិ សាសនា ព្រះមហាក្សត្រ</t>
  </si>
  <si>
    <t>ល.​រ</t>
  </si>
  <si>
    <t>មុខទំនិញ</t>
  </si>
  <si>
    <t>ឯកតា</t>
  </si>
  <si>
    <t>បរិមាណ</t>
  </si>
  <si>
    <t>មូលដ្ឋានគិតពន្ធគយ(៛)</t>
  </si>
  <si>
    <t>ពន្ធនាំចូល (CD)</t>
  </si>
  <si>
    <t>អាករបន្ថែម (AT)</t>
  </si>
  <si>
    <t>អាករពិសេស (ST)</t>
  </si>
  <si>
    <t>អ.ត.ប (VAT)</t>
  </si>
  <si>
    <t>សរុបប្រាក់ពន្ធ-​អាករ (៛)</t>
  </si>
  <si>
    <t>ថ្នាំពេទ្យ និងឱសថបំប៉ន</t>
  </si>
  <si>
    <t>គ.ក</t>
  </si>
  <si>
    <t>លីត្រ</t>
  </si>
  <si>
    <t>ស្រាចំរុះ</t>
  </si>
  <si>
    <t>ទឹកបរិសុទ្ធ</t>
  </si>
  <si>
    <t>ទឹកដមផ្លែឈើ និងទឹកដមបន្លែ</t>
  </si>
  <si>
    <t>ភេសជ្ជៈផ្សេងទៀត</t>
  </si>
  <si>
    <t>ប៊ីចេង</t>
  </si>
  <si>
    <t>ស្ករស</t>
  </si>
  <si>
    <t>ប្រេងឆា</t>
  </si>
  <si>
    <t>គ្រឿងឧបភោគ បរិភោគ</t>
  </si>
  <si>
    <t xml:space="preserve">ប្រេងសាំង  ( E.A ) </t>
  </si>
  <si>
    <t xml:space="preserve">ប្រេងម៉ាស៊ូត  ( D.O ) </t>
  </si>
  <si>
    <t xml:space="preserve">ប្រេងសាំងយន្តហោះ  ( Z.A1) </t>
  </si>
  <si>
    <t xml:space="preserve">ប្រេងខ្មៅ  ( F.O ) </t>
  </si>
  <si>
    <t>ប្រេងរំអិល (L.O)</t>
  </si>
  <si>
    <t xml:space="preserve">ប្រេងកាត  ( K.O ) </t>
  </si>
  <si>
    <t xml:space="preserve">ឧស្ម័នសំរាប់ដុត </t>
  </si>
  <si>
    <t>ប្រេងឥន្ធនៈឆៅ</t>
  </si>
  <si>
    <t>ធ្យូងថ្ម</t>
  </si>
  <si>
    <t>NAPHTHA</t>
  </si>
  <si>
    <t>MTBE</t>
  </si>
  <si>
    <t>Electric Energy</t>
  </si>
  <si>
    <t>គីឡូវ៉ាត់</t>
  </si>
  <si>
    <t>ផលិតផលតេលសិលាផ្សេងទៀត</t>
  </si>
  <si>
    <t xml:space="preserve">ជីកសិកម្ម </t>
  </si>
  <si>
    <t xml:space="preserve">បន្លែ ផ្លែ​ឈើ </t>
  </si>
  <si>
    <t xml:space="preserve">ថ្នាំ​សម្លាប់​សត្វល្អិត ឬសម្លាប់ស្មៅ </t>
  </si>
  <si>
    <t xml:space="preserve">អង្ករ </t>
  </si>
  <si>
    <t xml:space="preserve">ស្រូវសាឡី </t>
  </si>
  <si>
    <t>ក្រណាត់</t>
  </si>
  <si>
    <t>ផលិតផលវាយនភ័ណ្ឌ(ថ្មី)</t>
  </si>
  <si>
    <t>សំលៀកបំពាក់ចាស់ៗ</t>
  </si>
  <si>
    <t>សម្ភារៈសំណង់</t>
  </si>
  <si>
    <t xml:space="preserve">ស៊ីម៉ង់ត៍ </t>
  </si>
  <si>
    <t xml:space="preserve">ដែក </t>
  </si>
  <si>
    <t>ម៉ាស៊ីនត្រជាក់</t>
  </si>
  <si>
    <t>គ្រឿង</t>
  </si>
  <si>
    <t>ទូទឹកកកនិងទូក្លាស្សេ</t>
  </si>
  <si>
    <t>ទូរទស្សន៍</t>
  </si>
  <si>
    <t>ទូរសព្ទគ្រប់ប្រភេទ</t>
  </si>
  <si>
    <t>គ្រឿងអេឡិចត្រូនិចផ្សេងទៀត</t>
  </si>
  <si>
    <t>ម៉ាស៊ីនភ្លើង</t>
  </si>
  <si>
    <t xml:space="preserve">ម៉ូតូ </t>
  </si>
  <si>
    <t>ម៉ូតូកង់បី</t>
  </si>
  <si>
    <t xml:space="preserve">រថយន្តទេសចរណ៍ </t>
  </si>
  <si>
    <t xml:space="preserve">រថយន្តដឹកអ្នកដំណើរ </t>
  </si>
  <si>
    <t xml:space="preserve">រថយន្តដឹកទំនិញ </t>
  </si>
  <si>
    <t xml:space="preserve">រថយន្តផ្សេងទៀត </t>
  </si>
  <si>
    <t xml:space="preserve">គោយន្ត ត្រាក់ទ័រ </t>
  </si>
  <si>
    <t>ជលយានយន្ត</t>
  </si>
  <si>
    <t xml:space="preserve">គ្រឿងចក្រផ្សេងទៀត </t>
  </si>
  <si>
    <t>គ្រឿងបន្លាស់រថយន្ត</t>
  </si>
  <si>
    <t>មុខទំនិញផ្សេងៗទៀត</t>
  </si>
  <si>
    <t>សរុប៖</t>
  </si>
  <si>
    <t>បានឃើញនិងឯកភាព</t>
  </si>
  <si>
    <t>អ្នកធ្វើរបាយការណ៍</t>
  </si>
  <si>
    <t>សាខាគយនិងរដ្ឋាករខេត្តកំពត</t>
  </si>
  <si>
    <t>ការិយាល័យគយនិងរដ្ឋាករព្រែកចាក</t>
  </si>
  <si>
    <t>CD</t>
  </si>
  <si>
    <t>AT</t>
  </si>
  <si>
    <t>ST</t>
  </si>
  <si>
    <t>VAT</t>
  </si>
  <si>
    <t>ទឹកប្រាក់</t>
  </si>
  <si>
    <t xml:space="preserve"> អគ្គនាយកដ្ឋានគយនិងរដ្ឋាករកម្ពុជា</t>
  </si>
  <si>
    <t xml:space="preserve">     សាខាគយនិងរដ្ឋាករខេត្តកំពត</t>
  </si>
  <si>
    <t>ល.រ</t>
  </si>
  <si>
    <t>ចំណូលប្រាក់ពន្ធ</t>
  </si>
  <si>
    <t>លេខប្រកាសឥណទាន</t>
  </si>
  <si>
    <t>ថ្ងៃ ខែ ឆ្នាំ</t>
  </si>
  <si>
    <t>ប្រាក់រង្វាន់១%</t>
  </si>
  <si>
    <t>ធនាគារកាណាឌីយ៉ា</t>
  </si>
  <si>
    <t>ធនាគារអេស៊ីលីដា</t>
  </si>
  <si>
    <t>ជាតិ  សាសនា  ព្រះមហាក្សត្រ</t>
  </si>
  <si>
    <t>ថ្ងៃ ខែឆ្នាំ</t>
  </si>
  <si>
    <t>លម្អៀង</t>
  </si>
  <si>
    <t xml:space="preserve">6  </t>
  </si>
  <si>
    <t>ស្ថិតិទំនិញ​នាំចេញតាម​គម្យដ្ឋាន</t>
  </si>
  <si>
    <t>ល.រ.</t>
  </si>
  <si>
    <t>អាស៊ាន</t>
  </si>
  <si>
    <t>សហរដ្ឋអាមេរិក</t>
  </si>
  <si>
    <t>សហគមន៍អឺរ៉ុប</t>
  </si>
  <si>
    <t>អង់គ្លេស</t>
  </si>
  <si>
    <t>ជប៉ុន</t>
  </si>
  <si>
    <t>ផ្សេងទៀត</t>
  </si>
  <si>
    <t>តម្លៃ (USD)</t>
  </si>
  <si>
    <t>តោន</t>
  </si>
  <si>
    <t>ស្បែកជើង</t>
  </si>
  <si>
    <t>គ្រឿង​បំណែក​អេឡិចត្រូនិច</t>
  </si>
  <si>
    <t>ម៉ែត្រគូប</t>
  </si>
  <si>
    <t>កៅស៊ូក្រែប</t>
  </si>
  <si>
    <t>កេស</t>
  </si>
  <si>
    <t xml:space="preserve">   </t>
  </si>
  <si>
    <t xml:space="preserve">               បានឃើញ និងឯកភាព</t>
  </si>
  <si>
    <t xml:space="preserve">    </t>
  </si>
  <si>
    <t xml:space="preserve">  បានត្រួតពិនិត្យត្រឹមត្រូវ</t>
  </si>
  <si>
    <t xml:space="preserve">  ប្រធានការិយាល័យគយនិងរដ្ឋាករព្រែកចាក</t>
  </si>
  <si>
    <t xml:space="preserve"> ប្រធានគណនេយ្យ</t>
  </si>
  <si>
    <t xml:space="preserve">      ទូច ដារ៉ា</t>
  </si>
  <si>
    <t>ស្ថិតិទំនិញនាំចូលតាមរបបអនុគ្រោះពន្ធនានា​ (FTA) តាមប្រទេសដើមកំណើតទំនិញ</t>
  </si>
  <si>
    <t>(ផ្សព្វផ្សាយដោយមានការអនុញ្ញាត)</t>
  </si>
  <si>
    <t>អត្រាប្ដូរប្រាក់មធ្យមៈ ....... Riels/USD</t>
  </si>
  <si>
    <t>ប្រទេសដើម</t>
  </si>
  <si>
    <t>ទម្ងន់សុទ្ធ</t>
  </si>
  <si>
    <t>ទម្ងន់ទាំងសំបក</t>
  </si>
  <si>
    <t>តម្លៃគិតពន្ធ</t>
  </si>
  <si>
    <t>TOTAL</t>
  </si>
  <si>
    <t>កំណើត</t>
  </si>
  <si>
    <t>(គ.ក)</t>
  </si>
  <si>
    <t>(ឯកតារង)</t>
  </si>
  <si>
    <t>(រៀល)</t>
  </si>
  <si>
    <t>MFN</t>
  </si>
  <si>
    <t>CEPT</t>
  </si>
  <si>
    <t>%</t>
  </si>
  <si>
    <t>ចំនួន</t>
  </si>
  <si>
    <t>(MFN-FTA)</t>
  </si>
  <si>
    <t>ប្រអប់ ៣៤</t>
  </si>
  <si>
    <t>ប្រអប់ ៣៨</t>
  </si>
  <si>
    <t>ប្រអប់ ៣៥</t>
  </si>
  <si>
    <t>ប្រអប់ ៤១</t>
  </si>
  <si>
    <t>ប្រអប់ ៤៦</t>
  </si>
  <si>
    <t>បានឃើញ​ និង​ ឯកភាព</t>
  </si>
  <si>
    <t>ប្រធានការិយាល័យគយនិងរដ្ឋាករព្រែកចាក</t>
  </si>
  <si>
    <t xml:space="preserve">       ទូច ដារ៉ា</t>
  </si>
  <si>
    <t xml:space="preserve">    សាខាគយនិងរដ្ឋាករខេត្តកំពត</t>
  </si>
  <si>
    <t>ស្ថិតិទំនិញនាំចូលតាមរបបអនុគ្រោះពន្ធនានា​ (FTA) តាមលេខកូដទំនិញ</t>
  </si>
  <si>
    <t xml:space="preserve">                   អត្រាប្ដូរប្រាក់មធ្យមៈ ..... Riels/USD</t>
  </si>
  <si>
    <t>លេខកូដទំនិញ</t>
  </si>
  <si>
    <t>ប្រអប់ ៣៣</t>
  </si>
  <si>
    <t>សាខាគយ​និង​រដ្ឋាករខេត្តកំពត</t>
  </si>
  <si>
    <t>របាយការណ៍តាមដាន​ទំនិញ​នាំចូល​របស់​អាជីវកម្ម​កាស៊ីណូ</t>
  </si>
  <si>
    <t>ការិយាល័យគយ​និង​រដ្ឋាករព្រែកចាក</t>
  </si>
  <si>
    <t>តម្លៃគិត​ពន្ធគយ (រៀល)</t>
  </si>
  <si>
    <t>ពន្ធគយ (រៀល)</t>
  </si>
  <si>
    <t>អាករពិសេស (រៀល)</t>
  </si>
  <si>
    <t>VAT (រៀល)</t>
  </si>
  <si>
    <t>ប្រាក់ពន្ធអាករសរុប</t>
  </si>
  <si>
    <t>I. បរិក្ខារ​សំណង់</t>
  </si>
  <si>
    <t>ស៊ីម៉ង់ត៍</t>
  </si>
  <si>
    <t>ដែក</t>
  </si>
  <si>
    <t>ឥដ្ឋការ៉ូ</t>
  </si>
  <si>
    <t>បង្គន់ អាងងូតទឹក ឡាវ៉ាបូ</t>
  </si>
  <si>
    <t>រាយ</t>
  </si>
  <si>
    <t>សម្ភារៈសំណង់​ផ្សេងទៀត</t>
  </si>
  <si>
    <t>II. សម្ភារៈបំពាក់​កាស៊ីណូ ឬសណ្ឋាគារ</t>
  </si>
  <si>
    <t>គ្រឿង​សង្ហាររឹម</t>
  </si>
  <si>
    <t>ទូរទស្សន៍​</t>
  </si>
  <si>
    <t>ទូរទឹកកក</t>
  </si>
  <si>
    <t>ម៉ាស៊ីន​ត្រជាក់</t>
  </si>
  <si>
    <t>គ្រែ</t>
  </si>
  <si>
    <t>កង្ហារ អំពូលភ្លើង និង​គ្រឿ​ងអគ្គិសនី​ផ្សេងទៀត</t>
  </si>
  <si>
    <t>ពូក ខ្នើយ កម្រាលពូក ស្រោមខ្នើយ ...</t>
  </si>
  <si>
    <t>សម្ភារៈផ្សេងទៀត</t>
  </si>
  <si>
    <t>III. សម្ភារៈបរិក្ខារបម្រើ​ប្រតិបត្តិការ​ប្រចាំ​ថ្ងៃ</t>
  </si>
  <si>
    <t>ស្លុត​ម៉ាស៊ីន</t>
  </si>
  <si>
    <t>បៀរ</t>
  </si>
  <si>
    <t>ម៉ាស៊ីន ​ឧបករណ៍ និង​បរិក្ខារល្បែងផ្សេងទៀត</t>
  </si>
  <si>
    <t>IV. គ្រឿងឧបភោគ បរិភោគ ភេសជ្ជៈ និង​ទំនិញ​ផ្សេងទៀត</t>
  </si>
  <si>
    <t>ស្រា</t>
  </si>
  <si>
    <t>ទឹកក្រូច​និង​ទឹកផ្លែឈើ</t>
  </si>
  <si>
    <t>ទឹក​បរិសុទ្ធ</t>
  </si>
  <si>
    <t>គ្រឿង​ឧបភោគបរិភោគផ្សេងទៀត</t>
  </si>
  <si>
    <t>មុខទំនិញ​ផ្សេងទៀត</t>
  </si>
  <si>
    <t>កម្រៃផ្សេងៗ ៖..................................រៀល</t>
  </si>
  <si>
    <t>បានឃើញ និងឯកភាព</t>
  </si>
  <si>
    <t>បានត្រួតពិនិត្យត្រឹមត្រូវ</t>
  </si>
  <si>
    <t>ប្រធានគណនេយ្យ</t>
  </si>
  <si>
    <t>របាយការណ៍ប្រើប្រាស់ឯកសារបោះពុម្ព</t>
  </si>
  <si>
    <t>បរិយាយ</t>
  </si>
  <si>
    <t>ចំនួនដែលមាន</t>
  </si>
  <si>
    <t>ចំនួនប្រើប្រាស់ក្នុងគ្រា</t>
  </si>
  <si>
    <t>ចំនួនសល់ចុងគ្រា</t>
  </si>
  <si>
    <t>ប្រាក់ប្រមូលបានក្នុងគ្រា</t>
  </si>
  <si>
    <t>សល់ពីគ្រាមុន</t>
  </si>
  <si>
    <t>បើកក្នុងគ្រា</t>
  </si>
  <si>
    <t>ពីលេខ ដល់លេខ</t>
  </si>
  <si>
    <t>ល្អ</t>
  </si>
  <si>
    <t>ខូច</t>
  </si>
  <si>
    <t>បាត់</t>
  </si>
  <si>
    <t>បង់ឡើង</t>
  </si>
  <si>
    <t xml:space="preserve">ចំនួន </t>
  </si>
  <si>
    <t>ប្រភេទ</t>
  </si>
  <si>
    <t>ចំណូល</t>
  </si>
  <si>
    <t>ចំណូលពន្ធ
និងកម្រៃ-ពិន័យ</t>
  </si>
  <si>
    <t>SCF</t>
  </si>
  <si>
    <t>PFC</t>
  </si>
  <si>
    <t>ប្រាក់កក់</t>
  </si>
  <si>
    <t>រៀល</t>
  </si>
  <si>
    <t>ដុល្លា</t>
  </si>
  <si>
    <t>បន្ទករដ្ឋ</t>
  </si>
  <si>
    <t>ស្តុក-ដឹកជញ្ជូន</t>
  </si>
  <si>
    <t>ប្រតិវេទន៍</t>
  </si>
  <si>
    <t>CDF</t>
  </si>
  <si>
    <t>ត្រាស្រាបៀរ</t>
  </si>
  <si>
    <t>Stamp of Beers</t>
  </si>
  <si>
    <t>ត្រាទឹកសណ្កែក-ចាហួយ-ត្រចៀកកាំ</t>
  </si>
  <si>
    <t>Soya bean Milk, Jelly,and Sparrows</t>
  </si>
  <si>
    <t>ត្រាទឹកដមផ្លែឈើ</t>
  </si>
  <si>
    <t>Succulent Juice</t>
  </si>
  <si>
    <t>ត្រាឆ្នាំងអគ្គីសនី</t>
  </si>
  <si>
    <t>Pich</t>
  </si>
  <si>
    <t>ត្រាចង្ក្រានឧស្ម័ន ឬអគ្គីសនី</t>
  </si>
  <si>
    <t>ត្រាសំបកកង់រថយន្តថ្មី</t>
  </si>
  <si>
    <t>ត្រាត្រី-សាច់កំប៉ុង</t>
  </si>
  <si>
    <t>ត្រាម្សៅមី</t>
  </si>
  <si>
    <t>ត្រាទឹកត្រី-ស៊ីអ៊ីវ-ទឹកជ្រលក់</t>
  </si>
  <si>
    <t>ត្រាប្រេងឆា</t>
  </si>
  <si>
    <t>ត្រាប្រេងម៉ាស៊ីន</t>
  </si>
  <si>
    <t>Engine Oil (cans or bottle)</t>
  </si>
  <si>
    <t>ត្រាប៊ីចេង</t>
  </si>
  <si>
    <t>ត្រាគ្រឿងឧបភោគ-បរិភោគផ្សេងទៀត</t>
  </si>
  <si>
    <t>ត្រានំគ្រប់ប្រភេទ</t>
  </si>
  <si>
    <t>សរុបត្រាពន្ធគយ</t>
  </si>
  <si>
    <t>បង្កាន់ដៃអាស៊ីគូដា</t>
  </si>
  <si>
    <t xml:space="preserve">                  បានឃើញ​ និង​ ឯកភាព</t>
  </si>
  <si>
    <t xml:space="preserve">     ប្រធានការិយាល័យគយនិងរដ្ឋាករព្រែកចាក</t>
  </si>
  <si>
    <t>ត្រាមី-គុយទាវ</t>
  </si>
  <si>
    <t>បន្ទុករដ្ឋផ្សេងទៀត</t>
  </si>
  <si>
    <t xml:space="preserve">  ជាតិ   សាសនា   ព្រះមហាក្សត្រ</t>
  </si>
  <si>
    <t xml:space="preserve"> 6</t>
  </si>
  <si>
    <t>កាលបរិច្ឆេទ</t>
  </si>
  <si>
    <t>នាំចូលស្ថាពរ</t>
  </si>
  <si>
    <t>នាំចូលបណ្តោះអាសន្ន</t>
  </si>
  <si>
    <t>នាំចេញ</t>
  </si>
  <si>
    <t>ពីលេខដល់លេខ</t>
  </si>
  <si>
    <t>មករា</t>
  </si>
  <si>
    <t>-</t>
  </si>
  <si>
    <t>កុម្ភៈ</t>
  </si>
  <si>
    <t>មីនា</t>
  </si>
  <si>
    <t>មេសា</t>
  </si>
  <si>
    <t>ឧសភា</t>
  </si>
  <si>
    <t>មិថុនា</t>
  </si>
  <si>
    <t>កក្កដា</t>
  </si>
  <si>
    <t>សីហា</t>
  </si>
  <si>
    <t>កញ្ញា</t>
  </si>
  <si>
    <t>តុលា</t>
  </si>
  <si>
    <t>វិច្ឆិកា</t>
  </si>
  <si>
    <t>ធ្នូ</t>
  </si>
  <si>
    <t>បានឃើញ និង ឯកភាព</t>
  </si>
  <si>
    <t>ប្រធានការិយាល័យគយ និងរដ្ឋាករព្រែកចាក</t>
  </si>
  <si>
    <t>តាមបណ្ដាខែ</t>
  </si>
  <si>
    <t>តាមប្រព័ន្ធធនាគារ</t>
  </si>
  <si>
    <t>គយ</t>
  </si>
  <si>
    <t>អតិថិជន</t>
  </si>
  <si>
    <t>បានឃើញ និង​ ឯកភាព</t>
  </si>
  <si>
    <t>ចំណូលបង់ចូលតាមប្រព័ន្ធធនាគារ ឆ្នាំ២០២៤</t>
  </si>
  <si>
    <t>ទូច ដារ៉ា</t>
  </si>
  <si>
    <t xml:space="preserve">   ទូច ដារ៉ា</t>
  </si>
  <si>
    <t xml:space="preserve">​​              បានឃើញ និងឯកភាព </t>
  </si>
  <si>
    <t>6</t>
  </si>
  <si>
    <t xml:space="preserve">តារាងតាមដានការបង់ប្រាក់ពន្ធ និងប្រាក់រង្វាន់ ១% តាមប្រព័ន្ធធនាគារពាណិជ្ជ                 </t>
  </si>
  <si>
    <t>អង្គភាព​ ឬ ក្រុមហ៊ុន</t>
  </si>
  <si>
    <t>សំរេចអោយកក់ប្រាក់</t>
  </si>
  <si>
    <t>បង្កាន់ដៃកក់ប្រាក់</t>
  </si>
  <si>
    <t>ប្រាក់កក់ជាប្រាក់</t>
  </si>
  <si>
    <t>បង្វែរសងវិញ</t>
  </si>
  <si>
    <t>បង់ចូលរតនាគារ</t>
  </si>
  <si>
    <t>ប្រាក់កក់នៅសល់</t>
  </si>
  <si>
    <t>អ្នកអនុញ្ញាត</t>
  </si>
  <si>
    <t>ថ្ងៃ.ខែ.ឆ្នាំ</t>
  </si>
  <si>
    <t>រយ:ពេល</t>
  </si>
  <si>
    <t>លេខ</t>
  </si>
  <si>
    <t>សរុបក្នុងគ្រានេះ</t>
  </si>
  <si>
    <t>យោងគ្រាមុន</t>
  </si>
  <si>
    <t>សរុបដល់ចុងគ្រានេះ</t>
  </si>
  <si>
    <t>.</t>
  </si>
  <si>
    <t>តារាងតាមដានការបង់ប្រាក់ពន្ធ និងប្រាក់រង្វាន់ ០.៤%</t>
  </si>
  <si>
    <t>ប្រាក់រង្វាន់ ០.៤%</t>
  </si>
  <si>
    <t/>
  </si>
  <si>
    <t>ជាប់អាករនាំចេញ</t>
  </si>
  <si>
    <t>មិនជាប់អាករនាំចេញ</t>
  </si>
  <si>
    <t>អាករនាំចេញជាបន្ទុករដ្ឋ</t>
  </si>
  <si>
    <t>អាករនាំចេញ</t>
  </si>
  <si>
    <t>សម្លៀកបំពាក់</t>
  </si>
  <si>
    <t>ស្បែកជើង និងភាគបំណែកស្បែកជើង</t>
  </si>
  <si>
    <t>ផលិតផលវាយនភណ្ឌផ្សេងទៀត</t>
  </si>
  <si>
    <t>គ្រឿងអេឡិចត្រូនិច និងភាគបំណែក</t>
  </si>
  <si>
    <t>គ្រឿងបន្លាស់កង់</t>
  </si>
  <si>
    <t>ឈើមូល ឬឈើអារ</t>
  </si>
  <si>
    <t>ក្តារកុងប្លាកេ</t>
  </si>
  <si>
    <t>ផលិតផលពីឈើ</t>
  </si>
  <si>
    <t>40320209433</t>
  </si>
  <si>
    <t>40330653492</t>
  </si>
  <si>
    <t>40340309989</t>
  </si>
  <si>
    <t>40350452364</t>
  </si>
  <si>
    <t>40350541756</t>
  </si>
  <si>
    <t>40361246637</t>
  </si>
  <si>
    <t>40370533489</t>
  </si>
  <si>
    <t>40380517085</t>
  </si>
  <si>
    <t>40390961507</t>
  </si>
  <si>
    <t>40400452183</t>
  </si>
  <si>
    <t>40410755436</t>
  </si>
  <si>
    <t>40420904063</t>
  </si>
  <si>
    <t>40430796317</t>
  </si>
  <si>
    <t>40440721444</t>
  </si>
  <si>
    <t>40450345454</t>
  </si>
  <si>
    <t>40460428674</t>
  </si>
  <si>
    <t>40470517636</t>
  </si>
  <si>
    <t>40480170656</t>
  </si>
  <si>
    <t>40490481400</t>
  </si>
  <si>
    <t>40510341217</t>
  </si>
  <si>
    <t>40520451799</t>
  </si>
  <si>
    <t>40530726621</t>
  </si>
  <si>
    <t>40540472268</t>
  </si>
  <si>
    <t>40550893323</t>
  </si>
  <si>
    <t>40560717859</t>
  </si>
  <si>
    <t>40571058153</t>
  </si>
  <si>
    <t>40580494845</t>
  </si>
  <si>
    <t>40600527536</t>
  </si>
  <si>
    <t>FT240500H4D0</t>
  </si>
  <si>
    <t>FT24059MM57R</t>
  </si>
  <si>
    <t>Lunar_Date</t>
  </si>
  <si>
    <t>Sunar_Date</t>
  </si>
  <si>
    <t>ប្រធាន</t>
  </si>
  <si>
    <t>Lunar_Date_</t>
  </si>
  <si>
    <t>Sunar_Date_</t>
  </si>
  <si>
    <t>ស្ថិតិចំណូលតាមក្រុមទំនិញនាំចូល ប្រចាំ</t>
  </si>
  <si>
    <t>Lunar</t>
  </si>
  <si>
    <t>Sunar</t>
  </si>
  <si>
    <t>Lunar_</t>
  </si>
  <si>
    <t>Sunar_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</si>
</sst>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41" formatCode="_(* #,##0_);_(* \(#,##0\);_(* &quot;-&quot;_);_(@_)"/>
    <numFmt numFmtId="43" formatCode="_(* #,##0.00_);_(* \(#,##0.00\);_(* &quot;-&quot;??_);_(@_)"/>
    <numFmt numFmtId="164" formatCode="_(&quot;$&quot;* #,##0_);_(&quot;$&quot;* \(#,##0\);_(&quot;$&quot;* &quot;-&quot;_);_(@_)"/>
    <numFmt numFmtId="165" formatCode="_(&quot;$&quot;* #,##0.00_);_(&quot;$&quot;* \(#,##0.00\);_(&quot;$&quot;* &quot;-&quot;??_);_(@_)"/>
    <numFmt numFmtId="166" formatCode="_(* #,##0_);_(* \(#,##0\);_(* &quot;-&quot;??_);_(@_)"/>
    <numFmt numFmtId="167" formatCode="dd/mm/yyyy"/>
    <numFmt numFmtId="168" formatCode="[$-12000425]0"/>
    <numFmt numFmtId="169" formatCode="&quot;លេខ៖&quot;[$-12000425]0000&quot;/២៣ អគរ/ស.កព/ក.ពច&quot;"/>
    <numFmt numFmtId="170" formatCode="&quot;លេខ៖&quot;[$-12000425]0000&quot;/២១ អគរ/ស.កព/ក.ពច&quot;"/>
    <numFmt numFmtId="171" formatCode="dd/mm/yy;@"/>
    <numFmt numFmtId="172" formatCode="0.000"/>
    <numFmt numFmtId="173" formatCode="00"/>
    <numFmt numFmtId="174" formatCode="&quot;លេខៈ &quot;[$-12000425]0000&quot;/២៤ អគរ/ស.កព/ក.ពច&quot;"/>
    <numFmt numFmtId="175" formatCode="000000"/>
    <numFmt numFmtId="176" formatCode="_(&quot;$&quot;* #,##0_);_(&quot;$&quot;* \(#,##0\);_(&quot;$&quot;* &quot;-&quot;??_);_(@_)"/>
    <numFmt numFmtId="177" formatCode="&quot;I &quot;0"/>
    <numFmt numFmtId="178" formatCode="&quot;E &quot;0"/>
    <numFmt numFmtId="179" formatCode="&quot;17F&quot;000000"/>
    <numFmt numFmtId="180" formatCode="&quot;16C&quot;000000"/>
    <numFmt numFmtId="181" formatCode="&quot;16A&quot;000000"/>
    <numFmt numFmtId="182" formatCode="&quot;22A&quot;000000"/>
    <numFmt numFmtId="183" formatCode="&quot;17A&quot;000000"/>
    <numFmt numFmtId="184" formatCode="&quot;19A&quot;000000"/>
    <numFmt numFmtId="185" formatCode="&quot;23A&quot;000000"/>
    <numFmt numFmtId="186" formatCode="&quot;20A&quot;000000"/>
    <numFmt numFmtId="187" formatCode="&quot;21A&quot;000000"/>
    <numFmt numFmtId="188" formatCode="&quot;20C&quot;000000"/>
    <numFmt numFmtId="189" formatCode="&quot;22K&quot;000000"/>
    <numFmt numFmtId="190" formatCode="&quot;22D&quot;000000"/>
    <numFmt numFmtId="191" formatCode="0_);\(0\)"/>
    <numFmt numFmtId="192" formatCode="&quot;SI &quot;0"/>
    <numFmt numFmtId="193" formatCode="_(\៛* #,##0_);_(\៛* \(#,##0\);_(\៛* &quot;-&quot;??_);_(@_)"/>
    <numFmt numFmtId="194" formatCode="&quot;SE &quot;0"/>
    <numFmt numFmtId="195" formatCode="&quot;2024 X &quot;0"/>
    <numFmt numFmtId="196" formatCode="&quot;22N&quot;000000"/>
    <numFmt numFmtId="197" formatCode="mm/dd/yy;@"/>
    <numFmt numFmtId="198" formatCode="&quot;លេខ: &quot;[$-12000425]0000&quot;/២៤ អគរ/ស.កព/ក.ពច&quot;"/>
    <numFmt numFmtId="199" formatCode="_(* #,##0.0_);_(* \(#,##0.0\);_(* &quot;-&quot;??_);_(@_)"/>
    <numFmt numFmtId="200" formatCode="&quot;* ប្រាក់ពិន័យ កម្រៃ និងចំណូលផ្សេងៗសរុប​លើការនាំចេញនិងនាំចូល (ទាំងផ្នែកបង់ពន្ធ និង​ផ្នែក​បន្ទុករដ្ឋ) ៖&quot;\ #,###&quot;រៀល&quot;"/>
  </numFmts>
  <fonts count="73">
    <font>
      <sz val="12"/>
      <color rgb="FF000000"/>
      <name val="Calibri"/>
    </font>
    <font>
      <sz val="12"/>
      <color rgb="FF000000"/>
      <name val="Calibri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  <font>
      <sz val="10"/>
      <name val="Khmer MEF2"/>
    </font>
    <font>
      <sz val="10"/>
      <name val="Khmer MEF1"/>
    </font>
    <font>
      <sz val="12"/>
      <color rgb="FF000000"/>
      <name val="Khmer MEF2"/>
    </font>
    <font>
      <sz val="10"/>
      <name val="Arial"/>
      <family val="2"/>
    </font>
    <font>
      <sz val="11"/>
      <color theme="1"/>
      <name val="Khmer MEF2"/>
    </font>
    <font>
      <sz val="12"/>
      <color theme="1"/>
      <name val="Khmer MEF2"/>
    </font>
    <font>
      <b/>
      <sz val="10"/>
      <color theme="1"/>
      <name val="Khmer MEF1"/>
    </font>
    <font>
      <sz val="10"/>
      <color theme="1"/>
      <name val="Khmer MEF1"/>
    </font>
    <font>
      <sz val="11"/>
      <color theme="1"/>
      <name val="Khmer MEF1"/>
    </font>
    <font>
      <b/>
      <sz val="11"/>
      <color theme="1"/>
      <name val="Khmer MEF1"/>
    </font>
    <font>
      <sz val="40"/>
      <color rgb="FF000000"/>
      <name val="Tacteing"/>
    </font>
    <font>
      <sz val="11"/>
      <name val="Khmer MEF2"/>
    </font>
    <font>
      <sz val="9"/>
      <name val="Khmer MEF2"/>
    </font>
    <font>
      <sz val="22"/>
      <name val="Limon R1"/>
    </font>
    <font>
      <sz val="9"/>
      <name val="Khmer MEF1"/>
    </font>
    <font>
      <sz val="11"/>
      <color indexed="8"/>
      <name val="Khmer MEF2"/>
    </font>
    <font>
      <sz val="9"/>
      <color indexed="8"/>
      <name val="Khmer MEF2"/>
    </font>
    <font>
      <sz val="10"/>
      <color indexed="8"/>
      <name val="Khmer MEF2"/>
    </font>
    <font>
      <sz val="12"/>
      <name val="Khmer MEF2"/>
    </font>
    <font>
      <sz val="12"/>
      <color rgb="FF000000"/>
      <name val="Calibri"/>
      <family val="2"/>
      <charset val="1"/>
    </font>
    <font>
      <sz val="10"/>
      <name val="Arial"/>
      <family val="2"/>
      <charset val="1"/>
    </font>
    <font>
      <sz val="50"/>
      <name val="Tacteing"/>
    </font>
    <font>
      <sz val="11"/>
      <name val="Khmer MEF1"/>
    </font>
    <font>
      <b/>
      <sz val="10"/>
      <name val="Khmer MEF1"/>
    </font>
    <font>
      <b/>
      <sz val="9"/>
      <name val="Khmer MEF1"/>
    </font>
    <font>
      <sz val="60"/>
      <name val="Tacteing"/>
    </font>
    <font>
      <sz val="11"/>
      <name val="Arial"/>
      <family val="2"/>
    </font>
    <font>
      <i/>
      <sz val="9"/>
      <name val="Khmer MEF1"/>
    </font>
    <font>
      <sz val="9"/>
      <name val="Arial"/>
      <family val="2"/>
    </font>
    <font>
      <b/>
      <sz val="9"/>
      <name val="Khmer MEF2"/>
    </font>
    <font>
      <sz val="10"/>
      <name val="Limon F2"/>
    </font>
    <font>
      <sz val="18"/>
      <name val="Limon R1"/>
    </font>
    <font>
      <i/>
      <sz val="22"/>
      <name val="Limon S1"/>
    </font>
    <font>
      <sz val="20"/>
      <name val="Limon F2"/>
    </font>
    <font>
      <sz val="7"/>
      <name val="Khmer MEF1"/>
    </font>
    <font>
      <b/>
      <sz val="7"/>
      <name val="Khmer MEF1"/>
    </font>
    <font>
      <sz val="7"/>
      <color rgb="FFC00000"/>
      <name val="Khmer MEF1"/>
    </font>
    <font>
      <sz val="7"/>
      <color rgb="FFFF0000"/>
      <name val="Khmer MEF1"/>
    </font>
    <font>
      <sz val="7"/>
      <color theme="0"/>
      <name val="Khmer MEF1"/>
    </font>
    <font>
      <b/>
      <sz val="7"/>
      <color theme="7" tint="0.79998168889431442"/>
      <name val="Khmer MEF1"/>
    </font>
    <font>
      <b/>
      <sz val="7"/>
      <color rgb="FFFF0000"/>
      <name val="Khmer MEF1"/>
    </font>
    <font>
      <b/>
      <sz val="7"/>
      <color rgb="FFFF0000"/>
      <name val="Arial"/>
      <family val="2"/>
    </font>
    <font>
      <sz val="7"/>
      <name val="Arial"/>
      <family val="2"/>
    </font>
    <font>
      <sz val="6"/>
      <name val="Arial"/>
      <family val="2"/>
    </font>
    <font>
      <sz val="55"/>
      <name val="Tacteing"/>
    </font>
    <font>
      <sz val="8"/>
      <name val="Khmer MEF2"/>
    </font>
    <font>
      <sz val="22"/>
      <name val="Limon S1"/>
    </font>
    <font>
      <b/>
      <sz val="11"/>
      <name val="Khmer MEF1"/>
    </font>
    <font>
      <b/>
      <sz val="12"/>
      <name val="Khmer MEF1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11"/>
      <name val="Limon F2"/>
    </font>
    <font>
      <sz val="11"/>
      <color rgb="FF000000"/>
      <name val="Calibri"/>
      <family val="2"/>
    </font>
    <font>
      <sz val="36"/>
      <name val="Tacteing"/>
    </font>
    <font>
      <sz val="8"/>
      <color indexed="8"/>
      <name val="Khmer MEF2"/>
    </font>
    <font>
      <sz val="8"/>
      <name val="Khmer MEF1"/>
    </font>
    <font>
      <b/>
      <sz val="8"/>
      <name val="Arial"/>
      <family val="2"/>
    </font>
    <font>
      <b/>
      <sz val="9"/>
      <name val="Arial"/>
      <family val="2"/>
    </font>
    <font>
      <sz val="10"/>
      <color indexed="8"/>
      <name val="Khmer MEF1"/>
    </font>
    <font>
      <sz val="10"/>
      <color indexed="8"/>
      <name val="Khmer OS Muol Light"/>
    </font>
    <font>
      <sz val="46"/>
      <name val="Tacteing"/>
    </font>
    <font>
      <sz val="7"/>
      <color rgb="FF800000"/>
      <name val="Khmer MEF1"/>
    </font>
    <font>
      <sz val="7"/>
      <name val="Khmer MEF2"/>
    </font>
    <font>
      <sz val="7"/>
      <name val="Times New Roman"/>
      <family val="1"/>
    </font>
    <font>
      <b/>
      <sz val="7"/>
      <name val="Khmer MEF2"/>
    </font>
    <font>
      <sz val="6"/>
      <name val="Times New Roman"/>
      <family val="1"/>
    </font>
    <font>
      <sz val="10"/>
      <color indexed="10"/>
      <name val="Khmer MEF1"/>
    </font>
    <font>
      <sz val="12"/>
      <name val="Khmer MEF1"/>
    </font>
    <font>
      <sz val="20"/>
      <name val="Limon R1"/>
    </font>
  </fonts>
  <fills count="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  <bgColor indexed="64"/>
      </patternFill>
    </fill>
  </fills>
  <borders count="92">
    <border>
      <start/>
      <end/>
      <top/>
      <bottom/>
      <diagonal/>
    </border>
    <border>
      <start style="thin">
        <color auto="1"/>
      </start>
      <end style="thin">
        <color auto="1"/>
      </end>
      <top style="thin">
        <color auto="1"/>
      </top>
      <bottom style="thin">
        <color auto="1"/>
      </bottom>
      <diagonal/>
    </border>
    <border>
      <start style="thin">
        <color auto="1"/>
      </start>
      <end/>
      <top style="thin">
        <color auto="1"/>
      </top>
      <bottom style="thin">
        <color auto="1"/>
      </bottom>
      <diagonal/>
    </border>
    <border>
      <start/>
      <end/>
      <top style="thin">
        <color auto="1"/>
      </top>
      <bottom style="thin">
        <color auto="1"/>
      </bottom>
      <diagonal/>
    </border>
    <border>
      <start/>
      <end style="thin">
        <color auto="1"/>
      </end>
      <top style="thin">
        <color auto="1"/>
      </top>
      <bottom style="thin">
        <color auto="1"/>
      </bottom>
      <diagonal/>
    </border>
    <border>
      <start/>
      <end/>
      <top style="medium">
        <color indexed="64"/>
      </top>
      <bottom style="medium">
        <color indexed="64"/>
      </bottom>
      <diagonal/>
    </border>
    <border>
      <start style="thin">
        <color auto="1"/>
      </start>
      <end style="thin">
        <color auto="1"/>
      </end>
      <top/>
      <bottom style="thin">
        <color auto="1"/>
      </bottom>
      <diagonal/>
    </border>
    <border>
      <start/>
      <end/>
      <top/>
      <bottom style="thin">
        <color auto="1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/>
      <top style="medium">
        <color indexed="64"/>
      </top>
      <bottom style="thin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/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thin">
        <color indexed="64"/>
      </end>
      <top/>
      <bottom style="medium">
        <color indexed="64"/>
      </bottom>
      <diagonal/>
    </border>
    <border>
      <start style="thin">
        <color indexed="64"/>
      </start>
      <end style="thin">
        <color indexed="64"/>
      </end>
      <top/>
      <bottom style="medium">
        <color indexed="64"/>
      </bottom>
      <diagonal/>
    </border>
    <border>
      <start style="thin">
        <color indexed="64"/>
      </start>
      <end/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/>
      <end style="thin">
        <color indexed="64"/>
      </end>
      <top style="medium">
        <color indexed="64"/>
      </top>
      <bottom/>
      <diagonal/>
    </border>
    <border>
      <start/>
      <end style="thin">
        <color indexed="64"/>
      </end>
      <top/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medium">
        <color indexed="64"/>
      </end>
      <top/>
      <bottom style="thin">
        <color indexed="64"/>
      </bottom>
      <diagonal/>
    </border>
    <border>
      <start style="medium">
        <color indexed="64"/>
      </start>
      <end/>
      <top style="thin">
        <color indexed="64"/>
      </top>
      <bottom style="medium">
        <color indexed="64"/>
      </bottom>
      <diagonal/>
    </border>
    <border>
      <start/>
      <end/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/>
      <end/>
      <top/>
      <bottom style="thick">
        <color indexed="64"/>
      </bottom>
      <diagonal/>
    </border>
    <border>
      <start style="thick">
        <color indexed="64"/>
      </start>
      <end style="thin">
        <color indexed="64"/>
      </end>
      <top style="thick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ck">
        <color indexed="64"/>
      </top>
      <bottom style="thin">
        <color indexed="64"/>
      </bottom>
      <diagonal/>
    </border>
    <border>
      <start style="thin">
        <color indexed="64"/>
      </start>
      <end/>
      <top style="thick">
        <color indexed="64"/>
      </top>
      <bottom style="thin">
        <color indexed="64"/>
      </bottom>
      <diagonal/>
    </border>
    <border>
      <start style="thin">
        <color indexed="64"/>
      </start>
      <end style="thick">
        <color indexed="64"/>
      </end>
      <top style="thick">
        <color indexed="64"/>
      </top>
      <bottom style="thin">
        <color indexed="64"/>
      </bottom>
      <diagonal/>
    </border>
    <border>
      <start style="thick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 style="thin">
        <color indexed="64"/>
      </top>
      <bottom/>
      <diagonal/>
    </border>
    <border>
      <start style="thin">
        <color indexed="64"/>
      </start>
      <end style="thick">
        <color indexed="64"/>
      </end>
      <top style="thin">
        <color indexed="64"/>
      </top>
      <bottom/>
      <diagonal/>
    </border>
    <border>
      <start style="thick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ck">
        <color indexed="64"/>
      </end>
      <top/>
      <bottom/>
      <diagonal/>
    </border>
    <border>
      <start style="thick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/>
      <bottom style="thin">
        <color indexed="64"/>
      </bottom>
      <diagonal/>
    </border>
    <border>
      <start style="thin">
        <color indexed="64"/>
      </start>
      <end style="thick">
        <color indexed="64"/>
      </end>
      <top/>
      <bottom style="thin">
        <color indexed="64"/>
      </bottom>
      <diagonal/>
    </border>
    <border>
      <start style="thick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ck">
        <color indexed="64"/>
      </end>
      <top style="thin">
        <color indexed="64"/>
      </top>
      <bottom style="thin">
        <color indexed="64"/>
      </bottom>
      <diagonal/>
    </border>
    <border>
      <start style="thick">
        <color indexed="64"/>
      </start>
      <end/>
      <top style="thin">
        <color indexed="64"/>
      </top>
      <bottom style="thick">
        <color indexed="64"/>
      </bottom>
      <diagonal/>
    </border>
    <border>
      <start/>
      <end style="thin">
        <color indexed="64"/>
      </end>
      <top style="thin">
        <color indexed="64"/>
      </top>
      <bottom style="thick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ck">
        <color indexed="64"/>
      </bottom>
      <diagonal/>
    </border>
    <border>
      <start style="thin">
        <color indexed="64"/>
      </start>
      <end style="thick">
        <color indexed="64"/>
      </end>
      <top style="thin">
        <color indexed="64"/>
      </top>
      <bottom style="thick">
        <color indexed="64"/>
      </bottom>
      <diagonal/>
    </border>
    <border>
      <start/>
      <end style="thin">
        <color indexed="64"/>
      </end>
      <top style="thick">
        <color indexed="64"/>
      </top>
      <bottom style="thin">
        <color indexed="64"/>
      </bottom>
      <diagonal/>
    </border>
    <border>
      <start style="thick">
        <color indexed="64"/>
      </start>
      <end/>
      <top style="thin">
        <color indexed="64"/>
      </top>
      <bottom style="thin">
        <color indexed="64"/>
      </bottom>
      <diagonal/>
    </border>
    <border>
      <start style="thick">
        <color indexed="64"/>
      </start>
      <end style="thin">
        <color indexed="64"/>
      </end>
      <top style="thin">
        <color indexed="64"/>
      </top>
      <bottom style="thick">
        <color indexed="64"/>
      </bottom>
      <diagonal/>
    </border>
    <border>
      <start style="thin">
        <color indexed="64"/>
      </start>
      <end/>
      <top style="thin">
        <color indexed="64"/>
      </top>
      <bottom style="thick">
        <color indexed="64"/>
      </bottom>
      <diagonal/>
    </border>
    <border>
      <start style="thin">
        <color indexed="64"/>
      </start>
      <end style="medium">
        <color indexed="64"/>
      </end>
      <top/>
      <bottom/>
      <diagonal/>
    </border>
    <border>
      <start style="medium">
        <color indexed="64"/>
      </start>
      <end style="thin">
        <color indexed="64"/>
      </end>
      <top style="thin">
        <color indexed="64"/>
      </top>
      <bottom style="double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double">
        <color indexed="64"/>
      </bottom>
      <diagonal/>
    </border>
    <border>
      <start style="thin">
        <color indexed="64"/>
      </start>
      <end/>
      <top style="thin">
        <color indexed="64"/>
      </top>
      <bottom style="double">
        <color indexed="64"/>
      </bottom>
      <diagonal/>
    </border>
    <border>
      <start/>
      <end style="thin">
        <color indexed="64"/>
      </end>
      <top style="thin">
        <color indexed="64"/>
      </top>
      <bottom style="double">
        <color indexed="64"/>
      </bottom>
      <diagonal/>
    </border>
    <border>
      <start style="thin">
        <color indexed="64"/>
      </start>
      <end style="medium">
        <color indexed="64"/>
      </end>
      <top/>
      <bottom style="double">
        <color indexed="64"/>
      </bottom>
      <diagonal/>
    </border>
    <border>
      <start style="medium">
        <color indexed="64"/>
      </start>
      <end style="thin">
        <color indexed="64"/>
      </end>
      <top style="double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/>
      <diagonal/>
    </border>
    <border>
      <start style="medium">
        <color indexed="64"/>
      </start>
      <end style="thin">
        <color indexed="64"/>
      </end>
      <top/>
      <bottom/>
      <diagonal/>
    </border>
    <border>
      <start style="medium">
        <color indexed="64"/>
      </start>
      <end/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/>
      <end style="thin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/>
      <end/>
      <top/>
      <bottom style="double">
        <color indexed="64"/>
      </bottom>
      <diagonal/>
    </border>
    <border>
      <start style="double">
        <color indexed="64"/>
      </start>
      <end style="thin">
        <color indexed="64"/>
      </end>
      <top style="double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double">
        <color indexed="64"/>
      </top>
      <bottom style="thin">
        <color indexed="64"/>
      </bottom>
      <diagonal/>
    </border>
    <border>
      <start style="thin">
        <color indexed="64"/>
      </start>
      <end style="double">
        <color indexed="64"/>
      </end>
      <top style="double">
        <color indexed="64"/>
      </top>
      <bottom style="thin">
        <color indexed="64"/>
      </bottom>
      <diagonal/>
    </border>
    <border>
      <start style="double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double">
        <color indexed="64"/>
      </end>
      <top style="thin">
        <color indexed="64"/>
      </top>
      <bottom style="thin">
        <color indexed="64"/>
      </bottom>
      <diagonal/>
    </border>
    <border>
      <start style="double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double">
        <color indexed="64"/>
      </end>
      <top style="medium">
        <color indexed="64"/>
      </top>
      <bottom style="medium">
        <color indexed="64"/>
      </bottom>
      <diagonal/>
    </border>
    <border>
      <start style="double">
        <color indexed="64"/>
      </start>
      <end style="thin">
        <color indexed="64"/>
      </end>
      <top style="medium">
        <color indexed="64"/>
      </top>
      <bottom style="double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double">
        <color indexed="64"/>
      </bottom>
      <diagonal/>
    </border>
    <border>
      <start style="thin">
        <color indexed="64"/>
      </start>
      <end style="double">
        <color indexed="64"/>
      </end>
      <top style="medium">
        <color indexed="64"/>
      </top>
      <bottom style="double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/>
      <diagonal/>
    </border>
    <border>
      <start/>
      <end/>
      <top style="thin">
        <color auto="1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2" fillId="0" borderId="0"/>
    <xf numFmtId="43" fontId="1" fillId="0" borderId="0" applyFont="0" applyFill="0" applyBorder="0" applyAlignment="0" applyProtection="0"/>
    <xf numFmtId="0" fontId="23" fillId="0" borderId="0"/>
    <xf numFmtId="0" fontId="24" fillId="0" borderId="0"/>
    <xf numFmtId="0" fontId="7" fillId="0" borderId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625">
    <xf numFmtId="0" fontId="0" fillId="0" borderId="0" xfId="0"/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5" borderId="1" xfId="0" applyFont="1" applyFill="1" applyBorder="1" applyAlignment="1">
      <alignment horizontal="center"/>
    </xf>
    <xf numFmtId="0" fontId="10" fillId="5" borderId="1" xfId="0" applyFont="1" applyFill="1" applyBorder="1"/>
    <xf numFmtId="168" fontId="11" fillId="0" borderId="1" xfId="0" applyNumberFormat="1" applyFont="1" applyBorder="1" applyAlignment="1">
      <alignment horizontal="center"/>
    </xf>
    <xf numFmtId="0" fontId="11" fillId="0" borderId="1" xfId="0" applyFont="1" applyBorder="1"/>
    <xf numFmtId="0" fontId="11" fillId="0" borderId="1" xfId="0" applyFont="1" applyBorder="1" applyAlignment="1">
      <alignment horizontal="center"/>
    </xf>
    <xf numFmtId="166" fontId="11" fillId="0" borderId="1" xfId="1" applyNumberFormat="1" applyFont="1" applyFill="1" applyBorder="1" applyAlignment="1">
      <alignment horizontal="center"/>
    </xf>
    <xf numFmtId="166" fontId="11" fillId="0" borderId="1" xfId="1" applyNumberFormat="1" applyFont="1" applyBorder="1"/>
    <xf numFmtId="166" fontId="10" fillId="5" borderId="1" xfId="0" applyNumberFormat="1" applyFont="1" applyFill="1" applyBorder="1"/>
    <xf numFmtId="0" fontId="8" fillId="0" borderId="0" xfId="0" applyFont="1" applyAlignment="1">
      <alignment vertical="center"/>
    </xf>
    <xf numFmtId="169" fontId="5" fillId="0" borderId="0" xfId="2" quotePrefix="1" applyNumberFormat="1" applyFont="1" applyAlignment="1">
      <alignment vertical="center"/>
    </xf>
    <xf numFmtId="0" fontId="9" fillId="0" borderId="0" xfId="0" applyFont="1"/>
    <xf numFmtId="0" fontId="7" fillId="0" borderId="0" xfId="2" applyAlignment="1">
      <alignment vertical="center"/>
    </xf>
    <xf numFmtId="167" fontId="7" fillId="0" borderId="0" xfId="2" applyNumberFormat="1" applyAlignment="1">
      <alignment vertical="center"/>
    </xf>
    <xf numFmtId="0" fontId="4" fillId="0" borderId="0" xfId="2" applyFont="1" applyAlignment="1">
      <alignment vertical="center"/>
    </xf>
    <xf numFmtId="167" fontId="17" fillId="0" borderId="0" xfId="2" applyNumberFormat="1" applyFont="1" applyAlignment="1">
      <alignment vertical="center"/>
    </xf>
    <xf numFmtId="0" fontId="7" fillId="0" borderId="0" xfId="2"/>
    <xf numFmtId="167" fontId="7" fillId="0" borderId="0" xfId="2" applyNumberFormat="1"/>
    <xf numFmtId="43" fontId="7" fillId="0" borderId="0" xfId="2" applyNumberFormat="1" applyAlignment="1">
      <alignment vertical="center"/>
    </xf>
    <xf numFmtId="0" fontId="20" fillId="0" borderId="0" xfId="2" applyFont="1" applyAlignment="1">
      <alignment vertical="top"/>
    </xf>
    <xf numFmtId="0" fontId="15" fillId="0" borderId="0" xfId="2" applyFont="1" applyAlignment="1">
      <alignment vertical="center"/>
    </xf>
    <xf numFmtId="0" fontId="15" fillId="0" borderId="0" xfId="2" applyFont="1" applyAlignment="1">
      <alignment vertical="center" wrapText="1"/>
    </xf>
    <xf numFmtId="0" fontId="0" fillId="0" borderId="0" xfId="0" applyAlignment="1">
      <alignment horizontal="center"/>
    </xf>
    <xf numFmtId="0" fontId="15" fillId="0" borderId="0" xfId="2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2" fillId="0" borderId="0" xfId="2" quotePrefix="1" applyFont="1" applyAlignment="1">
      <alignment vertical="center"/>
    </xf>
    <xf numFmtId="0" fontId="15" fillId="0" borderId="0" xfId="2" quotePrefix="1" applyFont="1" applyAlignment="1">
      <alignment vertical="center"/>
    </xf>
    <xf numFmtId="0" fontId="4" fillId="0" borderId="0" xfId="2" applyFont="1" applyAlignment="1">
      <alignment horizontal="center" vertical="center"/>
    </xf>
    <xf numFmtId="0" fontId="16" fillId="0" borderId="1" xfId="2" applyFont="1" applyBorder="1" applyAlignment="1">
      <alignment horizontal="center" vertical="center"/>
    </xf>
    <xf numFmtId="168" fontId="18" fillId="0" borderId="25" xfId="7" applyNumberFormat="1" applyFont="1" applyBorder="1" applyAlignment="1">
      <alignment horizontal="center" vertical="center"/>
    </xf>
    <xf numFmtId="0" fontId="5" fillId="0" borderId="1" xfId="2" applyFont="1" applyBorder="1" applyAlignment="1">
      <alignment vertical="center"/>
    </xf>
    <xf numFmtId="0" fontId="5" fillId="0" borderId="1" xfId="2" applyFont="1" applyBorder="1" applyAlignment="1">
      <alignment horizontal="center" vertical="center"/>
    </xf>
    <xf numFmtId="43" fontId="18" fillId="0" borderId="1" xfId="4" applyFont="1" applyBorder="1" applyAlignment="1">
      <alignment vertical="center"/>
    </xf>
    <xf numFmtId="43" fontId="18" fillId="0" borderId="20" xfId="4" applyFont="1" applyBorder="1" applyAlignment="1">
      <alignment vertical="center"/>
    </xf>
    <xf numFmtId="0" fontId="5" fillId="0" borderId="1" xfId="7" applyFont="1" applyBorder="1" applyAlignment="1">
      <alignment horizontal="center" vertical="center"/>
    </xf>
    <xf numFmtId="166" fontId="18" fillId="0" borderId="1" xfId="4" applyNumberFormat="1" applyFont="1" applyBorder="1" applyAlignment="1">
      <alignment vertical="center"/>
    </xf>
    <xf numFmtId="43" fontId="28" fillId="0" borderId="17" xfId="4" applyFont="1" applyBorder="1" applyAlignment="1">
      <alignment vertical="center"/>
    </xf>
    <xf numFmtId="43" fontId="28" fillId="0" borderId="31" xfId="4" applyFont="1" applyBorder="1" applyAlignment="1">
      <alignment vertical="center"/>
    </xf>
    <xf numFmtId="0" fontId="5" fillId="0" borderId="0" xfId="2" applyFont="1" applyAlignment="1">
      <alignment vertical="center"/>
    </xf>
    <xf numFmtId="172" fontId="4" fillId="0" borderId="0" xfId="2" applyNumberFormat="1" applyFont="1" applyAlignment="1">
      <alignment vertical="center"/>
    </xf>
    <xf numFmtId="172" fontId="4" fillId="0" borderId="0" xfId="2" applyNumberFormat="1" applyFont="1" applyAlignment="1">
      <alignment horizontal="center" vertical="center"/>
    </xf>
    <xf numFmtId="41" fontId="5" fillId="0" borderId="0" xfId="2" applyNumberFormat="1" applyFont="1" applyAlignment="1">
      <alignment horizontal="center" vertical="center"/>
    </xf>
    <xf numFmtId="172" fontId="5" fillId="0" borderId="0" xfId="2" quotePrefix="1" applyNumberFormat="1" applyFont="1" applyAlignment="1">
      <alignment horizontal="left" vertical="center"/>
    </xf>
    <xf numFmtId="172" fontId="5" fillId="0" borderId="0" xfId="2" applyNumberFormat="1" applyFont="1" applyAlignment="1">
      <alignment horizontal="center" vertical="center"/>
    </xf>
    <xf numFmtId="172" fontId="5" fillId="0" borderId="0" xfId="2" applyNumberFormat="1" applyFont="1" applyAlignment="1">
      <alignment vertical="center"/>
    </xf>
    <xf numFmtId="172" fontId="4" fillId="0" borderId="0" xfId="2" quotePrefix="1" applyNumberFormat="1" applyFont="1" applyAlignment="1">
      <alignment horizontal="left" vertical="center"/>
    </xf>
    <xf numFmtId="41" fontId="4" fillId="0" borderId="0" xfId="2" applyNumberFormat="1" applyFont="1" applyAlignment="1">
      <alignment vertical="center"/>
    </xf>
    <xf numFmtId="0" fontId="7" fillId="0" borderId="0" xfId="2" applyAlignment="1">
      <alignment horizontal="center" vertical="center"/>
    </xf>
    <xf numFmtId="0" fontId="22" fillId="0" borderId="0" xfId="2" applyFont="1" applyAlignment="1">
      <alignment vertical="center"/>
    </xf>
    <xf numFmtId="0" fontId="15" fillId="0" borderId="0" xfId="2" quotePrefix="1" applyFont="1" applyAlignment="1">
      <alignment horizontal="left"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vertical="center"/>
    </xf>
    <xf numFmtId="0" fontId="31" fillId="0" borderId="0" xfId="2" applyFont="1" applyAlignment="1">
      <alignment horizontal="right" vertical="center"/>
    </xf>
    <xf numFmtId="0" fontId="18" fillId="0" borderId="33" xfId="2" applyFont="1" applyBorder="1" applyAlignment="1">
      <alignment horizontal="center" vertical="center"/>
    </xf>
    <xf numFmtId="0" fontId="18" fillId="0" borderId="34" xfId="2" applyFont="1" applyBorder="1" applyAlignment="1">
      <alignment horizontal="center" vertical="center"/>
    </xf>
    <xf numFmtId="0" fontId="18" fillId="0" borderId="35" xfId="2" applyFont="1" applyBorder="1" applyAlignment="1">
      <alignment horizontal="center" vertical="center"/>
    </xf>
    <xf numFmtId="0" fontId="18" fillId="0" borderId="36" xfId="2" applyFont="1" applyBorder="1" applyAlignment="1">
      <alignment horizontal="center" vertical="center"/>
    </xf>
    <xf numFmtId="0" fontId="18" fillId="0" borderId="38" xfId="2" applyFont="1" applyBorder="1" applyAlignment="1">
      <alignment horizontal="center" vertical="center"/>
    </xf>
    <xf numFmtId="0" fontId="18" fillId="0" borderId="39" xfId="2" applyFont="1" applyBorder="1" applyAlignment="1">
      <alignment horizontal="center" vertical="center"/>
    </xf>
    <xf numFmtId="0" fontId="18" fillId="0" borderId="1" xfId="2" applyFont="1" applyBorder="1" applyAlignment="1">
      <alignment horizontal="center" vertical="center"/>
    </xf>
    <xf numFmtId="0" fontId="18" fillId="0" borderId="40" xfId="2" applyFont="1" applyBorder="1" applyAlignment="1">
      <alignment horizontal="center" vertical="center"/>
    </xf>
    <xf numFmtId="0" fontId="18" fillId="0" borderId="42" xfId="2" applyFont="1" applyBorder="1" applyAlignment="1">
      <alignment horizontal="center" vertical="center"/>
    </xf>
    <xf numFmtId="0" fontId="18" fillId="0" borderId="43" xfId="2" applyFont="1" applyBorder="1" applyAlignment="1">
      <alignment horizontal="center" vertical="center"/>
    </xf>
    <xf numFmtId="0" fontId="18" fillId="0" borderId="44" xfId="2" applyFont="1" applyBorder="1" applyAlignment="1">
      <alignment horizontal="center" vertical="center"/>
    </xf>
    <xf numFmtId="0" fontId="18" fillId="0" borderId="6" xfId="2" applyFont="1" applyBorder="1" applyAlignment="1">
      <alignment horizontal="center" vertical="center"/>
    </xf>
    <xf numFmtId="0" fontId="18" fillId="0" borderId="46" xfId="2" applyFont="1" applyBorder="1" applyAlignment="1">
      <alignment horizontal="center" vertical="center"/>
    </xf>
    <xf numFmtId="0" fontId="32" fillId="0" borderId="47" xfId="2" applyFont="1" applyBorder="1" applyAlignment="1">
      <alignment horizontal="center" vertical="center"/>
    </xf>
    <xf numFmtId="168" fontId="18" fillId="0" borderId="45" xfId="2" applyNumberFormat="1" applyFont="1" applyBorder="1" applyAlignment="1">
      <alignment horizontal="center" vertical="center"/>
    </xf>
    <xf numFmtId="166" fontId="18" fillId="0" borderId="6" xfId="4" applyNumberFormat="1" applyFont="1" applyBorder="1" applyAlignment="1">
      <alignment horizontal="center" vertical="center"/>
    </xf>
    <xf numFmtId="166" fontId="18" fillId="0" borderId="1" xfId="4" applyNumberFormat="1" applyFont="1" applyBorder="1" applyAlignment="1">
      <alignment horizontal="center" vertical="center"/>
    </xf>
    <xf numFmtId="166" fontId="18" fillId="0" borderId="1" xfId="2" applyNumberFormat="1" applyFont="1" applyBorder="1" applyAlignment="1">
      <alignment horizontal="center" vertical="center"/>
    </xf>
    <xf numFmtId="166" fontId="32" fillId="0" borderId="47" xfId="4" applyNumberFormat="1" applyFont="1" applyBorder="1" applyAlignment="1">
      <alignment horizontal="center" vertical="center"/>
    </xf>
    <xf numFmtId="168" fontId="18" fillId="0" borderId="48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horizontal="center" vertical="center"/>
    </xf>
    <xf numFmtId="166" fontId="32" fillId="0" borderId="49" xfId="4" applyNumberFormat="1" applyFont="1" applyBorder="1" applyAlignment="1">
      <alignment horizontal="center" vertical="center"/>
    </xf>
    <xf numFmtId="166" fontId="28" fillId="0" borderId="52" xfId="4" applyNumberFormat="1" applyFont="1" applyBorder="1" applyAlignment="1">
      <alignment horizontal="right" vertical="center"/>
    </xf>
    <xf numFmtId="166" fontId="28" fillId="0" borderId="53" xfId="4" applyNumberFormat="1" applyFont="1" applyBorder="1" applyAlignment="1">
      <alignment horizontal="right" vertical="center"/>
    </xf>
    <xf numFmtId="0" fontId="33" fillId="0" borderId="0" xfId="2" applyFont="1" applyAlignment="1">
      <alignment horizontal="center" vertical="center"/>
    </xf>
    <xf numFmtId="166" fontId="28" fillId="0" borderId="0" xfId="4" applyNumberFormat="1" applyFont="1" applyBorder="1" applyAlignment="1">
      <alignment horizontal="right" vertical="center"/>
    </xf>
    <xf numFmtId="173" fontId="27" fillId="0" borderId="0" xfId="2" applyNumberFormat="1" applyFont="1" applyAlignment="1">
      <alignment horizontal="center" vertical="center"/>
    </xf>
    <xf numFmtId="3" fontId="27" fillId="0" borderId="0" xfId="2" applyNumberFormat="1" applyFont="1" applyAlignment="1">
      <alignment horizontal="right" vertical="center"/>
    </xf>
    <xf numFmtId="3" fontId="27" fillId="0" borderId="0" xfId="2" applyNumberFormat="1" applyFont="1" applyAlignment="1">
      <alignment horizontal="center" vertical="center"/>
    </xf>
    <xf numFmtId="9" fontId="27" fillId="0" borderId="0" xfId="2" applyNumberFormat="1" applyFont="1" applyAlignment="1">
      <alignment horizontal="center" vertical="center"/>
    </xf>
    <xf numFmtId="41" fontId="5" fillId="0" borderId="0" xfId="2" applyNumberFormat="1" applyFont="1" applyAlignment="1">
      <alignment vertical="center"/>
    </xf>
    <xf numFmtId="0" fontId="34" fillId="0" borderId="0" xfId="2" applyFont="1" applyAlignment="1">
      <alignment vertical="center"/>
    </xf>
    <xf numFmtId="0" fontId="35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173" fontId="18" fillId="0" borderId="1" xfId="2" applyNumberFormat="1" applyFont="1" applyBorder="1" applyAlignment="1">
      <alignment horizontal="center" vertical="center"/>
    </xf>
    <xf numFmtId="9" fontId="5" fillId="0" borderId="0" xfId="2" applyNumberFormat="1" applyFont="1" applyAlignment="1">
      <alignment horizontal="left" vertical="center"/>
    </xf>
    <xf numFmtId="172" fontId="4" fillId="0" borderId="0" xfId="0" quotePrefix="1" applyNumberFormat="1" applyFont="1" applyAlignment="1">
      <alignment vertical="center"/>
    </xf>
    <xf numFmtId="0" fontId="37" fillId="0" borderId="0" xfId="2" applyFont="1" applyAlignment="1">
      <alignment vertical="center"/>
    </xf>
    <xf numFmtId="0" fontId="4" fillId="0" borderId="0" xfId="0" quotePrefix="1" applyFont="1" applyAlignment="1">
      <alignment vertical="center"/>
    </xf>
    <xf numFmtId="0" fontId="16" fillId="0" borderId="33" xfId="2" applyFont="1" applyBorder="1" applyAlignment="1">
      <alignment horizontal="center" vertical="center"/>
    </xf>
    <xf numFmtId="0" fontId="16" fillId="0" borderId="34" xfId="2" applyFont="1" applyBorder="1" applyAlignment="1">
      <alignment horizontal="center" vertical="center"/>
    </xf>
    <xf numFmtId="0" fontId="16" fillId="0" borderId="36" xfId="2" applyFont="1" applyBorder="1" applyAlignment="1">
      <alignment horizontal="center" vertical="center"/>
    </xf>
    <xf numFmtId="0" fontId="16" fillId="0" borderId="55" xfId="2" applyFont="1" applyBorder="1" applyAlignment="1">
      <alignment horizontal="left" vertical="center"/>
    </xf>
    <xf numFmtId="0" fontId="16" fillId="0" borderId="3" xfId="2" applyFont="1" applyBorder="1" applyAlignment="1">
      <alignment horizontal="left" vertical="center"/>
    </xf>
    <xf numFmtId="0" fontId="16" fillId="0" borderId="4" xfId="2" applyFont="1" applyBorder="1" applyAlignment="1">
      <alignment horizontal="left" vertical="center"/>
    </xf>
    <xf numFmtId="0" fontId="18" fillId="0" borderId="1" xfId="2" applyFont="1" applyBorder="1" applyAlignment="1">
      <alignment vertical="center"/>
    </xf>
    <xf numFmtId="0" fontId="32" fillId="0" borderId="49" xfId="2" applyFont="1" applyBorder="1" applyAlignment="1">
      <alignment vertical="center"/>
    </xf>
    <xf numFmtId="0" fontId="16" fillId="0" borderId="55" xfId="2" applyFont="1" applyBorder="1" applyAlignment="1">
      <alignment vertical="center"/>
    </xf>
    <xf numFmtId="0" fontId="16" fillId="0" borderId="3" xfId="2" applyFont="1" applyBorder="1" applyAlignment="1">
      <alignment vertical="center"/>
    </xf>
    <xf numFmtId="0" fontId="16" fillId="0" borderId="4" xfId="2" applyFont="1" applyBorder="1" applyAlignment="1">
      <alignment vertical="center"/>
    </xf>
    <xf numFmtId="168" fontId="18" fillId="0" borderId="56" xfId="2" applyNumberFormat="1" applyFont="1" applyBorder="1" applyAlignment="1">
      <alignment horizontal="center" vertical="center"/>
    </xf>
    <xf numFmtId="0" fontId="18" fillId="0" borderId="52" xfId="2" applyFont="1" applyBorder="1" applyAlignment="1">
      <alignment horizontal="center" vertical="center"/>
    </xf>
    <xf numFmtId="0" fontId="18" fillId="0" borderId="52" xfId="2" applyFont="1" applyBorder="1" applyAlignment="1">
      <alignment vertical="center"/>
    </xf>
    <xf numFmtId="0" fontId="32" fillId="0" borderId="53" xfId="2" applyFont="1" applyBorder="1" applyAlignment="1">
      <alignment vertical="center"/>
    </xf>
    <xf numFmtId="0" fontId="4" fillId="0" borderId="0" xfId="2" applyFont="1"/>
    <xf numFmtId="172" fontId="4" fillId="0" borderId="0" xfId="2" applyNumberFormat="1" applyFont="1"/>
    <xf numFmtId="172" fontId="5" fillId="0" borderId="0" xfId="2" applyNumberFormat="1" applyFont="1" applyAlignment="1">
      <alignment horizontal="center"/>
    </xf>
    <xf numFmtId="0" fontId="5" fillId="0" borderId="0" xfId="2" applyFont="1"/>
    <xf numFmtId="172" fontId="4" fillId="0" borderId="0" xfId="2" applyNumberFormat="1" applyFont="1" applyAlignment="1">
      <alignment horizontal="center"/>
    </xf>
    <xf numFmtId="0" fontId="15" fillId="0" borderId="0" xfId="2" applyFont="1" applyAlignment="1">
      <alignment horizontal="center" vertical="top"/>
    </xf>
    <xf numFmtId="0" fontId="7" fillId="0" borderId="0" xfId="2" applyAlignment="1">
      <alignment vertical="top"/>
    </xf>
    <xf numFmtId="0" fontId="0" fillId="0" borderId="0" xfId="0" applyAlignment="1">
      <alignment vertical="top"/>
    </xf>
    <xf numFmtId="0" fontId="31" fillId="0" borderId="0" xfId="2" applyFont="1" applyAlignment="1">
      <alignment horizontal="right" vertical="top"/>
    </xf>
    <xf numFmtId="0" fontId="30" fillId="0" borderId="0" xfId="2" applyFont="1" applyAlignment="1">
      <alignment horizontal="right" vertical="center"/>
    </xf>
    <xf numFmtId="0" fontId="7" fillId="0" borderId="0" xfId="2" applyAlignment="1">
      <alignment horizontal="right" vertical="center"/>
    </xf>
    <xf numFmtId="0" fontId="18" fillId="0" borderId="60" xfId="2" applyFont="1" applyBorder="1" applyAlignment="1">
      <alignment horizontal="center" vertical="center"/>
    </xf>
    <xf numFmtId="0" fontId="38" fillId="6" borderId="64" xfId="2" applyFont="1" applyFill="1" applyBorder="1" applyAlignment="1">
      <alignment vertical="center"/>
    </xf>
    <xf numFmtId="0" fontId="39" fillId="6" borderId="6" xfId="2" applyFont="1" applyFill="1" applyBorder="1" applyAlignment="1">
      <alignment horizontal="center" vertical="center"/>
    </xf>
    <xf numFmtId="0" fontId="38" fillId="6" borderId="6" xfId="2" applyFont="1" applyFill="1" applyBorder="1" applyAlignment="1">
      <alignment horizontal="center" vertical="center"/>
    </xf>
    <xf numFmtId="41" fontId="39" fillId="6" borderId="6" xfId="8" applyNumberFormat="1" applyFont="1" applyFill="1" applyBorder="1" applyAlignment="1">
      <alignment horizontal="right" vertical="center"/>
    </xf>
    <xf numFmtId="175" fontId="39" fillId="6" borderId="6" xfId="8" applyNumberFormat="1" applyFont="1" applyFill="1" applyBorder="1" applyAlignment="1">
      <alignment horizontal="center" vertical="center"/>
    </xf>
    <xf numFmtId="41" fontId="39" fillId="6" borderId="6" xfId="8" applyNumberFormat="1" applyFont="1" applyFill="1" applyBorder="1" applyAlignment="1">
      <alignment horizontal="center" vertical="center"/>
    </xf>
    <xf numFmtId="166" fontId="39" fillId="6" borderId="28" xfId="8" applyNumberFormat="1" applyFont="1" applyFill="1" applyBorder="1" applyAlignment="1">
      <alignment horizontal="center" vertical="center"/>
    </xf>
    <xf numFmtId="0" fontId="38" fillId="0" borderId="1" xfId="8" applyNumberFormat="1" applyFont="1" applyFill="1" applyBorder="1" applyAlignment="1">
      <alignment horizontal="center" vertical="center"/>
    </xf>
    <xf numFmtId="41" fontId="38" fillId="0" borderId="1" xfId="8" applyNumberFormat="1" applyFont="1" applyFill="1" applyBorder="1" applyAlignment="1">
      <alignment horizontal="right" vertical="center"/>
    </xf>
    <xf numFmtId="166" fontId="38" fillId="0" borderId="1" xfId="8" applyNumberFormat="1" applyFont="1" applyFill="1" applyBorder="1" applyAlignment="1">
      <alignment horizontal="right" vertical="center"/>
    </xf>
    <xf numFmtId="175" fontId="38" fillId="0" borderId="1" xfId="8" applyNumberFormat="1" applyFont="1" applyFill="1" applyBorder="1" applyAlignment="1">
      <alignment horizontal="center" vertical="center"/>
    </xf>
    <xf numFmtId="41" fontId="38" fillId="0" borderId="1" xfId="8" applyNumberFormat="1" applyFont="1" applyFill="1" applyBorder="1" applyAlignment="1">
      <alignment horizontal="center" vertical="center"/>
    </xf>
    <xf numFmtId="166" fontId="38" fillId="0" borderId="1" xfId="8" applyNumberFormat="1" applyFont="1" applyFill="1" applyBorder="1" applyAlignment="1">
      <alignment horizontal="center" vertical="center"/>
    </xf>
    <xf numFmtId="41" fontId="38" fillId="0" borderId="1" xfId="2" applyNumberFormat="1" applyFont="1" applyBorder="1" applyAlignment="1">
      <alignment horizontal="center" vertical="center"/>
    </xf>
    <xf numFmtId="0" fontId="38" fillId="0" borderId="20" xfId="8" applyNumberFormat="1" applyFont="1" applyFill="1" applyBorder="1" applyAlignment="1">
      <alignment horizontal="center" vertical="center"/>
    </xf>
    <xf numFmtId="0" fontId="38" fillId="0" borderId="1" xfId="2" applyFont="1" applyBorder="1" applyAlignment="1">
      <alignment horizontal="center" vertical="center"/>
    </xf>
    <xf numFmtId="166" fontId="38" fillId="0" borderId="20" xfId="8" applyNumberFormat="1" applyFont="1" applyFill="1" applyBorder="1" applyAlignment="1">
      <alignment horizontal="center" vertical="center"/>
    </xf>
    <xf numFmtId="41" fontId="39" fillId="0" borderId="1" xfId="8" applyNumberFormat="1" applyFont="1" applyFill="1" applyBorder="1" applyAlignment="1">
      <alignment horizontal="right" vertical="center"/>
    </xf>
    <xf numFmtId="41" fontId="39" fillId="0" borderId="1" xfId="8" applyNumberFormat="1" applyFont="1" applyFill="1" applyBorder="1" applyAlignment="1">
      <alignment horizontal="center" vertical="center"/>
    </xf>
    <xf numFmtId="175" fontId="39" fillId="0" borderId="1" xfId="8" applyNumberFormat="1" applyFont="1" applyFill="1" applyBorder="1" applyAlignment="1">
      <alignment horizontal="center" vertical="center"/>
    </xf>
    <xf numFmtId="0" fontId="38" fillId="4" borderId="1" xfId="2" applyFont="1" applyFill="1" applyBorder="1" applyAlignment="1">
      <alignment horizontal="center" vertical="center"/>
    </xf>
    <xf numFmtId="41" fontId="39" fillId="4" borderId="1" xfId="8" applyNumberFormat="1" applyFont="1" applyFill="1" applyBorder="1" applyAlignment="1">
      <alignment horizontal="right" vertical="center"/>
    </xf>
    <xf numFmtId="166" fontId="39" fillId="4" borderId="20" xfId="8" applyNumberFormat="1" applyFont="1" applyFill="1" applyBorder="1" applyAlignment="1">
      <alignment horizontal="center" vertical="center"/>
    </xf>
    <xf numFmtId="166" fontId="38" fillId="4" borderId="20" xfId="8" applyNumberFormat="1" applyFont="1" applyFill="1" applyBorder="1" applyAlignment="1">
      <alignment horizontal="center" vertical="center"/>
    </xf>
    <xf numFmtId="41" fontId="40" fillId="0" borderId="1" xfId="2" applyNumberFormat="1" applyFont="1" applyBorder="1" applyAlignment="1">
      <alignment horizontal="center" vertical="center"/>
    </xf>
    <xf numFmtId="41" fontId="38" fillId="4" borderId="1" xfId="8" applyNumberFormat="1" applyFont="1" applyFill="1" applyBorder="1" applyAlignment="1">
      <alignment horizontal="right" vertical="center"/>
    </xf>
    <xf numFmtId="0" fontId="38" fillId="6" borderId="1" xfId="2" applyFont="1" applyFill="1" applyBorder="1" applyAlignment="1">
      <alignment horizontal="center" vertical="center"/>
    </xf>
    <xf numFmtId="41" fontId="38" fillId="6" borderId="1" xfId="8" applyNumberFormat="1" applyFont="1" applyFill="1" applyBorder="1" applyAlignment="1">
      <alignment horizontal="right" vertical="center"/>
    </xf>
    <xf numFmtId="175" fontId="38" fillId="6" borderId="1" xfId="8" applyNumberFormat="1" applyFont="1" applyFill="1" applyBorder="1" applyAlignment="1">
      <alignment horizontal="center" vertical="center"/>
    </xf>
    <xf numFmtId="41" fontId="38" fillId="6" borderId="1" xfId="8" applyNumberFormat="1" applyFont="1" applyFill="1" applyBorder="1" applyAlignment="1">
      <alignment horizontal="center" vertical="center"/>
    </xf>
    <xf numFmtId="166" fontId="38" fillId="6" borderId="1" xfId="8" applyNumberFormat="1" applyFont="1" applyFill="1" applyBorder="1" applyAlignment="1">
      <alignment horizontal="center" vertical="center"/>
    </xf>
    <xf numFmtId="41" fontId="39" fillId="6" borderId="1" xfId="8" applyNumberFormat="1" applyFont="1" applyFill="1" applyBorder="1" applyAlignment="1">
      <alignment horizontal="right" vertical="center"/>
    </xf>
    <xf numFmtId="166" fontId="38" fillId="6" borderId="20" xfId="8" applyNumberFormat="1" applyFont="1" applyFill="1" applyBorder="1" applyAlignment="1">
      <alignment horizontal="center" vertical="center"/>
    </xf>
    <xf numFmtId="0" fontId="39" fillId="0" borderId="38" xfId="2" applyFont="1" applyBorder="1" applyAlignment="1">
      <alignment horizontal="center" vertical="center"/>
    </xf>
    <xf numFmtId="176" fontId="38" fillId="0" borderId="1" xfId="9" applyNumberFormat="1" applyFont="1" applyFill="1" applyBorder="1" applyAlignment="1">
      <alignment horizontal="right" vertical="center"/>
    </xf>
    <xf numFmtId="41" fontId="38" fillId="6" borderId="1" xfId="2" applyNumberFormat="1" applyFont="1" applyFill="1" applyBorder="1" applyAlignment="1">
      <alignment horizontal="center" vertical="center"/>
    </xf>
    <xf numFmtId="164" fontId="39" fillId="6" borderId="1" xfId="8" applyNumberFormat="1" applyFont="1" applyFill="1" applyBorder="1" applyAlignment="1">
      <alignment horizontal="right" vertical="center"/>
    </xf>
    <xf numFmtId="0" fontId="39" fillId="4" borderId="1" xfId="2" applyFont="1" applyFill="1" applyBorder="1" applyAlignment="1">
      <alignment horizontal="center" vertical="center"/>
    </xf>
    <xf numFmtId="0" fontId="38" fillId="4" borderId="20" xfId="8" applyNumberFormat="1" applyFont="1" applyFill="1" applyBorder="1" applyAlignment="1">
      <alignment horizontal="center" vertical="center"/>
    </xf>
    <xf numFmtId="0" fontId="41" fillId="6" borderId="1" xfId="2" applyFont="1" applyFill="1" applyBorder="1" applyAlignment="1">
      <alignment horizontal="center" vertical="center"/>
    </xf>
    <xf numFmtId="166" fontId="39" fillId="6" borderId="1" xfId="8" applyNumberFormat="1" applyFont="1" applyFill="1" applyBorder="1" applyAlignment="1">
      <alignment horizontal="right" vertical="center"/>
    </xf>
    <xf numFmtId="0" fontId="41" fillId="0" borderId="1" xfId="8" applyNumberFormat="1" applyFont="1" applyFill="1" applyBorder="1" applyAlignment="1">
      <alignment horizontal="center" vertical="center"/>
    </xf>
    <xf numFmtId="177" fontId="38" fillId="0" borderId="1" xfId="8" applyNumberFormat="1" applyFont="1" applyFill="1" applyBorder="1" applyAlignment="1">
      <alignment horizontal="center" vertical="center"/>
    </xf>
    <xf numFmtId="178" fontId="38" fillId="0" borderId="1" xfId="8" applyNumberFormat="1" applyFont="1" applyFill="1" applyBorder="1" applyAlignment="1">
      <alignment horizontal="center" vertical="center"/>
    </xf>
    <xf numFmtId="0" fontId="42" fillId="6" borderId="1" xfId="2" applyFont="1" applyFill="1" applyBorder="1" applyAlignment="1">
      <alignment horizontal="center" vertical="center"/>
    </xf>
    <xf numFmtId="0" fontId="39" fillId="0" borderId="38" xfId="0" applyFont="1" applyBorder="1" applyAlignment="1">
      <alignment horizontal="center" vertical="center"/>
    </xf>
    <xf numFmtId="0" fontId="42" fillId="0" borderId="1" xfId="0" applyFont="1" applyBorder="1" applyAlignment="1">
      <alignment horizontal="left" vertical="center"/>
    </xf>
    <xf numFmtId="179" fontId="38" fillId="0" borderId="1" xfId="8" applyNumberFormat="1" applyFont="1" applyFill="1" applyBorder="1" applyAlignment="1">
      <alignment horizontal="center" vertical="center"/>
    </xf>
    <xf numFmtId="41" fontId="38" fillId="0" borderId="1" xfId="0" applyNumberFormat="1" applyFont="1" applyBorder="1" applyAlignment="1">
      <alignment horizontal="center" vertical="center"/>
    </xf>
    <xf numFmtId="166" fontId="41" fillId="0" borderId="20" xfId="8" applyNumberFormat="1" applyFont="1" applyFill="1" applyBorder="1" applyAlignment="1">
      <alignment horizontal="center" vertical="center"/>
    </xf>
    <xf numFmtId="0" fontId="39" fillId="3" borderId="6" xfId="0" applyFont="1" applyFill="1" applyBorder="1" applyAlignment="1">
      <alignment horizontal="center" vertical="center"/>
    </xf>
    <xf numFmtId="41" fontId="43" fillId="3" borderId="1" xfId="8" applyNumberFormat="1" applyFont="1" applyFill="1" applyBorder="1" applyAlignment="1">
      <alignment horizontal="right" vertical="center"/>
    </xf>
    <xf numFmtId="41" fontId="39" fillId="3" borderId="1" xfId="8" applyNumberFormat="1" applyFont="1" applyFill="1" applyBorder="1" applyAlignment="1">
      <alignment horizontal="right" vertical="center"/>
    </xf>
    <xf numFmtId="175" fontId="38" fillId="3" borderId="1" xfId="8" applyNumberFormat="1" applyFont="1" applyFill="1" applyBorder="1" applyAlignment="1">
      <alignment horizontal="center" vertical="center"/>
    </xf>
    <xf numFmtId="41" fontId="39" fillId="3" borderId="1" xfId="0" applyNumberFormat="1" applyFont="1" applyFill="1" applyBorder="1" applyAlignment="1">
      <alignment horizontal="center" vertical="center"/>
    </xf>
    <xf numFmtId="166" fontId="41" fillId="3" borderId="20" xfId="8" applyNumberFormat="1" applyFont="1" applyFill="1" applyBorder="1" applyAlignment="1">
      <alignment horizontal="center" vertical="center"/>
    </xf>
    <xf numFmtId="0" fontId="39" fillId="0" borderId="38" xfId="0" applyFont="1" applyBorder="1" applyAlignment="1">
      <alignment horizontal="center" vertical="center" wrapText="1"/>
    </xf>
    <xf numFmtId="180" fontId="38" fillId="0" borderId="1" xfId="8" applyNumberFormat="1" applyFont="1" applyFill="1" applyBorder="1" applyAlignment="1">
      <alignment horizontal="center" vertical="center"/>
    </xf>
    <xf numFmtId="0" fontId="41" fillId="0" borderId="20" xfId="8" applyNumberFormat="1" applyFont="1" applyFill="1" applyBorder="1" applyAlignment="1">
      <alignment horizontal="center" vertical="center"/>
    </xf>
    <xf numFmtId="0" fontId="42" fillId="0" borderId="1" xfId="8" applyNumberFormat="1" applyFont="1" applyFill="1" applyBorder="1" applyAlignment="1">
      <alignment horizontal="left" vertical="center"/>
    </xf>
    <xf numFmtId="181" fontId="38" fillId="0" borderId="1" xfId="8" applyNumberFormat="1" applyFont="1" applyFill="1" applyBorder="1" applyAlignment="1">
      <alignment horizontal="center" vertical="center"/>
    </xf>
    <xf numFmtId="182" fontId="38" fillId="0" borderId="1" xfId="8" applyNumberFormat="1" applyFont="1" applyFill="1" applyBorder="1" applyAlignment="1">
      <alignment horizontal="center" vertical="center"/>
    </xf>
    <xf numFmtId="183" fontId="38" fillId="0" borderId="1" xfId="8" applyNumberFormat="1" applyFont="1" applyFill="1" applyBorder="1" applyAlignment="1">
      <alignment horizontal="center" vertical="center"/>
    </xf>
    <xf numFmtId="166" fontId="38" fillId="0" borderId="1" xfId="1" applyNumberFormat="1" applyFont="1" applyFill="1" applyBorder="1" applyAlignment="1">
      <alignment horizontal="right" vertical="center"/>
    </xf>
    <xf numFmtId="184" fontId="38" fillId="0" borderId="2" xfId="8" applyNumberFormat="1" applyFont="1" applyFill="1" applyBorder="1" applyAlignment="1">
      <alignment horizontal="center" vertical="center"/>
    </xf>
    <xf numFmtId="184" fontId="38" fillId="0" borderId="1" xfId="8" applyNumberFormat="1" applyFont="1" applyFill="1" applyBorder="1" applyAlignment="1">
      <alignment horizontal="center" vertical="center"/>
    </xf>
    <xf numFmtId="185" fontId="38" fillId="0" borderId="1" xfId="8" applyNumberFormat="1" applyFont="1" applyFill="1" applyBorder="1" applyAlignment="1">
      <alignment horizontal="center" vertical="center"/>
    </xf>
    <xf numFmtId="166" fontId="38" fillId="3" borderId="20" xfId="8" applyNumberFormat="1" applyFont="1" applyFill="1" applyBorder="1" applyAlignment="1">
      <alignment horizontal="center" vertical="center"/>
    </xf>
    <xf numFmtId="186" fontId="38" fillId="0" borderId="1" xfId="8" applyNumberFormat="1" applyFont="1" applyFill="1" applyBorder="1" applyAlignment="1">
      <alignment horizontal="center" vertical="center"/>
    </xf>
    <xf numFmtId="187" fontId="38" fillId="0" borderId="1" xfId="8" applyNumberFormat="1" applyFont="1" applyFill="1" applyBorder="1" applyAlignment="1">
      <alignment horizontal="center" vertical="center"/>
    </xf>
    <xf numFmtId="188" fontId="38" fillId="0" borderId="1" xfId="8" applyNumberFormat="1" applyFont="1" applyFill="1" applyBorder="1" applyAlignment="1">
      <alignment horizontal="center" vertical="center"/>
    </xf>
    <xf numFmtId="0" fontId="39" fillId="3" borderId="1" xfId="0" applyFont="1" applyFill="1" applyBorder="1" applyAlignment="1">
      <alignment horizontal="center" vertical="center"/>
    </xf>
    <xf numFmtId="166" fontId="39" fillId="3" borderId="1" xfId="4" applyNumberFormat="1" applyFont="1" applyFill="1" applyBorder="1" applyAlignment="1">
      <alignment horizontal="right" vertical="center"/>
    </xf>
    <xf numFmtId="166" fontId="39" fillId="3" borderId="1" xfId="4" applyNumberFormat="1" applyFont="1" applyFill="1" applyBorder="1" applyAlignment="1">
      <alignment horizontal="center" vertical="center"/>
    </xf>
    <xf numFmtId="41" fontId="42" fillId="0" borderId="1" xfId="8" applyNumberFormat="1" applyFont="1" applyFill="1" applyBorder="1" applyAlignment="1">
      <alignment horizontal="left" vertical="center"/>
    </xf>
    <xf numFmtId="189" fontId="38" fillId="0" borderId="2" xfId="8" applyNumberFormat="1" applyFont="1" applyFill="1" applyBorder="1" applyAlignment="1">
      <alignment horizontal="center" vertical="center"/>
    </xf>
    <xf numFmtId="189" fontId="38" fillId="0" borderId="1" xfId="8" applyNumberFormat="1" applyFont="1" applyFill="1" applyBorder="1" applyAlignment="1">
      <alignment horizontal="center" vertical="center"/>
    </xf>
    <xf numFmtId="190" fontId="38" fillId="0" borderId="1" xfId="8" applyNumberFormat="1" applyFont="1" applyFill="1" applyBorder="1" applyAlignment="1">
      <alignment horizontal="center" vertical="center"/>
    </xf>
    <xf numFmtId="0" fontId="42" fillId="7" borderId="1" xfId="0" applyFont="1" applyFill="1" applyBorder="1" applyAlignment="1">
      <alignment vertical="center"/>
    </xf>
    <xf numFmtId="41" fontId="39" fillId="7" borderId="1" xfId="0" applyNumberFormat="1" applyFont="1" applyFill="1" applyBorder="1" applyAlignment="1">
      <alignment horizontal="right" vertical="center"/>
    </xf>
    <xf numFmtId="0" fontId="39" fillId="7" borderId="1" xfId="0" applyFont="1" applyFill="1" applyBorder="1" applyAlignment="1">
      <alignment horizontal="center" vertical="center"/>
    </xf>
    <xf numFmtId="0" fontId="44" fillId="7" borderId="20" xfId="0" applyFont="1" applyFill="1" applyBorder="1" applyAlignment="1">
      <alignment vertical="center"/>
    </xf>
    <xf numFmtId="0" fontId="39" fillId="0" borderId="1" xfId="0" applyFont="1" applyBorder="1" applyAlignment="1">
      <alignment horizontal="center" vertical="center" wrapText="1"/>
    </xf>
    <xf numFmtId="0" fontId="42" fillId="0" borderId="1" xfId="8" applyNumberFormat="1" applyFont="1" applyFill="1" applyBorder="1" applyAlignment="1">
      <alignment horizontal="center" vertical="center"/>
    </xf>
    <xf numFmtId="0" fontId="39" fillId="3" borderId="17" xfId="0" applyFont="1" applyFill="1" applyBorder="1" applyAlignment="1">
      <alignment horizontal="center" vertical="center"/>
    </xf>
    <xf numFmtId="0" fontId="42" fillId="3" borderId="17" xfId="0" applyFont="1" applyFill="1" applyBorder="1" applyAlignment="1">
      <alignment horizontal="center" vertical="center"/>
    </xf>
    <xf numFmtId="41" fontId="39" fillId="3" borderId="17" xfId="8" applyNumberFormat="1" applyFont="1" applyFill="1" applyBorder="1" applyAlignment="1">
      <alignment horizontal="right" vertical="center"/>
    </xf>
    <xf numFmtId="175" fontId="38" fillId="3" borderId="17" xfId="8" applyNumberFormat="1" applyFont="1" applyFill="1" applyBorder="1" applyAlignment="1">
      <alignment horizontal="center" vertical="center"/>
    </xf>
    <xf numFmtId="41" fontId="38" fillId="3" borderId="17" xfId="0" applyNumberFormat="1" applyFont="1" applyFill="1" applyBorder="1" applyAlignment="1">
      <alignment horizontal="center" vertical="center"/>
    </xf>
    <xf numFmtId="166" fontId="39" fillId="3" borderId="17" xfId="1" applyNumberFormat="1" applyFont="1" applyFill="1" applyBorder="1" applyAlignment="1">
      <alignment horizontal="right" vertical="center"/>
    </xf>
    <xf numFmtId="166" fontId="38" fillId="3" borderId="31" xfId="8" applyNumberFormat="1" applyFont="1" applyFill="1" applyBorder="1" applyAlignment="1">
      <alignment horizontal="center" vertical="center"/>
    </xf>
    <xf numFmtId="0" fontId="44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41" fontId="45" fillId="0" borderId="0" xfId="2" applyNumberFormat="1" applyFont="1" applyAlignment="1">
      <alignment horizontal="right" vertical="center"/>
    </xf>
    <xf numFmtId="0" fontId="45" fillId="0" borderId="0" xfId="2" applyFont="1" applyAlignment="1">
      <alignment horizontal="center" vertical="center"/>
    </xf>
    <xf numFmtId="41" fontId="45" fillId="0" borderId="0" xfId="2" applyNumberFormat="1" applyFont="1" applyAlignment="1">
      <alignment horizontal="center" vertical="center"/>
    </xf>
    <xf numFmtId="191" fontId="45" fillId="0" borderId="0" xfId="10" applyNumberFormat="1" applyFont="1" applyFill="1" applyBorder="1" applyAlignment="1">
      <alignment horizontal="center" vertical="center"/>
    </xf>
    <xf numFmtId="1" fontId="45" fillId="0" borderId="0" xfId="2" applyNumberFormat="1" applyFont="1" applyAlignment="1">
      <alignment horizontal="center" vertical="center"/>
    </xf>
    <xf numFmtId="41" fontId="45" fillId="0" borderId="0" xfId="2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41" fontId="46" fillId="0" borderId="0" xfId="0" applyNumberFormat="1" applyFont="1" applyAlignment="1">
      <alignment horizontal="right" vertical="center"/>
    </xf>
    <xf numFmtId="41" fontId="47" fillId="0" borderId="0" xfId="2" applyNumberFormat="1" applyFont="1" applyAlignment="1">
      <alignment vertical="center"/>
    </xf>
    <xf numFmtId="0" fontId="4" fillId="0" borderId="0" xfId="0" quotePrefix="1" applyFont="1" applyAlignment="1">
      <alignment horizontal="left" vertical="center"/>
    </xf>
    <xf numFmtId="0" fontId="46" fillId="0" borderId="0" xfId="0" applyFont="1" applyAlignment="1">
      <alignment horizontal="right" vertical="center"/>
    </xf>
    <xf numFmtId="41" fontId="4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2" fontId="4" fillId="0" borderId="0" xfId="0" applyNumberFormat="1" applyFont="1" applyAlignment="1">
      <alignment horizontal="center" vertical="center"/>
    </xf>
    <xf numFmtId="41" fontId="7" fillId="0" borderId="0" xfId="0" applyNumberFormat="1" applyFont="1" applyAlignment="1">
      <alignment horizontal="center" vertical="center"/>
    </xf>
    <xf numFmtId="3" fontId="7" fillId="0" borderId="0" xfId="2" applyNumberFormat="1" applyAlignment="1">
      <alignment vertical="center"/>
    </xf>
    <xf numFmtId="0" fontId="7" fillId="0" borderId="0" xfId="0" applyFont="1" applyAlignment="1">
      <alignment horizontal="right" vertical="center"/>
    </xf>
    <xf numFmtId="0" fontId="46" fillId="0" borderId="0" xfId="0" applyFont="1" applyAlignment="1">
      <alignment horizontal="center" vertical="center"/>
    </xf>
    <xf numFmtId="0" fontId="4" fillId="0" borderId="0" xfId="0" quotePrefix="1" applyFont="1" applyAlignment="1">
      <alignment horizontal="right" vertical="center"/>
    </xf>
    <xf numFmtId="4" fontId="7" fillId="0" borderId="0" xfId="2" applyNumberFormat="1" applyAlignment="1">
      <alignment vertical="center"/>
    </xf>
    <xf numFmtId="0" fontId="7" fillId="0" borderId="0" xfId="0" applyFont="1" applyAlignment="1">
      <alignment horizontal="right"/>
    </xf>
    <xf numFmtId="192" fontId="38" fillId="0" borderId="1" xfId="8" applyNumberFormat="1" applyFont="1" applyFill="1" applyBorder="1" applyAlignment="1">
      <alignment horizontal="center" vertical="center"/>
    </xf>
    <xf numFmtId="193" fontId="38" fillId="0" borderId="1" xfId="9" applyNumberFormat="1" applyFont="1" applyFill="1" applyBorder="1" applyAlignment="1">
      <alignment horizontal="right" vertical="center"/>
    </xf>
    <xf numFmtId="194" fontId="38" fillId="0" borderId="1" xfId="8" applyNumberFormat="1" applyFont="1" applyFill="1" applyBorder="1" applyAlignment="1">
      <alignment horizontal="center" vertical="center"/>
    </xf>
    <xf numFmtId="195" fontId="38" fillId="0" borderId="1" xfId="8" applyNumberFormat="1" applyFont="1" applyFill="1" applyBorder="1" applyAlignment="1">
      <alignment horizontal="center" vertical="center"/>
    </xf>
    <xf numFmtId="196" fontId="38" fillId="0" borderId="2" xfId="8" applyNumberFormat="1" applyFont="1" applyFill="1" applyBorder="1" applyAlignment="1">
      <alignment horizontal="center" vertical="center"/>
    </xf>
    <xf numFmtId="41" fontId="39" fillId="6" borderId="1" xfId="2" applyNumberFormat="1" applyFont="1" applyFill="1" applyBorder="1" applyAlignment="1">
      <alignment horizontal="center" vertical="center"/>
    </xf>
    <xf numFmtId="166" fontId="11" fillId="0" borderId="1" xfId="1" applyNumberFormat="1" applyFont="1" applyBorder="1" applyAlignment="1">
      <alignment shrinkToFit="1"/>
    </xf>
    <xf numFmtId="0" fontId="10" fillId="0" borderId="0" xfId="0" applyFont="1" applyAlignment="1">
      <alignment horizontal="right"/>
    </xf>
    <xf numFmtId="166" fontId="10" fillId="0" borderId="0" xfId="0" applyNumberFormat="1" applyFont="1"/>
    <xf numFmtId="43" fontId="10" fillId="0" borderId="0" xfId="1" applyFont="1" applyFill="1"/>
    <xf numFmtId="0" fontId="11" fillId="0" borderId="0" xfId="0" applyFont="1"/>
    <xf numFmtId="166" fontId="12" fillId="0" borderId="0" xfId="0" applyNumberFormat="1" applyFont="1"/>
    <xf numFmtId="0" fontId="8" fillId="0" borderId="0" xfId="0" applyFont="1"/>
    <xf numFmtId="166" fontId="11" fillId="0" borderId="1" xfId="1" applyNumberFormat="1" applyFont="1" applyFill="1" applyBorder="1" applyAlignment="1">
      <alignment horizontal="center" shrinkToFit="1"/>
    </xf>
    <xf numFmtId="0" fontId="10" fillId="0" borderId="1" xfId="0" applyFont="1" applyBorder="1" applyAlignment="1">
      <alignment horizontal="right" shrinkToFit="1"/>
    </xf>
    <xf numFmtId="166" fontId="10" fillId="0" borderId="1" xfId="0" applyNumberFormat="1" applyFont="1" applyBorder="1" applyAlignment="1">
      <alignment shrinkToFit="1"/>
    </xf>
    <xf numFmtId="0" fontId="21" fillId="0" borderId="0" xfId="2" applyFont="1" applyAlignment="1">
      <alignment horizontal="center" vertical="center"/>
    </xf>
    <xf numFmtId="0" fontId="26" fillId="0" borderId="0" xfId="2" applyFont="1" applyAlignment="1">
      <alignment horizontal="center" vertical="center"/>
    </xf>
    <xf numFmtId="0" fontId="7" fillId="0" borderId="0" xfId="7" applyAlignment="1">
      <alignment vertical="center"/>
    </xf>
    <xf numFmtId="0" fontId="22" fillId="0" borderId="0" xfId="7" applyFont="1" applyAlignment="1">
      <alignment vertical="center"/>
    </xf>
    <xf numFmtId="0" fontId="22" fillId="0" borderId="0" xfId="7" applyFont="1" applyAlignment="1">
      <alignment horizontal="center" vertical="center"/>
    </xf>
    <xf numFmtId="0" fontId="15" fillId="0" borderId="0" xfId="7" applyFont="1" applyAlignment="1">
      <alignment horizontal="center" vertical="center"/>
    </xf>
    <xf numFmtId="0" fontId="15" fillId="0" borderId="0" xfId="7" applyFont="1" applyAlignment="1">
      <alignment vertical="center"/>
    </xf>
    <xf numFmtId="0" fontId="5" fillId="0" borderId="27" xfId="7" applyFont="1" applyBorder="1" applyAlignment="1">
      <alignment horizontal="center" vertical="top"/>
    </xf>
    <xf numFmtId="166" fontId="5" fillId="0" borderId="1" xfId="1" applyNumberFormat="1" applyFont="1" applyBorder="1" applyAlignment="1">
      <alignment horizontal="center" vertical="top"/>
    </xf>
    <xf numFmtId="0" fontId="5" fillId="0" borderId="1" xfId="7" applyFont="1" applyBorder="1" applyAlignment="1">
      <alignment horizontal="center" vertical="top"/>
    </xf>
    <xf numFmtId="0" fontId="5" fillId="0" borderId="20" xfId="7" applyFont="1" applyBorder="1" applyAlignment="1">
      <alignment horizontal="center" vertical="top"/>
    </xf>
    <xf numFmtId="0" fontId="5" fillId="0" borderId="65" xfId="7" applyFont="1" applyBorder="1" applyAlignment="1">
      <alignment horizontal="center" vertical="top"/>
    </xf>
    <xf numFmtId="0" fontId="5" fillId="0" borderId="25" xfId="7" applyFont="1" applyBorder="1" applyAlignment="1">
      <alignment horizontal="center" vertical="top"/>
    </xf>
    <xf numFmtId="0" fontId="27" fillId="0" borderId="72" xfId="7" applyFont="1" applyBorder="1" applyAlignment="1">
      <alignment horizontal="center" vertical="top"/>
    </xf>
    <xf numFmtId="166" fontId="27" fillId="0" borderId="17" xfId="1" applyNumberFormat="1" applyFont="1" applyBorder="1" applyAlignment="1">
      <alignment horizontal="center" vertical="top"/>
    </xf>
    <xf numFmtId="0" fontId="17" fillId="0" borderId="0" xfId="2" applyFont="1" applyAlignment="1">
      <alignment vertical="top"/>
    </xf>
    <xf numFmtId="0" fontId="50" fillId="0" borderId="0" xfId="2" applyFont="1" applyAlignment="1">
      <alignment vertical="top"/>
    </xf>
    <xf numFmtId="0" fontId="15" fillId="0" borderId="31" xfId="2" applyFont="1" applyBorder="1" applyAlignment="1">
      <alignment horizontal="center" vertical="center"/>
    </xf>
    <xf numFmtId="0" fontId="15" fillId="0" borderId="27" xfId="2" applyFont="1" applyBorder="1" applyAlignment="1">
      <alignment horizontal="center" vertical="center"/>
    </xf>
    <xf numFmtId="166" fontId="51" fillId="0" borderId="20" xfId="1" applyNumberFormat="1" applyFont="1" applyBorder="1" applyAlignment="1">
      <alignment horizontal="right" vertical="center"/>
    </xf>
    <xf numFmtId="0" fontId="15" fillId="0" borderId="25" xfId="2" applyFont="1" applyBorder="1" applyAlignment="1">
      <alignment horizontal="center" vertical="center"/>
    </xf>
    <xf numFmtId="0" fontId="15" fillId="0" borderId="65" xfId="2" applyFont="1" applyBorder="1" applyAlignment="1">
      <alignment horizontal="center" vertical="center"/>
    </xf>
    <xf numFmtId="0" fontId="15" fillId="0" borderId="74" xfId="2" applyFont="1" applyBorder="1" applyAlignment="1">
      <alignment horizontal="center" vertical="center"/>
    </xf>
    <xf numFmtId="166" fontId="51" fillId="0" borderId="77" xfId="1" applyNumberFormat="1" applyFont="1" applyBorder="1" applyAlignment="1">
      <alignment horizontal="right" vertical="center"/>
    </xf>
    <xf numFmtId="3" fontId="52" fillId="0" borderId="0" xfId="2" applyNumberFormat="1" applyFont="1" applyAlignment="1">
      <alignment horizontal="right" vertical="center"/>
    </xf>
    <xf numFmtId="0" fontId="53" fillId="0" borderId="0" xfId="2" applyFont="1" applyAlignment="1">
      <alignment horizontal="left" vertical="center"/>
    </xf>
    <xf numFmtId="0" fontId="30" fillId="0" borderId="0" xfId="2" applyFont="1"/>
    <xf numFmtId="3" fontId="26" fillId="0" borderId="0" xfId="2" applyNumberFormat="1" applyFont="1" applyAlignment="1">
      <alignment vertical="center"/>
    </xf>
    <xf numFmtId="0" fontId="26" fillId="0" borderId="0" xfId="2" applyFont="1"/>
    <xf numFmtId="41" fontId="5" fillId="0" borderId="0" xfId="2" applyNumberFormat="1" applyFont="1" applyAlignment="1">
      <alignment vertical="top"/>
    </xf>
    <xf numFmtId="0" fontId="15" fillId="0" borderId="0" xfId="2" applyFont="1"/>
    <xf numFmtId="0" fontId="15" fillId="0" borderId="0" xfId="2" quotePrefix="1" applyFont="1" applyAlignment="1">
      <alignment horizontal="right"/>
    </xf>
    <xf numFmtId="0" fontId="54" fillId="0" borderId="0" xfId="2" applyFont="1"/>
    <xf numFmtId="0" fontId="55" fillId="0" borderId="0" xfId="2" applyFont="1"/>
    <xf numFmtId="0" fontId="30" fillId="0" borderId="0" xfId="2" applyFont="1" applyAlignment="1">
      <alignment horizontal="right"/>
    </xf>
    <xf numFmtId="0" fontId="15" fillId="0" borderId="0" xfId="2" quotePrefix="1" applyFont="1" applyAlignment="1">
      <alignment horizontal="right" vertical="center"/>
    </xf>
    <xf numFmtId="166" fontId="27" fillId="0" borderId="17" xfId="1" quotePrefix="1" applyNumberFormat="1" applyFont="1" applyBorder="1" applyAlignment="1">
      <alignment horizontal="center" vertical="top"/>
    </xf>
    <xf numFmtId="166" fontId="27" fillId="0" borderId="31" xfId="1" quotePrefix="1" applyNumberFormat="1" applyFont="1" applyBorder="1" applyAlignment="1">
      <alignment horizontal="center" vertical="top"/>
    </xf>
    <xf numFmtId="0" fontId="56" fillId="0" borderId="0" xfId="0" applyFont="1"/>
    <xf numFmtId="0" fontId="5" fillId="0" borderId="71" xfId="7" applyFont="1" applyBorder="1" applyAlignment="1">
      <alignment horizontal="center" vertical="top"/>
    </xf>
    <xf numFmtId="0" fontId="3" fillId="0" borderId="0" xfId="0" applyFont="1"/>
    <xf numFmtId="0" fontId="5" fillId="0" borderId="38" xfId="7" applyFont="1" applyBorder="1" applyAlignment="1">
      <alignment horizontal="center" vertical="top"/>
    </xf>
    <xf numFmtId="168" fontId="5" fillId="0" borderId="4" xfId="7" applyNumberFormat="1" applyFont="1" applyBorder="1" applyAlignment="1">
      <alignment horizontal="center" vertical="top"/>
    </xf>
    <xf numFmtId="0" fontId="27" fillId="0" borderId="73" xfId="7" applyFont="1" applyBorder="1" applyAlignment="1">
      <alignment horizontal="center" vertical="top"/>
    </xf>
    <xf numFmtId="0" fontId="5" fillId="0" borderId="20" xfId="7" applyFont="1" applyBorder="1" applyAlignment="1">
      <alignment horizontal="center" vertical="center"/>
    </xf>
    <xf numFmtId="0" fontId="30" fillId="0" borderId="0" xfId="7" applyFont="1" applyAlignment="1">
      <alignment vertical="center"/>
    </xf>
    <xf numFmtId="0" fontId="26" fillId="0" borderId="0" xfId="7" applyFont="1" applyAlignment="1">
      <alignment horizontal="center" vertical="center"/>
    </xf>
    <xf numFmtId="3" fontId="15" fillId="0" borderId="0" xfId="7" applyNumberFormat="1" applyFont="1" applyAlignment="1">
      <alignment horizontal="center" vertical="center"/>
    </xf>
    <xf numFmtId="0" fontId="26" fillId="0" borderId="0" xfId="7" applyFont="1" applyAlignment="1">
      <alignment vertical="center"/>
    </xf>
    <xf numFmtId="41" fontId="26" fillId="0" borderId="0" xfId="2" applyNumberFormat="1" applyFont="1" applyAlignment="1">
      <alignment horizontal="center" vertical="center"/>
    </xf>
    <xf numFmtId="41" fontId="26" fillId="0" borderId="0" xfId="2" applyNumberFormat="1" applyFont="1" applyAlignment="1">
      <alignment horizontal="right" vertical="center"/>
    </xf>
    <xf numFmtId="0" fontId="30" fillId="0" borderId="0" xfId="2" applyFont="1" applyAlignment="1">
      <alignment horizontal="center" vertical="center"/>
    </xf>
    <xf numFmtId="0" fontId="15" fillId="0" borderId="0" xfId="2" quotePrefix="1" applyFont="1" applyAlignment="1">
      <alignment horizontal="center"/>
    </xf>
    <xf numFmtId="0" fontId="21" fillId="0" borderId="0" xfId="2" applyFont="1"/>
    <xf numFmtId="0" fontId="20" fillId="0" borderId="0" xfId="2" applyFont="1" applyAlignment="1">
      <alignment vertical="center"/>
    </xf>
    <xf numFmtId="0" fontId="21" fillId="0" borderId="0" xfId="2" quotePrefix="1" applyFont="1" applyAlignment="1">
      <alignment horizontal="center" vertical="center"/>
    </xf>
    <xf numFmtId="0" fontId="49" fillId="0" borderId="9" xfId="2" applyFont="1" applyBorder="1" applyAlignment="1">
      <alignment horizontal="center" vertical="center"/>
    </xf>
    <xf numFmtId="0" fontId="49" fillId="0" borderId="15" xfId="2" applyFont="1" applyBorder="1" applyAlignment="1">
      <alignment horizontal="center" vertical="center"/>
    </xf>
    <xf numFmtId="0" fontId="49" fillId="0" borderId="19" xfId="2" applyFont="1" applyBorder="1" applyAlignment="1">
      <alignment horizontal="center" vertical="center"/>
    </xf>
    <xf numFmtId="166" fontId="49" fillId="0" borderId="21" xfId="1" applyNumberFormat="1" applyFont="1" applyBorder="1" applyAlignment="1">
      <alignment horizontal="right" vertical="center"/>
    </xf>
    <xf numFmtId="3" fontId="49" fillId="0" borderId="21" xfId="2" applyNumberFormat="1" applyFont="1" applyBorder="1" applyAlignment="1">
      <alignment horizontal="right" vertical="center"/>
    </xf>
    <xf numFmtId="166" fontId="49" fillId="0" borderId="19" xfId="1" applyNumberFormat="1" applyFont="1" applyFill="1" applyBorder="1" applyAlignment="1">
      <alignment horizontal="center" vertical="center"/>
    </xf>
    <xf numFmtId="0" fontId="49" fillId="0" borderId="21" xfId="2" quotePrefix="1" applyFont="1" applyBorder="1" applyAlignment="1">
      <alignment horizontal="center" vertical="center"/>
    </xf>
    <xf numFmtId="0" fontId="49" fillId="0" borderId="25" xfId="2" applyFont="1" applyBorder="1" applyAlignment="1">
      <alignment horizontal="center" vertical="center"/>
    </xf>
    <xf numFmtId="166" fontId="49" fillId="0" borderId="1" xfId="1" applyNumberFormat="1" applyFont="1" applyBorder="1" applyAlignment="1">
      <alignment horizontal="right" vertical="center"/>
    </xf>
    <xf numFmtId="3" fontId="49" fillId="0" borderId="1" xfId="2" applyNumberFormat="1" applyFont="1" applyBorder="1" applyAlignment="1">
      <alignment horizontal="right" vertical="center"/>
    </xf>
    <xf numFmtId="0" fontId="49" fillId="0" borderId="1" xfId="2" applyFont="1" applyBorder="1" applyAlignment="1">
      <alignment horizontal="center" vertical="center"/>
    </xf>
    <xf numFmtId="43" fontId="49" fillId="0" borderId="25" xfId="1" applyFont="1" applyFill="1" applyBorder="1" applyAlignment="1">
      <alignment horizontal="center" vertical="center"/>
    </xf>
    <xf numFmtId="167" fontId="58" fillId="0" borderId="20" xfId="2" applyNumberFormat="1" applyFont="1" applyBorder="1" applyAlignment="1">
      <alignment horizontal="center" vertical="center"/>
    </xf>
    <xf numFmtId="166" fontId="49" fillId="0" borderId="25" xfId="1" applyNumberFormat="1" applyFont="1" applyFill="1" applyBorder="1" applyAlignment="1">
      <alignment horizontal="center" vertical="center"/>
    </xf>
    <xf numFmtId="166" fontId="60" fillId="0" borderId="78" xfId="1" applyNumberFormat="1" applyFont="1" applyBorder="1" applyAlignment="1">
      <alignment vertical="center"/>
    </xf>
    <xf numFmtId="3" fontId="60" fillId="0" borderId="78" xfId="2" applyNumberFormat="1" applyFont="1" applyBorder="1" applyAlignment="1">
      <alignment vertical="center"/>
    </xf>
    <xf numFmtId="0" fontId="60" fillId="0" borderId="78" xfId="2" applyFont="1" applyBorder="1" applyAlignment="1">
      <alignment vertical="center"/>
    </xf>
    <xf numFmtId="167" fontId="60" fillId="0" borderId="77" xfId="2" applyNumberFormat="1" applyFont="1" applyBorder="1" applyAlignment="1">
      <alignment vertical="center"/>
    </xf>
    <xf numFmtId="0" fontId="61" fillId="0" borderId="0" xfId="2" applyFont="1" applyAlignment="1">
      <alignment vertical="center"/>
    </xf>
    <xf numFmtId="166" fontId="61" fillId="0" borderId="0" xfId="1" applyNumberFormat="1" applyFont="1" applyFill="1" applyBorder="1" applyAlignment="1">
      <alignment vertical="center"/>
    </xf>
    <xf numFmtId="167" fontId="61" fillId="0" borderId="0" xfId="2" applyNumberFormat="1" applyFont="1" applyAlignment="1">
      <alignment vertical="center"/>
    </xf>
    <xf numFmtId="0" fontId="62" fillId="0" borderId="0" xfId="2" applyFont="1" applyAlignment="1">
      <alignment horizontal="left" vertical="center" readingOrder="1"/>
    </xf>
    <xf numFmtId="0" fontId="21" fillId="0" borderId="0" xfId="2" applyFont="1" applyAlignment="1">
      <alignment horizontal="left" vertical="top"/>
    </xf>
    <xf numFmtId="4" fontId="7" fillId="0" borderId="0" xfId="2" applyNumberFormat="1" applyAlignment="1">
      <alignment vertical="top"/>
    </xf>
    <xf numFmtId="0" fontId="63" fillId="0" borderId="0" xfId="2" applyFont="1" applyAlignment="1">
      <alignment vertical="top"/>
    </xf>
    <xf numFmtId="166" fontId="7" fillId="0" borderId="0" xfId="1" applyNumberFormat="1" applyFont="1" applyFill="1"/>
    <xf numFmtId="0" fontId="16" fillId="0" borderId="0" xfId="2" applyFont="1" applyAlignment="1">
      <alignment vertical="center"/>
    </xf>
    <xf numFmtId="0" fontId="15" fillId="0" borderId="0" xfId="2" quotePrefix="1" applyFont="1" applyAlignment="1">
      <alignment vertical="center" wrapText="1"/>
    </xf>
    <xf numFmtId="0" fontId="4" fillId="0" borderId="26" xfId="2" applyFont="1" applyBorder="1" applyAlignment="1">
      <alignment vertical="center"/>
    </xf>
    <xf numFmtId="0" fontId="49" fillId="0" borderId="16" xfId="2" applyFont="1" applyBorder="1" applyAlignment="1">
      <alignment horizontal="center" vertical="center"/>
    </xf>
    <xf numFmtId="0" fontId="38" fillId="0" borderId="25" xfId="7" applyFont="1" applyBorder="1" applyAlignment="1">
      <alignment horizontal="center" vertical="top"/>
    </xf>
    <xf numFmtId="0" fontId="41" fillId="0" borderId="3" xfId="2" quotePrefix="1" applyFont="1" applyBorder="1" applyAlignment="1">
      <alignment horizontal="center" vertical="top"/>
    </xf>
    <xf numFmtId="171" fontId="38" fillId="0" borderId="2" xfId="2" quotePrefix="1" applyNumberFormat="1" applyFont="1" applyBorder="1" applyAlignment="1">
      <alignment horizontal="center" vertical="top"/>
    </xf>
    <xf numFmtId="166" fontId="38" fillId="0" borderId="4" xfId="1" applyNumberFormat="1" applyFont="1" applyBorder="1" applyAlignment="1">
      <alignment horizontal="right" vertical="top"/>
    </xf>
    <xf numFmtId="3" fontId="38" fillId="0" borderId="2" xfId="7" applyNumberFormat="1" applyFont="1" applyBorder="1" applyAlignment="1">
      <alignment horizontal="center" vertical="top"/>
    </xf>
    <xf numFmtId="0" fontId="38" fillId="0" borderId="10" xfId="7" quotePrefix="1" applyFont="1" applyBorder="1" applyAlignment="1">
      <alignment horizontal="center" vertical="top"/>
    </xf>
    <xf numFmtId="3" fontId="38" fillId="0" borderId="1" xfId="2" applyNumberFormat="1" applyFont="1" applyBorder="1" applyAlignment="1">
      <alignment horizontal="right" vertical="top"/>
    </xf>
    <xf numFmtId="3" fontId="38" fillId="0" borderId="4" xfId="2" applyNumberFormat="1" applyFont="1" applyBorder="1" applyAlignment="1">
      <alignment horizontal="right" vertical="top"/>
    </xf>
    <xf numFmtId="0" fontId="38" fillId="0" borderId="2" xfId="2" applyFont="1" applyBorder="1" applyAlignment="1">
      <alignment horizontal="center" vertical="top"/>
    </xf>
    <xf numFmtId="0" fontId="38" fillId="0" borderId="2" xfId="2" quotePrefix="1" applyFont="1" applyBorder="1" applyAlignment="1">
      <alignment horizontal="center" vertical="top"/>
    </xf>
    <xf numFmtId="167" fontId="38" fillId="0" borderId="20" xfId="2" applyNumberFormat="1" applyFont="1" applyBorder="1" applyAlignment="1">
      <alignment horizontal="center" vertical="top"/>
    </xf>
    <xf numFmtId="3" fontId="41" fillId="0" borderId="3" xfId="2" quotePrefix="1" applyNumberFormat="1" applyFont="1" applyBorder="1" applyAlignment="1">
      <alignment horizontal="center" vertical="top"/>
    </xf>
    <xf numFmtId="3" fontId="65" fillId="0" borderId="4" xfId="2" applyNumberFormat="1" applyFont="1" applyBorder="1" applyAlignment="1">
      <alignment horizontal="right" vertical="top"/>
    </xf>
    <xf numFmtId="0" fontId="65" fillId="0" borderId="2" xfId="2" applyFont="1" applyBorder="1" applyAlignment="1">
      <alignment horizontal="center" vertical="top"/>
    </xf>
    <xf numFmtId="167" fontId="65" fillId="0" borderId="20" xfId="2" applyNumberFormat="1" applyFont="1" applyBorder="1" applyAlignment="1">
      <alignment horizontal="center" vertical="top"/>
    </xf>
    <xf numFmtId="3" fontId="38" fillId="0" borderId="2" xfId="2" applyNumberFormat="1" applyFont="1" applyBorder="1" applyAlignment="1">
      <alignment horizontal="center" vertical="top"/>
    </xf>
    <xf numFmtId="0" fontId="66" fillId="0" borderId="74" xfId="2" applyFont="1" applyBorder="1" applyAlignment="1">
      <alignment horizontal="center" vertical="top"/>
    </xf>
    <xf numFmtId="166" fontId="39" fillId="0" borderId="78" xfId="1" applyNumberFormat="1" applyFont="1" applyBorder="1" applyAlignment="1">
      <alignment horizontal="right" vertical="top"/>
    </xf>
    <xf numFmtId="166" fontId="67" fillId="0" borderId="76" xfId="1" applyNumberFormat="1" applyFont="1" applyBorder="1" applyAlignment="1">
      <alignment horizontal="center" vertical="top"/>
    </xf>
    <xf numFmtId="166" fontId="67" fillId="0" borderId="78" xfId="1" applyNumberFormat="1" applyFont="1" applyBorder="1" applyAlignment="1">
      <alignment horizontal="left" vertical="top"/>
    </xf>
    <xf numFmtId="166" fontId="67" fillId="0" borderId="77" xfId="1" applyNumberFormat="1" applyFont="1" applyBorder="1" applyAlignment="1">
      <alignment horizontal="center" vertical="top"/>
    </xf>
    <xf numFmtId="166" fontId="67" fillId="0" borderId="75" xfId="1" applyNumberFormat="1" applyFont="1" applyBorder="1" applyAlignment="1">
      <alignment horizontal="center" vertical="top"/>
    </xf>
    <xf numFmtId="166" fontId="38" fillId="0" borderId="77" xfId="1" applyNumberFormat="1" applyFont="1" applyBorder="1" applyAlignment="1">
      <alignment vertical="top"/>
    </xf>
    <xf numFmtId="0" fontId="68" fillId="0" borderId="0" xfId="2" applyFont="1" applyAlignment="1">
      <alignment horizontal="center" vertical="top"/>
    </xf>
    <xf numFmtId="3" fontId="39" fillId="0" borderId="0" xfId="2" applyNumberFormat="1" applyFont="1" applyAlignment="1">
      <alignment horizontal="right" vertical="top"/>
    </xf>
    <xf numFmtId="0" fontId="67" fillId="0" borderId="0" xfId="2" applyFont="1" applyAlignment="1">
      <alignment horizontal="center" vertical="top"/>
    </xf>
    <xf numFmtId="43" fontId="67" fillId="0" borderId="0" xfId="2" applyNumberFormat="1" applyFont="1" applyAlignment="1">
      <alignment horizontal="left" vertical="top"/>
    </xf>
    <xf numFmtId="43" fontId="67" fillId="0" borderId="0" xfId="1" applyFont="1" applyAlignment="1">
      <alignment horizontal="center" vertical="top"/>
    </xf>
    <xf numFmtId="167" fontId="38" fillId="0" borderId="0" xfId="2" applyNumberFormat="1" applyFont="1" applyAlignment="1">
      <alignment vertical="top"/>
    </xf>
    <xf numFmtId="43" fontId="69" fillId="0" borderId="0" xfId="1" applyFont="1" applyFill="1" applyBorder="1" applyAlignment="1">
      <alignment horizontal="center" vertical="center"/>
    </xf>
    <xf numFmtId="43" fontId="47" fillId="0" borderId="0" xfId="1" applyFont="1" applyFill="1" applyAlignment="1">
      <alignment vertical="center"/>
    </xf>
    <xf numFmtId="43" fontId="30" fillId="0" borderId="0" xfId="2" applyNumberFormat="1" applyFont="1" applyAlignment="1">
      <alignment vertical="center"/>
    </xf>
    <xf numFmtId="3" fontId="30" fillId="0" borderId="0" xfId="2" applyNumberFormat="1" applyFont="1" applyAlignment="1">
      <alignment vertical="center"/>
    </xf>
    <xf numFmtId="43" fontId="66" fillId="0" borderId="0" xfId="1" applyFont="1" applyFill="1" applyBorder="1" applyAlignment="1">
      <alignment vertical="center"/>
    </xf>
    <xf numFmtId="43" fontId="30" fillId="0" borderId="0" xfId="1" applyFont="1" applyFill="1" applyAlignment="1">
      <alignment vertical="center"/>
    </xf>
    <xf numFmtId="4" fontId="30" fillId="0" borderId="0" xfId="2" applyNumberFormat="1" applyFont="1" applyAlignment="1">
      <alignment vertical="center"/>
    </xf>
    <xf numFmtId="43" fontId="34" fillId="0" borderId="0" xfId="1" applyFont="1" applyFill="1" applyBorder="1" applyAlignment="1">
      <alignment vertical="center"/>
    </xf>
    <xf numFmtId="167" fontId="15" fillId="0" borderId="0" xfId="2" applyNumberFormat="1" applyFont="1" applyAlignment="1">
      <alignment horizontal="center" vertical="center"/>
    </xf>
    <xf numFmtId="173" fontId="5" fillId="0" borderId="1" xfId="2" applyNumberFormat="1" applyFont="1" applyBorder="1" applyAlignment="1">
      <alignment horizontal="center" vertical="center"/>
    </xf>
    <xf numFmtId="173" fontId="5" fillId="0" borderId="84" xfId="2" applyNumberFormat="1" applyFont="1" applyBorder="1" applyAlignment="1">
      <alignment horizontal="center" vertical="center"/>
    </xf>
    <xf numFmtId="1" fontId="5" fillId="0" borderId="83" xfId="2" applyNumberFormat="1" applyFont="1" applyBorder="1" applyAlignment="1">
      <alignment horizontal="center" vertical="center"/>
    </xf>
    <xf numFmtId="0" fontId="5" fillId="0" borderId="1" xfId="2" applyFont="1" applyBorder="1" applyAlignment="1">
      <alignment horizontal="left" vertical="center" wrapText="1"/>
    </xf>
    <xf numFmtId="197" fontId="5" fillId="0" borderId="1" xfId="2" applyNumberFormat="1" applyFont="1" applyBorder="1" applyAlignment="1">
      <alignment horizontal="center" vertical="center"/>
    </xf>
    <xf numFmtId="175" fontId="5" fillId="0" borderId="1" xfId="2" applyNumberFormat="1" applyFont="1" applyBorder="1" applyAlignment="1">
      <alignment horizontal="center" vertical="center"/>
    </xf>
    <xf numFmtId="4" fontId="70" fillId="0" borderId="1" xfId="2" applyNumberFormat="1" applyFont="1" applyBorder="1" applyAlignment="1">
      <alignment horizontal="right" vertical="center"/>
    </xf>
    <xf numFmtId="4" fontId="5" fillId="0" borderId="1" xfId="2" applyNumberFormat="1" applyFont="1" applyBorder="1" applyAlignment="1">
      <alignment horizontal="right" vertical="center"/>
    </xf>
    <xf numFmtId="4" fontId="5" fillId="0" borderId="84" xfId="2" applyNumberFormat="1" applyFont="1" applyBorder="1" applyAlignment="1">
      <alignment vertical="center"/>
    </xf>
    <xf numFmtId="0" fontId="7" fillId="0" borderId="85" xfId="2" applyBorder="1"/>
    <xf numFmtId="173" fontId="4" fillId="0" borderId="78" xfId="2" applyNumberFormat="1" applyFont="1" applyBorder="1" applyAlignment="1">
      <alignment horizontal="center" vertical="center"/>
    </xf>
    <xf numFmtId="0" fontId="5" fillId="0" borderId="78" xfId="2" applyFont="1" applyBorder="1"/>
    <xf numFmtId="3" fontId="27" fillId="0" borderId="78" xfId="2" applyNumberFormat="1" applyFont="1" applyBorder="1" applyAlignment="1">
      <alignment horizontal="center" vertical="center"/>
    </xf>
    <xf numFmtId="43" fontId="27" fillId="0" borderId="78" xfId="10" applyFont="1" applyBorder="1" applyAlignment="1">
      <alignment horizontal="right" vertical="center"/>
    </xf>
    <xf numFmtId="43" fontId="27" fillId="0" borderId="78" xfId="10" applyFont="1" applyBorder="1" applyAlignment="1">
      <alignment horizontal="center" vertical="center"/>
    </xf>
    <xf numFmtId="43" fontId="27" fillId="0" borderId="86" xfId="10" applyFont="1" applyBorder="1" applyAlignment="1">
      <alignment horizontal="right" vertical="center"/>
    </xf>
    <xf numFmtId="166" fontId="27" fillId="0" borderId="78" xfId="10" applyNumberFormat="1" applyFont="1" applyBorder="1" applyAlignment="1">
      <alignment horizontal="center" vertical="center"/>
    </xf>
    <xf numFmtId="0" fontId="7" fillId="0" borderId="87" xfId="2" applyBorder="1"/>
    <xf numFmtId="173" fontId="4" fillId="0" borderId="88" xfId="2" applyNumberFormat="1" applyFont="1" applyBorder="1" applyAlignment="1">
      <alignment horizontal="center" vertical="center"/>
    </xf>
    <xf numFmtId="0" fontId="5" fillId="0" borderId="88" xfId="2" applyFont="1" applyBorder="1"/>
    <xf numFmtId="3" fontId="27" fillId="0" borderId="88" xfId="2" applyNumberFormat="1" applyFont="1" applyBorder="1" applyAlignment="1">
      <alignment horizontal="center" vertical="center"/>
    </xf>
    <xf numFmtId="43" fontId="27" fillId="0" borderId="88" xfId="10" applyFont="1" applyBorder="1" applyAlignment="1">
      <alignment horizontal="center" vertical="center"/>
    </xf>
    <xf numFmtId="43" fontId="27" fillId="0" borderId="89" xfId="10" applyFont="1" applyBorder="1" applyAlignment="1">
      <alignment horizontal="right" vertical="center"/>
    </xf>
    <xf numFmtId="173" fontId="15" fillId="0" borderId="0" xfId="2" applyNumberFormat="1" applyFont="1" applyAlignment="1">
      <alignment horizontal="center" vertical="center"/>
    </xf>
    <xf numFmtId="0" fontId="71" fillId="0" borderId="0" xfId="2" applyFont="1"/>
    <xf numFmtId="4" fontId="27" fillId="0" borderId="0" xfId="2" applyNumberFormat="1" applyFont="1" applyAlignment="1">
      <alignment horizontal="right" vertical="center"/>
    </xf>
    <xf numFmtId="4" fontId="27" fillId="0" borderId="0" xfId="2" applyNumberFormat="1" applyFont="1" applyAlignment="1">
      <alignment horizontal="center" vertical="center"/>
    </xf>
    <xf numFmtId="173" fontId="4" fillId="0" borderId="0" xfId="2" applyNumberFormat="1" applyFont="1" applyAlignment="1">
      <alignment horizontal="center" vertical="center"/>
    </xf>
    <xf numFmtId="0" fontId="34" fillId="0" borderId="0" xfId="2" applyFont="1"/>
    <xf numFmtId="0" fontId="72" fillId="0" borderId="0" xfId="2" applyFont="1"/>
    <xf numFmtId="0" fontId="4" fillId="0" borderId="0" xfId="0" quotePrefix="1" applyFont="1" applyAlignment="1">
      <alignment horizontal="center"/>
    </xf>
    <xf numFmtId="167" fontId="38" fillId="0" borderId="20" xfId="7" applyNumberFormat="1" applyFont="1" applyBorder="1" applyAlignment="1">
      <alignment horizontal="center" vertical="top"/>
    </xf>
    <xf numFmtId="0" fontId="58" fillId="0" borderId="74" xfId="2" applyFont="1" applyBorder="1" applyAlignment="1">
      <alignment horizontal="center" vertical="center"/>
    </xf>
    <xf numFmtId="0" fontId="49" fillId="0" borderId="65" xfId="2" applyFont="1" applyBorder="1" applyAlignment="1">
      <alignment horizontal="center" vertical="center"/>
    </xf>
    <xf numFmtId="166" fontId="49" fillId="0" borderId="38" xfId="1" applyNumberFormat="1" applyFont="1" applyBorder="1" applyAlignment="1">
      <alignment horizontal="right" vertical="center"/>
    </xf>
    <xf numFmtId="3" fontId="49" fillId="0" borderId="38" xfId="2" applyNumberFormat="1" applyFont="1" applyBorder="1" applyAlignment="1">
      <alignment horizontal="right" vertical="center"/>
    </xf>
    <xf numFmtId="171" fontId="38" fillId="0" borderId="39" xfId="2" quotePrefix="1" applyNumberFormat="1" applyFont="1" applyBorder="1" applyAlignment="1">
      <alignment horizontal="center" vertical="top"/>
    </xf>
    <xf numFmtId="167" fontId="38" fillId="0" borderId="90" xfId="2" applyNumberFormat="1" applyFont="1" applyBorder="1" applyAlignment="1">
      <alignment horizontal="center" vertical="top"/>
    </xf>
    <xf numFmtId="166" fontId="49" fillId="0" borderId="65" xfId="1" applyNumberFormat="1" applyFont="1" applyFill="1" applyBorder="1" applyAlignment="1">
      <alignment horizontal="center" vertical="center"/>
    </xf>
    <xf numFmtId="0" fontId="49" fillId="0" borderId="38" xfId="2" applyFont="1" applyBorder="1" applyAlignment="1">
      <alignment horizontal="center" vertical="center"/>
    </xf>
    <xf numFmtId="167" fontId="58" fillId="0" borderId="90" xfId="2" applyNumberFormat="1" applyFont="1" applyBorder="1" applyAlignment="1">
      <alignment horizontal="center" vertical="center"/>
    </xf>
    <xf numFmtId="171" fontId="38" fillId="0" borderId="75" xfId="2" quotePrefix="1" applyNumberFormat="1" applyFont="1" applyBorder="1" applyAlignment="1">
      <alignment horizontal="center" vertical="top"/>
    </xf>
    <xf numFmtId="167" fontId="38" fillId="0" borderId="77" xfId="2" applyNumberFormat="1" applyFont="1" applyBorder="1" applyAlignment="1">
      <alignment horizontal="center" vertical="top"/>
    </xf>
    <xf numFmtId="167" fontId="59" fillId="0" borderId="20" xfId="2" applyNumberFormat="1" applyFont="1" applyBorder="1" applyAlignment="1">
      <alignment horizontal="center" vertical="center"/>
    </xf>
    <xf numFmtId="0" fontId="8" fillId="0" borderId="0" xfId="0" applyFont="1" applyAlignment="1">
      <alignment vertical="center" shrinkToFit="1"/>
    </xf>
    <xf numFmtId="174" fontId="5" fillId="0" borderId="0" xfId="2" quotePrefix="1" applyNumberFormat="1" applyFont="1" applyAlignment="1">
      <alignment vertical="center"/>
    </xf>
    <xf numFmtId="0" fontId="9" fillId="0" borderId="7" xfId="0" applyFont="1" applyBorder="1"/>
    <xf numFmtId="174" fontId="5" fillId="0" borderId="0" xfId="2" applyNumberFormat="1" applyFont="1" applyAlignment="1">
      <alignment vertical="center"/>
    </xf>
    <xf numFmtId="199" fontId="10" fillId="0" borderId="1" xfId="1" applyNumberFormat="1" applyFont="1" applyBorder="1" applyAlignment="1">
      <alignment shrinkToFit="1"/>
    </xf>
    <xf numFmtId="166" fontId="10" fillId="0" borderId="1" xfId="1" applyNumberFormat="1" applyFont="1" applyBorder="1" applyAlignment="1">
      <alignment shrinkToFit="1"/>
    </xf>
    <xf numFmtId="0" fontId="12" fillId="0" borderId="0" xfId="0" applyFont="1"/>
    <xf numFmtId="199" fontId="11" fillId="0" borderId="1" xfId="1" quotePrefix="1" applyNumberFormat="1" applyFont="1" applyBorder="1" applyAlignment="1">
      <alignment shrinkToFit="1"/>
    </xf>
    <xf numFmtId="166" fontId="11" fillId="0" borderId="1" xfId="1" quotePrefix="1" applyNumberFormat="1" applyFont="1" applyBorder="1" applyAlignment="1">
      <alignment shrinkToFit="1"/>
    </xf>
    <xf numFmtId="43" fontId="18" fillId="0" borderId="1" xfId="1" applyFont="1" applyBorder="1" applyAlignment="1">
      <alignment vertical="center"/>
    </xf>
    <xf numFmtId="0" fontId="40" fillId="0" borderId="3" xfId="2" quotePrefix="1" applyFont="1" applyBorder="1" applyAlignment="1">
      <alignment horizontal="center" vertical="top"/>
    </xf>
    <xf numFmtId="166" fontId="38" fillId="0" borderId="2" xfId="1" applyNumberFormat="1" applyFont="1" applyBorder="1" applyAlignment="1">
      <alignment horizontal="center" vertical="top"/>
    </xf>
    <xf numFmtId="43" fontId="4" fillId="0" borderId="0" xfId="2" applyNumberFormat="1" applyFont="1" applyAlignment="1">
      <alignment vertical="center"/>
    </xf>
    <xf numFmtId="0" fontId="8" fillId="0" borderId="0" xfId="0" applyFont="1" applyAlignment="1">
      <alignment horizontal="center" vertical="center"/>
    </xf>
    <xf numFmtId="174" fontId="5" fillId="0" borderId="0" xfId="2" quotePrefix="1" applyNumberFormat="1" applyFont="1" applyAlignment="1">
      <alignment horizontal="center" vertical="center"/>
    </xf>
    <xf numFmtId="0" fontId="10" fillId="5" borderId="1" xfId="0" applyFont="1" applyFill="1" applyBorder="1" applyAlignment="1">
      <alignment horizontal="right"/>
    </xf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166" fontId="12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13" fillId="0" borderId="0" xfId="0" applyNumberFormat="1" applyFont="1" applyAlignment="1">
      <alignment horizontal="center"/>
    </xf>
    <xf numFmtId="174" fontId="5" fillId="0" borderId="7" xfId="2" quotePrefix="1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shrinkToFit="1"/>
    </xf>
    <xf numFmtId="0" fontId="8" fillId="0" borderId="0" xfId="0" applyFont="1" applyAlignment="1">
      <alignment horizontal="center" shrinkToFit="1"/>
    </xf>
    <xf numFmtId="0" fontId="10" fillId="0" borderId="1" xfId="0" applyFont="1" applyBorder="1" applyAlignment="1">
      <alignment horizontal="right"/>
    </xf>
    <xf numFmtId="200" fontId="27" fillId="0" borderId="91" xfId="2" applyNumberFormat="1" applyFont="1" applyBorder="1" applyAlignment="1">
      <alignment horizontal="left" vertical="center"/>
    </xf>
    <xf numFmtId="200" fontId="27" fillId="0" borderId="0" xfId="2" applyNumberFormat="1" applyFont="1" applyAlignment="1">
      <alignment horizontal="left" vertical="center"/>
    </xf>
    <xf numFmtId="0" fontId="10" fillId="5" borderId="2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0" fillId="5" borderId="4" xfId="0" applyFont="1" applyFill="1" applyBorder="1" applyAlignment="1">
      <alignment horizontal="center"/>
    </xf>
    <xf numFmtId="168" fontId="10" fillId="0" borderId="2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right"/>
    </xf>
    <xf numFmtId="168" fontId="10" fillId="0" borderId="4" xfId="0" applyNumberFormat="1" applyFont="1" applyBorder="1" applyAlignment="1">
      <alignment horizontal="right"/>
    </xf>
    <xf numFmtId="0" fontId="7" fillId="0" borderId="0" xfId="2" applyAlignment="1">
      <alignment horizontal="center" vertical="center"/>
    </xf>
    <xf numFmtId="0" fontId="16" fillId="0" borderId="10" xfId="2" applyFont="1" applyBorder="1" applyAlignment="1">
      <alignment horizontal="center" vertical="center"/>
    </xf>
    <xf numFmtId="0" fontId="16" fillId="0" borderId="12" xfId="2" applyFont="1" applyBorder="1" applyAlignment="1">
      <alignment horizontal="center" vertical="center"/>
    </xf>
    <xf numFmtId="41" fontId="5" fillId="0" borderId="0" xfId="2" applyNumberFormat="1" applyFont="1" applyAlignment="1">
      <alignment horizontal="center" vertical="center"/>
    </xf>
    <xf numFmtId="0" fontId="4" fillId="0" borderId="0" xfId="2" quotePrefix="1" applyFont="1" applyAlignment="1">
      <alignment horizontal="center"/>
    </xf>
    <xf numFmtId="0" fontId="16" fillId="0" borderId="21" xfId="2" applyFont="1" applyBorder="1" applyAlignment="1">
      <alignment horizontal="center" vertical="center"/>
    </xf>
    <xf numFmtId="174" fontId="5" fillId="0" borderId="26" xfId="2" quotePrefix="1" applyNumberFormat="1" applyFont="1" applyBorder="1" applyAlignment="1">
      <alignment horizontal="center" vertical="center"/>
    </xf>
    <xf numFmtId="0" fontId="4" fillId="0" borderId="0" xfId="2" quotePrefix="1" applyFont="1" applyAlignment="1">
      <alignment horizontal="center" vertical="center"/>
    </xf>
    <xf numFmtId="0" fontId="22" fillId="0" borderId="0" xfId="2" quotePrefix="1" applyFont="1" applyAlignment="1">
      <alignment horizontal="center" vertical="center"/>
    </xf>
    <xf numFmtId="0" fontId="15" fillId="0" borderId="0" xfId="2" quotePrefix="1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25" fillId="0" borderId="0" xfId="2" quotePrefix="1" applyFont="1" applyAlignment="1">
      <alignment horizontal="center" vertical="center"/>
    </xf>
    <xf numFmtId="0" fontId="16" fillId="0" borderId="13" xfId="2" applyFont="1" applyBorder="1" applyAlignment="1">
      <alignment horizontal="center" vertical="center"/>
    </xf>
    <xf numFmtId="0" fontId="16" fillId="0" borderId="28" xfId="2" applyFont="1" applyBorder="1" applyAlignment="1">
      <alignment horizontal="center" vertical="center"/>
    </xf>
    <xf numFmtId="0" fontId="27" fillId="0" borderId="29" xfId="2" applyFont="1" applyBorder="1" applyAlignment="1">
      <alignment horizontal="center" vertical="center"/>
    </xf>
    <xf numFmtId="0" fontId="27" fillId="0" borderId="30" xfId="2" applyFont="1" applyBorder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2" fillId="0" borderId="26" xfId="2" applyFont="1" applyBorder="1" applyAlignment="1">
      <alignment horizontal="center" vertical="center"/>
    </xf>
    <xf numFmtId="0" fontId="4" fillId="0" borderId="8" xfId="2" applyFont="1" applyBorder="1" applyAlignment="1">
      <alignment horizontal="center" vertical="center"/>
    </xf>
    <xf numFmtId="0" fontId="4" fillId="0" borderId="27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6" xfId="2" applyFont="1" applyBorder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16" fillId="0" borderId="50" xfId="2" applyFont="1" applyBorder="1" applyAlignment="1">
      <alignment horizontal="center" vertical="center"/>
    </xf>
    <xf numFmtId="0" fontId="16" fillId="0" borderId="51" xfId="2" applyFont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172" fontId="4" fillId="0" borderId="0" xfId="0" quotePrefix="1" applyNumberFormat="1" applyFont="1" applyAlignment="1">
      <alignment horizontal="center" vertical="center"/>
    </xf>
    <xf numFmtId="0" fontId="18" fillId="0" borderId="1" xfId="2" applyFont="1" applyBorder="1" applyAlignment="1">
      <alignment horizontal="center" vertical="center"/>
    </xf>
    <xf numFmtId="0" fontId="15" fillId="0" borderId="32" xfId="2" applyFont="1" applyBorder="1" applyAlignment="1">
      <alignment horizontal="center" vertical="center"/>
    </xf>
    <xf numFmtId="0" fontId="18" fillId="0" borderId="34" xfId="2" applyFont="1" applyBorder="1" applyAlignment="1">
      <alignment horizontal="center" vertical="center"/>
    </xf>
    <xf numFmtId="0" fontId="18" fillId="0" borderId="37" xfId="2" applyFont="1" applyBorder="1" applyAlignment="1">
      <alignment horizontal="center" vertical="center"/>
    </xf>
    <xf numFmtId="0" fontId="18" fillId="0" borderId="41" xfId="2" applyFont="1" applyBorder="1" applyAlignment="1">
      <alignment horizontal="center" vertical="center"/>
    </xf>
    <xf numFmtId="0" fontId="18" fillId="0" borderId="45" xfId="2" applyFont="1" applyBorder="1" applyAlignment="1">
      <alignment horizontal="center" vertical="center"/>
    </xf>
    <xf numFmtId="0" fontId="29" fillId="0" borderId="0" xfId="2" applyFont="1" applyAlignment="1">
      <alignment horizontal="center" vertical="center"/>
    </xf>
    <xf numFmtId="174" fontId="5" fillId="0" borderId="0" xfId="2" quotePrefix="1" applyNumberFormat="1" applyFont="1" applyAlignment="1">
      <alignment horizontal="left" vertical="center"/>
    </xf>
    <xf numFmtId="0" fontId="15" fillId="0" borderId="0" xfId="2" quotePrefix="1" applyFont="1" applyAlignment="1">
      <alignment horizontal="left" vertical="top"/>
    </xf>
    <xf numFmtId="174" fontId="5" fillId="0" borderId="0" xfId="2" quotePrefix="1" applyNumberFormat="1" applyFont="1" applyAlignment="1">
      <alignment horizontal="left" vertical="top"/>
    </xf>
    <xf numFmtId="0" fontId="15" fillId="0" borderId="0" xfId="2" applyFont="1" applyAlignment="1">
      <alignment horizontal="center" vertical="top"/>
    </xf>
    <xf numFmtId="0" fontId="18" fillId="0" borderId="38" xfId="2" applyFont="1" applyBorder="1" applyAlignment="1">
      <alignment horizontal="center" vertical="center"/>
    </xf>
    <xf numFmtId="0" fontId="18" fillId="0" borderId="42" xfId="2" applyFont="1" applyBorder="1" applyAlignment="1">
      <alignment horizontal="center" vertical="center"/>
    </xf>
    <xf numFmtId="0" fontId="26" fillId="0" borderId="0" xfId="2" quotePrefix="1" applyFont="1" applyAlignment="1">
      <alignment horizontal="center" vertical="center"/>
    </xf>
    <xf numFmtId="0" fontId="26" fillId="0" borderId="0" xfId="2" applyFont="1" applyAlignment="1">
      <alignment horizontal="center" vertical="center"/>
    </xf>
    <xf numFmtId="0" fontId="18" fillId="0" borderId="6" xfId="2" applyFont="1" applyBorder="1" applyAlignment="1">
      <alignment horizontal="center" vertical="center"/>
    </xf>
    <xf numFmtId="0" fontId="15" fillId="0" borderId="0" xfId="2" quotePrefix="1" applyFont="1" applyAlignment="1">
      <alignment horizontal="center" vertical="top"/>
    </xf>
    <xf numFmtId="0" fontId="18" fillId="0" borderId="57" xfId="2" applyFont="1" applyBorder="1" applyAlignment="1">
      <alignment vertical="center"/>
    </xf>
    <xf numFmtId="0" fontId="18" fillId="0" borderId="51" xfId="2" applyFont="1" applyBorder="1" applyAlignment="1">
      <alignment vertical="center"/>
    </xf>
    <xf numFmtId="172" fontId="5" fillId="0" borderId="0" xfId="2" applyNumberFormat="1" applyFont="1" applyAlignment="1">
      <alignment horizontal="center"/>
    </xf>
    <xf numFmtId="172" fontId="4" fillId="0" borderId="0" xfId="2" applyNumberFormat="1" applyFont="1" applyAlignment="1">
      <alignment horizontal="center"/>
    </xf>
    <xf numFmtId="0" fontId="18" fillId="0" borderId="2" xfId="2" applyFont="1" applyBorder="1" applyAlignment="1">
      <alignment vertical="center"/>
    </xf>
    <xf numFmtId="0" fontId="18" fillId="0" borderId="4" xfId="2" applyFont="1" applyBorder="1" applyAlignment="1">
      <alignment vertical="center"/>
    </xf>
    <xf numFmtId="174" fontId="5" fillId="0" borderId="0" xfId="2" applyNumberFormat="1" applyFont="1" applyAlignment="1">
      <alignment horizontal="center" vertical="center"/>
    </xf>
    <xf numFmtId="0" fontId="16" fillId="0" borderId="35" xfId="2" applyFont="1" applyBorder="1" applyAlignment="1">
      <alignment horizontal="center" vertical="center"/>
    </xf>
    <xf numFmtId="0" fontId="16" fillId="0" borderId="54" xfId="2" applyFont="1" applyBorder="1" applyAlignment="1">
      <alignment horizontal="center" vertical="center"/>
    </xf>
    <xf numFmtId="0" fontId="38" fillId="0" borderId="66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9" fillId="7" borderId="67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/>
    </xf>
    <xf numFmtId="0" fontId="38" fillId="0" borderId="65" xfId="0" applyFont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0" fontId="39" fillId="0" borderId="38" xfId="0" applyFont="1" applyBorder="1" applyAlignment="1">
      <alignment horizontal="center" vertical="center" wrapText="1"/>
    </xf>
    <xf numFmtId="0" fontId="39" fillId="0" borderId="42" xfId="0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 wrapText="1"/>
    </xf>
    <xf numFmtId="0" fontId="18" fillId="0" borderId="13" xfId="2" applyFont="1" applyBorder="1" applyAlignment="1">
      <alignment horizontal="center" vertical="center" textRotation="90"/>
    </xf>
    <xf numFmtId="0" fontId="18" fillId="0" borderId="58" xfId="2" applyFont="1" applyBorder="1" applyAlignment="1">
      <alignment horizontal="center" vertical="center" textRotation="90"/>
    </xf>
    <xf numFmtId="0" fontId="18" fillId="0" borderId="63" xfId="2" applyFont="1" applyBorder="1" applyAlignment="1">
      <alignment horizontal="center" vertical="center" textRotation="90"/>
    </xf>
    <xf numFmtId="0" fontId="18" fillId="0" borderId="60" xfId="2" applyFont="1" applyBorder="1" applyAlignment="1">
      <alignment horizontal="center" vertical="center"/>
    </xf>
    <xf numFmtId="0" fontId="18" fillId="0" borderId="1" xfId="2" applyFont="1" applyBorder="1" applyAlignment="1">
      <alignment horizontal="center" vertical="center" textRotation="90"/>
    </xf>
    <xf numFmtId="0" fontId="18" fillId="0" borderId="60" xfId="2" applyFont="1" applyBorder="1" applyAlignment="1">
      <alignment horizontal="center" vertical="center" textRotation="90"/>
    </xf>
    <xf numFmtId="0" fontId="38" fillId="0" borderId="65" xfId="2" applyFont="1" applyBorder="1" applyAlignment="1">
      <alignment horizontal="center" vertical="center"/>
    </xf>
    <xf numFmtId="0" fontId="38" fillId="0" borderId="27" xfId="2" applyFont="1" applyBorder="1" applyAlignment="1">
      <alignment horizontal="center" vertical="center"/>
    </xf>
    <xf numFmtId="0" fontId="38" fillId="0" borderId="66" xfId="2" applyFont="1" applyBorder="1" applyAlignment="1">
      <alignment horizontal="center" vertical="center"/>
    </xf>
    <xf numFmtId="0" fontId="39" fillId="0" borderId="38" xfId="2" applyFont="1" applyBorder="1" applyAlignment="1">
      <alignment horizontal="center" vertical="center" wrapText="1"/>
    </xf>
    <xf numFmtId="0" fontId="39" fillId="0" borderId="42" xfId="2" applyFont="1" applyBorder="1" applyAlignment="1">
      <alignment horizontal="center" vertical="center"/>
    </xf>
    <xf numFmtId="0" fontId="39" fillId="0" borderId="6" xfId="2" applyFont="1" applyBorder="1" applyAlignment="1">
      <alignment horizontal="center" vertical="center"/>
    </xf>
    <xf numFmtId="0" fontId="39" fillId="0" borderId="38" xfId="2" applyFont="1" applyBorder="1" applyAlignment="1">
      <alignment horizontal="center" vertical="center"/>
    </xf>
    <xf numFmtId="0" fontId="18" fillId="0" borderId="61" xfId="2" applyFont="1" applyBorder="1" applyAlignment="1">
      <alignment horizontal="center" vertical="center"/>
    </xf>
    <xf numFmtId="0" fontId="18" fillId="0" borderId="62" xfId="2" applyFont="1" applyBorder="1" applyAlignment="1">
      <alignment horizontal="center" vertical="center"/>
    </xf>
    <xf numFmtId="169" fontId="5" fillId="0" borderId="0" xfId="2" quotePrefix="1" applyNumberFormat="1" applyFont="1" applyAlignment="1">
      <alignment horizontal="center" vertical="center"/>
    </xf>
    <xf numFmtId="0" fontId="16" fillId="0" borderId="19" xfId="2" applyFont="1" applyBorder="1" applyAlignment="1">
      <alignment horizontal="center" vertical="center" textRotation="90"/>
    </xf>
    <xf numFmtId="0" fontId="16" fillId="0" borderId="25" xfId="2" applyFont="1" applyBorder="1" applyAlignment="1">
      <alignment horizontal="center" vertical="center" textRotation="90"/>
    </xf>
    <xf numFmtId="0" fontId="16" fillId="0" borderId="59" xfId="2" applyFont="1" applyBorder="1" applyAlignment="1">
      <alignment horizontal="center" vertical="center" textRotation="90"/>
    </xf>
    <xf numFmtId="0" fontId="16" fillId="0" borderId="1" xfId="2" applyFont="1" applyBorder="1" applyAlignment="1">
      <alignment horizontal="center" vertical="center"/>
    </xf>
    <xf numFmtId="0" fontId="16" fillId="0" borderId="60" xfId="2" applyFont="1" applyBorder="1" applyAlignment="1">
      <alignment horizontal="center" vertical="center"/>
    </xf>
    <xf numFmtId="0" fontId="16" fillId="0" borderId="21" xfId="2" applyFont="1" applyBorder="1" applyAlignment="1">
      <alignment horizontal="center" vertical="center" textRotation="90"/>
    </xf>
    <xf numFmtId="0" fontId="16" fillId="0" borderId="1" xfId="2" applyFont="1" applyBorder="1" applyAlignment="1">
      <alignment horizontal="center" vertical="center" textRotation="90"/>
    </xf>
    <xf numFmtId="0" fontId="16" fillId="0" borderId="60" xfId="2" applyFont="1" applyBorder="1" applyAlignment="1">
      <alignment horizontal="center" vertical="center" textRotation="90"/>
    </xf>
    <xf numFmtId="0" fontId="16" fillId="0" borderId="21" xfId="2" applyFont="1" applyBorder="1" applyAlignment="1">
      <alignment horizontal="center" vertical="center" textRotation="45"/>
    </xf>
    <xf numFmtId="0" fontId="16" fillId="0" borderId="1" xfId="2" applyFont="1" applyBorder="1" applyAlignment="1">
      <alignment horizontal="center" vertical="center" textRotation="45"/>
    </xf>
    <xf numFmtId="0" fontId="16" fillId="0" borderId="60" xfId="2" applyFont="1" applyBorder="1" applyAlignment="1">
      <alignment horizontal="center" vertical="center" textRotation="45"/>
    </xf>
    <xf numFmtId="0" fontId="4" fillId="0" borderId="0" xfId="0" quotePrefix="1" applyFont="1" applyAlignment="1">
      <alignment horizontal="center"/>
    </xf>
    <xf numFmtId="0" fontId="7" fillId="0" borderId="0" xfId="2"/>
    <xf numFmtId="173" fontId="4" fillId="0" borderId="81" xfId="2" applyNumberFormat="1" applyFont="1" applyBorder="1" applyAlignment="1">
      <alignment horizontal="center" vertical="center"/>
    </xf>
    <xf numFmtId="0" fontId="4" fillId="0" borderId="81" xfId="2" applyFont="1" applyBorder="1"/>
    <xf numFmtId="0" fontId="4" fillId="0" borderId="82" xfId="2" applyFont="1" applyBorder="1"/>
    <xf numFmtId="0" fontId="4" fillId="0" borderId="0" xfId="2" applyFont="1" applyAlignment="1">
      <alignment horizontal="center"/>
    </xf>
    <xf numFmtId="0" fontId="22" fillId="0" borderId="79" xfId="2" applyFont="1" applyBorder="1" applyAlignment="1">
      <alignment horizontal="center" vertical="center"/>
    </xf>
    <xf numFmtId="174" fontId="5" fillId="0" borderId="79" xfId="2" quotePrefix="1" applyNumberFormat="1" applyFont="1" applyBorder="1" applyAlignment="1">
      <alignment horizontal="center" vertical="center"/>
    </xf>
    <xf numFmtId="173" fontId="4" fillId="0" borderId="80" xfId="2" applyNumberFormat="1" applyFont="1" applyBorder="1" applyAlignment="1">
      <alignment horizontal="center" vertical="center"/>
    </xf>
    <xf numFmtId="0" fontId="4" fillId="0" borderId="83" xfId="2" applyFont="1" applyBorder="1" applyAlignment="1">
      <alignment horizontal="center" vertical="center"/>
    </xf>
    <xf numFmtId="0" fontId="4" fillId="0" borderId="1" xfId="2" applyFont="1" applyBorder="1"/>
    <xf numFmtId="0" fontId="25" fillId="0" borderId="0" xfId="2" applyFont="1" applyAlignment="1">
      <alignment horizontal="center" vertical="center"/>
    </xf>
    <xf numFmtId="0" fontId="7" fillId="0" borderId="0" xfId="2" applyAlignment="1">
      <alignment horizontal="center"/>
    </xf>
    <xf numFmtId="167" fontId="49" fillId="0" borderId="13" xfId="2" applyNumberFormat="1" applyFont="1" applyBorder="1" applyAlignment="1">
      <alignment horizontal="center" vertical="center"/>
    </xf>
    <xf numFmtId="167" fontId="49" fillId="0" borderId="18" xfId="2" applyNumberFormat="1" applyFont="1" applyBorder="1" applyAlignment="1">
      <alignment horizontal="center" vertical="center"/>
    </xf>
    <xf numFmtId="0" fontId="49" fillId="0" borderId="8" xfId="2" applyFont="1" applyBorder="1" applyAlignment="1">
      <alignment horizontal="center" vertical="center"/>
    </xf>
    <xf numFmtId="0" fontId="49" fillId="0" borderId="14" xfId="2" applyFont="1" applyBorder="1" applyAlignment="1">
      <alignment horizontal="center" vertical="center"/>
    </xf>
    <xf numFmtId="0" fontId="49" fillId="0" borderId="9" xfId="2" applyFont="1" applyBorder="1" applyAlignment="1">
      <alignment horizontal="center" vertical="center"/>
    </xf>
    <xf numFmtId="0" fontId="49" fillId="0" borderId="15" xfId="2" applyFont="1" applyBorder="1" applyAlignment="1">
      <alignment horizontal="center" vertical="center"/>
    </xf>
    <xf numFmtId="0" fontId="49" fillId="0" borderId="10" xfId="2" applyFont="1" applyBorder="1" applyAlignment="1">
      <alignment horizontal="center" vertical="center"/>
    </xf>
    <xf numFmtId="0" fontId="49" fillId="0" borderId="11" xfId="2" applyFont="1" applyBorder="1" applyAlignment="1">
      <alignment horizontal="center" vertical="center"/>
    </xf>
    <xf numFmtId="0" fontId="49" fillId="0" borderId="13" xfId="2" applyFont="1" applyBorder="1" applyAlignment="1">
      <alignment horizontal="center" vertical="center"/>
    </xf>
    <xf numFmtId="0" fontId="49" fillId="0" borderId="18" xfId="2" applyFont="1" applyBorder="1" applyAlignment="1">
      <alignment horizontal="center" vertical="center"/>
    </xf>
    <xf numFmtId="0" fontId="22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64" fillId="0" borderId="0" xfId="2" quotePrefix="1" applyFont="1" applyAlignment="1">
      <alignment horizontal="center" vertical="center"/>
    </xf>
    <xf numFmtId="0" fontId="15" fillId="0" borderId="0" xfId="2" quotePrefix="1" applyFont="1" applyAlignment="1">
      <alignment horizontal="left" vertical="center" wrapText="1"/>
    </xf>
    <xf numFmtId="198" fontId="5" fillId="0" borderId="0" xfId="2" quotePrefix="1" applyNumberFormat="1" applyFont="1" applyAlignment="1">
      <alignment horizontal="left" vertical="center"/>
    </xf>
    <xf numFmtId="0" fontId="15" fillId="0" borderId="26" xfId="2" applyFont="1" applyBorder="1" applyAlignment="1">
      <alignment horizontal="center" vertical="center"/>
    </xf>
    <xf numFmtId="166" fontId="49" fillId="0" borderId="22" xfId="1" applyNumberFormat="1" applyFont="1" applyFill="1" applyBorder="1" applyAlignment="1">
      <alignment horizontal="center" vertical="center"/>
    </xf>
    <xf numFmtId="166" fontId="49" fillId="0" borderId="23" xfId="1" applyNumberFormat="1" applyFont="1" applyFill="1" applyBorder="1" applyAlignment="1">
      <alignment horizontal="center" vertical="center"/>
    </xf>
    <xf numFmtId="167" fontId="58" fillId="0" borderId="13" xfId="2" applyNumberFormat="1" applyFont="1" applyBorder="1" applyAlignment="1">
      <alignment horizontal="center" vertical="center"/>
    </xf>
    <xf numFmtId="167" fontId="58" fillId="0" borderId="18" xfId="2" applyNumberFormat="1" applyFont="1" applyBorder="1" applyAlignment="1">
      <alignment horizontal="center" vertical="center"/>
    </xf>
    <xf numFmtId="0" fontId="21" fillId="0" borderId="0" xfId="2" applyFont="1" applyAlignment="1">
      <alignment horizontal="center"/>
    </xf>
    <xf numFmtId="0" fontId="20" fillId="0" borderId="0" xfId="2" applyFont="1" applyAlignment="1">
      <alignment horizontal="center" vertical="center"/>
    </xf>
    <xf numFmtId="0" fontId="57" fillId="0" borderId="0" xfId="2" quotePrefix="1" applyFont="1" applyAlignment="1">
      <alignment horizontal="center" vertical="center"/>
    </xf>
    <xf numFmtId="170" fontId="15" fillId="0" borderId="0" xfId="2" quotePrefix="1" applyNumberFormat="1" applyFont="1" applyAlignment="1">
      <alignment horizontal="center" vertical="center"/>
    </xf>
    <xf numFmtId="0" fontId="19" fillId="0" borderId="0" xfId="2" applyFont="1" applyAlignment="1">
      <alignment horizontal="center" vertical="top"/>
    </xf>
    <xf numFmtId="0" fontId="19" fillId="0" borderId="26" xfId="2" applyFont="1" applyBorder="1" applyAlignment="1">
      <alignment horizontal="center" vertical="top"/>
    </xf>
    <xf numFmtId="166" fontId="7" fillId="0" borderId="0" xfId="1" applyNumberFormat="1" applyFont="1" applyFill="1" applyAlignment="1">
      <alignment vertical="top"/>
    </xf>
    <xf numFmtId="166" fontId="51" fillId="0" borderId="75" xfId="1" applyNumberFormat="1" applyFont="1" applyBorder="1" applyAlignment="1">
      <alignment horizontal="right" vertical="center"/>
    </xf>
    <xf numFmtId="166" fontId="51" fillId="0" borderId="5" xfId="1" applyNumberFormat="1" applyFont="1" applyBorder="1" applyAlignment="1">
      <alignment horizontal="right" vertical="center"/>
    </xf>
    <xf numFmtId="166" fontId="51" fillId="0" borderId="76" xfId="1" applyNumberFormat="1" applyFont="1" applyBorder="1" applyAlignment="1">
      <alignment horizontal="right" vertical="center"/>
    </xf>
    <xf numFmtId="166" fontId="26" fillId="0" borderId="2" xfId="1" applyNumberFormat="1" applyFont="1" applyBorder="1" applyAlignment="1">
      <alignment horizontal="right" vertical="center"/>
    </xf>
    <xf numFmtId="166" fontId="26" fillId="0" borderId="3" xfId="1" applyNumberFormat="1" applyFont="1" applyBorder="1" applyAlignment="1">
      <alignment horizontal="right" vertical="center"/>
    </xf>
    <xf numFmtId="166" fontId="26" fillId="0" borderId="4" xfId="1" applyNumberFormat="1" applyFont="1" applyBorder="1" applyAlignment="1">
      <alignment horizontal="right" vertical="center"/>
    </xf>
    <xf numFmtId="166" fontId="26" fillId="0" borderId="16" xfId="1" applyNumberFormat="1" applyFont="1" applyBorder="1" applyAlignment="1">
      <alignment horizontal="right" vertical="center"/>
    </xf>
    <xf numFmtId="166" fontId="26" fillId="0" borderId="30" xfId="1" applyNumberFormat="1" applyFont="1" applyBorder="1" applyAlignment="1">
      <alignment horizontal="right" vertical="center"/>
    </xf>
    <xf numFmtId="166" fontId="26" fillId="0" borderId="73" xfId="1" applyNumberFormat="1" applyFont="1" applyBorder="1" applyAlignment="1">
      <alignment horizontal="right" vertical="center"/>
    </xf>
    <xf numFmtId="166" fontId="26" fillId="0" borderId="10" xfId="1" applyNumberFormat="1" applyFont="1" applyBorder="1" applyAlignment="1">
      <alignment horizontal="right" vertical="center"/>
    </xf>
    <xf numFmtId="166" fontId="26" fillId="0" borderId="11" xfId="1" applyNumberFormat="1" applyFont="1" applyBorder="1" applyAlignment="1">
      <alignment horizontal="right" vertical="center"/>
    </xf>
    <xf numFmtId="166" fontId="26" fillId="0" borderId="12" xfId="1" applyNumberFormat="1" applyFont="1" applyBorder="1" applyAlignment="1">
      <alignment horizontal="right" vertical="center"/>
    </xf>
    <xf numFmtId="0" fontId="15" fillId="0" borderId="19" xfId="2" applyFont="1" applyBorder="1" applyAlignment="1">
      <alignment horizontal="center" vertical="center"/>
    </xf>
    <xf numFmtId="0" fontId="15" fillId="0" borderId="72" xfId="2" applyFont="1" applyBorder="1" applyAlignment="1">
      <alignment horizontal="center" vertical="center"/>
    </xf>
    <xf numFmtId="0" fontId="15" fillId="0" borderId="21" xfId="2" applyFont="1" applyBorder="1" applyAlignment="1">
      <alignment horizontal="center" vertical="center"/>
    </xf>
    <xf numFmtId="0" fontId="15" fillId="0" borderId="24" xfId="2" applyFont="1" applyBorder="1" applyAlignment="1">
      <alignment horizontal="center" vertical="center"/>
    </xf>
    <xf numFmtId="0" fontId="15" fillId="0" borderId="16" xfId="2" applyFont="1" applyBorder="1" applyAlignment="1">
      <alignment horizontal="center" vertical="center"/>
    </xf>
    <xf numFmtId="0" fontId="15" fillId="0" borderId="30" xfId="2" applyFont="1" applyBorder="1" applyAlignment="1">
      <alignment horizontal="center" vertical="center"/>
    </xf>
    <xf numFmtId="0" fontId="15" fillId="0" borderId="73" xfId="2" applyFont="1" applyBorder="1" applyAlignment="1">
      <alignment horizontal="center" vertical="center"/>
    </xf>
    <xf numFmtId="0" fontId="15" fillId="0" borderId="0" xfId="2" quotePrefix="1" applyFont="1" applyAlignment="1">
      <alignment horizontal="center"/>
    </xf>
    <xf numFmtId="0" fontId="55" fillId="0" borderId="0" xfId="2" applyFont="1" applyAlignment="1">
      <alignment horizontal="center"/>
    </xf>
    <xf numFmtId="0" fontId="30" fillId="0" borderId="0" xfId="2" applyFont="1" applyAlignment="1">
      <alignment horizontal="center"/>
    </xf>
    <xf numFmtId="9" fontId="4" fillId="0" borderId="68" xfId="7" applyNumberFormat="1" applyFont="1" applyBorder="1" applyAlignment="1">
      <alignment horizontal="center" vertical="center"/>
    </xf>
    <xf numFmtId="0" fontId="7" fillId="0" borderId="70" xfId="7" applyBorder="1" applyAlignment="1">
      <alignment vertical="center"/>
    </xf>
    <xf numFmtId="9" fontId="4" fillId="0" borderId="9" xfId="7" applyNumberFormat="1" applyFont="1" applyBorder="1" applyAlignment="1">
      <alignment horizontal="center" vertical="center"/>
    </xf>
    <xf numFmtId="0" fontId="7" fillId="0" borderId="6" xfId="7" applyBorder="1" applyAlignment="1">
      <alignment vertical="center"/>
    </xf>
    <xf numFmtId="0" fontId="4" fillId="0" borderId="10" xfId="7" applyFont="1" applyBorder="1" applyAlignment="1">
      <alignment horizontal="center" vertical="center"/>
    </xf>
    <xf numFmtId="0" fontId="4" fillId="0" borderId="11" xfId="7" applyFont="1" applyBorder="1" applyAlignment="1">
      <alignment horizontal="center" vertical="center"/>
    </xf>
    <xf numFmtId="0" fontId="7" fillId="0" borderId="11" xfId="7" applyBorder="1" applyAlignment="1">
      <alignment vertical="center"/>
    </xf>
    <xf numFmtId="0" fontId="7" fillId="0" borderId="12" xfId="7" applyBorder="1" applyAlignment="1">
      <alignment vertical="center"/>
    </xf>
    <xf numFmtId="0" fontId="4" fillId="0" borderId="69" xfId="7" applyFont="1" applyBorder="1" applyAlignment="1">
      <alignment horizontal="center" vertical="center"/>
    </xf>
    <xf numFmtId="0" fontId="22" fillId="0" borderId="0" xfId="7" applyFont="1" applyAlignment="1">
      <alignment horizontal="center" vertical="center"/>
    </xf>
    <xf numFmtId="0" fontId="15" fillId="0" borderId="0" xfId="7" quotePrefix="1" applyFont="1" applyAlignment="1">
      <alignment horizontal="center" vertical="center"/>
    </xf>
    <xf numFmtId="0" fontId="15" fillId="0" borderId="0" xfId="7" applyFont="1" applyAlignment="1">
      <alignment horizontal="center" vertical="center"/>
    </xf>
    <xf numFmtId="0" fontId="15" fillId="0" borderId="0" xfId="7" applyFont="1" applyAlignment="1">
      <alignment horizontal="center"/>
    </xf>
    <xf numFmtId="0" fontId="48" fillId="0" borderId="0" xfId="7" quotePrefix="1" applyFont="1" applyAlignment="1">
      <alignment horizontal="center" vertical="center"/>
    </xf>
    <xf numFmtId="0" fontId="48" fillId="0" borderId="0" xfId="7" applyFont="1" applyAlignment="1">
      <alignment horizontal="center" vertical="center"/>
    </xf>
    <xf numFmtId="0" fontId="22" fillId="0" borderId="26" xfId="7" applyFont="1" applyBorder="1" applyAlignment="1">
      <alignment horizontal="center" vertical="center"/>
    </xf>
  </cellXfs>
  <cellStyles count="11">
    <cellStyle name="Comma" xfId="1" builtinId="3"/>
    <cellStyle name="Comma 3" xfId="10" xr:uid="{0D34053A-3E17-4849-91AB-04F30A406052}"/>
    <cellStyle name="Comma 4" xfId="4" xr:uid="{EAAA54AE-C4FA-4967-81C0-1AD29992C258}"/>
    <cellStyle name="Comma 4 2" xfId="8" xr:uid="{FAE70649-289F-4835-9A09-A4A887382BB8}"/>
    <cellStyle name="Currency 2" xfId="9" xr:uid="{983B48C8-6A4E-465B-8A0E-C6E5B2F3476F}"/>
    <cellStyle name="Explanatory Text 2" xfId="6" xr:uid="{9CB8D9A0-83E4-4ECC-8A85-C0211023B568}"/>
    <cellStyle name="Normal" xfId="0" builtinId="0"/>
    <cellStyle name="Normal 2" xfId="2" xr:uid="{9D6DB844-929C-4F3E-9547-AB017C979673}"/>
    <cellStyle name="Normal 2 2" xfId="7" xr:uid="{5A592801-7D4D-47E3-9074-D53EB3F8F1B4}"/>
    <cellStyle name="Normal 3" xfId="5" xr:uid="{5CDFEE80-5BB6-4EF2-82DB-01BB2CBCB561}"/>
    <cellStyle name="Normal 8" xfId="3" xr:uid="{B22F17B2-1434-412B-8331-C21970173735}"/>
  </cellStyles>
  <dxfs count="0"/>
  <tableStyles count="0" defaultTableStyle="TableStyleMedium2" defaultPivotStyle="PivotStyleLight16"/>
  <colors>
    <mruColors>
      <color rgb="FF9C0C84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tyles" Target="styles.xml"/><Relationship Id="rId3" Type="http://purl.oclc.org/ooxml/officeDocument/relationships/worksheet" Target="worksheets/sheet3.xml"/><Relationship Id="rId21" Type="http://schemas.openxmlformats.org/officeDocument/2006/relationships/powerPivotData" Target="model/item.data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connections" Target="connections.xml"/><Relationship Id="rId2" Type="http://purl.oclc.org/ooxml/officeDocument/relationships/worksheet" Target="worksheets/sheet2.xml"/><Relationship Id="rId16" Type="http://purl.oclc.org/ooxml/officeDocument/relationships/theme" Target="theme/theme1.xml"/><Relationship Id="rId20" Type="http://purl.oclc.org/ooxml/officeDocument/relationships/sheetMetadata" Target="metadata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externalLink" Target="externalLinks/externalLink2.xml"/><Relationship Id="rId23" Type="http://purl.oclc.org/ooxml/officeDocument/relationships/customXml" Target="../customXml/item1.xml"/><Relationship Id="rId10" Type="http://purl.oclc.org/ooxml/officeDocument/relationships/worksheet" Target="worksheets/sheet10.xml"/><Relationship Id="rId19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externalLink" Target="externalLinks/externalLink1.xml"/><Relationship Id="rId22" Type="http://purl.oclc.org/ooxml/officeDocument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purl.oclc.org/ooxml/officeDocument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purl.oclc.org/ooxml/officeDocument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purl.oclc.org/ooxml/officeDocument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purl.oclc.org/ooxml/officeDocument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purl.oclc.org/ooxml/officeDocument/relationships/image" Target="../media/image4.jpe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1</xdr:col>
      <xdr:colOff>516999</xdr:colOff>
      <xdr:row>0</xdr:row>
      <xdr:rowOff>67486</xdr:rowOff>
    </xdr:from>
    <xdr:to>
      <xdr:col>1</xdr:col>
      <xdr:colOff>1265039</xdr:colOff>
      <xdr:row>2</xdr:row>
      <xdr:rowOff>26894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132" y="67486"/>
          <a:ext cx="748040" cy="755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1</xdr:col>
      <xdr:colOff>438150</xdr:colOff>
      <xdr:row>0</xdr:row>
      <xdr:rowOff>0</xdr:rowOff>
    </xdr:from>
    <xdr:to>
      <xdr:col>1</xdr:col>
      <xdr:colOff>1090424</xdr:colOff>
      <xdr:row>2</xdr:row>
      <xdr:rowOff>20725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0"/>
          <a:ext cx="652274" cy="6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1</xdr:col>
      <xdr:colOff>909637</xdr:colOff>
      <xdr:row>0</xdr:row>
      <xdr:rowOff>71437</xdr:rowOff>
    </xdr:from>
    <xdr:to>
      <xdr:col>1</xdr:col>
      <xdr:colOff>1561911</xdr:colOff>
      <xdr:row>2</xdr:row>
      <xdr:rowOff>15962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362" y="71437"/>
          <a:ext cx="652274" cy="6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oneCellAnchor>
    <xdr:from>
      <xdr:col>7</xdr:col>
      <xdr:colOff>0</xdr:colOff>
      <xdr:row>28</xdr:row>
      <xdr:rowOff>0</xdr:rowOff>
    </xdr:from>
    <xdr:ext cx="2650190" cy="1092573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4933950" y="9372600"/>
          <a:ext cx="2650190" cy="10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en-US" sz="4000" b="1" cap="none" spc="0">
            <a:ln w="12700">
              <a:solidFill>
                <a:schemeClr val="tx2">
                  <a:satMod val="155%"/>
                </a:schemeClr>
              </a:solidFill>
              <a:prstDash val="solid"/>
            </a:ln>
            <a:solidFill>
              <a:schemeClr val="bg2">
                <a:tint val="85%"/>
                <a:satMod val="155%"/>
              </a:schemeClr>
            </a:solidFill>
            <a:effectLst>
              <a:outerShdw blurRad="41275" dist="20320" dir="1800000" algn="tl" rotWithShape="0">
                <a:srgbClr val="000000">
                  <a:alpha val="40%"/>
                </a:srgbClr>
              </a:outerShdw>
            </a:effectLst>
            <a:latin typeface="Times New Roman" pitchFamily="18" charset="0"/>
            <a:cs typeface="Times New Roman" pitchFamily="18" charset="0"/>
          </a:endParaRPr>
        </a:p>
      </xdr:txBody>
    </xdr:sp>
    <xdr:clientData/>
  </xdr:oneCellAnchor>
  <xdr:oneCellAnchor>
    <xdr:from>
      <xdr:col>7</xdr:col>
      <xdr:colOff>0</xdr:colOff>
      <xdr:row>23</xdr:row>
      <xdr:rowOff>134472</xdr:rowOff>
    </xdr:from>
    <xdr:ext cx="2650190" cy="1092573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933950" y="7864010"/>
          <a:ext cx="2650190" cy="10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en-US" sz="4000" b="1" cap="none" spc="0">
            <a:ln w="12700">
              <a:solidFill>
                <a:schemeClr val="tx2">
                  <a:satMod val="155%"/>
                </a:schemeClr>
              </a:solidFill>
              <a:prstDash val="solid"/>
            </a:ln>
            <a:solidFill>
              <a:schemeClr val="bg2">
                <a:tint val="85%"/>
                <a:satMod val="155%"/>
              </a:schemeClr>
            </a:solidFill>
            <a:effectLst>
              <a:outerShdw blurRad="41275" dist="20320" dir="1800000" algn="tl" rotWithShape="0">
                <a:srgbClr val="000000">
                  <a:alpha val="40%"/>
                </a:srgbClr>
              </a:outerShdw>
            </a:effectLst>
            <a:latin typeface="Times New Roman" pitchFamily="18" charset="0"/>
            <a:cs typeface="Times New Roman" pitchFamily="18" charset="0"/>
          </a:endParaRPr>
        </a:p>
      </xdr:txBody>
    </xdr:sp>
    <xdr:clientData/>
  </xdr:oneCellAnchor>
  <xdr:twoCellAnchor editAs="oneCell">
    <xdr:from>
      <xdr:col>1</xdr:col>
      <xdr:colOff>533400</xdr:colOff>
      <xdr:row>0</xdr:row>
      <xdr:rowOff>0</xdr:rowOff>
    </xdr:from>
    <xdr:to>
      <xdr:col>1</xdr:col>
      <xdr:colOff>1185674</xdr:colOff>
      <xdr:row>1</xdr:row>
      <xdr:rowOff>325525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0"/>
          <a:ext cx="652274" cy="6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oneCellAnchor>
    <xdr:from>
      <xdr:col>5</xdr:col>
      <xdr:colOff>746125</xdr:colOff>
      <xdr:row>10</xdr:row>
      <xdr:rowOff>127000</xdr:rowOff>
    </xdr:from>
    <xdr:ext cx="1544460" cy="122872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3960813" y="3694113"/>
          <a:ext cx="1544460" cy="1228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satMod val="155%"/>
                  </a:schemeClr>
                </a:solidFill>
                <a:prstDash val="solid"/>
              </a:ln>
              <a:solidFill>
                <a:schemeClr val="bg2">
                  <a:tint val="85%"/>
                  <a:satMod val="155%"/>
                </a:schemeClr>
              </a:solidFill>
              <a:effectLst>
                <a:outerShdw blurRad="41275" dist="20320" dir="1800000" algn="tl" rotWithShape="0">
                  <a:srgbClr val="000000">
                    <a:alpha val="40%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NIL</a:t>
          </a:r>
        </a:p>
      </xdr:txBody>
    </xdr:sp>
    <xdr:clientData/>
  </xdr:oneCellAnchor>
  <xdr:twoCellAnchor editAs="oneCell">
    <xdr:from>
      <xdr:col>1</xdr:col>
      <xdr:colOff>257175</xdr:colOff>
      <xdr:row>0</xdr:row>
      <xdr:rowOff>33339</xdr:rowOff>
    </xdr:from>
    <xdr:to>
      <xdr:col>2</xdr:col>
      <xdr:colOff>295276</xdr:colOff>
      <xdr:row>2</xdr:row>
      <xdr:rowOff>19052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585788" y="33339"/>
          <a:ext cx="709613" cy="7096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oneCellAnchor>
    <xdr:from>
      <xdr:col>5</xdr:col>
      <xdr:colOff>706438</xdr:colOff>
      <xdr:row>11</xdr:row>
      <xdr:rowOff>95250</xdr:rowOff>
    </xdr:from>
    <xdr:ext cx="1544460" cy="122872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4125913" y="3657600"/>
          <a:ext cx="1544460" cy="1228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satMod val="155%"/>
                  </a:schemeClr>
                </a:solidFill>
                <a:prstDash val="solid"/>
              </a:ln>
              <a:solidFill>
                <a:schemeClr val="bg2">
                  <a:tint val="85%"/>
                  <a:satMod val="155%"/>
                </a:schemeClr>
              </a:solidFill>
              <a:effectLst>
                <a:outerShdw blurRad="41275" dist="20320" dir="1800000" algn="tl" rotWithShape="0">
                  <a:srgbClr val="000000">
                    <a:alpha val="40%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NIL</a:t>
          </a:r>
        </a:p>
      </xdr:txBody>
    </xdr:sp>
    <xdr:clientData/>
  </xdr:oneCellAnchor>
  <xdr:twoCellAnchor editAs="oneCell">
    <xdr:from>
      <xdr:col>1</xdr:col>
      <xdr:colOff>309562</xdr:colOff>
      <xdr:row>0</xdr:row>
      <xdr:rowOff>295276</xdr:rowOff>
    </xdr:from>
    <xdr:to>
      <xdr:col>2</xdr:col>
      <xdr:colOff>257175</xdr:colOff>
      <xdr:row>3</xdr:row>
      <xdr:rowOff>33339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628650" y="295276"/>
          <a:ext cx="709613" cy="7096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oneCellAnchor>
    <xdr:from>
      <xdr:col>4</xdr:col>
      <xdr:colOff>1222375</xdr:colOff>
      <xdr:row>15</xdr:row>
      <xdr:rowOff>119062</xdr:rowOff>
    </xdr:from>
    <xdr:ext cx="1544460" cy="122872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4870450" y="4162425"/>
          <a:ext cx="1544460" cy="1228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satMod val="155%"/>
                  </a:schemeClr>
                </a:solidFill>
                <a:prstDash val="solid"/>
              </a:ln>
              <a:solidFill>
                <a:schemeClr val="bg2">
                  <a:tint val="85%"/>
                  <a:satMod val="155%"/>
                </a:schemeClr>
              </a:solidFill>
              <a:effectLst>
                <a:outerShdw blurRad="41275" dist="20320" dir="1800000" algn="tl" rotWithShape="0">
                  <a:srgbClr val="000000">
                    <a:alpha val="40%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NIL</a:t>
          </a:r>
        </a:p>
      </xdr:txBody>
    </xdr:sp>
    <xdr:clientData/>
  </xdr:oneCellAnchor>
  <xdr:oneCellAnchor>
    <xdr:from>
      <xdr:col>4</xdr:col>
      <xdr:colOff>1227138</xdr:colOff>
      <xdr:row>27</xdr:row>
      <xdr:rowOff>109539</xdr:rowOff>
    </xdr:from>
    <xdr:ext cx="1544460" cy="1228725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875213" y="7467602"/>
          <a:ext cx="1544460" cy="1228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satMod val="155%"/>
                  </a:schemeClr>
                </a:solidFill>
                <a:prstDash val="solid"/>
              </a:ln>
              <a:solidFill>
                <a:schemeClr val="bg2">
                  <a:tint val="85%"/>
                  <a:satMod val="155%"/>
                </a:schemeClr>
              </a:solidFill>
              <a:effectLst>
                <a:outerShdw blurRad="41275" dist="20320" dir="1800000" algn="tl" rotWithShape="0">
                  <a:srgbClr val="000000">
                    <a:alpha val="40%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NIL</a:t>
          </a:r>
        </a:p>
      </xdr:txBody>
    </xdr:sp>
    <xdr:clientData/>
  </xdr:oneCellAnchor>
  <xdr:twoCellAnchor editAs="oneCell">
    <xdr:from>
      <xdr:col>1</xdr:col>
      <xdr:colOff>514349</xdr:colOff>
      <xdr:row>0</xdr:row>
      <xdr:rowOff>166689</xdr:rowOff>
    </xdr:from>
    <xdr:to>
      <xdr:col>1</xdr:col>
      <xdr:colOff>1223962</xdr:colOff>
      <xdr:row>2</xdr:row>
      <xdr:rowOff>147639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833437" y="166689"/>
          <a:ext cx="709613" cy="70961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purl.oclc.org/ooxml/drawingml/spreadsheetDrawing" xmlns:a="http://purl.oclc.org/ooxml/drawingml/main">
  <xdr:twoCellAnchor editAs="oneCell">
    <xdr:from>
      <xdr:col>1</xdr:col>
      <xdr:colOff>590550</xdr:colOff>
      <xdr:row>0</xdr:row>
      <xdr:rowOff>223837</xdr:rowOff>
    </xdr:from>
    <xdr:to>
      <xdr:col>1</xdr:col>
      <xdr:colOff>1300163</xdr:colOff>
      <xdr:row>3</xdr:row>
      <xdr:rowOff>33337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833438" y="223837"/>
          <a:ext cx="709613" cy="70961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oneCellAnchor>
    <xdr:from>
      <xdr:col>4</xdr:col>
      <xdr:colOff>548005</xdr:colOff>
      <xdr:row>8</xdr:row>
      <xdr:rowOff>0</xdr:rowOff>
    </xdr:from>
    <xdr:ext cx="2194921" cy="781050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372293" y="2628900"/>
          <a:ext cx="2194921" cy="78105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600" b="0" cap="none" spc="0">
              <a:ln w="12700">
                <a:solidFill>
                  <a:schemeClr val="tx2">
                    <a:satMod val="155%"/>
                  </a:schemeClr>
                </a:solidFill>
                <a:prstDash val="solid"/>
              </a:ln>
              <a:solidFill>
                <a:schemeClr val="bg2">
                  <a:tint val="85%"/>
                  <a:satMod val="155%"/>
                </a:schemeClr>
              </a:solidFill>
              <a:effectLst>
                <a:outerShdw blurRad="41275" dist="20320" dir="1800000" algn="tl" rotWithShape="0">
                  <a:srgbClr val="000000">
                    <a:alpha val="40%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NIL</a:t>
          </a:r>
        </a:p>
      </xdr:txBody>
    </xdr:sp>
    <xdr:clientData/>
  </xdr:oneCellAnchor>
  <xdr:twoCellAnchor editAs="oneCell">
    <xdr:from>
      <xdr:col>1</xdr:col>
      <xdr:colOff>585788</xdr:colOff>
      <xdr:row>0</xdr:row>
      <xdr:rowOff>19050</xdr:rowOff>
    </xdr:from>
    <xdr:to>
      <xdr:col>1</xdr:col>
      <xdr:colOff>1238062</xdr:colOff>
      <xdr:row>2</xdr:row>
      <xdr:rowOff>20725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6" y="19050"/>
          <a:ext cx="652274" cy="6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twoCellAnchor editAs="oneCell">
    <xdr:from>
      <xdr:col>1</xdr:col>
      <xdr:colOff>319087</xdr:colOff>
      <xdr:row>0</xdr:row>
      <xdr:rowOff>47625</xdr:rowOff>
    </xdr:from>
    <xdr:to>
      <xdr:col>1</xdr:col>
      <xdr:colOff>971361</xdr:colOff>
      <xdr:row>2</xdr:row>
      <xdr:rowOff>1675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" y="47625"/>
          <a:ext cx="652274" cy="6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purl.oclc.org/ooxml/drawingml/spreadsheetDrawing" xmlns:a="http://purl.oclc.org/ooxml/drawingml/main">
  <xdr:twoCellAnchor editAs="oneCell">
    <xdr:from>
      <xdr:col>1</xdr:col>
      <xdr:colOff>147637</xdr:colOff>
      <xdr:row>0</xdr:row>
      <xdr:rowOff>0</xdr:rowOff>
    </xdr:from>
    <xdr:to>
      <xdr:col>1</xdr:col>
      <xdr:colOff>799911</xdr:colOff>
      <xdr:row>2</xdr:row>
      <xdr:rowOff>54062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0"/>
          <a:ext cx="652274" cy="6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 editAs="oneCell">
    <xdr:from>
      <xdr:col>0</xdr:col>
      <xdr:colOff>823913</xdr:colOff>
      <xdr:row>0</xdr:row>
      <xdr:rowOff>90488</xdr:rowOff>
    </xdr:from>
    <xdr:to>
      <xdr:col>2</xdr:col>
      <xdr:colOff>109349</xdr:colOff>
      <xdr:row>2</xdr:row>
      <xdr:rowOff>35013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913" y="90488"/>
          <a:ext cx="652274" cy="6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 editAs="oneCell">
    <xdr:from>
      <xdr:col>1</xdr:col>
      <xdr:colOff>542923</xdr:colOff>
      <xdr:row>0</xdr:row>
      <xdr:rowOff>35204</xdr:rowOff>
    </xdr:from>
    <xdr:to>
      <xdr:col>2</xdr:col>
      <xdr:colOff>381000</xdr:colOff>
      <xdr:row>1</xdr:row>
      <xdr:rowOff>281769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6" y="35204"/>
          <a:ext cx="547689" cy="57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purl.oclc.org/ooxml/officeDocument/relationships/externalLinkPath" Target="file:///C:/Users/Touch%20Dara/Desktop/ACC-2023/EXCEL-2023/Revenue%20Statistics%20Tool%20(ver%203.0.0)%20-%20Copy.xlsm" TargetMode="External"/><Relationship Id="rId1" Type="http://purl.oclc.org/ooxml/officeDocument/relationships/externalLinkPath" Target="file:///C:/Users/Touch%20Dara/Desktop/ACC-2023/EXCEL-2023/Revenue%20Statistics%20Tool%20(ver%203.0.0)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purl.oclc.org/ooxml/officeDocument/relationships/externalLinkPath" Target="file:///C:/Users/Touch%20Dara/Desktop/ACC_2024/Others/Revenue%20Statistics%20Tool%20(ver%203.0.3).xlsm" TargetMode="External"/><Relationship Id="rId1" Type="http://purl.oclc.org/ooxml/officeDocument/relationships/externalLinkPath" Target="file:///C:/Users/Touch%20Dara/Desktop/ACC_2024/Others/Revenue%20Statistics%20Tool%20(ver%203.0.3).xlsm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Operation"/>
      <sheetName val="Data-SAD"/>
      <sheetName val="Data-Budget"/>
      <sheetName val="IM Rev"/>
      <sheetName val="IM BUR"/>
      <sheetName val="EX Rev"/>
      <sheetName val="Rev By Type"/>
      <sheetName val="References"/>
    </sheetNames>
    <sheetDataSet>
      <sheetData sheetId="0"/>
      <sheetData sheetId="1">
        <row r="1">
          <cell r="B1" t="str">
            <v>Flow</v>
          </cell>
        </row>
        <row r="2">
          <cell r="A2" t="str">
            <v>KAM12</v>
          </cell>
        </row>
      </sheetData>
      <sheetData sheetId="2"/>
      <sheetData sheetId="3"/>
      <sheetData sheetId="4"/>
      <sheetData sheetId="5"/>
      <sheetData sheetId="6">
        <row r="3">
          <cell r="Q3">
            <v>2591488800</v>
          </cell>
        </row>
      </sheetData>
      <sheetData sheetId="7">
        <row r="1">
          <cell r="Y1" t="str">
            <v>BAT10</v>
          </cell>
          <cell r="Z1" t="str">
            <v>បាត់ដំបង</v>
          </cell>
          <cell r="AA1" t="str">
            <v>សាខាគយនិងរដ្ឋាករ ខេត្តបាត់ដំបង</v>
          </cell>
        </row>
        <row r="2">
          <cell r="Y2" t="str">
            <v>BAT11</v>
          </cell>
          <cell r="Z2" t="str">
            <v>បាត់ដំបង</v>
          </cell>
          <cell r="AA2" t="str">
            <v>ការិយាល័យគយនិងរដ្ឋាករ ស្ថានីយរថភ្លើងបាត់ដំបង</v>
          </cell>
        </row>
        <row r="3">
          <cell r="Y3" t="str">
            <v>BAT12</v>
          </cell>
          <cell r="Z3" t="str">
            <v>ដូង</v>
          </cell>
          <cell r="AA3" t="str">
            <v>ការិយាល័យគយនិងរដ្ឋាករ ដូង (ស្វាយចេក)</v>
          </cell>
        </row>
        <row r="4">
          <cell r="Y4" t="str">
            <v>BAT13</v>
          </cell>
          <cell r="Z4" t="str">
            <v>អូរអន្លក់</v>
          </cell>
          <cell r="AA4" t="str">
            <v>ការិយាល័យគយនិងរដ្ឋាករ អូរអន្លក់</v>
          </cell>
        </row>
        <row r="5">
          <cell r="Y5" t="str">
            <v>BAT14</v>
          </cell>
          <cell r="Z5" t="str">
            <v>អូររំដួល</v>
          </cell>
          <cell r="AA5" t="str">
            <v>ការិយាល័យគយនិងរដ្ឋាករ អូររំដួល</v>
          </cell>
        </row>
        <row r="6">
          <cell r="Y6" t="str">
            <v>BAT16</v>
          </cell>
          <cell r="Z6" t="str">
            <v>ភ្នំដី</v>
          </cell>
          <cell r="AA6" t="str">
            <v>ការិយាល័យគយនិងរដ្ឋាករ ភ្នំដី</v>
          </cell>
        </row>
        <row r="7">
          <cell r="Y7" t="str">
            <v>BAT17</v>
          </cell>
          <cell r="Z7" t="str">
            <v>ច្រក៤០០</v>
          </cell>
          <cell r="AA7" t="str">
            <v>ការិយាល័យគយនិងរដ្ឋាករ ច្រក៤០០</v>
          </cell>
        </row>
        <row r="8">
          <cell r="Y8" t="str">
            <v>BAT18</v>
          </cell>
          <cell r="Z8" t="str">
            <v>បាត់ដំបង</v>
          </cell>
          <cell r="AA8" t="str">
            <v>ការិយាល័យរដ្ឋបាល និងគ្រប់គ្រង</v>
          </cell>
        </row>
        <row r="9">
          <cell r="Y9" t="str">
            <v>BMC10</v>
          </cell>
          <cell r="Z9" t="str">
            <v>បន្ទាយមានជ័យ</v>
          </cell>
          <cell r="AA9" t="str">
            <v>សាខាគយនិងរដ្ឋាករ ខេត្តបន្ទាយមានជ័យ</v>
          </cell>
        </row>
        <row r="10">
          <cell r="Y10" t="str">
            <v>BMC11</v>
          </cell>
          <cell r="Z10" t="str">
            <v>ប៉ោយប៉ែត</v>
          </cell>
          <cell r="AA10" t="str">
            <v>ការិយាល័យគយនិងរដ្ឋាករ ប៉ោយប៉ែត</v>
          </cell>
        </row>
        <row r="11">
          <cell r="Y11" t="str">
            <v>BMC12</v>
          </cell>
          <cell r="Z11" t="str">
            <v>បឹងត្រកួន</v>
          </cell>
          <cell r="AA11" t="str">
            <v>ការិយាល័យគយនិងរដ្ឋាករ បឹងត្រកួន</v>
          </cell>
        </row>
        <row r="12">
          <cell r="Y12" t="str">
            <v>BMC13</v>
          </cell>
          <cell r="Z12" t="str">
            <v>បន្ទាយមានជ័យ</v>
          </cell>
          <cell r="AA12" t="str">
            <v>ការិយាល័យគយនិងរដ្ឋាករ ស្ថានីយរថភ្លើង</v>
          </cell>
        </row>
        <row r="13">
          <cell r="Y13" t="str">
            <v>BMC14</v>
          </cell>
          <cell r="Z13" t="str">
            <v>ម៉ាឡៃ</v>
          </cell>
          <cell r="AA13" t="str">
            <v>ការិយាល័យគយនិងរដ្ឋាករ ម៉ាឡៃ</v>
          </cell>
        </row>
        <row r="14">
          <cell r="Y14" t="str">
            <v>BMC15</v>
          </cell>
          <cell r="Z14" t="str">
            <v>បន្ទាយមានជ័យ</v>
          </cell>
          <cell r="AA14" t="str">
            <v>ការិយាល័យរដ្ឋបាល និងគ្រប់គ្រង</v>
          </cell>
        </row>
        <row r="15">
          <cell r="Y15" t="str">
            <v>BMC30</v>
          </cell>
          <cell r="Z15" t="str">
            <v>បន្ទាយមានជ័យ</v>
          </cell>
          <cell r="AA15" t="str">
            <v>ការិយាល័យគយនិងរដ្ឋាករ​ ប្រចាំតំបន់សេដ្ឋកិច្ចពិសេសប៉ោយប៉ែត អូរនាង</v>
          </cell>
        </row>
        <row r="16">
          <cell r="Y16" t="str">
            <v>BMC31</v>
          </cell>
          <cell r="Z16" t="str">
            <v>បន្ទាយមានជ័យ</v>
          </cell>
          <cell r="AA16" t="str">
            <v>ការិយាល័យគយនិងរដ្ឋាករ​ ប្រចាំតំបន់សេដ្ឋកិច្ចពិសេសសានកូ ប៉ោយប៉ែត</v>
          </cell>
        </row>
        <row r="17">
          <cell r="Y17" t="str">
            <v>BMC32</v>
          </cell>
          <cell r="Z17" t="str">
            <v>បន្ទាយមានជ័យ</v>
          </cell>
          <cell r="AA17" t="str">
            <v>ការិយាល័យគយនិងរដ្ឋាករប្រចាំតំបន់សេដ្ឋកិច្ចពិសេស ប៉ោយប៉ែត ភីភី</v>
          </cell>
        </row>
        <row r="18">
          <cell r="Y18" t="str">
            <v>CHQ00</v>
          </cell>
          <cell r="Z18" t="str">
            <v>ភ្នំពេញ</v>
          </cell>
          <cell r="AA18" t="str">
            <v>អគ្គនាយកដ្ឋានគយនិងរដ្ឋាករកម្ពុជា</v>
          </cell>
        </row>
        <row r="19">
          <cell r="Y19" t="str">
            <v>CHQ02</v>
          </cell>
          <cell r="Z19" t="str">
            <v>ភ្នំពេញ</v>
          </cell>
          <cell r="AA19" t="str">
            <v>នាយកដ្ឋានបច្ចេកវិទ្យាព័ត៌មាន</v>
          </cell>
        </row>
        <row r="20">
          <cell r="Y20" t="str">
            <v>CHQ03</v>
          </cell>
          <cell r="Z20" t="str">
            <v>ភ្នំពេញ</v>
          </cell>
          <cell r="AA20" t="str">
            <v>ការិយាល័យរដ្ឋបាលនិងស្ថិតិ</v>
          </cell>
        </row>
        <row r="21">
          <cell r="Y21" t="str">
            <v>CHQ04</v>
          </cell>
          <cell r="Z21" t="str">
            <v>ភ្នំពេញ</v>
          </cell>
          <cell r="AA21" t="str">
            <v>ការិយាល័យហេដ្ឋារចនាសម្ព័ន្ធ</v>
          </cell>
        </row>
        <row r="22">
          <cell r="Y22" t="str">
            <v>CHQ05</v>
          </cell>
          <cell r="Z22" t="str">
            <v>ភ្នំពេញ</v>
          </cell>
          <cell r="AA22" t="str">
            <v>ការិយាល័យបច្ចេកវិទ្យាព័ត៌មាន</v>
          </cell>
        </row>
        <row r="23">
          <cell r="Y23" t="str">
            <v>CHQ10</v>
          </cell>
          <cell r="Z23" t="str">
            <v>ភ្នំពេញ</v>
          </cell>
          <cell r="AA23" t="str">
            <v>លេខាធិការដ្ឋាន</v>
          </cell>
        </row>
        <row r="24">
          <cell r="Y24" t="str">
            <v>CHQ11</v>
          </cell>
          <cell r="Z24" t="str">
            <v>ភ្នំពេញ</v>
          </cell>
          <cell r="AA24" t="str">
            <v>ការិយាល័យលេខាធិការ និងជំនួយការ</v>
          </cell>
        </row>
        <row r="25">
          <cell r="Y25" t="str">
            <v>CHQ12</v>
          </cell>
          <cell r="Z25" t="str">
            <v>ភ្នំពេញ</v>
          </cell>
          <cell r="AA25" t="str">
            <v>ការិយាល័យសវនកម្មផ្ទៃក្នុង</v>
          </cell>
        </row>
        <row r="26">
          <cell r="Y26" t="str">
            <v>CHQ20</v>
          </cell>
          <cell r="Z26" t="str">
            <v>ភ្នំពេញ</v>
          </cell>
          <cell r="AA26" t="str">
            <v>នាយកដ្ឋានរដ្ឋបាល និងគ្រប់គ្រង</v>
          </cell>
        </row>
        <row r="27">
          <cell r="Y27" t="str">
            <v>CHQ22</v>
          </cell>
          <cell r="Z27" t="str">
            <v>ភ្នំពេញ</v>
          </cell>
          <cell r="AA27" t="str">
            <v>ការិយាល័យគណនេយ្យ និងហិរញ្ញវត្ថុ</v>
          </cell>
        </row>
        <row r="28">
          <cell r="Y28" t="str">
            <v>CHQ30</v>
          </cell>
          <cell r="Z28" t="str">
            <v>ភ្នំពេញ</v>
          </cell>
          <cell r="AA28" t="str">
            <v>នាយកដ្ឋានផែនការ និងបច្ចេកទេស</v>
          </cell>
        </row>
        <row r="29">
          <cell r="Y29" t="str">
            <v>CHQ31</v>
          </cell>
          <cell r="Z29" t="str">
            <v>ភ្នំពេញ</v>
          </cell>
          <cell r="AA29" t="str">
            <v>ការិយាល័យ បច្ចេកទេសគយ</v>
          </cell>
        </row>
        <row r="30">
          <cell r="Y30" t="str">
            <v>CHQ33</v>
          </cell>
          <cell r="Z30" t="str">
            <v>ភ្នំពេញ</v>
          </cell>
          <cell r="AA30" t="str">
            <v>ការិយាល័យស្ថិតិ និងប្រព័ន្ធព័ត៌មានវិទ្យា</v>
          </cell>
        </row>
        <row r="31">
          <cell r="Y31" t="str">
            <v>CHQ34</v>
          </cell>
          <cell r="Z31" t="str">
            <v>ភ្នំពេញ</v>
          </cell>
          <cell r="AA31" t="str">
            <v>ការិយាល័យ កិច្ចការអន្តរជាតិ</v>
          </cell>
        </row>
        <row r="32">
          <cell r="Y32" t="str">
            <v>CHQ40</v>
          </cell>
          <cell r="Z32" t="str">
            <v>ភ្នំពេញ</v>
          </cell>
          <cell r="AA32" t="str">
            <v>នាយកដ្ឋាន របបគយ</v>
          </cell>
        </row>
        <row r="33">
          <cell r="Y33" t="str">
            <v>CHQ41</v>
          </cell>
          <cell r="Z33" t="str">
            <v>ភ្នំពេញ</v>
          </cell>
          <cell r="AA33" t="str">
            <v>ការិយាល័យ ត្រួតពិនិត្យ</v>
          </cell>
        </row>
        <row r="34">
          <cell r="Y34" t="str">
            <v>CHQ42</v>
          </cell>
          <cell r="Z34" t="str">
            <v>ភ្នំពេញ</v>
          </cell>
          <cell r="AA34" t="str">
            <v>ការិយាល័យ គ្រប់គ្រងវិនិយោគកាត់ដេរ</v>
          </cell>
        </row>
        <row r="35">
          <cell r="Y35" t="str">
            <v>CHQ43</v>
          </cell>
          <cell r="Z35" t="str">
            <v>ភ្នំពេញ</v>
          </cell>
          <cell r="AA35" t="str">
            <v>ការិយាល័យ គ្រប់គ្រងវិនិយោគមិនមែនកាត់ដេរ</v>
          </cell>
        </row>
        <row r="36">
          <cell r="Y36" t="str">
            <v>CHQ50</v>
          </cell>
          <cell r="Z36" t="str">
            <v>ភ្នំពេញ</v>
          </cell>
          <cell r="AA36" t="str">
            <v>នាយកដ្ឋានកិច្ចការច្បាប់ និងទំនាក់ទំនងសាធារណៈ</v>
          </cell>
        </row>
        <row r="37">
          <cell r="Y37" t="str">
            <v>CHQ51</v>
          </cell>
          <cell r="Z37" t="str">
            <v>ភ្នំពេញ</v>
          </cell>
          <cell r="AA37" t="str">
            <v>ការិយាល័យកិច្ចការច្បាប់ និងទំនាក់ទំនងសាធារណៈ</v>
          </cell>
        </row>
        <row r="38">
          <cell r="Y38" t="str">
            <v>CHQ52</v>
          </cell>
          <cell r="Z38" t="str">
            <v>ភ្នំពេញ</v>
          </cell>
          <cell r="AA38" t="str">
            <v>ការិយាល័យគ្រប់គ្រងហានិភ័យ និងសវនកម្មគយនិងរដ្ឋាករ</v>
          </cell>
        </row>
        <row r="39">
          <cell r="Y39" t="str">
            <v>CHQ55</v>
          </cell>
          <cell r="Z39" t="str">
            <v>ភ្នំពេញ</v>
          </cell>
          <cell r="AA39" t="str">
            <v>នាយកដ្ឋានសវនកម្មគយ</v>
          </cell>
        </row>
        <row r="40">
          <cell r="Y40" t="str">
            <v>CHQ60</v>
          </cell>
          <cell r="Z40" t="str">
            <v>ភ្នំពេញ</v>
          </cell>
          <cell r="AA40" t="str">
            <v>នាយកដ្ឋានបង្ការ និងបង្ក្រាបបទល្មើស</v>
          </cell>
        </row>
        <row r="41">
          <cell r="Y41" t="str">
            <v>CHQ71</v>
          </cell>
          <cell r="Z41" t="str">
            <v>ភ្នំពេញ</v>
          </cell>
          <cell r="AA41" t="str">
            <v>ការិយាល័យរដ្ឋបាល និងគ្រប់គ្រង</v>
          </cell>
        </row>
        <row r="42">
          <cell r="Y42" t="str">
            <v>CHQ90</v>
          </cell>
          <cell r="Z42" t="str">
            <v>ភ្នំពេញ</v>
          </cell>
          <cell r="AA42" t="str">
            <v>សាលាជាតិគយ</v>
          </cell>
        </row>
        <row r="43">
          <cell r="Y43" t="str">
            <v>CHQ94</v>
          </cell>
          <cell r="Z43" t="str">
            <v>ភ្នំពេញ</v>
          </cell>
          <cell r="AA43" t="str">
            <v>សារមន្ទីរគយ</v>
          </cell>
        </row>
        <row r="44">
          <cell r="Y44" t="str">
            <v>KAM10</v>
          </cell>
          <cell r="Z44" t="str">
            <v>កំពត</v>
          </cell>
          <cell r="AA44" t="str">
            <v>សាខាគយនិងរដ្ឋាករខេត្តកំពត</v>
          </cell>
        </row>
        <row r="45">
          <cell r="Y45" t="str">
            <v>KAM11</v>
          </cell>
          <cell r="Z45" t="str">
            <v>តន់ហន់</v>
          </cell>
          <cell r="AA45" t="str">
            <v>ការិយាល័យគយនិងរដ្ឋាករតន់ហន់</v>
          </cell>
        </row>
        <row r="46">
          <cell r="Y46" t="str">
            <v>KAM12</v>
          </cell>
          <cell r="Z46" t="str">
            <v>ព្រែកចាក</v>
          </cell>
          <cell r="AA46" t="str">
            <v>ការិយាល័យគយនិងរដ្ឋាករព្រែកចាក</v>
          </cell>
        </row>
        <row r="47">
          <cell r="Y47" t="str">
            <v>KAM13</v>
          </cell>
          <cell r="Z47" t="str">
            <v>កំពត</v>
          </cell>
          <cell r="AA47" t="str">
            <v>ការិយាល័យរដ្ឋបាល និងគ្រប់គ្រង</v>
          </cell>
        </row>
        <row r="48">
          <cell r="Y48" t="str">
            <v>KAM14</v>
          </cell>
          <cell r="Z48" t="str">
            <v>កំពត</v>
          </cell>
          <cell r="AA48" t="str">
            <v>ការិយាល័យគយនិងរដ្ឋាករទីរួមខេត្តកំពត</v>
          </cell>
        </row>
        <row r="49">
          <cell r="Y49" t="str">
            <v>KAM15</v>
          </cell>
          <cell r="Z49" t="str">
            <v>ត្រពាំងល្ពៅ</v>
          </cell>
          <cell r="AA49" t="str">
            <v>ការិយាល័យគយនិងរដ្ឋាករត្រពាំងល្ពៅ</v>
          </cell>
        </row>
        <row r="50">
          <cell r="Y50" t="str">
            <v>KAM16</v>
          </cell>
          <cell r="Z50" t="str">
            <v>កំពត</v>
          </cell>
          <cell r="AA50" t="str">
            <v>ការិយាល័យគយនិងរដ្ឋាករកំពង់ផែអន្តរជាតិព្រែកត្នោត</v>
          </cell>
        </row>
        <row r="51">
          <cell r="Y51" t="str">
            <v>KAM17</v>
          </cell>
          <cell r="Z51" t="str">
            <v>កំពត</v>
          </cell>
          <cell r="AA51" t="str">
            <v>ការិយាល័យគយនិងរដ្ឋាករកំពង់ផែអន្តរជាតិកំពត</v>
          </cell>
        </row>
        <row r="52">
          <cell r="Y52" t="str">
            <v>KAM30</v>
          </cell>
          <cell r="Z52" t="str">
            <v>កំពត</v>
          </cell>
          <cell r="AA52" t="str">
            <v>ការិយាល័យគយនិងរដ្ឋាករ​ ប្រចាំតំបន់សេដ្ឋកិច្ចពិសេស កំពត</v>
          </cell>
        </row>
        <row r="53">
          <cell r="Y53" t="str">
            <v>KCH10</v>
          </cell>
          <cell r="Z53" t="str">
            <v>កំពង់ឆ្នាំង</v>
          </cell>
          <cell r="AA53" t="str">
            <v>សាខាគយនិងរដ្ឋាករ ខេត្តកំពង់ឆ្នាំង</v>
          </cell>
        </row>
        <row r="54">
          <cell r="Y54" t="str">
            <v>KCH11</v>
          </cell>
          <cell r="Z54" t="str">
            <v>កំពង់ឆ្នាំង</v>
          </cell>
          <cell r="AA54" t="str">
            <v>ការិយាល័យរដ្ឋបាល និងគ្រប់គ្រង</v>
          </cell>
        </row>
        <row r="55">
          <cell r="Y55" t="str">
            <v>KCH12</v>
          </cell>
          <cell r="Z55" t="str">
            <v>កំពង់ឆ្នាំង</v>
          </cell>
          <cell r="AA55" t="str">
            <v>ការិយាល័យ ត្រួតពិនិត្យគយ</v>
          </cell>
        </row>
        <row r="56">
          <cell r="Y56" t="str">
            <v>KDL10</v>
          </cell>
          <cell r="Z56" t="str">
            <v>កណ្តាល</v>
          </cell>
          <cell r="AA56" t="str">
            <v>សាខាគយនិងរដ្ឋាករខេត្តកណ្តាល</v>
          </cell>
        </row>
        <row r="57">
          <cell r="Y57" t="str">
            <v>KDL11</v>
          </cell>
          <cell r="Z57" t="str">
            <v>ក្អមសំណ</v>
          </cell>
          <cell r="AA57" t="str">
            <v>ការិយាល័យគយនិងរដ្ឋាករក្អមសំណ</v>
          </cell>
        </row>
        <row r="58">
          <cell r="Y58" t="str">
            <v>KDL12</v>
          </cell>
          <cell r="Z58" t="str">
            <v>ជ្រៃធំ</v>
          </cell>
          <cell r="AA58" t="str">
            <v>ការិយាល័យគយនិងរដ្ឋាករជ្រៃធំ</v>
          </cell>
        </row>
        <row r="59">
          <cell r="Y59" t="str">
            <v>KDL13</v>
          </cell>
          <cell r="Z59" t="str">
            <v>កណ្តាល</v>
          </cell>
          <cell r="AA59" t="str">
            <v>ការិយាល័យរដ្ឋបាល និងគ្រប់គ្រង</v>
          </cell>
        </row>
        <row r="60">
          <cell r="Y60" t="str">
            <v>KDL30</v>
          </cell>
          <cell r="Z60" t="str">
            <v>កណ្តាល</v>
          </cell>
          <cell r="AA60" t="str">
            <v>ការិយាល័យគយនិងរដ្ឋាករ​ ប្រចាំតំបន់សេដ្ឋកិច្ចពិសេសហ្គោលហ្វេមផាកស៊ុន</v>
          </cell>
        </row>
        <row r="61">
          <cell r="Y61" t="str">
            <v>KDL31</v>
          </cell>
          <cell r="Z61" t="str">
            <v>កណ្តាល</v>
          </cell>
          <cell r="AA61" t="str">
            <v>ការិយាល័យគយនិងរដ្ឋាករប្រចាំតំបន់សេដ្ឋកិច្ចពិសេស សុវណ្ណភូមិ</v>
          </cell>
        </row>
        <row r="62">
          <cell r="Y62" t="str">
            <v>KEP10</v>
          </cell>
          <cell r="Z62" t="str">
            <v>កែប</v>
          </cell>
          <cell r="AA62" t="str">
            <v>សាខាគយនិងរដ្ឋាករខេត្តកែប</v>
          </cell>
        </row>
        <row r="63">
          <cell r="Y63" t="str">
            <v>KEP11</v>
          </cell>
          <cell r="Z63" t="str">
            <v>កែប</v>
          </cell>
          <cell r="AA63" t="str">
            <v>ការិយាល័យរដ្ឋបាល និងគ្រប់គ្រង</v>
          </cell>
        </row>
        <row r="64">
          <cell r="Y64" t="str">
            <v>KEP12</v>
          </cell>
          <cell r="Z64" t="str">
            <v>កែប</v>
          </cell>
          <cell r="AA64" t="str">
            <v>ការិយាល័យគយនិងរដ្ឋាករកំពង់ផែសមុទ្រកែប</v>
          </cell>
        </row>
        <row r="65">
          <cell r="Y65" t="str">
            <v>KEP13</v>
          </cell>
          <cell r="Z65" t="str">
            <v>កោះសេះ</v>
          </cell>
          <cell r="AA65" t="str">
            <v>ការិយាល័យគយនិងរដ្ឋាករកោះសេះ</v>
          </cell>
        </row>
        <row r="66">
          <cell r="Y66" t="str">
            <v>KKG10</v>
          </cell>
          <cell r="Z66" t="str">
            <v>កោះកុង</v>
          </cell>
          <cell r="AA66" t="str">
            <v>សាខាគយនិងរដ្ឋាករខេត្តកោះកុង</v>
          </cell>
        </row>
        <row r="67">
          <cell r="Y67" t="str">
            <v>KKG11</v>
          </cell>
          <cell r="Z67" t="str">
            <v>ស្រែអំបិល</v>
          </cell>
          <cell r="AA67" t="str">
            <v>ការិយាល័យគយនិងរដ្ឋាករស្រែអំបិល</v>
          </cell>
        </row>
        <row r="68">
          <cell r="Y68" t="str">
            <v>KKG12</v>
          </cell>
          <cell r="Z68" t="str">
            <v>កោះកុង</v>
          </cell>
          <cell r="AA68" t="str">
            <v>ការិយាល័យគយនិងរដ្ឋាករកោះស្តេច</v>
          </cell>
        </row>
        <row r="69">
          <cell r="Y69" t="str">
            <v>KKG13</v>
          </cell>
          <cell r="Z69" t="str">
            <v>កោះកុង</v>
          </cell>
          <cell r="AA69" t="str">
            <v>ការិយាល័យរដ្ឋបាល និងគ្រប់គ្រង</v>
          </cell>
        </row>
        <row r="70">
          <cell r="Y70" t="str">
            <v>KKG14</v>
          </cell>
          <cell r="Z70" t="str">
            <v>ចាំយាម</v>
          </cell>
          <cell r="AA70" t="str">
            <v>ការិយាល័យគយនិងរដ្ឋាករចាំយាម</v>
          </cell>
        </row>
        <row r="71">
          <cell r="Y71" t="str">
            <v>KKG15</v>
          </cell>
          <cell r="Z71" t="str">
            <v>ប៉ាក់ខ្លង</v>
          </cell>
          <cell r="AA71" t="str">
            <v>ការិយាល័យគយនិងរដ្ឋាករប៉ាក់ខ្លង</v>
          </cell>
        </row>
        <row r="72">
          <cell r="Y72" t="str">
            <v>KKG30</v>
          </cell>
          <cell r="Z72" t="str">
            <v>កោះកុង</v>
          </cell>
          <cell r="AA72" t="str">
            <v>ការិយាល័យគយនិងរដ្ឋាករ​ ប្រចាំតំបន់សេដ្ឋកិច្ចពិសេសនាងកុក កោះកុង</v>
          </cell>
        </row>
        <row r="73">
          <cell r="Y73" t="str">
            <v>KPC10</v>
          </cell>
          <cell r="Z73" t="str">
            <v>កំពង់ចាម</v>
          </cell>
          <cell r="AA73" t="str">
            <v>សាខាគយនិងរដ្ឋាករខេត្តកំពង់ចាម</v>
          </cell>
        </row>
        <row r="74">
          <cell r="Y74" t="str">
            <v>KPC11</v>
          </cell>
          <cell r="Z74" t="str">
            <v>ត្រពាំងផ្លុង</v>
          </cell>
          <cell r="AA74" t="str">
            <v>ការិយាល័យគយនិងរដ្ឋាករត្រពាំងផ្លុង</v>
          </cell>
        </row>
        <row r="75">
          <cell r="Y75" t="str">
            <v>KPC12</v>
          </cell>
          <cell r="Z75" t="str">
            <v>ដា</v>
          </cell>
          <cell r="AA75" t="str">
            <v>ការិយាល័យគយនិងរដ្ឋាករដា</v>
          </cell>
        </row>
        <row r="76">
          <cell r="Y76" t="str">
            <v>KPC13</v>
          </cell>
          <cell r="Z76" t="str">
            <v>មេមត់</v>
          </cell>
          <cell r="AA76" t="str">
            <v>ការិយាល័យគយនិងរដ្ឋាករមេមត់</v>
          </cell>
        </row>
        <row r="77">
          <cell r="Y77" t="str">
            <v>KPC14</v>
          </cell>
          <cell r="Z77" t="str">
            <v>ជាំក្រវៀន</v>
          </cell>
          <cell r="AA77" t="str">
            <v>ការិយាល័យគយនិងរដ្ឋាករជាំក្រវៀន</v>
          </cell>
        </row>
        <row r="78">
          <cell r="Y78" t="str">
            <v>KPC15</v>
          </cell>
          <cell r="Z78" t="str">
            <v>ត្នោត</v>
          </cell>
          <cell r="AA78" t="str">
            <v>ការិយាល័យគយនិងរដ្ឋាករត្នោត</v>
          </cell>
        </row>
        <row r="79">
          <cell r="Y79" t="str">
            <v>KPC16</v>
          </cell>
          <cell r="Z79" t="str">
            <v>ទន្លូង</v>
          </cell>
          <cell r="AA79" t="str">
            <v>ការិយាល័យគយនិងរដ្ឋាករទន្លូង</v>
          </cell>
        </row>
        <row r="80">
          <cell r="Y80" t="str">
            <v>KPC17</v>
          </cell>
          <cell r="Z80" t="str">
            <v>ទន្លេចាម</v>
          </cell>
          <cell r="AA80" t="str">
            <v>ការិយាល័យគយនិងរដ្ឋាករទន្លេចាម</v>
          </cell>
        </row>
        <row r="81">
          <cell r="Y81" t="str">
            <v>KPC21</v>
          </cell>
          <cell r="Z81" t="str">
            <v>កំពង់ចាម</v>
          </cell>
          <cell r="AA81" t="str">
            <v>ការិយាល័យរដ្ឋបាល និងគ្រប់គ្រង</v>
          </cell>
        </row>
        <row r="82">
          <cell r="Y82" t="str">
            <v>KPT10</v>
          </cell>
          <cell r="Z82" t="str">
            <v>កំពង់ធំ</v>
          </cell>
          <cell r="AA82" t="str">
            <v>សាខាគយនិងរដ្ឋាករ ខេត្តកំពង់ធំ</v>
          </cell>
        </row>
        <row r="83">
          <cell r="Y83" t="str">
            <v>KPT11</v>
          </cell>
          <cell r="Z83" t="str">
            <v>កំពង់ធំ</v>
          </cell>
          <cell r="AA83" t="str">
            <v>ការិយាល័យរដ្ឋបាល និងគ្រប់គ្រង</v>
          </cell>
        </row>
        <row r="84">
          <cell r="Y84" t="str">
            <v>KPT12</v>
          </cell>
          <cell r="Z84" t="str">
            <v>កំពង់ធំ</v>
          </cell>
          <cell r="AA84" t="str">
            <v>ការិយាល័យ ត្រួតពិនិត្យគយ</v>
          </cell>
        </row>
        <row r="85">
          <cell r="Y85" t="str">
            <v>KRT10</v>
          </cell>
          <cell r="Z85" t="str">
            <v>ក្រចេះ</v>
          </cell>
          <cell r="AA85" t="str">
            <v>សាខាគយនិងរដ្ឋាករខេត្តក្រចេះ</v>
          </cell>
        </row>
        <row r="86">
          <cell r="Y86" t="str">
            <v>KRT11</v>
          </cell>
          <cell r="Z86" t="str">
            <v>ត្រពាំងស្រែ</v>
          </cell>
          <cell r="AA86" t="str">
            <v>ការិយាល័យគយនិងរដ្ឋាករត្រពាំងស្រែ</v>
          </cell>
        </row>
        <row r="87">
          <cell r="Y87" t="str">
            <v>KRT12</v>
          </cell>
          <cell r="Z87" t="str">
            <v>ជ័យឃ្លាំង</v>
          </cell>
          <cell r="AA87" t="str">
            <v>ការិយាល័យគយនិងរដ្ឋាករជ័យឃ្លាំង</v>
          </cell>
        </row>
        <row r="88">
          <cell r="Y88" t="str">
            <v>KRT13</v>
          </cell>
          <cell r="Z88" t="str">
            <v>ស្នួល</v>
          </cell>
          <cell r="AA88" t="str">
            <v>ការិយាល័យគយនិងរដ្ឋាករស្នួល</v>
          </cell>
        </row>
        <row r="89">
          <cell r="Y89" t="str">
            <v>KRT14</v>
          </cell>
          <cell r="Z89" t="str">
            <v>ក្រចេះ</v>
          </cell>
          <cell r="AA89" t="str">
            <v>ការិយាល័យរដ្ឋបាល និងគ្រប់គ្រង</v>
          </cell>
        </row>
        <row r="90">
          <cell r="Y90" t="str">
            <v>KRT30</v>
          </cell>
          <cell r="Z90" t="str">
            <v>ក្រចេះ</v>
          </cell>
          <cell r="AA90" t="str">
            <v>ការិយាល័យគយនិងរដ្ឋាករប្រចាំតំបន់សេដ្ឋកិច្ចពិសេស យូ ប៊ី អ៊ី ស្នួល</v>
          </cell>
        </row>
        <row r="91">
          <cell r="Y91" t="str">
            <v>KSP10</v>
          </cell>
          <cell r="Z91" t="str">
            <v>កំពង់ស្ពឺ</v>
          </cell>
          <cell r="AA91" t="str">
            <v>សាខាគយនិងរដ្ឋាករ ខេត្តកំពង់ស្ពឺ</v>
          </cell>
        </row>
        <row r="92">
          <cell r="Y92" t="str">
            <v>KSP11</v>
          </cell>
          <cell r="Z92" t="str">
            <v>កំពង់ស្ពឺ</v>
          </cell>
          <cell r="AA92" t="str">
            <v>ការិយាល័យរដ្ឋបាល និងគ្រប់គ្រង</v>
          </cell>
        </row>
        <row r="93">
          <cell r="Y93" t="str">
            <v>KSP12</v>
          </cell>
          <cell r="Z93" t="str">
            <v>កំពង់ស្ពឺ</v>
          </cell>
          <cell r="AA93" t="str">
            <v>ការិយាល័យ ត្រួតពិនិត្យគយ</v>
          </cell>
        </row>
        <row r="94">
          <cell r="Y94" t="str">
            <v>MKR10</v>
          </cell>
          <cell r="Z94" t="str">
            <v>មណ្ឌលគិរី</v>
          </cell>
          <cell r="AA94" t="str">
            <v>សាខាគយនិងរដ្ឋាករ ខេត្តមណ្ឌលគិរី</v>
          </cell>
        </row>
        <row r="95">
          <cell r="Y95" t="str">
            <v>MKR11</v>
          </cell>
          <cell r="Z95" t="str">
            <v>មណ្ឌលគិរី</v>
          </cell>
          <cell r="AA95" t="str">
            <v>ការិយាល័យរដ្ឋបាល និងគ្រប់គ្រង</v>
          </cell>
        </row>
        <row r="96">
          <cell r="Y96" t="str">
            <v>MKR12</v>
          </cell>
          <cell r="Z96" t="str">
            <v>ដាក់ដាំ</v>
          </cell>
          <cell r="AA96" t="str">
            <v>ការិយាល័យគយនិងរដ្ឋាករ ដាក់ដាំ - អូរាំងដាក់ដាំ</v>
          </cell>
        </row>
        <row r="97">
          <cell r="Y97" t="str">
            <v>MKR13</v>
          </cell>
          <cell r="Z97" t="str">
            <v>ឡាប៉ាខេ</v>
          </cell>
          <cell r="AA97" t="str">
            <v>ការិយាល័យគយនិងរដ្ឋាករ ឡាប៉ាខេ</v>
          </cell>
        </row>
        <row r="98">
          <cell r="Y98" t="str">
            <v>OMC10</v>
          </cell>
          <cell r="Z98" t="str">
            <v>ឧត្តរមានជ័យ</v>
          </cell>
          <cell r="AA98" t="str">
            <v>សាខាគយនិងរដ្ឋាករ ខេត្តឧត្តរមានជ័យ</v>
          </cell>
        </row>
        <row r="99">
          <cell r="Y99" t="str">
            <v>OMC11</v>
          </cell>
          <cell r="Z99" t="str">
            <v>អូរស្មាច់</v>
          </cell>
          <cell r="AA99" t="str">
            <v>ការិយាល័យគយនិងរដ្ឋាករ អូរស្មាច់</v>
          </cell>
        </row>
        <row r="100">
          <cell r="Y100" t="str">
            <v>OMC12</v>
          </cell>
          <cell r="Z100" t="str">
            <v>ព្រះប្រឡាយ</v>
          </cell>
          <cell r="AA100" t="str">
            <v>ការិយាល័យគយនិងរដ្ឋាករ ព្រះប្រឡាយ</v>
          </cell>
        </row>
        <row r="101">
          <cell r="Y101" t="str">
            <v>OMC13</v>
          </cell>
          <cell r="Z101" t="str">
            <v>ជាំ</v>
          </cell>
          <cell r="AA101" t="str">
            <v xml:space="preserve">ការិយាល័យគយនិងរដ្ឋាករ ជាំ </v>
          </cell>
        </row>
        <row r="102">
          <cell r="Y102" t="str">
            <v>OMC14</v>
          </cell>
          <cell r="Z102" t="str">
            <v>ឧត្តរមានជ័យ</v>
          </cell>
          <cell r="AA102" t="str">
            <v>ការិយាល័យរដ្ឋបាល និងគ្រប់គ្រង</v>
          </cell>
        </row>
        <row r="103">
          <cell r="Y103" t="str">
            <v>PLN10</v>
          </cell>
          <cell r="Z103" t="str">
            <v>ប៉ៃលិន</v>
          </cell>
          <cell r="AA103" t="str">
            <v>សាខាគយនិងរដ្ឋាករ ខេត្តប៉ៃលិន</v>
          </cell>
        </row>
        <row r="104">
          <cell r="Y104" t="str">
            <v>PLN11</v>
          </cell>
          <cell r="Z104" t="str">
            <v>ព្រំ</v>
          </cell>
          <cell r="AA104" t="str">
            <v>ការិយាល័យគយនិងរដ្ឋាករ ព្រំ</v>
          </cell>
        </row>
        <row r="105">
          <cell r="Y105" t="str">
            <v>PLN12</v>
          </cell>
          <cell r="Z105" t="str">
            <v>ប៉ៃលិន</v>
          </cell>
          <cell r="AA105" t="str">
            <v>ការិយាល័យរដ្ឋបាល និងគ្រប់គ្រង</v>
          </cell>
        </row>
        <row r="106">
          <cell r="Y106" t="str">
            <v>PNH01</v>
          </cell>
          <cell r="Z106" t="str">
            <v>ភ្នំពេញ</v>
          </cell>
          <cell r="AA106" t="str">
            <v>ការិយាល័យត្រួតពិនិត្យគយអាកាសយានដ្ឋានអន្តរជាតិភ្នំពេញ</v>
          </cell>
        </row>
        <row r="107">
          <cell r="Y107" t="str">
            <v>PNH02</v>
          </cell>
          <cell r="Z107" t="str">
            <v>ភ្នំពេញ</v>
          </cell>
          <cell r="AA107" t="str">
            <v>សាខាគយនិងរដ្ឋាករ កំពង់ផែអន្តរជាតិភ្នំពេញ</v>
          </cell>
        </row>
        <row r="108">
          <cell r="Y108" t="str">
            <v>PNH03</v>
          </cell>
          <cell r="Z108" t="str">
            <v>ភ្នំពេញ</v>
          </cell>
          <cell r="AA108" t="str">
            <v>ការិយាល័យរដ្ឋបាល និងគ្រប់គ្រង</v>
          </cell>
        </row>
        <row r="109">
          <cell r="Y109" t="str">
            <v>PNH04</v>
          </cell>
          <cell r="Z109" t="str">
            <v>ភ្នំពេញ</v>
          </cell>
          <cell r="AA109" t="str">
            <v>នាយកដ្ឋានគ្រប់គ្រងការនាំចេញ</v>
          </cell>
        </row>
        <row r="110">
          <cell r="Y110" t="str">
            <v>PNH05</v>
          </cell>
          <cell r="Z110" t="str">
            <v>ភ្នំពេញ</v>
          </cell>
          <cell r="AA110" t="str">
            <v>នាយកដ្ឋាន រដ្ឋាករ</v>
          </cell>
        </row>
        <row r="111">
          <cell r="Y111" t="str">
            <v>PNH07</v>
          </cell>
          <cell r="Z111" t="str">
            <v>ភ្នំពេញ</v>
          </cell>
          <cell r="AA111" t="str">
            <v>ការិយាល័យគ្រប់គ្រងផលិតផលតេលសិលា និងថាមពល</v>
          </cell>
        </row>
        <row r="112">
          <cell r="Y112" t="str">
            <v>PNH08</v>
          </cell>
          <cell r="Z112" t="str">
            <v>ភ្នំពេញ</v>
          </cell>
          <cell r="AA112" t="str">
            <v>ការិយាល័យបង្ការ បង្ក្រាបបទល្មើស និងគ្រប់គ្រងផលិតកម្ម</v>
          </cell>
        </row>
        <row r="113">
          <cell r="Y113" t="str">
            <v>PNH09</v>
          </cell>
          <cell r="Z113" t="str">
            <v>ភ្នំពេញ</v>
          </cell>
          <cell r="AA113" t="str">
            <v>ការិយាល័យ ត្រួតពិនិត្យគយ</v>
          </cell>
        </row>
        <row r="114">
          <cell r="Y114" t="str">
            <v>PNH10</v>
          </cell>
          <cell r="Z114" t="str">
            <v>ភ្នំពេញ</v>
          </cell>
          <cell r="AA114" t="str">
            <v>សាខាគយនិងរដ្ឋាករ ប្រៃសណីយ៍</v>
          </cell>
        </row>
        <row r="115">
          <cell r="Y115" t="str">
            <v>PNH11</v>
          </cell>
          <cell r="Z115" t="str">
            <v>ភ្នំពេញ</v>
          </cell>
          <cell r="AA115" t="str">
            <v>ការិយាល័យរដ្ឋបាល និងគ្រប់គ្រង</v>
          </cell>
        </row>
        <row r="116">
          <cell r="Y116" t="str">
            <v>PNH12</v>
          </cell>
          <cell r="Z116" t="str">
            <v>ភ្នំពេញ</v>
          </cell>
          <cell r="AA116" t="str">
            <v>ការិយាល័យ ត្រួតពិនិត្យគយ</v>
          </cell>
        </row>
        <row r="117">
          <cell r="Y117" t="str">
            <v>PNH14</v>
          </cell>
          <cell r="Z117" t="str">
            <v>ភ្នំពេញ</v>
          </cell>
          <cell r="AA117" t="str">
            <v>សាខាគយនិងរដ្ឋាករ ផែស្ងួត</v>
          </cell>
        </row>
        <row r="118">
          <cell r="Y118" t="str">
            <v>PNH15</v>
          </cell>
          <cell r="Z118" t="str">
            <v>ភ្នំពេញ</v>
          </cell>
          <cell r="AA118" t="str">
            <v>ទីស្នាក់ការគយ-រដ្ឋាករផែស្ងួតម៉េងស៊្</v>
          </cell>
        </row>
        <row r="119">
          <cell r="Y119" t="str">
            <v>PNH16</v>
          </cell>
          <cell r="Z119" t="str">
            <v>ភ្នំពេញ</v>
          </cell>
          <cell r="AA119" t="str">
            <v>ការិយាល័យគយនិងរដ្ឋាករផែស្ងួត រ៉ូយ៉ាល់រេលវេ</v>
          </cell>
        </row>
        <row r="120">
          <cell r="Y120" t="str">
            <v>PNH17</v>
          </cell>
          <cell r="Z120" t="str">
            <v>ភ្នំពេញ</v>
          </cell>
          <cell r="AA120" t="str">
            <v>ការិយាល័យគយនិងរដ្ឋាករផែស្ងួត សូ ងួន</v>
          </cell>
        </row>
        <row r="121">
          <cell r="Y121" t="str">
            <v>PNH18</v>
          </cell>
          <cell r="Z121" t="str">
            <v>ភ្នំពេញ</v>
          </cell>
          <cell r="AA121" t="str">
            <v>ការិយាល័យគយនិងរដ្ឋាករផែស្ងួតព្រីមៀម</v>
          </cell>
        </row>
        <row r="122">
          <cell r="Y122" t="str">
            <v>PNH19</v>
          </cell>
          <cell r="Z122" t="str">
            <v>ភ្នំពេញ</v>
          </cell>
          <cell r="AA122" t="str">
            <v>ការិយាល័យគយនិងរដ្ឋាករផែស្ងួត តិច ស៊្រុន</v>
          </cell>
        </row>
        <row r="123">
          <cell r="Y123" t="str">
            <v>PNH20</v>
          </cell>
          <cell r="Z123" t="str">
            <v>ភ្នំពេញ</v>
          </cell>
          <cell r="AA123" t="str">
            <v>ការិយាល័យគយនិងរដ្ឋាករផែស្ងួត តេង ឡាយ</v>
          </cell>
        </row>
        <row r="124">
          <cell r="Y124" t="str">
            <v>PNH21</v>
          </cell>
          <cell r="Z124" t="str">
            <v>ភ្នំពេញ</v>
          </cell>
          <cell r="AA124" t="str">
            <v>ការិយាល័យគយនិងរដ្ឋាករផែស្ងួត អូលែរ វើលវ៉ាយដ៏</v>
          </cell>
        </row>
        <row r="125">
          <cell r="Y125" t="str">
            <v>PNH22</v>
          </cell>
          <cell r="Z125" t="str">
            <v>ភ្នំពេញ</v>
          </cell>
          <cell r="AA125" t="str">
            <v>ការិយាល័យគយនិងរដ្ឋាករផែស្ងួត បុក សេង</v>
          </cell>
        </row>
        <row r="126">
          <cell r="Y126" t="str">
            <v>PNH23</v>
          </cell>
          <cell r="Z126" t="str">
            <v>ភ្នំពេញ</v>
          </cell>
          <cell r="AA126" t="str">
            <v>ការិយាល័យគយនិងរដ្ឋាករផែស្ងួត អ៊ុយញ៉ុង</v>
          </cell>
        </row>
        <row r="127">
          <cell r="Y127" t="str">
            <v>PNH24</v>
          </cell>
          <cell r="Z127" t="str">
            <v>ភ្នំពេញ</v>
          </cell>
          <cell r="AA127" t="str">
            <v>ការិយាល័យគយនិងរដ្ឋាករផែស្ងួត សុកន ត្រេនស្ព័ត</v>
          </cell>
        </row>
        <row r="128">
          <cell r="Y128" t="str">
            <v>PNH25</v>
          </cell>
          <cell r="Z128" t="str">
            <v>ភ្នំពេញ</v>
          </cell>
          <cell r="AA128" t="str">
            <v>ការិយាល័យគយនិងរដ្ឋាករផែស្ងួត ហុង ឡេង ហួរ</v>
          </cell>
        </row>
        <row r="129">
          <cell r="Y129" t="str">
            <v>PNH26</v>
          </cell>
          <cell r="Z129" t="str">
            <v>ភ្នំពេញ</v>
          </cell>
          <cell r="AA129" t="str">
            <v>ការិយាល័យគយនិងរដ្ឋាករផែស្ងួត ទ្រីភាព</v>
          </cell>
        </row>
        <row r="130">
          <cell r="Y130" t="str">
            <v>PNH27</v>
          </cell>
          <cell r="Z130" t="str">
            <v>ភ្នំពេញ</v>
          </cell>
          <cell r="AA130" t="str">
            <v>ការិយាល័យគយនិងរដ្ឋាករផែស្ងួត ឆាយ ដា</v>
          </cell>
        </row>
        <row r="131">
          <cell r="Y131" t="str">
            <v>PNH28</v>
          </cell>
          <cell r="Z131" t="str">
            <v>ភ្នំពេញ</v>
          </cell>
          <cell r="AA131" t="str">
            <v>ការិយាល័យរដ្ឋបាល និងគ្រប់គ្រង</v>
          </cell>
        </row>
        <row r="132">
          <cell r="Y132" t="str">
            <v>PNH29</v>
          </cell>
          <cell r="Z132" t="str">
            <v>ភ្នំពេញ</v>
          </cell>
          <cell r="AA132" t="str">
            <v>ការិយាល័យគយនិងរដ្ឋាករផែស្ងួតនីបផន</v>
          </cell>
        </row>
        <row r="133">
          <cell r="Y133" t="str">
            <v>PNH30</v>
          </cell>
          <cell r="Z133" t="str">
            <v>ភ្នំពេញ</v>
          </cell>
          <cell r="AA133" t="str">
            <v>នាយកដ្ឋាន គ្រប់គ្រងតំបន់រួចពន្ធ</v>
          </cell>
        </row>
        <row r="134">
          <cell r="Y134" t="str">
            <v>PNH31</v>
          </cell>
          <cell r="Z134" t="str">
            <v>ភ្នំពេញ</v>
          </cell>
          <cell r="AA134" t="str">
            <v>ការិយាល័យគយនិងរដ្ឋាករ​ ប្រចាំតំបន់សេដ្ឋកិច្ចពិសេសភ្នំពេញ</v>
          </cell>
        </row>
        <row r="135">
          <cell r="Y135" t="str">
            <v>PNH32</v>
          </cell>
          <cell r="Z135" t="str">
            <v>ភ្នំពេញ</v>
          </cell>
          <cell r="AA135" t="str">
            <v>ការិយាល័យគោលនយោបាយ និងគ្រប់គ្រងតំបន់រួចពន្ធ</v>
          </cell>
        </row>
        <row r="136">
          <cell r="Y136" t="str">
            <v>PNH33</v>
          </cell>
          <cell r="Z136" t="str">
            <v>ភ្នំពេញ</v>
          </cell>
          <cell r="AA136" t="str">
            <v>ការិយាល័យគយនិងរដ្ឋាករប្រចាំតំបន់សេដ្ឋកិច្ចពិសេសឃែរីវើលដ៏ប្រ៊ីដឡូជីស្ទីក</v>
          </cell>
        </row>
        <row r="137">
          <cell r="Y137" t="str">
            <v>PNH34</v>
          </cell>
          <cell r="Z137" t="str">
            <v>ភ្នំពេញ</v>
          </cell>
          <cell r="AA137" t="str">
            <v>ការិយាល័យគយនិងរដ្ឋាករផែស្ងួតត្រីកូដ</v>
          </cell>
        </row>
        <row r="138">
          <cell r="Y138" t="str">
            <v>PNH35</v>
          </cell>
          <cell r="Z138" t="str">
            <v>ភ្នំពេញ</v>
          </cell>
          <cell r="AA138" t="str">
            <v>ការិយាល័យគយនិងរដ្ឋាករផែស្ងួតឆាយណា (ខេមបូឌា) ត្រេនស្ព័រថេសិន ដ្រាយ ផត ឯ.ក</v>
          </cell>
        </row>
        <row r="139">
          <cell r="Y139" t="str">
            <v>PNH40</v>
          </cell>
          <cell r="Z139" t="str">
            <v>ភ្នំពេញ</v>
          </cell>
          <cell r="AA139" t="str">
            <v>សាខាគយនិងរដ្ឋាករ រាជធានីភ្នំពេញ</v>
          </cell>
        </row>
        <row r="140">
          <cell r="Y140" t="str">
            <v>PNH41</v>
          </cell>
          <cell r="Z140" t="str">
            <v>ភ្នំពេញ</v>
          </cell>
          <cell r="AA140" t="str">
            <v>ការិយាល័យរដ្ឋបាល និងគ្រប់គ្រង</v>
          </cell>
        </row>
        <row r="141">
          <cell r="Y141" t="str">
            <v>PNH42</v>
          </cell>
          <cell r="Z141" t="str">
            <v>ភ្នំពេញ</v>
          </cell>
          <cell r="AA141" t="str">
            <v>ការិយាល័យគយនិងរដ្ឋាករ ខណ្ឌទួលគោក</v>
          </cell>
        </row>
        <row r="142">
          <cell r="Y142" t="str">
            <v>PNH43</v>
          </cell>
          <cell r="Z142" t="str">
            <v>ភ្នំពេញ</v>
          </cell>
          <cell r="AA142" t="str">
            <v>ការិយាល័យគយនិងរដ្ឋាករ ខណ្ឌចំការមន</v>
          </cell>
        </row>
        <row r="143">
          <cell r="Y143" t="str">
            <v>PNH44</v>
          </cell>
          <cell r="Z143" t="str">
            <v>ភ្នំពេញ</v>
          </cell>
          <cell r="AA143" t="str">
            <v>ការិយាល័យគយនិងរដ្ឋាករ ខណ្ឌ៧មករា</v>
          </cell>
        </row>
        <row r="144">
          <cell r="Y144" t="str">
            <v>PNH45</v>
          </cell>
          <cell r="Z144" t="str">
            <v>ភ្នំពេញ</v>
          </cell>
          <cell r="AA144" t="str">
            <v>ការិយាល័យគយនិងរដ្ឋាករ ខណ្ឌមានជ័យ</v>
          </cell>
        </row>
        <row r="145">
          <cell r="Y145" t="str">
            <v>PNH46</v>
          </cell>
          <cell r="Z145" t="str">
            <v>ភ្នំពេញ</v>
          </cell>
          <cell r="AA145" t="str">
            <v>ការិយាល័យគយនិងរដ្ឋាករ ខណ្ឌដង្កោ</v>
          </cell>
        </row>
        <row r="146">
          <cell r="Y146" t="str">
            <v>PNH47</v>
          </cell>
          <cell r="Z146" t="str">
            <v>ភ្នំពេញ</v>
          </cell>
          <cell r="AA146" t="str">
            <v>ការិយាល័យគយនិងរដ្ឋាករ ខណ្ឌឫស្សីកែវ</v>
          </cell>
        </row>
        <row r="147">
          <cell r="Y147" t="str">
            <v>PNH48</v>
          </cell>
          <cell r="Z147" t="str">
            <v>ភ្នំពេញ</v>
          </cell>
          <cell r="AA147" t="str">
            <v>ការិយាល័យគយនិងរដ្ឋាករ ខណ្ឌដូនពេញ</v>
          </cell>
        </row>
        <row r="148">
          <cell r="Y148" t="str">
            <v>PNH49</v>
          </cell>
          <cell r="Z148" t="str">
            <v>ភ្នំពេញ</v>
          </cell>
          <cell r="AA148" t="str">
            <v>ការិយាល័យគយនិងរដ្ឋាករ ខណ្ឌសែនសុខ</v>
          </cell>
        </row>
        <row r="149">
          <cell r="Y149" t="str">
            <v>PNH50</v>
          </cell>
          <cell r="Z149" t="str">
            <v>ភ្នំពេញ</v>
          </cell>
          <cell r="AA149" t="str">
            <v>ការិយាល័យគយនិងរដ្ឋាករ ខណ្ឌពោធិ៍សែនជ័យ</v>
          </cell>
        </row>
        <row r="150">
          <cell r="Y150" t="str">
            <v>PNH51</v>
          </cell>
          <cell r="Z150" t="str">
            <v>ភ្នំពេញ</v>
          </cell>
          <cell r="AA150" t="str">
            <v>ការិយាល័យគយនិងរដ្ឋាករ ខណ្ឌជ្រោយចង្វារ</v>
          </cell>
        </row>
        <row r="151">
          <cell r="Y151" t="str">
            <v>PNH52</v>
          </cell>
          <cell r="Z151" t="str">
            <v>ភ្នំពេញ</v>
          </cell>
          <cell r="AA151" t="str">
            <v>ការិយាល័យគយនិងរដ្ឋាករ ខណ្ឌព្រែកព្នៅ</v>
          </cell>
        </row>
        <row r="152">
          <cell r="Y152" t="str">
            <v>PNH53</v>
          </cell>
          <cell r="Z152" t="str">
            <v>ភ្នំពេញ</v>
          </cell>
          <cell r="AA152" t="str">
            <v>ការិយាល័យគយនិងរដ្ឋាករ ខណ្ឌច្បារអំពៅ</v>
          </cell>
        </row>
        <row r="153">
          <cell r="Y153" t="str">
            <v>PNH54</v>
          </cell>
          <cell r="Z153" t="str">
            <v>ភ្នំពេញ</v>
          </cell>
          <cell r="AA153" t="str">
            <v>ការិយាល័យគយនិងរដ្ឋាករ ខណ្ឌបឹងកេងកង</v>
          </cell>
        </row>
        <row r="154">
          <cell r="Y154" t="str">
            <v>PNH55</v>
          </cell>
          <cell r="Z154" t="str">
            <v>ភ្នំពេញ</v>
          </cell>
          <cell r="AA154" t="str">
            <v>ការិយាល័យគយនិងរដ្ឋាករ ខណ្ឌកំបូល</v>
          </cell>
        </row>
        <row r="155">
          <cell r="Y155" t="str">
            <v>PNH60</v>
          </cell>
          <cell r="Z155" t="str">
            <v>ភ្នំពេញ</v>
          </cell>
          <cell r="AA155" t="str">
            <v>សាខាគយនិងរដ្ឋាករ អាកាសយានដ្ឋានអន្តរជាតិ</v>
          </cell>
        </row>
        <row r="156">
          <cell r="Y156" t="str">
            <v>PNH61</v>
          </cell>
          <cell r="Z156" t="str">
            <v>ភ្នំពេញ</v>
          </cell>
          <cell r="AA156" t="str">
            <v>ការិយាល័យរដ្ឋបាល និងគ្រប់គ្រង</v>
          </cell>
        </row>
        <row r="157">
          <cell r="Y157" t="str">
            <v>PNHXX</v>
          </cell>
          <cell r="Z157" t="str">
            <v>ភ្នំពេញ</v>
          </cell>
          <cell r="AA157" t="str">
            <v>ការិយាល័យគយនិងរដ្ឋាករផែស្ងួត  CWT</v>
          </cell>
        </row>
        <row r="158">
          <cell r="Y158" t="str">
            <v>PUR10</v>
          </cell>
          <cell r="Z158" t="str">
            <v>ពោធិ៍សាត់</v>
          </cell>
          <cell r="AA158" t="str">
            <v>សាខាគយនិងរដ្ឋាករ ខេត្តពោធិ៍សាត់</v>
          </cell>
        </row>
        <row r="159">
          <cell r="Y159" t="str">
            <v>PUR11</v>
          </cell>
          <cell r="Z159" t="str">
            <v>ភ្នំឫស្សី</v>
          </cell>
          <cell r="AA159" t="str">
            <v>ការិយាល័យគយនិងរដ្ឋាករ ភ្នំឫស្សី</v>
          </cell>
        </row>
        <row r="160">
          <cell r="Y160" t="str">
            <v>PUR12</v>
          </cell>
          <cell r="Z160" t="str">
            <v>ពោធិ៍សាត់</v>
          </cell>
          <cell r="AA160" t="str">
            <v>ការិយាល័យគយនិងរដ្ឋាករ ស្ថានីយរថភ្លើងពោធិ៍សាត់</v>
          </cell>
        </row>
        <row r="161">
          <cell r="Y161" t="str">
            <v>PUR13</v>
          </cell>
          <cell r="Z161" t="str">
            <v>កំពង់ស្ពឺ</v>
          </cell>
          <cell r="AA161" t="str">
            <v>ការិយាល័យរដ្ឋបាល និងគ្រប់គ្រង</v>
          </cell>
        </row>
        <row r="162">
          <cell r="Y162" t="str">
            <v>PVG10</v>
          </cell>
          <cell r="Z162" t="str">
            <v>ព្រៃវែង</v>
          </cell>
          <cell r="AA162" t="str">
            <v>សាខាគយនិងរដ្ឋាករខេត្តព្រៃវែង</v>
          </cell>
        </row>
        <row r="163">
          <cell r="Y163" t="str">
            <v>PVG11</v>
          </cell>
          <cell r="Z163" t="str">
            <v>កោះសំពៅ</v>
          </cell>
          <cell r="AA163" t="str">
            <v>ការិយាល័យគយនិងរដ្ឋាករកោះសំពៅ</v>
          </cell>
        </row>
        <row r="164">
          <cell r="Y164" t="str">
            <v>PVG12</v>
          </cell>
          <cell r="Z164" t="str">
            <v>ពាមមន្ទា</v>
          </cell>
          <cell r="AA164" t="str">
            <v>ការិយាល័យគយនិងរដ្ឋាករពាមមន្ទា</v>
          </cell>
        </row>
        <row r="165">
          <cell r="Y165" t="str">
            <v>PVG13</v>
          </cell>
          <cell r="Z165" t="str">
            <v>បន្ទាយចក្រី</v>
          </cell>
          <cell r="AA165" t="str">
            <v>ការិយាល័យគយនិងរដ្ឋាករបន្ទាយចក្រី</v>
          </cell>
        </row>
        <row r="166">
          <cell r="Y166" t="str">
            <v>PVG14</v>
          </cell>
          <cell r="Z166" t="str">
            <v>កោះរកា</v>
          </cell>
          <cell r="AA166" t="str">
            <v>ការិយាល័យគយនិងរដ្ឋាករកោះរកា</v>
          </cell>
        </row>
        <row r="167">
          <cell r="Y167" t="str">
            <v>PVG15</v>
          </cell>
          <cell r="Z167" t="str">
            <v>ម៉ឺនជ័យ</v>
          </cell>
          <cell r="AA167" t="str">
            <v>ការិយាល័យគយនិងរដ្ឋាករម៉ឺន ជ័យ</v>
          </cell>
        </row>
        <row r="168">
          <cell r="Y168" t="str">
            <v>PVG16</v>
          </cell>
          <cell r="Z168" t="str">
            <v>ព្រៃវែង</v>
          </cell>
          <cell r="AA168" t="str">
            <v>ការិយាល័យរដ្ឋបាល និងគ្រប់គ្រង</v>
          </cell>
        </row>
        <row r="169">
          <cell r="Y169" t="str">
            <v>PVR10</v>
          </cell>
          <cell r="Z169" t="str">
            <v>ព្រះវិហារ</v>
          </cell>
          <cell r="AA169" t="str">
            <v>សាខាគយនិងរដ្ឋាករ ខេត្តព្រះវិហារ</v>
          </cell>
        </row>
        <row r="170">
          <cell r="Y170" t="str">
            <v>PVR11</v>
          </cell>
          <cell r="Z170" t="str">
            <v>ព្រះវិហារ</v>
          </cell>
          <cell r="AA170" t="str">
            <v>ការិយាល័យរដ្ឋបាល និងគ្រប់គ្រង</v>
          </cell>
        </row>
        <row r="171">
          <cell r="Y171" t="str">
            <v>PVR12</v>
          </cell>
          <cell r="Z171" t="str">
            <v>អានសេះ</v>
          </cell>
          <cell r="AA171" t="str">
            <v>ការិយាល័យគយនិងរដ្ឋាករ អានសេះ</v>
          </cell>
        </row>
        <row r="172">
          <cell r="Y172" t="str">
            <v>PVR13</v>
          </cell>
          <cell r="Z172" t="str">
            <v>តាថាវ</v>
          </cell>
          <cell r="AA172" t="str">
            <v>ការិយាល័យគយនិងរដ្ឋាករ តាថាវ</v>
          </cell>
        </row>
        <row r="173">
          <cell r="Y173" t="str">
            <v>RAT10</v>
          </cell>
          <cell r="Z173" t="str">
            <v>អូរយ៉ាដាវ</v>
          </cell>
          <cell r="AA173" t="str">
            <v>ការិយាល័យគយនិងរដ្ឋាករ អូរយ៉ាដាវ</v>
          </cell>
        </row>
        <row r="174">
          <cell r="Y174" t="str">
            <v>RAT11</v>
          </cell>
          <cell r="Z174" t="str">
            <v>រតនគិរី</v>
          </cell>
          <cell r="AA174" t="str">
            <v>សាខាគយនិងរដ្ឋាករ ខេត្តរតនគិរី</v>
          </cell>
        </row>
        <row r="175">
          <cell r="Y175" t="str">
            <v>RAT12</v>
          </cell>
          <cell r="Z175" t="str">
            <v>រតនគិរី</v>
          </cell>
          <cell r="AA175" t="str">
            <v>ការិយាល័យរដ្ឋបាល និងគ្រប់គ្រង</v>
          </cell>
        </row>
        <row r="176">
          <cell r="Y176" t="str">
            <v>SHV10</v>
          </cell>
          <cell r="Z176" t="str">
            <v>ព្រះសីហនុ</v>
          </cell>
          <cell r="AA176" t="str">
            <v>សាខាគយនិងរដ្ឋាករខេត្តព្រះសីហនុ</v>
          </cell>
        </row>
        <row r="177">
          <cell r="Y177" t="str">
            <v>SHV11</v>
          </cell>
          <cell r="Z177" t="str">
            <v>ព្រះសីហនុ</v>
          </cell>
          <cell r="AA177" t="str">
            <v>សាខាគយនិងរដ្ឋាករ កំពង់ផែអន្តរជាតិក្រុងព្រះសីហនុ</v>
          </cell>
        </row>
        <row r="178">
          <cell r="Y178" t="str">
            <v>SHV12</v>
          </cell>
          <cell r="Z178" t="str">
            <v>ស្ទឹងហាវ</v>
          </cell>
          <cell r="AA178" t="str">
            <v>ការិយាល័យគយនិងរដ្ឋាករស្ទឹងហាវ</v>
          </cell>
        </row>
        <row r="179">
          <cell r="Y179" t="str">
            <v>SHV13</v>
          </cell>
          <cell r="Z179" t="str">
            <v>ទំនប់រលក</v>
          </cell>
          <cell r="AA179" t="str">
            <v>ការិយាល័យគយនិងរដ្ឋាករទំនប់រលក</v>
          </cell>
        </row>
        <row r="180">
          <cell r="Y180" t="str">
            <v>SHV14</v>
          </cell>
          <cell r="Z180" t="str">
            <v>ព្រះសីហនុ</v>
          </cell>
          <cell r="AA180" t="str">
            <v>ការិយាល័យគយនិងរដ្ឋាករស្ថានីយរថភ្លើងក្រុងព្រះសីហនុ</v>
          </cell>
        </row>
        <row r="181">
          <cell r="Y181" t="str">
            <v>SHV15</v>
          </cell>
          <cell r="Z181" t="str">
            <v>កែវផុស</v>
          </cell>
          <cell r="AA181" t="str">
            <v>ការិយាល័យគយនិងរដ្ឋាករកែវផុស</v>
          </cell>
        </row>
        <row r="182">
          <cell r="Y182" t="str">
            <v>SHV16</v>
          </cell>
          <cell r="Z182" t="str">
            <v>ព្រះសីហនុ</v>
          </cell>
          <cell r="AA182" t="str">
            <v>ការិយាល័យរដ្ឋបាល និងគ្រប់គ្រង</v>
          </cell>
        </row>
        <row r="183">
          <cell r="Y183" t="str">
            <v>SHV21</v>
          </cell>
          <cell r="Z183" t="str">
            <v>ព្រះសីហនុ</v>
          </cell>
          <cell r="AA183" t="str">
            <v>ការិយាល័យរដ្ឋបាល និងគ្រប់គ្រង</v>
          </cell>
        </row>
        <row r="184">
          <cell r="Y184" t="str">
            <v>SHV22</v>
          </cell>
          <cell r="Z184" t="str">
            <v>ព្រះសីហនុ</v>
          </cell>
          <cell r="AA184" t="str">
            <v>ការិយាល័យ ត្រួតពិនិត្យគយ</v>
          </cell>
        </row>
        <row r="185">
          <cell r="Y185" t="str">
            <v>SHV30</v>
          </cell>
          <cell r="Z185" t="str">
            <v>ព្រះសីហនុ</v>
          </cell>
          <cell r="AA185" t="str">
            <v>ការិយាល័យគយនិងរដ្ឋាករ​ ប្រចាំតំបន់សេដ្ឋកិច្ចពិសេសក្រុងព្រះសីហនុ</v>
          </cell>
        </row>
        <row r="186">
          <cell r="Y186" t="str">
            <v>SHV31</v>
          </cell>
          <cell r="Z186" t="str">
            <v>ព្រះសីហនុ</v>
          </cell>
          <cell r="AA186" t="str">
            <v>ការិយាល័យគយនិងរដ្ឋាករ​ ប្រចាំតំបន់សេដ្ឋកិច្ចពិសេសក្រុងព្រះសីហនុ (ផ្នែក A )</v>
          </cell>
        </row>
        <row r="187">
          <cell r="Y187" t="str">
            <v>SHV32</v>
          </cell>
          <cell r="Z187" t="str">
            <v>ព្រះសីហនុ</v>
          </cell>
          <cell r="AA187" t="str">
            <v>ការិយាល័យគយនិងរដ្ឋាករ​ ប្រចាំតំបន់សេដ្ឋកិច្ចពិសេសស្ទឹងហាវ</v>
          </cell>
        </row>
        <row r="188">
          <cell r="Y188" t="str">
            <v>SHV33</v>
          </cell>
          <cell r="Z188" t="str">
            <v>ព្រះសីហនុ</v>
          </cell>
          <cell r="AA188" t="str">
            <v>ការិយាល័យគយនិងរដ្ឋាករ​ ប្រចាំតំបន់សេដ្ឋកិច្ចពិសេសកំពង់ផែក្រុងព្រះសីហនុ</v>
          </cell>
        </row>
        <row r="189">
          <cell r="Y189" t="str">
            <v>SHV34</v>
          </cell>
          <cell r="Z189" t="str">
            <v>ព្រះសីហនុ</v>
          </cell>
          <cell r="AA189" t="str">
            <v>ការិយាល័យគយនិងរដ្ឋាករ​ ប្រចាំតំបន់សេដ្ឋកិច្ចពិសេសក្រុងព្រះសីហនុ (ផ្នែក B,C,D,E និង F )</v>
          </cell>
        </row>
        <row r="190">
          <cell r="Y190" t="str">
            <v>SHV35</v>
          </cell>
          <cell r="Z190" t="str">
            <v>ព្រះសីហនុ</v>
          </cell>
          <cell r="AA190" t="str">
            <v>ការិយាល័យគយនិងរដ្ឋាករប្រចាំតំបន់សេដ្ឋកិច្ចពិសេស ខេមបូឌាន ចេជាង ហ្គ័រជី</v>
          </cell>
        </row>
        <row r="191">
          <cell r="Y191" t="str">
            <v>SHV61</v>
          </cell>
          <cell r="Z191" t="str">
            <v>ព្រះសីហនុ</v>
          </cell>
          <cell r="AA191" t="str">
            <v>ការិយាល័យត្រួតពិនិត្យគយអាកាសយានដ្ឋានអន្តរជាតិព្រះសីហនុ</v>
          </cell>
        </row>
        <row r="192">
          <cell r="Y192" t="str">
            <v>SRP10</v>
          </cell>
          <cell r="Z192" t="str">
            <v>សៀមរាប</v>
          </cell>
          <cell r="AA192" t="str">
            <v>សាខាគយនិងរដ្ឋាករ ខេត្តសៀមរាប</v>
          </cell>
        </row>
        <row r="193">
          <cell r="Y193" t="str">
            <v>SRP11</v>
          </cell>
          <cell r="Z193" t="str">
            <v>សៀមរាប</v>
          </cell>
          <cell r="AA193" t="str">
            <v>ការិយាល័យត្រួតពិនិត្យគយអាកាសយានដ្ឋានអន្តរជាតិសៀមរាប</v>
          </cell>
        </row>
        <row r="194">
          <cell r="Y194" t="str">
            <v>SRP12</v>
          </cell>
          <cell r="Z194" t="str">
            <v>សៀមរាប</v>
          </cell>
          <cell r="AA194" t="str">
            <v>ការិយាល័យរដ្ឋបាល និងគ្រប់គ្រង</v>
          </cell>
        </row>
        <row r="195">
          <cell r="Y195" t="str">
            <v>SRP13</v>
          </cell>
          <cell r="Z195" t="str">
            <v>សៀមរាប</v>
          </cell>
          <cell r="AA195" t="str">
            <v>ការិយាល័យ ត្រួតពិនិត្យគយ</v>
          </cell>
        </row>
        <row r="196">
          <cell r="Y196" t="str">
            <v>STG10</v>
          </cell>
          <cell r="Z196" t="str">
            <v>ស្ទឹងត្រែង</v>
          </cell>
          <cell r="AA196" t="str">
            <v>សាខាគយនិងរដ្ឋាករ ខេត្តស្ទឹងត្រែង</v>
          </cell>
        </row>
        <row r="197">
          <cell r="Y197" t="str">
            <v>STG11</v>
          </cell>
          <cell r="Z197" t="str">
            <v>អូរស្វាយ</v>
          </cell>
          <cell r="AA197" t="str">
            <v>ការិយាល័យគយនិងរដ្ឋាករ អូរស្វាយ</v>
          </cell>
        </row>
        <row r="198">
          <cell r="Y198" t="str">
            <v>STG12</v>
          </cell>
          <cell r="Z198" t="str">
            <v>ត្រពាំងក្រៀល</v>
          </cell>
          <cell r="AA198" t="str">
            <v xml:space="preserve">ការិយាល័យគយនិងរដ្ឋាករ ត្រពាំងក្រៀល (ដុងក្រឡ) </v>
          </cell>
        </row>
        <row r="199">
          <cell r="Y199" t="str">
            <v>STG13</v>
          </cell>
          <cell r="Z199" t="str">
            <v>ស្ទឹងត្រែង</v>
          </cell>
          <cell r="AA199" t="str">
            <v>ការិយាល័យរដ្ឋបាល និងគ្រប់គ្រង</v>
          </cell>
        </row>
        <row r="200">
          <cell r="Y200" t="str">
            <v>SVR10</v>
          </cell>
          <cell r="Z200" t="str">
            <v>ស្វាយរៀង</v>
          </cell>
          <cell r="AA200" t="str">
            <v>សាខាគយនិងរដ្ឋាករខេត្តស្វាយរៀង</v>
          </cell>
        </row>
        <row r="201">
          <cell r="Y201" t="str">
            <v>SVR11</v>
          </cell>
          <cell r="Z201" t="str">
            <v>បាវិត</v>
          </cell>
          <cell r="AA201" t="str">
            <v>ការិយាល័យគយនិងរដ្ឋាករបាវិត</v>
          </cell>
        </row>
        <row r="202">
          <cell r="Y202" t="str">
            <v>SVR12</v>
          </cell>
          <cell r="Z202" t="str">
            <v>ព្រៃវល្លិ៍</v>
          </cell>
          <cell r="AA202" t="str">
            <v>ការិយាល័យគយនិងរដ្ឋាករព្រៃវល្លិ៍</v>
          </cell>
        </row>
        <row r="203">
          <cell r="Y203" t="str">
            <v>SVR13</v>
          </cell>
          <cell r="Z203" t="str">
            <v>បុសមន</v>
          </cell>
          <cell r="AA203" t="str">
            <v>ការិយាល័យគយនិងរដ្ឋាករបុសមន</v>
          </cell>
        </row>
        <row r="204">
          <cell r="Y204" t="str">
            <v>SVR14</v>
          </cell>
          <cell r="Z204" t="str">
            <v>សំរោង</v>
          </cell>
          <cell r="AA204" t="str">
            <v>ការិយាល័យគយនិងរដ្ឋាករសំរោង</v>
          </cell>
        </row>
        <row r="205">
          <cell r="Y205" t="str">
            <v>SVR15</v>
          </cell>
          <cell r="Z205" t="str">
            <v>បាវិត</v>
          </cell>
          <cell r="AA205" t="str">
            <v>ការិយាល័យគយនិងរដ្ឋាករផែស្ងួត សូ ងួន បាវិត</v>
          </cell>
        </row>
        <row r="206">
          <cell r="Y206" t="str">
            <v>SVR16</v>
          </cell>
          <cell r="Z206" t="str">
            <v>ស្វាយរៀង</v>
          </cell>
          <cell r="AA206" t="str">
            <v>ការិយាល័យរដ្ឋបាល និងគ្រប់គ្រង</v>
          </cell>
        </row>
        <row r="207">
          <cell r="Y207" t="str">
            <v>SVR17</v>
          </cell>
          <cell r="Z207" t="str">
            <v>ដូង</v>
          </cell>
          <cell r="AA207" t="str">
            <v>ការិយាល័យគយនិងរដ្ឋាករដូង</v>
          </cell>
        </row>
        <row r="208">
          <cell r="Y208" t="str">
            <v>SVR30</v>
          </cell>
          <cell r="Z208" t="str">
            <v>ស្វាយរៀង</v>
          </cell>
          <cell r="AA208" t="str">
            <v>ការិយាល័យគយនិងរដ្ឋាករ​ ប្រចាំតំបន់សេដ្ឋកិច្ចពិសេសមេនហាតធេន</v>
          </cell>
        </row>
        <row r="209">
          <cell r="Y209" t="str">
            <v>SVR31</v>
          </cell>
          <cell r="Z209" t="str">
            <v>ស្វាយរៀង</v>
          </cell>
          <cell r="AA209" t="str">
            <v>ការិយាល័យគយនិងរដ្ឋាករ​ ប្រចាំតំបន់សេដ្ឋកិច្ចពិសេសតាយសេង បាវិត</v>
          </cell>
        </row>
        <row r="210">
          <cell r="Y210" t="str">
            <v>SVR32</v>
          </cell>
          <cell r="Z210" t="str">
            <v>ស្វាយរៀង</v>
          </cell>
          <cell r="AA210" t="str">
            <v>ការិយាល័យគយនិងរដ្ឋាករ​ ប្រចាំតំបន់សេដ្ឋកិច្ចពិសេសដ្រេហ្គន ឃីង បាវិត</v>
          </cell>
        </row>
        <row r="211">
          <cell r="Y211" t="str">
            <v>SVR33</v>
          </cell>
          <cell r="Z211" t="str">
            <v>ស្វាយរៀង</v>
          </cell>
          <cell r="AA211" t="str">
            <v>ការិយាល័យគយនិងរដ្ឋាករ​ ប្រចាំតំបន់សេដ្ឋកិច្ចពិសេសសាន់ដុង សាន់សែល ស្វាយរៀង</v>
          </cell>
        </row>
        <row r="212">
          <cell r="Y212" t="str">
            <v>SVR34</v>
          </cell>
          <cell r="Z212" t="str">
            <v>ស្វាយរៀង</v>
          </cell>
          <cell r="AA212" t="str">
            <v>ការិយាល័យគយនិងរដ្ឋាករ​ ប្រចាំតំបន់សេដ្ឋកិច្ចពិសេសហាយ ផាក</v>
          </cell>
        </row>
        <row r="213">
          <cell r="Y213" t="str">
            <v>SVR35</v>
          </cell>
          <cell r="Z213" t="str">
            <v>ស្វាយរៀង</v>
          </cell>
          <cell r="AA213" t="str">
            <v>ការិយាល័យគយនិងរដ្ឋាករតំបន់សេដ្ឋកិច្ចពិសេសស្វាយរៀងហ្គីហ្គារីសស៏</v>
          </cell>
        </row>
        <row r="214">
          <cell r="Y214" t="str">
            <v>SVR36</v>
          </cell>
          <cell r="Z214" t="str">
            <v>ស្វាយរៀង</v>
          </cell>
          <cell r="AA214" t="str">
            <v>ការិយាល័យគយនិងរដ្ឋាករប្រចាំតំបន់សេដ្ឋកិច្ចពិសេស អ៊ិនធើវៀ អូតូម៉ូបាល អ៊ិនដាសស្រ្ទី ខមផ្លេកស៍</v>
          </cell>
        </row>
        <row r="215">
          <cell r="Y215" t="str">
            <v>SVR37</v>
          </cell>
          <cell r="Z215" t="str">
            <v>ស្វាយរៀង</v>
          </cell>
          <cell r="AA215" t="str">
            <v>ការិយាល័យគយនិងរដ្ឋាករប្រចាំតំបន់សេដ្ឋកិច្ចពិសេស ឈីលូ ជាន ពុ ចាយ</v>
          </cell>
        </row>
        <row r="216">
          <cell r="Y216" t="str">
            <v>SVR38</v>
          </cell>
          <cell r="Z216" t="str">
            <v>ស្វាយរៀង</v>
          </cell>
          <cell r="AA216" t="str">
            <v>ការិយាល័យគយនិងរដ្ឋាករតំបន់សេដ្ឋកិច្ចពិសេស ស៊ីន បាវិត</v>
          </cell>
        </row>
        <row r="217">
          <cell r="Y217" t="str">
            <v>TAK10</v>
          </cell>
          <cell r="Z217" t="str">
            <v>តាកែវ</v>
          </cell>
          <cell r="AA217" t="str">
            <v>សាខាគយនិងរដ្ឋាករខេត្តតាកែវ</v>
          </cell>
        </row>
        <row r="218">
          <cell r="Y218" t="str">
            <v>TAK11</v>
          </cell>
          <cell r="Z218" t="str">
            <v>កំពង់ក្រសាំង</v>
          </cell>
          <cell r="AA218" t="str">
            <v>ការិយាល័យគយនិងរដ្ឋាករកំពង់ក្រសាំង</v>
          </cell>
        </row>
        <row r="219">
          <cell r="Y219" t="str">
            <v>TAK12</v>
          </cell>
          <cell r="Z219" t="str">
            <v>ភ្នំដិន</v>
          </cell>
          <cell r="AA219" t="str">
            <v>ការិយាល័យគយនិងរដ្ឋាករភ្នំដិន</v>
          </cell>
        </row>
        <row r="220">
          <cell r="Y220" t="str">
            <v>TAK13</v>
          </cell>
          <cell r="Z220" t="str">
            <v>បាក់ដៃ</v>
          </cell>
          <cell r="AA220" t="str">
            <v>ការិយាល័យគយនិងរដ្ឋាករបាក់ដៃ</v>
          </cell>
        </row>
        <row r="221">
          <cell r="Y221" t="str">
            <v>TAK14</v>
          </cell>
          <cell r="Z221" t="str">
            <v>តាកែវ</v>
          </cell>
          <cell r="AA221" t="str">
            <v>ការិយាល័យរដ្ឋបាល និងគ្រប់គ្រង</v>
          </cell>
        </row>
        <row r="222">
          <cell r="Y222" t="str">
            <v>TAK30</v>
          </cell>
          <cell r="Z222" t="str">
            <v>តាកែវ</v>
          </cell>
          <cell r="AA222" t="str">
            <v>ការិយាល័យគយនិងរដ្ឋាករ​ ប្រចាំតំបន់សេដ្ឋកិច្ចពិសេសដួងឈីវ ភ្នំដិន</v>
          </cell>
        </row>
        <row r="223">
          <cell r="Y223" t="str">
            <v>TBK10</v>
          </cell>
          <cell r="Z223" t="str">
            <v>ត្បូងឃ្មុំ</v>
          </cell>
          <cell r="AA223" t="str">
            <v>សាខាគយនិងរដ្ឋាករខេត្តត្បូងឃ្មុំ</v>
          </cell>
        </row>
        <row r="224">
          <cell r="Y224" t="str">
            <v>TBK18</v>
          </cell>
          <cell r="Z224" t="str">
            <v>ត្បូងឃ្មុំ</v>
          </cell>
          <cell r="AA224" t="str">
            <v>ការិយាល័យរដ្ឋបាល និងគ្រប់គ្រង</v>
          </cell>
        </row>
        <row r="225">
          <cell r="Y225" t="str">
            <v>TBK30</v>
          </cell>
          <cell r="Z225" t="str">
            <v>ត្បូងឃ្មុំ</v>
          </cell>
          <cell r="AA225" t="str">
            <v>ការិយាល័យគយនិងរដ្ឋាករ​ ប្រចាំតំបន់សេដ្ឋកិច្ចពិសេសថារី កំពង់ចាម</v>
          </cell>
        </row>
        <row r="226">
          <cell r="Y226" t="str">
            <v>ZZZZZ</v>
          </cell>
          <cell r="Z226" t="str">
            <v>Unknown</v>
          </cell>
          <cell r="AA226" t="str">
            <v>មិនស្គាល់ការិយាល័យ</v>
          </cell>
        </row>
      </sheetData>
    </sheetDataSet>
  </externalBook>
</externalLink>
</file>

<file path=xl/externalLinks/externalLink2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Operation"/>
      <sheetName val="Data-SAD"/>
      <sheetName val="Data-Budget"/>
      <sheetName val="IM Rev"/>
      <sheetName val="IM BUR"/>
      <sheetName val="EX Rev"/>
      <sheetName val="Rev By Type"/>
      <sheetName val="Referen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Y1" t="str">
            <v>BAT10</v>
          </cell>
          <cell r="Z1" t="str">
            <v>បាត់ដំបង</v>
          </cell>
          <cell r="AA1" t="str">
            <v>សាខាគយនិងរដ្ឋាករ ខេត្តបាត់ដំបង</v>
          </cell>
        </row>
        <row r="2">
          <cell r="Y2" t="str">
            <v>BAT11</v>
          </cell>
          <cell r="Z2" t="str">
            <v>បាត់ដំបង</v>
          </cell>
          <cell r="AA2" t="str">
            <v>ការិយាល័យគយនិងរដ្ឋាករ ស្ថានីយរថភ្លើងបាត់ដំបង</v>
          </cell>
        </row>
        <row r="3">
          <cell r="Y3" t="str">
            <v>BAT12</v>
          </cell>
          <cell r="Z3" t="str">
            <v>ដូង</v>
          </cell>
          <cell r="AA3" t="str">
            <v>ការិយាល័យគយនិងរដ្ឋាករ ដូង (ស្វាយចេក)</v>
          </cell>
        </row>
        <row r="4">
          <cell r="Y4" t="str">
            <v>BAT13</v>
          </cell>
          <cell r="Z4" t="str">
            <v>អូរអន្លក់</v>
          </cell>
          <cell r="AA4" t="str">
            <v>ការិយាល័យគយនិងរដ្ឋាករ អូរអន្លក់</v>
          </cell>
        </row>
        <row r="5">
          <cell r="Y5" t="str">
            <v>BAT14</v>
          </cell>
          <cell r="Z5" t="str">
            <v>អូររំដួល</v>
          </cell>
          <cell r="AA5" t="str">
            <v>ការិយាល័យគយនិងរដ្ឋាករ អូររំដួល</v>
          </cell>
        </row>
        <row r="6">
          <cell r="Y6" t="str">
            <v>BAT16</v>
          </cell>
          <cell r="Z6" t="str">
            <v>ភ្នំដី</v>
          </cell>
          <cell r="AA6" t="str">
            <v>ការិយាល័យគយនិងរដ្ឋាករ ភ្នំដី</v>
          </cell>
        </row>
        <row r="7">
          <cell r="Y7" t="str">
            <v>BAT17</v>
          </cell>
          <cell r="Z7" t="str">
            <v>ច្រក៤០០</v>
          </cell>
          <cell r="AA7" t="str">
            <v>ការិយាល័យគយនិងរដ្ឋាករ ច្រក៤០០</v>
          </cell>
        </row>
        <row r="8">
          <cell r="Y8" t="str">
            <v>BAT18</v>
          </cell>
          <cell r="Z8" t="str">
            <v>បាត់ដំបង</v>
          </cell>
          <cell r="AA8" t="str">
            <v>ការិយាល័យរដ្ឋបាល និងគ្រប់គ្រង</v>
          </cell>
        </row>
        <row r="9">
          <cell r="Y9" t="str">
            <v>BMC10</v>
          </cell>
          <cell r="Z9" t="str">
            <v>បន្ទាយមានជ័យ</v>
          </cell>
          <cell r="AA9" t="str">
            <v>សាខាគយនិងរដ្ឋាករ ខេត្តបន្ទាយមានជ័យ</v>
          </cell>
        </row>
        <row r="10">
          <cell r="Y10" t="str">
            <v>BMC11</v>
          </cell>
          <cell r="Z10" t="str">
            <v>ប៉ោយប៉ែត</v>
          </cell>
          <cell r="AA10" t="str">
            <v>ការិយាល័យគយនិងរដ្ឋាករ ប៉ោយប៉ែត</v>
          </cell>
        </row>
        <row r="11">
          <cell r="Y11" t="str">
            <v>BMC12</v>
          </cell>
          <cell r="Z11" t="str">
            <v>បឹងត្រកួន</v>
          </cell>
          <cell r="AA11" t="str">
            <v>ការិយាល័យគយនិងរដ្ឋាករ បឹងត្រកួន</v>
          </cell>
        </row>
        <row r="12">
          <cell r="Y12" t="str">
            <v>BMC13</v>
          </cell>
          <cell r="Z12" t="str">
            <v>បន្ទាយមានជ័យ</v>
          </cell>
          <cell r="AA12" t="str">
            <v>ការិយាល័យគយនិងរដ្ឋាករ ស្ថានីយរថភ្លើង</v>
          </cell>
        </row>
        <row r="13">
          <cell r="Y13" t="str">
            <v>BMC14</v>
          </cell>
          <cell r="Z13" t="str">
            <v>ម៉ាឡៃ</v>
          </cell>
          <cell r="AA13" t="str">
            <v>ការិយាល័យគយនិងរដ្ឋាករ ម៉ាឡៃ</v>
          </cell>
        </row>
        <row r="14">
          <cell r="Y14" t="str">
            <v>BMC15</v>
          </cell>
          <cell r="Z14" t="str">
            <v>បន្ទាយមានជ័យ</v>
          </cell>
          <cell r="AA14" t="str">
            <v>ការិយាល័យរដ្ឋបាល និងគ្រប់គ្រង</v>
          </cell>
        </row>
        <row r="15">
          <cell r="Y15" t="str">
            <v>BMC30</v>
          </cell>
          <cell r="Z15" t="str">
            <v>បន្ទាយមានជ័យ</v>
          </cell>
          <cell r="AA15" t="str">
            <v>ការិយាល័យគយនិងរដ្ឋាករ​ ប្រចាំតំបន់សេដ្ឋកិច្ចពិសេសប៉ោយប៉ែត អូរនាង</v>
          </cell>
        </row>
        <row r="16">
          <cell r="Y16" t="str">
            <v>BMC31</v>
          </cell>
          <cell r="Z16" t="str">
            <v>បន្ទាយមានជ័យ</v>
          </cell>
          <cell r="AA16" t="str">
            <v>ការិយាល័យគយនិងរដ្ឋាករ​ ប្រចាំតំបន់សេដ្ឋកិច្ចពិសេសសានកូ ប៉ោយប៉ែត</v>
          </cell>
        </row>
        <row r="17">
          <cell r="Y17" t="str">
            <v>BMC32</v>
          </cell>
          <cell r="Z17" t="str">
            <v>បន្ទាយមានជ័យ</v>
          </cell>
          <cell r="AA17" t="str">
            <v>ការិយាល័យគយនិងរដ្ឋាករប្រចាំតំបន់សេដ្ឋកិច្ចពិសេស ប៉ោយប៉ែត ភីភី</v>
          </cell>
        </row>
        <row r="18">
          <cell r="Y18" t="str">
            <v>CHQ00</v>
          </cell>
          <cell r="Z18" t="str">
            <v>ភ្នំពេញ</v>
          </cell>
          <cell r="AA18" t="str">
            <v>អគ្គនាយកដ្ឋានគយនិងរដ្ឋាករកម្ពុជា</v>
          </cell>
        </row>
        <row r="19">
          <cell r="Y19" t="str">
            <v>CHQ02</v>
          </cell>
          <cell r="Z19" t="str">
            <v>ភ្នំពេញ</v>
          </cell>
          <cell r="AA19" t="str">
            <v>នាយកដ្ឋានបច្ចេកវិទ្យាព័ត៌មាន</v>
          </cell>
        </row>
        <row r="20">
          <cell r="Y20" t="str">
            <v>CHQ03</v>
          </cell>
          <cell r="Z20" t="str">
            <v>ភ្នំពេញ</v>
          </cell>
          <cell r="AA20" t="str">
            <v>ការិយាល័យរដ្ឋបាលនិងស្ថិតិ</v>
          </cell>
        </row>
        <row r="21">
          <cell r="Y21" t="str">
            <v>CHQ04</v>
          </cell>
          <cell r="Z21" t="str">
            <v>ភ្នំពេញ</v>
          </cell>
          <cell r="AA21" t="str">
            <v>ការិយាល័យហេដ្ឋារចនាសម្ព័ន្ធ</v>
          </cell>
        </row>
        <row r="22">
          <cell r="Y22" t="str">
            <v>CHQ05</v>
          </cell>
          <cell r="Z22" t="str">
            <v>ភ្នំពេញ</v>
          </cell>
          <cell r="AA22" t="str">
            <v>ការិយាល័យបច្ចេកវិទ្យាព័ត៌មាន</v>
          </cell>
        </row>
        <row r="23">
          <cell r="Y23" t="str">
            <v>CHQ10</v>
          </cell>
          <cell r="Z23" t="str">
            <v>ភ្នំពេញ</v>
          </cell>
          <cell r="AA23" t="str">
            <v>លេខាធិការដ្ឋាន</v>
          </cell>
        </row>
        <row r="24">
          <cell r="Y24" t="str">
            <v>CHQ11</v>
          </cell>
          <cell r="Z24" t="str">
            <v>ភ្នំពេញ</v>
          </cell>
          <cell r="AA24" t="str">
            <v>ការិយាល័យលេខាធិការ និងជំនួយការ</v>
          </cell>
        </row>
        <row r="25">
          <cell r="Y25" t="str">
            <v>CHQ12</v>
          </cell>
          <cell r="Z25" t="str">
            <v>ភ្នំពេញ</v>
          </cell>
          <cell r="AA25" t="str">
            <v>ការិយាល័យសវនកម្មផ្ទៃក្នុង</v>
          </cell>
        </row>
        <row r="26">
          <cell r="Y26" t="str">
            <v>CHQ20</v>
          </cell>
          <cell r="Z26" t="str">
            <v>ភ្នំពេញ</v>
          </cell>
          <cell r="AA26" t="str">
            <v>នាយកដ្ឋានរដ្ឋបាល និងគ្រប់គ្រង</v>
          </cell>
        </row>
        <row r="27">
          <cell r="Y27" t="str">
            <v>CHQ22</v>
          </cell>
          <cell r="Z27" t="str">
            <v>ភ្នំពេញ</v>
          </cell>
          <cell r="AA27" t="str">
            <v>ការិយាល័យគណនេយ្យ និងហិរញ្ញវត្ថុ</v>
          </cell>
        </row>
        <row r="28">
          <cell r="Y28" t="str">
            <v>CHQ30</v>
          </cell>
          <cell r="Z28" t="str">
            <v>ភ្នំពេញ</v>
          </cell>
          <cell r="AA28" t="str">
            <v>នាយកដ្ឋានផែនការ និងបច្ចេកទេស</v>
          </cell>
        </row>
        <row r="29">
          <cell r="Y29" t="str">
            <v>CHQ31</v>
          </cell>
          <cell r="Z29" t="str">
            <v>ភ្នំពេញ</v>
          </cell>
          <cell r="AA29" t="str">
            <v>ការិយាល័យ បច្ចេកទេសគយ</v>
          </cell>
        </row>
        <row r="30">
          <cell r="Y30" t="str">
            <v>CHQ33</v>
          </cell>
          <cell r="Z30" t="str">
            <v>ភ្នំពេញ</v>
          </cell>
          <cell r="AA30" t="str">
            <v>ការិយាល័យស្ថិតិ និងប្រព័ន្ធព័ត៌មានវិទ្យា</v>
          </cell>
        </row>
        <row r="31">
          <cell r="Y31" t="str">
            <v>CHQ34</v>
          </cell>
          <cell r="Z31" t="str">
            <v>ភ្នំពេញ</v>
          </cell>
          <cell r="AA31" t="str">
            <v>ការិយាល័យ កិច្ចការអន្តរជាតិ</v>
          </cell>
        </row>
        <row r="32">
          <cell r="Y32" t="str">
            <v>CHQ40</v>
          </cell>
          <cell r="Z32" t="str">
            <v>ភ្នំពេញ</v>
          </cell>
          <cell r="AA32" t="str">
            <v>នាយកដ្ឋាន របបគយ</v>
          </cell>
        </row>
        <row r="33">
          <cell r="Y33" t="str">
            <v>CHQ41</v>
          </cell>
          <cell r="Z33" t="str">
            <v>ភ្នំពេញ</v>
          </cell>
          <cell r="AA33" t="str">
            <v>ការិយាល័យ ត្រួតពិនិត្យ</v>
          </cell>
        </row>
        <row r="34">
          <cell r="Y34" t="str">
            <v>CHQ42</v>
          </cell>
          <cell r="Z34" t="str">
            <v>ភ្នំពេញ</v>
          </cell>
          <cell r="AA34" t="str">
            <v>ការិយាល័យ គ្រប់គ្រងវិនិយោគកាត់ដេរ</v>
          </cell>
        </row>
        <row r="35">
          <cell r="Y35" t="str">
            <v>CHQ43</v>
          </cell>
          <cell r="Z35" t="str">
            <v>ភ្នំពេញ</v>
          </cell>
          <cell r="AA35" t="str">
            <v>ការិយាល័យ គ្រប់គ្រងវិនិយោគមិនមែនកាត់ដេរ</v>
          </cell>
        </row>
        <row r="36">
          <cell r="Y36" t="str">
            <v>CHQ50</v>
          </cell>
          <cell r="Z36" t="str">
            <v>ភ្នំពេញ</v>
          </cell>
          <cell r="AA36" t="str">
            <v>នាយកដ្ឋានកិច្ចការច្បាប់ និងទំនាក់ទំនងសាធារណៈ</v>
          </cell>
        </row>
        <row r="37">
          <cell r="Y37" t="str">
            <v>CHQ51</v>
          </cell>
          <cell r="Z37" t="str">
            <v>ភ្នំពេញ</v>
          </cell>
          <cell r="AA37" t="str">
            <v>ការិយាល័យកិច្ចការច្បាប់ និងទំនាក់ទំនងសាធារណៈ</v>
          </cell>
        </row>
        <row r="38">
          <cell r="Y38" t="str">
            <v>CHQ52</v>
          </cell>
          <cell r="Z38" t="str">
            <v>ភ្នំពេញ</v>
          </cell>
          <cell r="AA38" t="str">
            <v>ការិយាល័យគ្រប់គ្រងហានិភ័យ និងសវនកម្មគយនិងរដ្ឋាករ</v>
          </cell>
        </row>
        <row r="39">
          <cell r="Y39" t="str">
            <v>CHQ55</v>
          </cell>
          <cell r="Z39" t="str">
            <v>ភ្នំពេញ</v>
          </cell>
          <cell r="AA39" t="str">
            <v>នាយកដ្ឋានសវនកម្មគយ</v>
          </cell>
        </row>
        <row r="40">
          <cell r="Y40" t="str">
            <v>CHQ60</v>
          </cell>
          <cell r="Z40" t="str">
            <v>ភ្នំពេញ</v>
          </cell>
          <cell r="AA40" t="str">
            <v>នាយកដ្ឋានបង្ការ និងបង្ក្រាបបទល្មើស</v>
          </cell>
        </row>
        <row r="41">
          <cell r="Y41" t="str">
            <v>CHQ71</v>
          </cell>
          <cell r="Z41" t="str">
            <v>ភ្នំពេញ</v>
          </cell>
          <cell r="AA41" t="str">
            <v>ការិយាល័យរដ្ឋបាល និងគ្រប់គ្រង</v>
          </cell>
        </row>
        <row r="42">
          <cell r="Y42" t="str">
            <v>CHQ90</v>
          </cell>
          <cell r="Z42" t="str">
            <v>ភ្នំពេញ</v>
          </cell>
          <cell r="AA42" t="str">
            <v>សាលាជាតិគយ</v>
          </cell>
        </row>
        <row r="43">
          <cell r="Y43" t="str">
            <v>CHQ94</v>
          </cell>
          <cell r="Z43" t="str">
            <v>ភ្នំពេញ</v>
          </cell>
          <cell r="AA43" t="str">
            <v>សារមន្ទីរគយ</v>
          </cell>
        </row>
        <row r="44">
          <cell r="Y44" t="str">
            <v>KAM10</v>
          </cell>
          <cell r="Z44" t="str">
            <v>កំពត</v>
          </cell>
          <cell r="AA44" t="str">
            <v>សាខាគយនិងរដ្ឋាករខេត្តកំពត</v>
          </cell>
        </row>
        <row r="45">
          <cell r="Y45" t="str">
            <v>KAM11</v>
          </cell>
          <cell r="Z45" t="str">
            <v>តន់ហន់</v>
          </cell>
          <cell r="AA45" t="str">
            <v>ការិយាល័យគយនិងរដ្ឋាករតន់ហន់</v>
          </cell>
        </row>
        <row r="46">
          <cell r="Y46" t="str">
            <v>KAM12</v>
          </cell>
          <cell r="Z46" t="str">
            <v>ព្រែកចាក</v>
          </cell>
          <cell r="AA46" t="str">
            <v>ការិយាល័យគយនិងរដ្ឋាករព្រែកចាក</v>
          </cell>
        </row>
        <row r="47">
          <cell r="Y47" t="str">
            <v>KAM13</v>
          </cell>
          <cell r="Z47" t="str">
            <v>កំពត</v>
          </cell>
          <cell r="AA47" t="str">
            <v>ការិយាល័យរដ្ឋបាល និងគ្រប់គ្រង</v>
          </cell>
        </row>
        <row r="48">
          <cell r="Y48" t="str">
            <v>KAM14</v>
          </cell>
          <cell r="Z48" t="str">
            <v>កំពត</v>
          </cell>
          <cell r="AA48" t="str">
            <v>ការិយាល័យគយនិងរដ្ឋាករទីរួមខេត្តកំពត</v>
          </cell>
        </row>
        <row r="49">
          <cell r="Y49" t="str">
            <v>KAM15</v>
          </cell>
          <cell r="Z49" t="str">
            <v>ត្រពាំងល្ពៅ</v>
          </cell>
          <cell r="AA49" t="str">
            <v>ការិយាល័យគយនិងរដ្ឋាករត្រពាំងល្ពៅ</v>
          </cell>
        </row>
        <row r="50">
          <cell r="Y50" t="str">
            <v>KAM16</v>
          </cell>
          <cell r="Z50" t="str">
            <v>កំពត</v>
          </cell>
          <cell r="AA50" t="str">
            <v>ការិយាល័យគយនិងរដ្ឋាករកំពង់ផែអន្តរជាតិព្រែកត្នោត</v>
          </cell>
        </row>
        <row r="51">
          <cell r="Y51" t="str">
            <v>KAM17</v>
          </cell>
          <cell r="Z51" t="str">
            <v>កំពត</v>
          </cell>
          <cell r="AA51" t="str">
            <v>ការិយាល័យគយនិងរដ្ឋាករកំពង់ផែអន្តរជាតិកំពត</v>
          </cell>
        </row>
        <row r="52">
          <cell r="Y52" t="str">
            <v>KAM30</v>
          </cell>
          <cell r="Z52" t="str">
            <v>កំពត</v>
          </cell>
          <cell r="AA52" t="str">
            <v>ការិយាល័យគយនិងរដ្ឋាករ​ ប្រចាំតំបន់សេដ្ឋកិច្ចពិសេស កំពត</v>
          </cell>
        </row>
        <row r="53">
          <cell r="Y53" t="str">
            <v>KCH10</v>
          </cell>
          <cell r="Z53" t="str">
            <v>កំពង់ឆ្នាំង</v>
          </cell>
          <cell r="AA53" t="str">
            <v>សាខាគយនិងរដ្ឋាករ ខេត្តកំពង់ឆ្នាំង</v>
          </cell>
        </row>
        <row r="54">
          <cell r="Y54" t="str">
            <v>KCH11</v>
          </cell>
          <cell r="Z54" t="str">
            <v>កំពង់ឆ្នាំង</v>
          </cell>
          <cell r="AA54" t="str">
            <v>ការិយាល័យរដ្ឋបាល និងគ្រប់គ្រង</v>
          </cell>
        </row>
        <row r="55">
          <cell r="Y55" t="str">
            <v>KCH12</v>
          </cell>
          <cell r="Z55" t="str">
            <v>កំពង់ឆ្នាំង</v>
          </cell>
          <cell r="AA55" t="str">
            <v>ការិយាល័យ ត្រួតពិនិត្យគយ</v>
          </cell>
        </row>
        <row r="56">
          <cell r="Y56" t="str">
            <v>KDL10</v>
          </cell>
          <cell r="Z56" t="str">
            <v>កណ្តាល</v>
          </cell>
          <cell r="AA56" t="str">
            <v>សាខាគយនិងរដ្ឋាករខេត្តកណ្តាល</v>
          </cell>
        </row>
        <row r="57">
          <cell r="Y57" t="str">
            <v>KDL11</v>
          </cell>
          <cell r="Z57" t="str">
            <v>ក្អមសំណ</v>
          </cell>
          <cell r="AA57" t="str">
            <v>ការិយាល័យគយនិងរដ្ឋាករក្អមសំណ</v>
          </cell>
        </row>
        <row r="58">
          <cell r="Y58" t="str">
            <v>KDL12</v>
          </cell>
          <cell r="Z58" t="str">
            <v>ជ្រៃធំ</v>
          </cell>
          <cell r="AA58" t="str">
            <v>ការិយាល័យគយនិងរដ្ឋាករជ្រៃធំ</v>
          </cell>
        </row>
        <row r="59">
          <cell r="Y59" t="str">
            <v>KDL13</v>
          </cell>
          <cell r="Z59" t="str">
            <v>កណ្តាល</v>
          </cell>
          <cell r="AA59" t="str">
            <v>ការិយាល័យរដ្ឋបាល និងគ្រប់គ្រង</v>
          </cell>
        </row>
        <row r="60">
          <cell r="Y60" t="str">
            <v>KDL30</v>
          </cell>
          <cell r="Z60" t="str">
            <v>កណ្តាល</v>
          </cell>
          <cell r="AA60" t="str">
            <v>ការិយាល័យគយនិងរដ្ឋាករ​ ប្រចាំតំបន់សេដ្ឋកិច្ចពិសេសហ្គោលហ្វេមផាកស៊ុន</v>
          </cell>
        </row>
        <row r="61">
          <cell r="Y61" t="str">
            <v>KDL31</v>
          </cell>
          <cell r="Z61" t="str">
            <v>កណ្តាល</v>
          </cell>
          <cell r="AA61" t="str">
            <v>ការិយាល័យគយនិងរដ្ឋាករប្រចាំតំបន់សេដ្ឋកិច្ចពិសេស សុវណ្ណភូមិ</v>
          </cell>
        </row>
        <row r="62">
          <cell r="Y62" t="str">
            <v>KEP10</v>
          </cell>
          <cell r="Z62" t="str">
            <v>កែប</v>
          </cell>
          <cell r="AA62" t="str">
            <v>សាខាគយនិងរដ្ឋាករខេត្តកែប</v>
          </cell>
        </row>
        <row r="63">
          <cell r="Y63" t="str">
            <v>KEP11</v>
          </cell>
          <cell r="Z63" t="str">
            <v>កែប</v>
          </cell>
          <cell r="AA63" t="str">
            <v>ការិយាល័យរដ្ឋបាល និងគ្រប់គ្រង</v>
          </cell>
        </row>
        <row r="64">
          <cell r="Y64" t="str">
            <v>KEP12</v>
          </cell>
          <cell r="Z64" t="str">
            <v>កែប</v>
          </cell>
          <cell r="AA64" t="str">
            <v>ការិយាល័យគយនិងរដ្ឋាករកំពង់ផែសមុទ្រកែប</v>
          </cell>
        </row>
        <row r="65">
          <cell r="Y65" t="str">
            <v>KEP13</v>
          </cell>
          <cell r="Z65" t="str">
            <v>កោះសេះ</v>
          </cell>
          <cell r="AA65" t="str">
            <v>ការិយាល័យគយនិងរដ្ឋាករកោះសេះ</v>
          </cell>
        </row>
        <row r="66">
          <cell r="Y66" t="str">
            <v>KKG10</v>
          </cell>
          <cell r="Z66" t="str">
            <v>កោះកុង</v>
          </cell>
          <cell r="AA66" t="str">
            <v>សាខាគយនិងរដ្ឋាករខេត្តកោះកុង</v>
          </cell>
        </row>
        <row r="67">
          <cell r="Y67" t="str">
            <v>KKG11</v>
          </cell>
          <cell r="Z67" t="str">
            <v>ស្រែអំបិល</v>
          </cell>
          <cell r="AA67" t="str">
            <v>ការិយាល័យគយនិងរដ្ឋាករស្រែអំបិល</v>
          </cell>
        </row>
        <row r="68">
          <cell r="Y68" t="str">
            <v>KKG12</v>
          </cell>
          <cell r="Z68" t="str">
            <v>កោះកុង</v>
          </cell>
          <cell r="AA68" t="str">
            <v>ការិយាល័យគយនិងរដ្ឋាករកោះស្តេច</v>
          </cell>
        </row>
        <row r="69">
          <cell r="Y69" t="str">
            <v>KKG13</v>
          </cell>
          <cell r="Z69" t="str">
            <v>កោះកុង</v>
          </cell>
          <cell r="AA69" t="str">
            <v>ការិយាល័យរដ្ឋបាល និងគ្រប់គ្រង</v>
          </cell>
        </row>
        <row r="70">
          <cell r="Y70" t="str">
            <v>KKG14</v>
          </cell>
          <cell r="Z70" t="str">
            <v>ចាំយាម</v>
          </cell>
          <cell r="AA70" t="str">
            <v>ការិយាល័យគយនិងរដ្ឋាករចាំយាម</v>
          </cell>
        </row>
        <row r="71">
          <cell r="Y71" t="str">
            <v>KKG15</v>
          </cell>
          <cell r="Z71" t="str">
            <v>ប៉ាក់ខ្លង</v>
          </cell>
          <cell r="AA71" t="str">
            <v>ការិយាល័យគយនិងរដ្ឋាករប៉ាក់ខ្លង</v>
          </cell>
        </row>
        <row r="72">
          <cell r="Y72" t="str">
            <v>KKG30</v>
          </cell>
          <cell r="Z72" t="str">
            <v>កោះកុង</v>
          </cell>
          <cell r="AA72" t="str">
            <v>ការិយាល័យគយនិងរដ្ឋាករ​ ប្រចាំតំបន់សេដ្ឋកិច្ចពិសេសនាងកុក កោះកុង</v>
          </cell>
        </row>
        <row r="73">
          <cell r="Y73" t="str">
            <v>KPC10</v>
          </cell>
          <cell r="Z73" t="str">
            <v>កំពង់ចាម</v>
          </cell>
          <cell r="AA73" t="str">
            <v>សាខាគយនិងរដ្ឋាករខេត្តកំពង់ចាម</v>
          </cell>
        </row>
        <row r="74">
          <cell r="Y74" t="str">
            <v>KPC11</v>
          </cell>
          <cell r="Z74" t="str">
            <v>ត្រពាំងផ្លុង</v>
          </cell>
          <cell r="AA74" t="str">
            <v>ការិយាល័យគយនិងរដ្ឋាករត្រពាំងផ្លុង</v>
          </cell>
        </row>
        <row r="75">
          <cell r="Y75" t="str">
            <v>KPC12</v>
          </cell>
          <cell r="Z75" t="str">
            <v>ដា</v>
          </cell>
          <cell r="AA75" t="str">
            <v>ការិយាល័យគយនិងរដ្ឋាករដា</v>
          </cell>
        </row>
        <row r="76">
          <cell r="Y76" t="str">
            <v>KPC13</v>
          </cell>
          <cell r="Z76" t="str">
            <v>មេមត់</v>
          </cell>
          <cell r="AA76" t="str">
            <v>ការិយាល័យគយនិងរដ្ឋាករមេមត់</v>
          </cell>
        </row>
        <row r="77">
          <cell r="Y77" t="str">
            <v>KPC14</v>
          </cell>
          <cell r="Z77" t="str">
            <v>ជាំក្រវៀន</v>
          </cell>
          <cell r="AA77" t="str">
            <v>ការិយាល័យគយនិងរដ្ឋាករជាំក្រវៀន</v>
          </cell>
        </row>
        <row r="78">
          <cell r="Y78" t="str">
            <v>KPC15</v>
          </cell>
          <cell r="Z78" t="str">
            <v>ត្នោត</v>
          </cell>
          <cell r="AA78" t="str">
            <v>ការិយាល័យគយនិងរដ្ឋាករត្នោត</v>
          </cell>
        </row>
        <row r="79">
          <cell r="Y79" t="str">
            <v>KPC16</v>
          </cell>
          <cell r="Z79" t="str">
            <v>ទន្លូង</v>
          </cell>
          <cell r="AA79" t="str">
            <v>ការិយាល័យគយនិងរដ្ឋាករទន្លូង</v>
          </cell>
        </row>
        <row r="80">
          <cell r="Y80" t="str">
            <v>KPC17</v>
          </cell>
          <cell r="Z80" t="str">
            <v>ទន្លេចាម</v>
          </cell>
          <cell r="AA80" t="str">
            <v>ការិយាល័យគយនិងរដ្ឋាករទន្លេចាម</v>
          </cell>
        </row>
        <row r="81">
          <cell r="Y81" t="str">
            <v>KPC21</v>
          </cell>
          <cell r="Z81" t="str">
            <v>កំពង់ចាម</v>
          </cell>
          <cell r="AA81" t="str">
            <v>ការិយាល័យរដ្ឋបាល និងគ្រប់គ្រង</v>
          </cell>
        </row>
        <row r="82">
          <cell r="Y82" t="str">
            <v>KPT10</v>
          </cell>
          <cell r="Z82" t="str">
            <v>កំពង់ធំ</v>
          </cell>
          <cell r="AA82" t="str">
            <v>សាខាគយនិងរដ្ឋាករ ខេត្តកំពង់ធំ</v>
          </cell>
        </row>
        <row r="83">
          <cell r="Y83" t="str">
            <v>KPT11</v>
          </cell>
          <cell r="Z83" t="str">
            <v>កំពង់ធំ</v>
          </cell>
          <cell r="AA83" t="str">
            <v>ការិយាល័យរដ្ឋបាល និងគ្រប់គ្រង</v>
          </cell>
        </row>
        <row r="84">
          <cell r="Y84" t="str">
            <v>KPT12</v>
          </cell>
          <cell r="Z84" t="str">
            <v>កំពង់ធំ</v>
          </cell>
          <cell r="AA84" t="str">
            <v>ការិយាល័យ ត្រួតពិនិត្យគយ</v>
          </cell>
        </row>
        <row r="85">
          <cell r="Y85" t="str">
            <v>KRT10</v>
          </cell>
          <cell r="Z85" t="str">
            <v>ក្រចេះ</v>
          </cell>
          <cell r="AA85" t="str">
            <v>សាខាគយនិងរដ្ឋាករខេត្តក្រចេះ</v>
          </cell>
        </row>
        <row r="86">
          <cell r="Y86" t="str">
            <v>KRT11</v>
          </cell>
          <cell r="Z86" t="str">
            <v>ត្រពាំងស្រែ</v>
          </cell>
          <cell r="AA86" t="str">
            <v>ការិយាល័យគយនិងរដ្ឋាករត្រពាំងស្រែ</v>
          </cell>
        </row>
        <row r="87">
          <cell r="Y87" t="str">
            <v>KRT12</v>
          </cell>
          <cell r="Z87" t="str">
            <v>ជ័យឃ្លាំង</v>
          </cell>
          <cell r="AA87" t="str">
            <v>ការិយាល័យគយនិងរដ្ឋាករជ័យឃ្លាំង</v>
          </cell>
        </row>
        <row r="88">
          <cell r="Y88" t="str">
            <v>KRT13</v>
          </cell>
          <cell r="Z88" t="str">
            <v>ស្នួល</v>
          </cell>
          <cell r="AA88" t="str">
            <v>ការិយាល័យគយនិងរដ្ឋាករស្នួល</v>
          </cell>
        </row>
        <row r="89">
          <cell r="Y89" t="str">
            <v>KRT14</v>
          </cell>
          <cell r="Z89" t="str">
            <v>ក្រចេះ</v>
          </cell>
          <cell r="AA89" t="str">
            <v>ការិយាល័យរដ្ឋបាល និងគ្រប់គ្រង</v>
          </cell>
        </row>
        <row r="90">
          <cell r="Y90" t="str">
            <v>KRT30</v>
          </cell>
          <cell r="Z90" t="str">
            <v>ក្រចេះ</v>
          </cell>
          <cell r="AA90" t="str">
            <v>ការិយាល័យគយនិងរដ្ឋាករប្រចាំតំបន់សេដ្ឋកិច្ចពិសេស យូ ប៊ី អ៊ី ស្នួល</v>
          </cell>
        </row>
        <row r="91">
          <cell r="Y91" t="str">
            <v>KSP10</v>
          </cell>
          <cell r="Z91" t="str">
            <v>កំពង់ស្ពឺ</v>
          </cell>
          <cell r="AA91" t="str">
            <v>សាខាគយនិងរដ្ឋាករ ខេត្តកំពង់ស្ពឺ</v>
          </cell>
        </row>
        <row r="92">
          <cell r="Y92" t="str">
            <v>KSP11</v>
          </cell>
          <cell r="Z92" t="str">
            <v>កំពង់ស្ពឺ</v>
          </cell>
          <cell r="AA92" t="str">
            <v>ការិយាល័យរដ្ឋបាល និងគ្រប់គ្រង</v>
          </cell>
        </row>
        <row r="93">
          <cell r="Y93" t="str">
            <v>KSP12</v>
          </cell>
          <cell r="Z93" t="str">
            <v>កំពង់ស្ពឺ</v>
          </cell>
          <cell r="AA93" t="str">
            <v>ការិយាល័យ ត្រួតពិនិត្យគយ</v>
          </cell>
        </row>
        <row r="94">
          <cell r="Y94" t="str">
            <v>MKR10</v>
          </cell>
          <cell r="Z94" t="str">
            <v>មណ្ឌលគិរី</v>
          </cell>
          <cell r="AA94" t="str">
            <v>សាខាគយនិងរដ្ឋាករ ខេត្តមណ្ឌលគិរី</v>
          </cell>
        </row>
        <row r="95">
          <cell r="Y95" t="str">
            <v>MKR11</v>
          </cell>
          <cell r="Z95" t="str">
            <v>មណ្ឌលគិរី</v>
          </cell>
          <cell r="AA95" t="str">
            <v>ការិយាល័យរដ្ឋបាល និងគ្រប់គ្រង</v>
          </cell>
        </row>
        <row r="96">
          <cell r="Y96" t="str">
            <v>MKR12</v>
          </cell>
          <cell r="Z96" t="str">
            <v>ដាក់ដាំ</v>
          </cell>
          <cell r="AA96" t="str">
            <v>ការិយាល័យគយនិងរដ្ឋាករ ដាក់ដាំ - អូរាំងដាក់ដាំ</v>
          </cell>
        </row>
        <row r="97">
          <cell r="Y97" t="str">
            <v>MKR13</v>
          </cell>
          <cell r="Z97" t="str">
            <v>ឡាប៉ាខេ</v>
          </cell>
          <cell r="AA97" t="str">
            <v>ការិយាល័យគយនិងរដ្ឋាករ ឡាប៉ាខេ</v>
          </cell>
        </row>
        <row r="98">
          <cell r="Y98" t="str">
            <v>OMC10</v>
          </cell>
          <cell r="Z98" t="str">
            <v>ឧត្តរមានជ័យ</v>
          </cell>
          <cell r="AA98" t="str">
            <v>សាខាគយនិងរដ្ឋាករ ខេត្តឧត្តរមានជ័យ</v>
          </cell>
        </row>
        <row r="99">
          <cell r="Y99" t="str">
            <v>OMC11</v>
          </cell>
          <cell r="Z99" t="str">
            <v>អូរស្មាច់</v>
          </cell>
          <cell r="AA99" t="str">
            <v>ការិយាល័យគយនិងរដ្ឋាករ អូរស្មាច់</v>
          </cell>
        </row>
        <row r="100">
          <cell r="Y100" t="str">
            <v>OMC12</v>
          </cell>
          <cell r="Z100" t="str">
            <v>ព្រះប្រឡាយ</v>
          </cell>
          <cell r="AA100" t="str">
            <v>ការិយាល័យគយនិងរដ្ឋាករ ព្រះប្រឡាយ</v>
          </cell>
        </row>
        <row r="101">
          <cell r="Y101" t="str">
            <v>OMC13</v>
          </cell>
          <cell r="Z101" t="str">
            <v>ជាំ</v>
          </cell>
          <cell r="AA101" t="str">
            <v xml:space="preserve">ការិយាល័យគយនិងរដ្ឋាករ ជាំ </v>
          </cell>
        </row>
        <row r="102">
          <cell r="Y102" t="str">
            <v>OMC14</v>
          </cell>
          <cell r="Z102" t="str">
            <v>ឧត្តរមានជ័យ</v>
          </cell>
          <cell r="AA102" t="str">
            <v>ការិយាល័យរដ្ឋបាល និងគ្រប់គ្រង</v>
          </cell>
        </row>
        <row r="103">
          <cell r="Y103" t="str">
            <v>PLN10</v>
          </cell>
          <cell r="Z103" t="str">
            <v>ប៉ៃលិន</v>
          </cell>
          <cell r="AA103" t="str">
            <v>សាខាគយនិងរដ្ឋាករ ខេត្តប៉ៃលិន</v>
          </cell>
        </row>
        <row r="104">
          <cell r="Y104" t="str">
            <v>PLN11</v>
          </cell>
          <cell r="Z104" t="str">
            <v>ព្រំ</v>
          </cell>
          <cell r="AA104" t="str">
            <v>ការិយាល័យគយនិងរដ្ឋាករ ព្រំ</v>
          </cell>
        </row>
        <row r="105">
          <cell r="Y105" t="str">
            <v>PLN12</v>
          </cell>
          <cell r="Z105" t="str">
            <v>ប៉ៃលិន</v>
          </cell>
          <cell r="AA105" t="str">
            <v>ការិយាល័យរដ្ឋបាល និងគ្រប់គ្រង</v>
          </cell>
        </row>
        <row r="106">
          <cell r="Y106" t="str">
            <v>PNH01</v>
          </cell>
          <cell r="Z106" t="str">
            <v>ភ្នំពេញ</v>
          </cell>
          <cell r="AA106" t="str">
            <v>ការិយាល័យត្រួតពិនិត្យគយអាកាសយានដ្ឋានអន្តរជាតិភ្នំពេញ</v>
          </cell>
        </row>
        <row r="107">
          <cell r="Y107" t="str">
            <v>PNH02</v>
          </cell>
          <cell r="Z107" t="str">
            <v>ភ្នំពេញ</v>
          </cell>
          <cell r="AA107" t="str">
            <v>សាខាគយនិងរដ្ឋាករ កំពង់ផែអន្តរជាតិភ្នំពេញ</v>
          </cell>
        </row>
        <row r="108">
          <cell r="Y108" t="str">
            <v>PNH03</v>
          </cell>
          <cell r="Z108" t="str">
            <v>ភ្នំពេញ</v>
          </cell>
          <cell r="AA108" t="str">
            <v>ការិយាល័យរដ្ឋបាល និងគ្រប់គ្រង</v>
          </cell>
        </row>
        <row r="109">
          <cell r="Y109" t="str">
            <v>PNH04</v>
          </cell>
          <cell r="Z109" t="str">
            <v>ភ្នំពេញ</v>
          </cell>
          <cell r="AA109" t="str">
            <v>នាយកដ្ឋានគ្រប់គ្រងការនាំចេញ</v>
          </cell>
        </row>
        <row r="110">
          <cell r="Y110" t="str">
            <v>PNH05</v>
          </cell>
          <cell r="Z110" t="str">
            <v>ភ្នំពេញ</v>
          </cell>
          <cell r="AA110" t="str">
            <v>នាយកដ្ឋាន រដ្ឋាករ</v>
          </cell>
        </row>
        <row r="111">
          <cell r="Y111" t="str">
            <v>PNH07</v>
          </cell>
          <cell r="Z111" t="str">
            <v>ភ្នំពេញ</v>
          </cell>
          <cell r="AA111" t="str">
            <v>ការិយាល័យគ្រប់គ្រងផលិតផលតេលសិលា និងថាមពល</v>
          </cell>
        </row>
        <row r="112">
          <cell r="Y112" t="str">
            <v>PNH08</v>
          </cell>
          <cell r="Z112" t="str">
            <v>ភ្នំពេញ</v>
          </cell>
          <cell r="AA112" t="str">
            <v>ការិយាល័យបង្ការ បង្ក្រាបបទល្មើស និងគ្រប់គ្រងផលិតកម្ម</v>
          </cell>
        </row>
        <row r="113">
          <cell r="Y113" t="str">
            <v>PNH09</v>
          </cell>
          <cell r="Z113" t="str">
            <v>ភ្នំពេញ</v>
          </cell>
          <cell r="AA113" t="str">
            <v>ការិយាល័យ ត្រួតពិនិត្យគយ</v>
          </cell>
        </row>
        <row r="114">
          <cell r="Y114" t="str">
            <v>PNH10</v>
          </cell>
          <cell r="Z114" t="str">
            <v>ភ្នំពេញ</v>
          </cell>
          <cell r="AA114" t="str">
            <v>សាខាគយនិងរដ្ឋាករ ប្រៃសណីយ៍</v>
          </cell>
        </row>
        <row r="115">
          <cell r="Y115" t="str">
            <v>PNH11</v>
          </cell>
          <cell r="Z115" t="str">
            <v>ភ្នំពេញ</v>
          </cell>
          <cell r="AA115" t="str">
            <v>ការិយាល័យរដ្ឋបាល និងគ្រប់គ្រង</v>
          </cell>
        </row>
        <row r="116">
          <cell r="Y116" t="str">
            <v>PNH12</v>
          </cell>
          <cell r="Z116" t="str">
            <v>ភ្នំពេញ</v>
          </cell>
          <cell r="AA116" t="str">
            <v>ការិយាល័យ ត្រួតពិនិត្យគយ</v>
          </cell>
        </row>
        <row r="117">
          <cell r="Y117" t="str">
            <v>PNH14</v>
          </cell>
          <cell r="Z117" t="str">
            <v>ភ្នំពេញ</v>
          </cell>
          <cell r="AA117" t="str">
            <v>សាខាគយនិងរដ្ឋាករ ផែស្ងួត</v>
          </cell>
        </row>
        <row r="118">
          <cell r="Y118" t="str">
            <v>PNH15</v>
          </cell>
          <cell r="Z118" t="str">
            <v>ភ្នំពេញ</v>
          </cell>
          <cell r="AA118" t="str">
            <v>ទីស្នាក់ការគយ-រដ្ឋាករផែស្ងួតម៉េងស៊្</v>
          </cell>
        </row>
        <row r="119">
          <cell r="Y119" t="str">
            <v>PNH16</v>
          </cell>
          <cell r="Z119" t="str">
            <v>ភ្នំពេញ</v>
          </cell>
          <cell r="AA119" t="str">
            <v>ការិយាល័យគយនិងរដ្ឋាករផែស្ងួត រ៉ូយ៉ាល់រេលវេ</v>
          </cell>
        </row>
        <row r="120">
          <cell r="Y120" t="str">
            <v>PNH17</v>
          </cell>
          <cell r="Z120" t="str">
            <v>ភ្នំពេញ</v>
          </cell>
          <cell r="AA120" t="str">
            <v>ការិយាល័យគយនិងរដ្ឋាករផែស្ងួត សូ ងួន</v>
          </cell>
        </row>
        <row r="121">
          <cell r="Y121" t="str">
            <v>PNH18</v>
          </cell>
          <cell r="Z121" t="str">
            <v>ភ្នំពេញ</v>
          </cell>
          <cell r="AA121" t="str">
            <v>ការិយាល័យគយនិងរដ្ឋាករផែស្ងួតព្រីមៀម</v>
          </cell>
        </row>
        <row r="122">
          <cell r="Y122" t="str">
            <v>PNH19</v>
          </cell>
          <cell r="Z122" t="str">
            <v>ភ្នំពេញ</v>
          </cell>
          <cell r="AA122" t="str">
            <v>ការិយាល័យគយនិងរដ្ឋាករផែស្ងួត តិច ស៊្រុន</v>
          </cell>
        </row>
        <row r="123">
          <cell r="Y123" t="str">
            <v>PNH20</v>
          </cell>
          <cell r="Z123" t="str">
            <v>ភ្នំពេញ</v>
          </cell>
          <cell r="AA123" t="str">
            <v>ការិយាល័យគយនិងរដ្ឋាករផែស្ងួត តេង ឡាយ</v>
          </cell>
        </row>
        <row r="124">
          <cell r="Y124" t="str">
            <v>PNH21</v>
          </cell>
          <cell r="Z124" t="str">
            <v>ភ្នំពេញ</v>
          </cell>
          <cell r="AA124" t="str">
            <v>ការិយាល័យគយនិងរដ្ឋាករផែស្ងួត អូលែរ វើលវ៉ាយដ៏</v>
          </cell>
        </row>
        <row r="125">
          <cell r="Y125" t="str">
            <v>PNH22</v>
          </cell>
          <cell r="Z125" t="str">
            <v>ភ្នំពេញ</v>
          </cell>
          <cell r="AA125" t="str">
            <v>ការិយាល័យគយនិងរដ្ឋាករផែស្ងួត បុក សេង</v>
          </cell>
        </row>
        <row r="126">
          <cell r="Y126" t="str">
            <v>PNH23</v>
          </cell>
          <cell r="Z126" t="str">
            <v>ភ្នំពេញ</v>
          </cell>
          <cell r="AA126" t="str">
            <v>ការិយាល័យគយនិងរដ្ឋាករផែស្ងួត អ៊ុយញ៉ុង</v>
          </cell>
        </row>
        <row r="127">
          <cell r="Y127" t="str">
            <v>PNH24</v>
          </cell>
          <cell r="Z127" t="str">
            <v>ភ្នំពេញ</v>
          </cell>
          <cell r="AA127" t="str">
            <v>ការិយាល័យគយនិងរដ្ឋាករផែស្ងួត សុកន ត្រេនស្ព័ត</v>
          </cell>
        </row>
        <row r="128">
          <cell r="Y128" t="str">
            <v>PNH25</v>
          </cell>
          <cell r="Z128" t="str">
            <v>ភ្នំពេញ</v>
          </cell>
          <cell r="AA128" t="str">
            <v>ការិយាល័យគយនិងរដ្ឋាករផែស្ងួត ហុង ឡេង ហួរ</v>
          </cell>
        </row>
        <row r="129">
          <cell r="Y129" t="str">
            <v>PNH26</v>
          </cell>
          <cell r="Z129" t="str">
            <v>ភ្នំពេញ</v>
          </cell>
          <cell r="AA129" t="str">
            <v>ការិយាល័យគយនិងរដ្ឋាករផែស្ងួត ទ្រីភាព</v>
          </cell>
        </row>
        <row r="130">
          <cell r="Y130" t="str">
            <v>PNH27</v>
          </cell>
          <cell r="Z130" t="str">
            <v>ភ្នំពេញ</v>
          </cell>
          <cell r="AA130" t="str">
            <v>ការិយាល័យគយនិងរដ្ឋាករផែស្ងួត ឆាយ ដា</v>
          </cell>
        </row>
        <row r="131">
          <cell r="Y131" t="str">
            <v>PNH28</v>
          </cell>
          <cell r="Z131" t="str">
            <v>ភ្នំពេញ</v>
          </cell>
          <cell r="AA131" t="str">
            <v>ការិយាល័យរដ្ឋបាល និងគ្រប់គ្រង</v>
          </cell>
        </row>
        <row r="132">
          <cell r="Y132" t="str">
            <v>PNH29</v>
          </cell>
          <cell r="Z132" t="str">
            <v>ភ្នំពេញ</v>
          </cell>
          <cell r="AA132" t="str">
            <v>ការិយាល័យគយនិងរដ្ឋាករផែស្ងួតនីបផន</v>
          </cell>
        </row>
        <row r="133">
          <cell r="Y133" t="str">
            <v>PNH30</v>
          </cell>
          <cell r="Z133" t="str">
            <v>ភ្នំពេញ</v>
          </cell>
          <cell r="AA133" t="str">
            <v>នាយកដ្ឋាន គ្រប់គ្រងតំបន់រួចពន្ធ</v>
          </cell>
        </row>
        <row r="134">
          <cell r="Y134" t="str">
            <v>PNH31</v>
          </cell>
          <cell r="Z134" t="str">
            <v>ភ្នំពេញ</v>
          </cell>
          <cell r="AA134" t="str">
            <v>ការិយាល័យគយនិងរដ្ឋាករ​ ប្រចាំតំបន់សេដ្ឋកិច្ចពិសេសភ្នំពេញ</v>
          </cell>
        </row>
        <row r="135">
          <cell r="Y135" t="str">
            <v>PNH32</v>
          </cell>
          <cell r="Z135" t="str">
            <v>ភ្នំពេញ</v>
          </cell>
          <cell r="AA135" t="str">
            <v>ការិយាល័យគោលនយោបាយ និងគ្រប់គ្រងតំបន់រួចពន្ធ</v>
          </cell>
        </row>
        <row r="136">
          <cell r="Y136" t="str">
            <v>PNH33</v>
          </cell>
          <cell r="Z136" t="str">
            <v>ភ្នំពេញ</v>
          </cell>
          <cell r="AA136" t="str">
            <v>ការិយាល័យគយនិងរដ្ឋាករប្រចាំតំបន់សេដ្ឋកិច្ចពិសេសឃែរីវើលដ៏ប្រ៊ីដឡូជីស្ទីក</v>
          </cell>
        </row>
        <row r="137">
          <cell r="Y137" t="str">
            <v>PNH34</v>
          </cell>
          <cell r="Z137" t="str">
            <v>ភ្នំពេញ</v>
          </cell>
          <cell r="AA137" t="str">
            <v>ការិយាល័យគយនិងរដ្ឋាករផែស្ងួតត្រីកូដ</v>
          </cell>
        </row>
        <row r="138">
          <cell r="Y138" t="str">
            <v>PNH35</v>
          </cell>
          <cell r="Z138" t="str">
            <v>ភ្នំពេញ</v>
          </cell>
          <cell r="AA138" t="str">
            <v>ការិយាល័យគយនិងរដ្ឋាករផែស្ងួតឆាយណា (ខេមបូឌា) ត្រេនស្ព័រថេសិន ដ្រាយ ផត ឯ.ក</v>
          </cell>
        </row>
        <row r="139">
          <cell r="Y139" t="str">
            <v>PNH40</v>
          </cell>
          <cell r="Z139" t="str">
            <v>ភ្នំពេញ</v>
          </cell>
          <cell r="AA139" t="str">
            <v>សាខាគយនិងរដ្ឋាករ រាជធានីភ្នំពេញ</v>
          </cell>
        </row>
        <row r="140">
          <cell r="Y140" t="str">
            <v>PNH41</v>
          </cell>
          <cell r="Z140" t="str">
            <v>ភ្នំពេញ</v>
          </cell>
          <cell r="AA140" t="str">
            <v>ការិយាល័យរដ្ឋបាល និងគ្រប់គ្រង</v>
          </cell>
        </row>
        <row r="141">
          <cell r="Y141" t="str">
            <v>PNH42</v>
          </cell>
          <cell r="Z141" t="str">
            <v>ភ្នំពេញ</v>
          </cell>
          <cell r="AA141" t="str">
            <v>ការិយាល័យគយនិងរដ្ឋាករ ខណ្ឌទួលគោក</v>
          </cell>
        </row>
        <row r="142">
          <cell r="Y142" t="str">
            <v>PNH43</v>
          </cell>
          <cell r="Z142" t="str">
            <v>ភ្នំពេញ</v>
          </cell>
          <cell r="AA142" t="str">
            <v>ការិយាល័យគយនិងរដ្ឋាករ ខណ្ឌចំការមន</v>
          </cell>
        </row>
        <row r="143">
          <cell r="Y143" t="str">
            <v>PNH44</v>
          </cell>
          <cell r="Z143" t="str">
            <v>ភ្នំពេញ</v>
          </cell>
          <cell r="AA143" t="str">
            <v>ការិយាល័យគយនិងរដ្ឋាករ ខណ្ឌ៧មករា</v>
          </cell>
        </row>
        <row r="144">
          <cell r="Y144" t="str">
            <v>PNH45</v>
          </cell>
          <cell r="Z144" t="str">
            <v>ភ្នំពេញ</v>
          </cell>
          <cell r="AA144" t="str">
            <v>ការិយាល័យគយនិងរដ្ឋាករ ខណ្ឌមានជ័យ</v>
          </cell>
        </row>
        <row r="145">
          <cell r="Y145" t="str">
            <v>PNH46</v>
          </cell>
          <cell r="Z145" t="str">
            <v>ភ្នំពេញ</v>
          </cell>
          <cell r="AA145" t="str">
            <v>ការិយាល័យគយនិងរដ្ឋាករ ខណ្ឌដង្កោ</v>
          </cell>
        </row>
        <row r="146">
          <cell r="Y146" t="str">
            <v>PNH47</v>
          </cell>
          <cell r="Z146" t="str">
            <v>ភ្នំពេញ</v>
          </cell>
          <cell r="AA146" t="str">
            <v>ការិយាល័យគយនិងរដ្ឋាករ ខណ្ឌឫស្សីកែវ</v>
          </cell>
        </row>
        <row r="147">
          <cell r="Y147" t="str">
            <v>PNH48</v>
          </cell>
          <cell r="Z147" t="str">
            <v>ភ្នំពេញ</v>
          </cell>
          <cell r="AA147" t="str">
            <v>ការិយាល័យគយនិងរដ្ឋាករ ខណ្ឌដូនពេញ</v>
          </cell>
        </row>
        <row r="148">
          <cell r="Y148" t="str">
            <v>PNH49</v>
          </cell>
          <cell r="Z148" t="str">
            <v>ភ្នំពេញ</v>
          </cell>
          <cell r="AA148" t="str">
            <v>ការិយាល័យគយនិងរដ្ឋាករ ខណ្ឌសែនសុខ</v>
          </cell>
        </row>
        <row r="149">
          <cell r="Y149" t="str">
            <v>PNH50</v>
          </cell>
          <cell r="Z149" t="str">
            <v>ភ្នំពេញ</v>
          </cell>
          <cell r="AA149" t="str">
            <v>ការិយាល័យគយនិងរដ្ឋាករ ខណ្ឌពោធិ៍សែនជ័យ</v>
          </cell>
        </row>
        <row r="150">
          <cell r="Y150" t="str">
            <v>PNH51</v>
          </cell>
          <cell r="Z150" t="str">
            <v>ភ្នំពេញ</v>
          </cell>
          <cell r="AA150" t="str">
            <v>ការិយាល័យគយនិងរដ្ឋាករ ខណ្ឌជ្រោយចង្វារ</v>
          </cell>
        </row>
        <row r="151">
          <cell r="Y151" t="str">
            <v>PNH52</v>
          </cell>
          <cell r="Z151" t="str">
            <v>ភ្នំពេញ</v>
          </cell>
          <cell r="AA151" t="str">
            <v>ការិយាល័យគយនិងរដ្ឋាករ ខណ្ឌព្រែកព្នៅ</v>
          </cell>
        </row>
        <row r="152">
          <cell r="Y152" t="str">
            <v>PNH53</v>
          </cell>
          <cell r="Z152" t="str">
            <v>ភ្នំពេញ</v>
          </cell>
          <cell r="AA152" t="str">
            <v>ការិយាល័យគយនិងរដ្ឋាករ ខណ្ឌច្បារអំពៅ</v>
          </cell>
        </row>
        <row r="153">
          <cell r="Y153" t="str">
            <v>PNH54</v>
          </cell>
          <cell r="Z153" t="str">
            <v>ភ្នំពេញ</v>
          </cell>
          <cell r="AA153" t="str">
            <v>ការិយាល័យគយនិងរដ្ឋាករ ខណ្ឌបឹងកេងកង</v>
          </cell>
        </row>
        <row r="154">
          <cell r="Y154" t="str">
            <v>PNH55</v>
          </cell>
          <cell r="Z154" t="str">
            <v>ភ្នំពេញ</v>
          </cell>
          <cell r="AA154" t="str">
            <v>ការិយាល័យគយនិងរដ្ឋាករ ខណ្ឌកំបូល</v>
          </cell>
        </row>
        <row r="155">
          <cell r="Y155" t="str">
            <v>PNH60</v>
          </cell>
          <cell r="Z155" t="str">
            <v>ភ្នំពេញ</v>
          </cell>
          <cell r="AA155" t="str">
            <v>សាខាគយនិងរដ្ឋាករ អាកាសយានដ្ឋានអន្តរជាតិ</v>
          </cell>
        </row>
        <row r="156">
          <cell r="Y156" t="str">
            <v>PNH61</v>
          </cell>
          <cell r="Z156" t="str">
            <v>ភ្នំពេញ</v>
          </cell>
          <cell r="AA156" t="str">
            <v>ការិយាល័យរដ្ឋបាល និងគ្រប់គ្រង</v>
          </cell>
        </row>
        <row r="157">
          <cell r="Y157" t="str">
            <v>PNHXX</v>
          </cell>
          <cell r="Z157" t="str">
            <v>ភ្នំពេញ</v>
          </cell>
          <cell r="AA157" t="str">
            <v>ការិយាល័យគយនិងរដ្ឋាករផែស្ងួត  CWT</v>
          </cell>
        </row>
        <row r="158">
          <cell r="Y158" t="str">
            <v>PUR10</v>
          </cell>
          <cell r="Z158" t="str">
            <v>ពោធិ៍សាត់</v>
          </cell>
          <cell r="AA158" t="str">
            <v>សាខាគយនិងរដ្ឋាករ ខេត្តពោធិ៍សាត់</v>
          </cell>
        </row>
        <row r="159">
          <cell r="Y159" t="str">
            <v>PUR11</v>
          </cell>
          <cell r="Z159" t="str">
            <v>ភ្នំឫស្សី</v>
          </cell>
          <cell r="AA159" t="str">
            <v>ការិយាល័យគយនិងរដ្ឋាករ ភ្នំឫស្សី</v>
          </cell>
        </row>
        <row r="160">
          <cell r="Y160" t="str">
            <v>PUR12</v>
          </cell>
          <cell r="Z160" t="str">
            <v>ពោធិ៍សាត់</v>
          </cell>
          <cell r="AA160" t="str">
            <v>ការិយាល័យគយនិងរដ្ឋាករ ស្ថានីយរថភ្លើងពោធិ៍សាត់</v>
          </cell>
        </row>
        <row r="161">
          <cell r="Y161" t="str">
            <v>PUR13</v>
          </cell>
          <cell r="Z161" t="str">
            <v>កំពង់ស្ពឺ</v>
          </cell>
          <cell r="AA161" t="str">
            <v>ការិយាល័យរដ្ឋបាល និងគ្រប់គ្រង</v>
          </cell>
        </row>
        <row r="162">
          <cell r="Y162" t="str">
            <v>PVG10</v>
          </cell>
          <cell r="Z162" t="str">
            <v>ព្រៃវែង</v>
          </cell>
          <cell r="AA162" t="str">
            <v>សាខាគយនិងរដ្ឋាករខេត្តព្រៃវែង</v>
          </cell>
        </row>
        <row r="163">
          <cell r="Y163" t="str">
            <v>PVG11</v>
          </cell>
          <cell r="Z163" t="str">
            <v>កោះសំពៅ</v>
          </cell>
          <cell r="AA163" t="str">
            <v>ការិយាល័យគយនិងរដ្ឋាករកោះសំពៅ</v>
          </cell>
        </row>
        <row r="164">
          <cell r="Y164" t="str">
            <v>PVG12</v>
          </cell>
          <cell r="Z164" t="str">
            <v>ពាមមន្ទា</v>
          </cell>
          <cell r="AA164" t="str">
            <v>ការិយាល័យគយនិងរដ្ឋាករពាមមន្ទា</v>
          </cell>
        </row>
        <row r="165">
          <cell r="Y165" t="str">
            <v>PVG13</v>
          </cell>
          <cell r="Z165" t="str">
            <v>បន្ទាយចក្រី</v>
          </cell>
          <cell r="AA165" t="str">
            <v>ការិយាល័យគយនិងរដ្ឋាករបន្ទាយចក្រី</v>
          </cell>
        </row>
        <row r="166">
          <cell r="Y166" t="str">
            <v>PVG14</v>
          </cell>
          <cell r="Z166" t="str">
            <v>កោះរកា</v>
          </cell>
          <cell r="AA166" t="str">
            <v>ការិយាល័យគយនិងរដ្ឋាករកោះរកា</v>
          </cell>
        </row>
        <row r="167">
          <cell r="Y167" t="str">
            <v>PVG15</v>
          </cell>
          <cell r="Z167" t="str">
            <v>ម៉ឺនជ័យ</v>
          </cell>
          <cell r="AA167" t="str">
            <v>ការិយាល័យគយនិងរដ្ឋាករម៉ឺន ជ័យ</v>
          </cell>
        </row>
        <row r="168">
          <cell r="Y168" t="str">
            <v>PVG16</v>
          </cell>
          <cell r="Z168" t="str">
            <v>ព្រៃវែង</v>
          </cell>
          <cell r="AA168" t="str">
            <v>ការិយាល័យរដ្ឋបាល និងគ្រប់គ្រង</v>
          </cell>
        </row>
        <row r="169">
          <cell r="Y169" t="str">
            <v>PVR10</v>
          </cell>
          <cell r="Z169" t="str">
            <v>ព្រះវិហារ</v>
          </cell>
          <cell r="AA169" t="str">
            <v>សាខាគយនិងរដ្ឋាករ ខេត្តព្រះវិហារ</v>
          </cell>
        </row>
        <row r="170">
          <cell r="Y170" t="str">
            <v>PVR11</v>
          </cell>
          <cell r="Z170" t="str">
            <v>ព្រះវិហារ</v>
          </cell>
          <cell r="AA170" t="str">
            <v>ការិយាល័យរដ្ឋបាល និងគ្រប់គ្រង</v>
          </cell>
        </row>
        <row r="171">
          <cell r="Y171" t="str">
            <v>PVR12</v>
          </cell>
          <cell r="Z171" t="str">
            <v>អានសេះ</v>
          </cell>
          <cell r="AA171" t="str">
            <v>ការិយាល័យគយនិងរដ្ឋាករ អានសេះ</v>
          </cell>
        </row>
        <row r="172">
          <cell r="Y172" t="str">
            <v>PVR13</v>
          </cell>
          <cell r="Z172" t="str">
            <v>តាថាវ</v>
          </cell>
          <cell r="AA172" t="str">
            <v>ការិយាល័យគយនិងរដ្ឋាករ តាថាវ</v>
          </cell>
        </row>
        <row r="173">
          <cell r="Y173" t="str">
            <v>RAT10</v>
          </cell>
          <cell r="Z173" t="str">
            <v>អូរយ៉ាដាវ</v>
          </cell>
          <cell r="AA173" t="str">
            <v>ការិយាល័យគយនិងរដ្ឋាករ អូរយ៉ាដាវ</v>
          </cell>
        </row>
        <row r="174">
          <cell r="Y174" t="str">
            <v>RAT11</v>
          </cell>
          <cell r="Z174" t="str">
            <v>រតនគិរី</v>
          </cell>
          <cell r="AA174" t="str">
            <v>សាខាគយនិងរដ្ឋាករ ខេត្តរតនគិរី</v>
          </cell>
        </row>
        <row r="175">
          <cell r="Y175" t="str">
            <v>RAT12</v>
          </cell>
          <cell r="Z175" t="str">
            <v>រតនគិរី</v>
          </cell>
          <cell r="AA175" t="str">
            <v>ការិយាល័យរដ្ឋបាល និងគ្រប់គ្រង</v>
          </cell>
        </row>
        <row r="176">
          <cell r="Y176" t="str">
            <v>SHV10</v>
          </cell>
          <cell r="Z176" t="str">
            <v>ព្រះសីហនុ</v>
          </cell>
          <cell r="AA176" t="str">
            <v>សាខាគយនិងរដ្ឋាករខេត្តព្រះសីហនុ</v>
          </cell>
        </row>
        <row r="177">
          <cell r="Y177" t="str">
            <v>SHV11</v>
          </cell>
          <cell r="Z177" t="str">
            <v>ព្រះសីហនុ</v>
          </cell>
          <cell r="AA177" t="str">
            <v>សាខាគយនិងរដ្ឋាករ កំពង់ផែអន្តរជាតិក្រុងព្រះសីហនុ</v>
          </cell>
        </row>
        <row r="178">
          <cell r="Y178" t="str">
            <v>SHV12</v>
          </cell>
          <cell r="Z178" t="str">
            <v>ស្ទឹងហាវ</v>
          </cell>
          <cell r="AA178" t="str">
            <v>ការិយាល័យគយនិងរដ្ឋាករស្ទឹងហាវ</v>
          </cell>
        </row>
        <row r="179">
          <cell r="Y179" t="str">
            <v>SHV13</v>
          </cell>
          <cell r="Z179" t="str">
            <v>ទំនប់រលក</v>
          </cell>
          <cell r="AA179" t="str">
            <v>ការិយាល័យគយនិងរដ្ឋាករទំនប់រលក</v>
          </cell>
        </row>
        <row r="180">
          <cell r="Y180" t="str">
            <v>SHV14</v>
          </cell>
          <cell r="Z180" t="str">
            <v>ព្រះសីហនុ</v>
          </cell>
          <cell r="AA180" t="str">
            <v>ការិយាល័យគយនិងរដ្ឋាករស្ថានីយរថភ្លើងក្រុងព្រះសីហនុ</v>
          </cell>
        </row>
        <row r="181">
          <cell r="Y181" t="str">
            <v>SHV15</v>
          </cell>
          <cell r="Z181" t="str">
            <v>កែវផុស</v>
          </cell>
          <cell r="AA181" t="str">
            <v>ការិយាល័យគយនិងរដ្ឋាករកែវផុស</v>
          </cell>
        </row>
        <row r="182">
          <cell r="Y182" t="str">
            <v>SHV16</v>
          </cell>
          <cell r="Z182" t="str">
            <v>ព្រះសីហនុ</v>
          </cell>
          <cell r="AA182" t="str">
            <v>ការិយាល័យរដ្ឋបាល និងគ្រប់គ្រង</v>
          </cell>
        </row>
        <row r="183">
          <cell r="Y183" t="str">
            <v>SHV21</v>
          </cell>
          <cell r="Z183" t="str">
            <v>ព្រះសីហនុ</v>
          </cell>
          <cell r="AA183" t="str">
            <v>ការិយាល័យរដ្ឋបាល និងគ្រប់គ្រង</v>
          </cell>
        </row>
        <row r="184">
          <cell r="Y184" t="str">
            <v>SHV22</v>
          </cell>
          <cell r="Z184" t="str">
            <v>ព្រះសីហនុ</v>
          </cell>
          <cell r="AA184" t="str">
            <v>ការិយាល័យ ត្រួតពិនិត្យគយ</v>
          </cell>
        </row>
        <row r="185">
          <cell r="Y185" t="str">
            <v>SHV30</v>
          </cell>
          <cell r="Z185" t="str">
            <v>ព្រះសីហនុ</v>
          </cell>
          <cell r="AA185" t="str">
            <v>ការិយាល័យគយនិងរដ្ឋាករ​ ប្រចាំតំបន់សេដ្ឋកិច្ចពិសេសក្រុងព្រះសីហនុ</v>
          </cell>
        </row>
        <row r="186">
          <cell r="Y186" t="str">
            <v>SHV31</v>
          </cell>
          <cell r="Z186" t="str">
            <v>ព្រះសីហនុ</v>
          </cell>
          <cell r="AA186" t="str">
            <v>ការិយាល័យគយនិងរដ្ឋាករ​ ប្រចាំតំបន់សេដ្ឋកិច្ចពិសេសក្រុងព្រះសីហនុ (ផ្នែក A )</v>
          </cell>
        </row>
        <row r="187">
          <cell r="Y187" t="str">
            <v>SHV32</v>
          </cell>
          <cell r="Z187" t="str">
            <v>ព្រះសីហនុ</v>
          </cell>
          <cell r="AA187" t="str">
            <v>ការិយាល័យគយនិងរដ្ឋាករ​ ប្រចាំតំបន់សេដ្ឋកិច្ចពិសេសស្ទឹងហាវ</v>
          </cell>
        </row>
        <row r="188">
          <cell r="Y188" t="str">
            <v>SHV33</v>
          </cell>
          <cell r="Z188" t="str">
            <v>ព្រះសីហនុ</v>
          </cell>
          <cell r="AA188" t="str">
            <v>ការិយាល័យគយនិងរដ្ឋាករ​ ប្រចាំតំបន់សេដ្ឋកិច្ចពិសេសកំពង់ផែក្រុងព្រះសីហនុ</v>
          </cell>
        </row>
        <row r="189">
          <cell r="Y189" t="str">
            <v>SHV34</v>
          </cell>
          <cell r="Z189" t="str">
            <v>ព្រះសីហនុ</v>
          </cell>
          <cell r="AA189" t="str">
            <v>ការិយាល័យគយនិងរដ្ឋាករ​ ប្រចាំតំបន់សេដ្ឋកិច្ចពិសេសក្រុងព្រះសីហនុ (ផ្នែក B,C,D,E និង F )</v>
          </cell>
        </row>
        <row r="190">
          <cell r="Y190" t="str">
            <v>SHV35</v>
          </cell>
          <cell r="Z190" t="str">
            <v>ព្រះសីហនុ</v>
          </cell>
          <cell r="AA190" t="str">
            <v>ការិយាល័យគយនិងរដ្ឋាករប្រចាំតំបន់សេដ្ឋកិច្ចពិសេស ខេមបូឌាន ចេជាង ហ្គ័រជី</v>
          </cell>
        </row>
        <row r="191">
          <cell r="Y191" t="str">
            <v>SHV61</v>
          </cell>
          <cell r="Z191" t="str">
            <v>ព្រះសីហនុ</v>
          </cell>
          <cell r="AA191" t="str">
            <v>ការិយាល័យត្រួតពិនិត្យគយអាកាសយានដ្ឋានអន្តរជាតិព្រះសីហនុ</v>
          </cell>
        </row>
        <row r="192">
          <cell r="Y192" t="str">
            <v>SRP10</v>
          </cell>
          <cell r="Z192" t="str">
            <v>សៀមរាប</v>
          </cell>
          <cell r="AA192" t="str">
            <v>សាខាគយនិងរដ្ឋាករ ខេត្តសៀមរាប</v>
          </cell>
        </row>
        <row r="193">
          <cell r="Y193" t="str">
            <v>SRP11</v>
          </cell>
          <cell r="Z193" t="str">
            <v>សៀមរាប</v>
          </cell>
          <cell r="AA193" t="str">
            <v>ការិយាល័យត្រួតពិនិត្យគយអាកាសយានដ្ឋានអន្តរជាតិសៀមរាប</v>
          </cell>
        </row>
        <row r="194">
          <cell r="Y194" t="str">
            <v>SRP12</v>
          </cell>
          <cell r="Z194" t="str">
            <v>សៀមរាប</v>
          </cell>
          <cell r="AA194" t="str">
            <v>ការិយាល័យរដ្ឋបាល និងគ្រប់គ្រង</v>
          </cell>
        </row>
        <row r="195">
          <cell r="Y195" t="str">
            <v>SRP13</v>
          </cell>
          <cell r="Z195" t="str">
            <v>សៀមរាប</v>
          </cell>
          <cell r="AA195" t="str">
            <v>ការិយាល័យ ត្រួតពិនិត្យគយ</v>
          </cell>
        </row>
        <row r="196">
          <cell r="Y196" t="str">
            <v>STG10</v>
          </cell>
          <cell r="Z196" t="str">
            <v>ស្ទឹងត្រែង</v>
          </cell>
          <cell r="AA196" t="str">
            <v>សាខាគយនិងរដ្ឋាករ ខេត្តស្ទឹងត្រែង</v>
          </cell>
        </row>
        <row r="197">
          <cell r="Y197" t="str">
            <v>STG11</v>
          </cell>
          <cell r="Z197" t="str">
            <v>អូរស្វាយ</v>
          </cell>
          <cell r="AA197" t="str">
            <v>ការិយាល័យគយនិងរដ្ឋាករ អូរស្វាយ</v>
          </cell>
        </row>
        <row r="198">
          <cell r="Y198" t="str">
            <v>STG12</v>
          </cell>
          <cell r="Z198" t="str">
            <v>ត្រពាំងក្រៀល</v>
          </cell>
          <cell r="AA198" t="str">
            <v xml:space="preserve">ការិយាល័យគយនិងរដ្ឋាករ ត្រពាំងក្រៀល (ដុងក្រឡ) </v>
          </cell>
        </row>
        <row r="199">
          <cell r="Y199" t="str">
            <v>STG13</v>
          </cell>
          <cell r="Z199" t="str">
            <v>ស្ទឹងត្រែង</v>
          </cell>
          <cell r="AA199" t="str">
            <v>ការិយាល័យរដ្ឋបាល និងគ្រប់គ្រង</v>
          </cell>
        </row>
        <row r="200">
          <cell r="Y200" t="str">
            <v>SVR10</v>
          </cell>
          <cell r="Z200" t="str">
            <v>ស្វាយរៀង</v>
          </cell>
          <cell r="AA200" t="str">
            <v>សាខាគយនិងរដ្ឋាករខេត្តស្វាយរៀង</v>
          </cell>
        </row>
        <row r="201">
          <cell r="Y201" t="str">
            <v>SVR11</v>
          </cell>
          <cell r="Z201" t="str">
            <v>បាវិត</v>
          </cell>
          <cell r="AA201" t="str">
            <v>ការិយាល័យគយនិងរដ្ឋាករបាវិត</v>
          </cell>
        </row>
        <row r="202">
          <cell r="Y202" t="str">
            <v>SVR12</v>
          </cell>
          <cell r="Z202" t="str">
            <v>ព្រៃវល្លិ៍</v>
          </cell>
          <cell r="AA202" t="str">
            <v>ការិយាល័យគយនិងរដ្ឋាករព្រៃវល្លិ៍</v>
          </cell>
        </row>
        <row r="203">
          <cell r="Y203" t="str">
            <v>SVR13</v>
          </cell>
          <cell r="Z203" t="str">
            <v>បុសមន</v>
          </cell>
          <cell r="AA203" t="str">
            <v>ការិយាល័យគយនិងរដ្ឋាករបុសមន</v>
          </cell>
        </row>
        <row r="204">
          <cell r="Y204" t="str">
            <v>SVR14</v>
          </cell>
          <cell r="Z204" t="str">
            <v>សំរោង</v>
          </cell>
          <cell r="AA204" t="str">
            <v>ការិយាល័យគយនិងរដ្ឋាករសំរោង</v>
          </cell>
        </row>
        <row r="205">
          <cell r="Y205" t="str">
            <v>SVR15</v>
          </cell>
          <cell r="Z205" t="str">
            <v>បាវិត</v>
          </cell>
          <cell r="AA205" t="str">
            <v>ការិយាល័យគយនិងរដ្ឋាករផែស្ងួត សូ ងួន បាវិត</v>
          </cell>
        </row>
        <row r="206">
          <cell r="Y206" t="str">
            <v>SVR16</v>
          </cell>
          <cell r="Z206" t="str">
            <v>ស្វាយរៀង</v>
          </cell>
          <cell r="AA206" t="str">
            <v>ការិយាល័យរដ្ឋបាល និងគ្រប់គ្រង</v>
          </cell>
        </row>
        <row r="207">
          <cell r="Y207" t="str">
            <v>SVR17</v>
          </cell>
          <cell r="Z207" t="str">
            <v>ដូង</v>
          </cell>
          <cell r="AA207" t="str">
            <v>ការិយាល័យគយនិងរដ្ឋាករដូង</v>
          </cell>
        </row>
        <row r="208">
          <cell r="Y208" t="str">
            <v>SVR30</v>
          </cell>
          <cell r="Z208" t="str">
            <v>ស្វាយរៀង</v>
          </cell>
          <cell r="AA208" t="str">
            <v>ការិយាល័យគយនិងរដ្ឋាករ​ ប្រចាំតំបន់សេដ្ឋកិច្ចពិសេសមេនហាតធេន</v>
          </cell>
        </row>
        <row r="209">
          <cell r="Y209" t="str">
            <v>SVR31</v>
          </cell>
          <cell r="Z209" t="str">
            <v>ស្វាយរៀង</v>
          </cell>
          <cell r="AA209" t="str">
            <v>ការិយាល័យគយនិងរដ្ឋាករ​ ប្រចាំតំបន់សេដ្ឋកិច្ចពិសេសតាយសេង បាវិត</v>
          </cell>
        </row>
        <row r="210">
          <cell r="Y210" t="str">
            <v>SVR32</v>
          </cell>
          <cell r="Z210" t="str">
            <v>ស្វាយរៀង</v>
          </cell>
          <cell r="AA210" t="str">
            <v>ការិយាល័យគយនិងរដ្ឋាករ​ ប្រចាំតំបន់សេដ្ឋកិច្ចពិសេសដ្រេហ្គន ឃីង បាវិត</v>
          </cell>
        </row>
        <row r="211">
          <cell r="Y211" t="str">
            <v>SVR33</v>
          </cell>
          <cell r="Z211" t="str">
            <v>ស្វាយរៀង</v>
          </cell>
          <cell r="AA211" t="str">
            <v>ការិយាល័យគយនិងរដ្ឋាករ​ ប្រចាំតំបន់សេដ្ឋកិច្ចពិសេសសាន់ដុង សាន់សែល ស្វាយរៀង</v>
          </cell>
        </row>
        <row r="212">
          <cell r="Y212" t="str">
            <v>SVR34</v>
          </cell>
          <cell r="Z212" t="str">
            <v>ស្វាយរៀង</v>
          </cell>
          <cell r="AA212" t="str">
            <v>ការិយាល័យគយនិងរដ្ឋាករ​ ប្រចាំតំបន់សេដ្ឋកិច្ចពិសេសហាយ ផាក</v>
          </cell>
        </row>
        <row r="213">
          <cell r="Y213" t="str">
            <v>SVR35</v>
          </cell>
          <cell r="Z213" t="str">
            <v>ស្វាយរៀង</v>
          </cell>
          <cell r="AA213" t="str">
            <v>ការិយាល័យគយនិងរដ្ឋាករតំបន់សេដ្ឋកិច្ចពិសេសស្វាយរៀងហ្គីហ្គារីសស៏</v>
          </cell>
        </row>
        <row r="214">
          <cell r="Y214" t="str">
            <v>SVR36</v>
          </cell>
          <cell r="Z214" t="str">
            <v>ស្វាយរៀង</v>
          </cell>
          <cell r="AA214" t="str">
            <v>ការិយាល័យគយនិងរដ្ឋាករប្រចាំតំបន់សេដ្ឋកិច្ចពិសេស អ៊ិនធើវៀ អូតូម៉ូបាល អ៊ិនដាសស្រ្ទី ខមផ្លេកស៍</v>
          </cell>
        </row>
        <row r="215">
          <cell r="Y215" t="str">
            <v>SVR37</v>
          </cell>
          <cell r="Z215" t="str">
            <v>ស្វាយរៀង</v>
          </cell>
          <cell r="AA215" t="str">
            <v>ការិយាល័យគយនិងរដ្ឋាករប្រចាំតំបន់សេដ្ឋកិច្ចពិសេស ឈីលូ ជាន ពុ ចាយ</v>
          </cell>
        </row>
        <row r="216">
          <cell r="Y216" t="str">
            <v>SVR38</v>
          </cell>
          <cell r="Z216" t="str">
            <v>ស្វាយរៀង</v>
          </cell>
          <cell r="AA216" t="str">
            <v>ការិយាល័យគយនិងរដ្ឋាករតំបន់សេដ្ឋកិច្ចពិសេស ស៊ីន បាវិត</v>
          </cell>
        </row>
        <row r="217">
          <cell r="Y217" t="str">
            <v>TAK10</v>
          </cell>
          <cell r="Z217" t="str">
            <v>តាកែវ</v>
          </cell>
          <cell r="AA217" t="str">
            <v>សាខាគយនិងរដ្ឋាករខេត្តតាកែវ</v>
          </cell>
        </row>
        <row r="218">
          <cell r="Y218" t="str">
            <v>TAK11</v>
          </cell>
          <cell r="Z218" t="str">
            <v>កំពង់ក្រសាំង</v>
          </cell>
          <cell r="AA218" t="str">
            <v>ការិយាល័យគយនិងរដ្ឋាករកំពង់ក្រសាំង</v>
          </cell>
        </row>
        <row r="219">
          <cell r="Y219" t="str">
            <v>TAK12</v>
          </cell>
          <cell r="Z219" t="str">
            <v>ភ្នំដិន</v>
          </cell>
          <cell r="AA219" t="str">
            <v>ការិយាល័យគយនិងរដ្ឋាករភ្នំដិន</v>
          </cell>
        </row>
        <row r="220">
          <cell r="Y220" t="str">
            <v>TAK13</v>
          </cell>
          <cell r="Z220" t="str">
            <v>បាក់ដៃ</v>
          </cell>
          <cell r="AA220" t="str">
            <v>ការិយាល័យគយនិងរដ្ឋាករបាក់ដៃ</v>
          </cell>
        </row>
        <row r="221">
          <cell r="Y221" t="str">
            <v>TAK14</v>
          </cell>
          <cell r="Z221" t="str">
            <v>តាកែវ</v>
          </cell>
          <cell r="AA221" t="str">
            <v>ការិយាល័យរដ្ឋបាល និងគ្រប់គ្រង</v>
          </cell>
        </row>
        <row r="222">
          <cell r="Y222" t="str">
            <v>TAK30</v>
          </cell>
          <cell r="Z222" t="str">
            <v>តាកែវ</v>
          </cell>
          <cell r="AA222" t="str">
            <v>ការិយាល័យគយនិងរដ្ឋាករ​ ប្រចាំតំបន់សេដ្ឋកិច្ចពិសេសដួងឈីវ ភ្នំដិន</v>
          </cell>
        </row>
        <row r="223">
          <cell r="Y223" t="str">
            <v>TBK10</v>
          </cell>
          <cell r="Z223" t="str">
            <v>ត្បូងឃ្មុំ</v>
          </cell>
          <cell r="AA223" t="str">
            <v>សាខាគយនិងរដ្ឋាករខេត្តត្បូងឃ្មុំ</v>
          </cell>
        </row>
        <row r="224">
          <cell r="Y224" t="str">
            <v>TBK18</v>
          </cell>
          <cell r="Z224" t="str">
            <v>ត្បូងឃ្មុំ</v>
          </cell>
          <cell r="AA224" t="str">
            <v>ការិយាល័យរដ្ឋបាល និងគ្រប់គ្រង</v>
          </cell>
        </row>
        <row r="225">
          <cell r="Y225" t="str">
            <v>TBK30</v>
          </cell>
          <cell r="Z225" t="str">
            <v>ត្បូងឃ្មុំ</v>
          </cell>
          <cell r="AA225" t="str">
            <v>ការិយាល័យគយនិងរដ្ឋាករ​ ប្រចាំតំបន់សេដ្ឋកិច្ចពិសេសថារី កំពង់ចាម</v>
          </cell>
        </row>
        <row r="226">
          <cell r="Y226" t="str">
            <v>ZZZZZ</v>
          </cell>
          <cell r="Z226" t="str">
            <v>Unknown</v>
          </cell>
          <cell r="AA226" t="str">
            <v>មិនស្គាល់ការិយាល័យ</v>
          </cell>
        </row>
      </sheetData>
    </sheetDataSet>
  </externalBook>
</externalLink>
</file>

<file path=xl/theme/theme1.xml><?xml version="1.0" encoding="utf-8"?>
<a:theme xmlns:a="http://purl.oclc.org/ooxml/drawingml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7.xml"/><Relationship Id="rId1" Type="http://purl.oclc.org/ooxml/officeDocument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9.xml"/><Relationship Id="rId1" Type="http://purl.oclc.org/ooxml/officeDocument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1.xml"/><Relationship Id="rId1" Type="http://purl.oclc.org/ooxml/officeDocument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3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9199-4213-4D0B-8025-94D819476A2A}">
  <sheetPr codeName="Sheet7">
    <tabColor rgb="FF9C0C84"/>
    <pageSetUpPr fitToPage="1"/>
  </sheetPr>
  <dimension ref="A1:J64"/>
  <sheetViews>
    <sheetView tabSelected="1" zoomScaleNormal="100" zoomScalePageLayoutView="64" workbookViewId="0">
      <selection activeCell="E5" sqref="E5:G6"/>
    </sheetView>
  </sheetViews>
  <sheetFormatPr baseColWidth="10" defaultColWidth="8.83203125" defaultRowHeight="16"/>
  <cols>
    <col min="1" max="1" width="6.33203125" customWidth="1"/>
    <col min="2" max="2" width="29" customWidth="1"/>
    <col min="4" max="4" width="11.83203125" bestFit="1" customWidth="1"/>
    <col min="5" max="5" width="19.5" bestFit="1" customWidth="1"/>
    <col min="6" max="6" width="17.6640625" bestFit="1" customWidth="1"/>
    <col min="7" max="7" width="16.6640625" bestFit="1" customWidth="1"/>
    <col min="8" max="9" width="17.6640625" bestFit="1" customWidth="1"/>
    <col min="10" max="10" width="20" bestFit="1" customWidth="1"/>
  </cols>
  <sheetData>
    <row r="1" spans="1:10" ht="37.25" customHeight="1">
      <c r="E1" s="437" t="s">
        <v>59</v>
      </c>
      <c r="F1" s="437"/>
      <c r="G1" s="437"/>
    </row>
    <row r="2" spans="1:10" ht="25.5" customHeight="1">
      <c r="C2" s="11"/>
      <c r="D2" s="11"/>
      <c r="E2" s="434" t="s">
        <v>61</v>
      </c>
      <c r="F2" s="434"/>
      <c r="G2" s="434"/>
    </row>
    <row r="3" spans="1:10" ht="25.5" customHeight="1">
      <c r="A3" s="434" t="s">
        <v>60</v>
      </c>
      <c r="B3" s="434"/>
      <c r="C3" s="11"/>
      <c r="D3" s="11"/>
      <c r="E3" s="439">
        <v>3</v>
      </c>
      <c r="F3" s="439"/>
      <c r="G3" s="439"/>
      <c r="J3" s="2"/>
    </row>
    <row r="4" spans="1:10" ht="25.5" customHeight="1">
      <c r="A4" s="434" t="s">
        <v>129</v>
      </c>
      <c r="B4" s="434"/>
      <c r="C4" s="11"/>
      <c r="D4" s="11"/>
      <c r="E4" s="2"/>
      <c r="F4" s="2"/>
      <c r="G4" s="2"/>
      <c r="J4" s="2"/>
    </row>
    <row r="5" spans="1:10" ht="25.5" customHeight="1">
      <c r="A5" s="434" t="s">
        <v>130</v>
      </c>
      <c r="B5" s="434"/>
      <c r="C5" s="12"/>
      <c r="D5" s="12"/>
      <c r="E5" s="437" t="s">
        <v>388</v>
      </c>
      <c r="F5" s="437"/>
      <c r="G5" s="437"/>
      <c r="J5" s="2"/>
    </row>
    <row r="6" spans="1:10">
      <c r="A6" s="435">
        <v>134</v>
      </c>
      <c r="B6" s="435"/>
      <c r="C6" s="13"/>
      <c r="D6" s="13"/>
      <c r="E6" s="438"/>
      <c r="F6" s="438"/>
      <c r="G6" s="438"/>
      <c r="H6" s="13"/>
      <c r="I6" s="13"/>
      <c r="J6" s="13"/>
    </row>
    <row r="7" spans="1:10" s="24" customFormat="1" ht="27" customHeight="1">
      <c r="A7" s="3" t="s">
        <v>62</v>
      </c>
      <c r="B7" s="3" t="s">
        <v>63</v>
      </c>
      <c r="C7" s="3" t="s">
        <v>64</v>
      </c>
      <c r="D7" s="3" t="s">
        <v>65</v>
      </c>
      <c r="E7" s="3" t="s">
        <v>66</v>
      </c>
      <c r="F7" s="3" t="s">
        <v>67</v>
      </c>
      <c r="G7" s="3" t="s">
        <v>68</v>
      </c>
      <c r="H7" s="3" t="s">
        <v>69</v>
      </c>
      <c r="I7" s="3" t="s">
        <v>70</v>
      </c>
      <c r="J7" s="3" t="s">
        <v>71</v>
      </c>
    </row>
    <row r="8" spans="1:10" ht="27" customHeight="1">
      <c r="A8" s="5">
        <v>1</v>
      </c>
      <c r="B8" s="6" t="s">
        <v>72</v>
      </c>
      <c r="C8" s="7" t="s">
        <v>73</v>
      </c>
      <c r="D8" s="8"/>
      <c r="E8" s="9"/>
      <c r="F8" s="9"/>
      <c r="G8" s="9"/>
      <c r="H8" s="9"/>
      <c r="I8" s="9"/>
      <c r="J8" s="243">
        <f>SUM(F8:I8)</f>
        <v>0</v>
      </c>
    </row>
    <row r="9" spans="1:10" ht="27" customHeight="1">
      <c r="A9" s="5">
        <v>2</v>
      </c>
      <c r="B9" s="6" t="s">
        <v>43</v>
      </c>
      <c r="C9" s="7" t="s">
        <v>73</v>
      </c>
      <c r="D9" s="8"/>
      <c r="E9" s="9"/>
      <c r="F9" s="9"/>
      <c r="G9" s="9"/>
      <c r="H9" s="9"/>
      <c r="I9" s="9"/>
      <c r="J9" s="243">
        <f t="shared" ref="J9:J59" si="0">SUM(F9:I9)</f>
        <v>0</v>
      </c>
    </row>
    <row r="10" spans="1:10" ht="27" customHeight="1">
      <c r="A10" s="5">
        <v>3</v>
      </c>
      <c r="B10" s="6" t="s">
        <v>27</v>
      </c>
      <c r="C10" s="7" t="s">
        <v>74</v>
      </c>
      <c r="D10" s="8"/>
      <c r="E10" s="9"/>
      <c r="F10" s="9"/>
      <c r="G10" s="9"/>
      <c r="H10" s="9"/>
      <c r="I10" s="9"/>
      <c r="J10" s="243">
        <f t="shared" si="0"/>
        <v>0</v>
      </c>
    </row>
    <row r="11" spans="1:10" ht="27" customHeight="1">
      <c r="A11" s="5">
        <v>4</v>
      </c>
      <c r="B11" s="6" t="s">
        <v>75</v>
      </c>
      <c r="C11" s="7" t="s">
        <v>74</v>
      </c>
      <c r="D11" s="8"/>
      <c r="E11" s="9"/>
      <c r="F11" s="9"/>
      <c r="G11" s="9"/>
      <c r="H11" s="9"/>
      <c r="I11" s="9"/>
      <c r="J11" s="243">
        <f t="shared" si="0"/>
        <v>0</v>
      </c>
    </row>
    <row r="12" spans="1:10" ht="27" customHeight="1">
      <c r="A12" s="5">
        <v>5</v>
      </c>
      <c r="B12" s="6" t="s">
        <v>76</v>
      </c>
      <c r="C12" s="7" t="s">
        <v>74</v>
      </c>
      <c r="D12" s="8"/>
      <c r="E12" s="9"/>
      <c r="F12" s="9"/>
      <c r="G12" s="9"/>
      <c r="H12" s="9"/>
      <c r="I12" s="9"/>
      <c r="J12" s="243">
        <f t="shared" si="0"/>
        <v>0</v>
      </c>
    </row>
    <row r="13" spans="1:10" ht="27" customHeight="1">
      <c r="A13" s="5">
        <v>6</v>
      </c>
      <c r="B13" s="6" t="s">
        <v>77</v>
      </c>
      <c r="C13" s="7" t="s">
        <v>73</v>
      </c>
      <c r="D13" s="8"/>
      <c r="E13" s="9"/>
      <c r="F13" s="9"/>
      <c r="G13" s="9"/>
      <c r="H13" s="9"/>
      <c r="I13" s="9"/>
      <c r="J13" s="243">
        <f t="shared" si="0"/>
        <v>0</v>
      </c>
    </row>
    <row r="14" spans="1:10" ht="27" customHeight="1">
      <c r="A14" s="5">
        <v>7</v>
      </c>
      <c r="B14" s="6" t="s">
        <v>78</v>
      </c>
      <c r="C14" s="7" t="s">
        <v>74</v>
      </c>
      <c r="D14" s="8"/>
      <c r="E14" s="9"/>
      <c r="F14" s="9"/>
      <c r="G14" s="9"/>
      <c r="H14" s="9"/>
      <c r="I14" s="9"/>
      <c r="J14" s="243">
        <f t="shared" si="0"/>
        <v>0</v>
      </c>
    </row>
    <row r="15" spans="1:10" ht="27" customHeight="1">
      <c r="A15" s="5">
        <v>8</v>
      </c>
      <c r="B15" s="6" t="s">
        <v>79</v>
      </c>
      <c r="C15" s="7" t="s">
        <v>73</v>
      </c>
      <c r="D15" s="8"/>
      <c r="E15" s="9"/>
      <c r="F15" s="9"/>
      <c r="G15" s="9"/>
      <c r="H15" s="9"/>
      <c r="I15" s="9"/>
      <c r="J15" s="243">
        <f t="shared" si="0"/>
        <v>0</v>
      </c>
    </row>
    <row r="16" spans="1:10" ht="27" customHeight="1">
      <c r="A16" s="5">
        <v>9</v>
      </c>
      <c r="B16" s="6" t="s">
        <v>80</v>
      </c>
      <c r="C16" s="7" t="s">
        <v>73</v>
      </c>
      <c r="D16" s="8"/>
      <c r="E16" s="9"/>
      <c r="F16" s="9"/>
      <c r="G16" s="9"/>
      <c r="H16" s="9"/>
      <c r="I16" s="9"/>
      <c r="J16" s="243">
        <f t="shared" si="0"/>
        <v>0</v>
      </c>
    </row>
    <row r="17" spans="1:10" ht="27" customHeight="1">
      <c r="A17" s="5">
        <v>10</v>
      </c>
      <c r="B17" s="6" t="s">
        <v>81</v>
      </c>
      <c r="C17" s="7" t="s">
        <v>73</v>
      </c>
      <c r="D17" s="8"/>
      <c r="E17" s="9"/>
      <c r="F17" s="9"/>
      <c r="G17" s="9"/>
      <c r="H17" s="9"/>
      <c r="I17" s="9"/>
      <c r="J17" s="243">
        <f t="shared" si="0"/>
        <v>0</v>
      </c>
    </row>
    <row r="18" spans="1:10" ht="27" customHeight="1">
      <c r="A18" s="5">
        <v>11</v>
      </c>
      <c r="B18" s="6" t="s">
        <v>82</v>
      </c>
      <c r="C18" s="7" t="s">
        <v>73</v>
      </c>
      <c r="D18" s="8"/>
      <c r="E18" s="9"/>
      <c r="F18" s="9"/>
      <c r="G18" s="9"/>
      <c r="H18" s="9"/>
      <c r="I18" s="9"/>
      <c r="J18" s="243">
        <f t="shared" si="0"/>
        <v>0</v>
      </c>
    </row>
    <row r="19" spans="1:10" ht="27" customHeight="1">
      <c r="A19" s="5">
        <v>12</v>
      </c>
      <c r="B19" s="6" t="s">
        <v>83</v>
      </c>
      <c r="C19" s="7" t="s">
        <v>73</v>
      </c>
      <c r="D19" s="8"/>
      <c r="E19" s="9"/>
      <c r="F19" s="9"/>
      <c r="G19" s="9"/>
      <c r="H19" s="9"/>
      <c r="I19" s="9"/>
      <c r="J19" s="243">
        <f t="shared" si="0"/>
        <v>0</v>
      </c>
    </row>
    <row r="20" spans="1:10" ht="27" customHeight="1">
      <c r="A20" s="5">
        <v>13</v>
      </c>
      <c r="B20" s="6" t="s">
        <v>84</v>
      </c>
      <c r="C20" s="7" t="s">
        <v>73</v>
      </c>
      <c r="D20" s="8"/>
      <c r="E20" s="9"/>
      <c r="F20" s="9"/>
      <c r="G20" s="9"/>
      <c r="H20" s="9"/>
      <c r="I20" s="9"/>
      <c r="J20" s="243">
        <f t="shared" si="0"/>
        <v>0</v>
      </c>
    </row>
    <row r="21" spans="1:10" ht="27" customHeight="1">
      <c r="A21" s="5">
        <v>14</v>
      </c>
      <c r="B21" s="6" t="s">
        <v>85</v>
      </c>
      <c r="C21" s="7" t="s">
        <v>73</v>
      </c>
      <c r="D21" s="8"/>
      <c r="E21" s="9"/>
      <c r="F21" s="9"/>
      <c r="G21" s="9"/>
      <c r="H21" s="9"/>
      <c r="I21" s="9"/>
      <c r="J21" s="243">
        <f t="shared" si="0"/>
        <v>0</v>
      </c>
    </row>
    <row r="22" spans="1:10" ht="27" customHeight="1">
      <c r="A22" s="5">
        <v>15</v>
      </c>
      <c r="B22" s="6" t="s">
        <v>86</v>
      </c>
      <c r="C22" s="7" t="s">
        <v>73</v>
      </c>
      <c r="D22" s="8"/>
      <c r="E22" s="9"/>
      <c r="F22" s="9"/>
      <c r="G22" s="9"/>
      <c r="H22" s="9"/>
      <c r="I22" s="9"/>
      <c r="J22" s="243">
        <f t="shared" si="0"/>
        <v>0</v>
      </c>
    </row>
    <row r="23" spans="1:10" ht="27" customHeight="1">
      <c r="A23" s="5">
        <v>16</v>
      </c>
      <c r="B23" s="6" t="s">
        <v>87</v>
      </c>
      <c r="C23" s="7" t="s">
        <v>73</v>
      </c>
      <c r="D23" s="8"/>
      <c r="E23" s="9"/>
      <c r="F23" s="9"/>
      <c r="G23" s="9"/>
      <c r="H23" s="9"/>
      <c r="I23" s="9"/>
      <c r="J23" s="243">
        <f t="shared" si="0"/>
        <v>0</v>
      </c>
    </row>
    <row r="24" spans="1:10" ht="27" customHeight="1">
      <c r="A24" s="5">
        <v>17</v>
      </c>
      <c r="B24" s="6" t="s">
        <v>88</v>
      </c>
      <c r="C24" s="7" t="s">
        <v>73</v>
      </c>
      <c r="D24" s="8"/>
      <c r="E24" s="9"/>
      <c r="F24" s="9"/>
      <c r="G24" s="9"/>
      <c r="H24" s="9"/>
      <c r="I24" s="9"/>
      <c r="J24" s="243">
        <f t="shared" si="0"/>
        <v>0</v>
      </c>
    </row>
    <row r="25" spans="1:10" ht="27" customHeight="1">
      <c r="A25" s="5">
        <v>18</v>
      </c>
      <c r="B25" s="6" t="s">
        <v>89</v>
      </c>
      <c r="C25" s="7" t="s">
        <v>73</v>
      </c>
      <c r="D25" s="8"/>
      <c r="E25" s="9"/>
      <c r="F25" s="9"/>
      <c r="G25" s="9"/>
      <c r="H25" s="9"/>
      <c r="I25" s="9"/>
      <c r="J25" s="243">
        <f t="shared" si="0"/>
        <v>0</v>
      </c>
    </row>
    <row r="26" spans="1:10" ht="27" customHeight="1">
      <c r="A26" s="5">
        <v>19</v>
      </c>
      <c r="B26" s="6" t="s">
        <v>90</v>
      </c>
      <c r="C26" s="7" t="s">
        <v>73</v>
      </c>
      <c r="D26" s="8"/>
      <c r="E26" s="9"/>
      <c r="F26" s="9"/>
      <c r="G26" s="9"/>
      <c r="H26" s="9"/>
      <c r="I26" s="9"/>
      <c r="J26" s="243">
        <f t="shared" si="0"/>
        <v>0</v>
      </c>
    </row>
    <row r="27" spans="1:10" ht="27" customHeight="1">
      <c r="A27" s="5">
        <v>20</v>
      </c>
      <c r="B27" s="6" t="s">
        <v>91</v>
      </c>
      <c r="C27" s="7" t="s">
        <v>73</v>
      </c>
      <c r="D27" s="8"/>
      <c r="E27" s="9"/>
      <c r="F27" s="9"/>
      <c r="G27" s="9"/>
      <c r="H27" s="9"/>
      <c r="I27" s="9"/>
      <c r="J27" s="243">
        <f t="shared" si="0"/>
        <v>0</v>
      </c>
    </row>
    <row r="28" spans="1:10" ht="27" customHeight="1">
      <c r="A28" s="5">
        <v>21</v>
      </c>
      <c r="B28" s="6" t="s">
        <v>92</v>
      </c>
      <c r="C28" s="7" t="s">
        <v>73</v>
      </c>
      <c r="D28" s="8"/>
      <c r="E28" s="9"/>
      <c r="F28" s="9"/>
      <c r="G28" s="9"/>
      <c r="H28" s="9"/>
      <c r="I28" s="9"/>
      <c r="J28" s="243">
        <f t="shared" si="0"/>
        <v>0</v>
      </c>
    </row>
    <row r="29" spans="1:10" ht="27" customHeight="1">
      <c r="A29" s="5">
        <v>22</v>
      </c>
      <c r="B29" s="6" t="s">
        <v>93</v>
      </c>
      <c r="C29" s="7" t="s">
        <v>73</v>
      </c>
      <c r="D29" s="8"/>
      <c r="E29" s="9"/>
      <c r="F29" s="9"/>
      <c r="G29" s="9"/>
      <c r="H29" s="9"/>
      <c r="I29" s="9"/>
      <c r="J29" s="243">
        <f t="shared" si="0"/>
        <v>0</v>
      </c>
    </row>
    <row r="30" spans="1:10" ht="27" customHeight="1">
      <c r="A30" s="5">
        <v>23</v>
      </c>
      <c r="B30" s="6" t="s">
        <v>94</v>
      </c>
      <c r="C30" s="7" t="s">
        <v>95</v>
      </c>
      <c r="D30" s="8"/>
      <c r="E30" s="9"/>
      <c r="F30" s="9"/>
      <c r="G30" s="9"/>
      <c r="H30" s="9"/>
      <c r="I30" s="9"/>
      <c r="J30" s="243">
        <f t="shared" si="0"/>
        <v>0</v>
      </c>
    </row>
    <row r="31" spans="1:10" ht="27" customHeight="1">
      <c r="A31" s="5">
        <v>24</v>
      </c>
      <c r="B31" s="6" t="s">
        <v>96</v>
      </c>
      <c r="C31" s="7" t="s">
        <v>73</v>
      </c>
      <c r="D31" s="8"/>
      <c r="E31" s="9"/>
      <c r="F31" s="9"/>
      <c r="G31" s="9"/>
      <c r="H31" s="9"/>
      <c r="I31" s="9"/>
      <c r="J31" s="243">
        <f t="shared" si="0"/>
        <v>0</v>
      </c>
    </row>
    <row r="32" spans="1:10" ht="27" customHeight="1">
      <c r="A32" s="5">
        <v>25</v>
      </c>
      <c r="B32" s="6" t="s">
        <v>97</v>
      </c>
      <c r="C32" s="7" t="s">
        <v>73</v>
      </c>
      <c r="D32" s="8"/>
      <c r="E32" s="9"/>
      <c r="F32" s="9"/>
      <c r="G32" s="9"/>
      <c r="H32" s="9"/>
      <c r="I32" s="9"/>
      <c r="J32" s="243">
        <f t="shared" si="0"/>
        <v>0</v>
      </c>
    </row>
    <row r="33" spans="1:10" ht="27" customHeight="1">
      <c r="A33" s="5">
        <v>26</v>
      </c>
      <c r="B33" s="6" t="s">
        <v>98</v>
      </c>
      <c r="C33" s="7" t="s">
        <v>73</v>
      </c>
      <c r="D33" s="8"/>
      <c r="E33" s="9"/>
      <c r="F33" s="9"/>
      <c r="G33" s="9"/>
      <c r="H33" s="9"/>
      <c r="I33" s="9"/>
      <c r="J33" s="243">
        <f t="shared" si="0"/>
        <v>0</v>
      </c>
    </row>
    <row r="34" spans="1:10" ht="27" customHeight="1">
      <c r="A34" s="5">
        <v>27</v>
      </c>
      <c r="B34" s="6" t="s">
        <v>99</v>
      </c>
      <c r="C34" s="7" t="s">
        <v>73</v>
      </c>
      <c r="D34" s="8"/>
      <c r="E34" s="9"/>
      <c r="F34" s="9"/>
      <c r="G34" s="9"/>
      <c r="H34" s="9"/>
      <c r="I34" s="9"/>
      <c r="J34" s="243">
        <f t="shared" si="0"/>
        <v>0</v>
      </c>
    </row>
    <row r="35" spans="1:10" ht="27" customHeight="1">
      <c r="A35" s="5">
        <v>28</v>
      </c>
      <c r="B35" s="6" t="s">
        <v>100</v>
      </c>
      <c r="C35" s="7" t="s">
        <v>73</v>
      </c>
      <c r="D35" s="8"/>
      <c r="E35" s="9"/>
      <c r="F35" s="9"/>
      <c r="G35" s="9"/>
      <c r="H35" s="9"/>
      <c r="I35" s="9"/>
      <c r="J35" s="243">
        <f t="shared" si="0"/>
        <v>0</v>
      </c>
    </row>
    <row r="36" spans="1:10" ht="27" customHeight="1">
      <c r="A36" s="5">
        <v>29</v>
      </c>
      <c r="B36" s="6" t="s">
        <v>101</v>
      </c>
      <c r="C36" s="7" t="s">
        <v>73</v>
      </c>
      <c r="D36" s="8"/>
      <c r="E36" s="9"/>
      <c r="F36" s="9"/>
      <c r="G36" s="9"/>
      <c r="H36" s="9"/>
      <c r="I36" s="9"/>
      <c r="J36" s="243">
        <f t="shared" si="0"/>
        <v>0</v>
      </c>
    </row>
    <row r="37" spans="1:10" ht="27" customHeight="1">
      <c r="A37" s="5">
        <v>30</v>
      </c>
      <c r="B37" s="6" t="s">
        <v>102</v>
      </c>
      <c r="C37" s="7" t="s">
        <v>73</v>
      </c>
      <c r="D37" s="8"/>
      <c r="E37" s="9"/>
      <c r="F37" s="9"/>
      <c r="G37" s="9"/>
      <c r="H37" s="9"/>
      <c r="I37" s="9"/>
      <c r="J37" s="243">
        <f t="shared" si="0"/>
        <v>0</v>
      </c>
    </row>
    <row r="38" spans="1:10" ht="27" customHeight="1">
      <c r="A38" s="5">
        <v>31</v>
      </c>
      <c r="B38" s="6" t="s">
        <v>103</v>
      </c>
      <c r="C38" s="7" t="s">
        <v>73</v>
      </c>
      <c r="D38" s="8"/>
      <c r="E38" s="9"/>
      <c r="F38" s="9"/>
      <c r="G38" s="9"/>
      <c r="H38" s="9"/>
      <c r="I38" s="9"/>
      <c r="J38" s="243">
        <f t="shared" si="0"/>
        <v>0</v>
      </c>
    </row>
    <row r="39" spans="1:10" ht="27" customHeight="1">
      <c r="A39" s="5">
        <v>32</v>
      </c>
      <c r="B39" s="6" t="s">
        <v>104</v>
      </c>
      <c r="C39" s="7" t="s">
        <v>73</v>
      </c>
      <c r="D39" s="8"/>
      <c r="E39" s="9"/>
      <c r="F39" s="9"/>
      <c r="G39" s="9"/>
      <c r="H39" s="9"/>
      <c r="I39" s="9"/>
      <c r="J39" s="243">
        <f t="shared" si="0"/>
        <v>0</v>
      </c>
    </row>
    <row r="40" spans="1:10" ht="27" customHeight="1">
      <c r="A40" s="5">
        <v>33</v>
      </c>
      <c r="B40" s="6" t="s">
        <v>105</v>
      </c>
      <c r="C40" s="7" t="s">
        <v>73</v>
      </c>
      <c r="D40" s="8"/>
      <c r="E40" s="9"/>
      <c r="F40" s="9"/>
      <c r="G40" s="9"/>
      <c r="H40" s="9"/>
      <c r="I40" s="9"/>
      <c r="J40" s="243">
        <f t="shared" si="0"/>
        <v>0</v>
      </c>
    </row>
    <row r="41" spans="1:10" ht="27" customHeight="1">
      <c r="A41" s="5">
        <v>34</v>
      </c>
      <c r="B41" s="6" t="s">
        <v>106</v>
      </c>
      <c r="C41" s="7" t="s">
        <v>73</v>
      </c>
      <c r="D41" s="8"/>
      <c r="E41" s="9"/>
      <c r="F41" s="9"/>
      <c r="G41" s="9"/>
      <c r="H41" s="9"/>
      <c r="I41" s="9"/>
      <c r="J41" s="243">
        <f t="shared" si="0"/>
        <v>0</v>
      </c>
    </row>
    <row r="42" spans="1:10" ht="27" customHeight="1">
      <c r="A42" s="5">
        <v>35</v>
      </c>
      <c r="B42" s="6" t="s">
        <v>107</v>
      </c>
      <c r="C42" s="7" t="s">
        <v>73</v>
      </c>
      <c r="D42" s="8"/>
      <c r="E42" s="9"/>
      <c r="F42" s="9"/>
      <c r="G42" s="9"/>
      <c r="H42" s="9"/>
      <c r="I42" s="9"/>
      <c r="J42" s="243">
        <f t="shared" si="0"/>
        <v>0</v>
      </c>
    </row>
    <row r="43" spans="1:10" ht="27" customHeight="1">
      <c r="A43" s="5">
        <v>36</v>
      </c>
      <c r="B43" s="6" t="s">
        <v>108</v>
      </c>
      <c r="C43" s="7" t="s">
        <v>109</v>
      </c>
      <c r="D43" s="8"/>
      <c r="E43" s="9"/>
      <c r="F43" s="9"/>
      <c r="G43" s="9"/>
      <c r="H43" s="9"/>
      <c r="I43" s="9"/>
      <c r="J43" s="243">
        <f t="shared" si="0"/>
        <v>0</v>
      </c>
    </row>
    <row r="44" spans="1:10" ht="27" customHeight="1">
      <c r="A44" s="5">
        <v>37</v>
      </c>
      <c r="B44" s="6" t="s">
        <v>110</v>
      </c>
      <c r="C44" s="7" t="s">
        <v>109</v>
      </c>
      <c r="D44" s="8"/>
      <c r="E44" s="9"/>
      <c r="F44" s="9"/>
      <c r="G44" s="9"/>
      <c r="H44" s="9"/>
      <c r="I44" s="9"/>
      <c r="J44" s="243">
        <f t="shared" si="0"/>
        <v>0</v>
      </c>
    </row>
    <row r="45" spans="1:10" ht="27" customHeight="1">
      <c r="A45" s="5">
        <v>38</v>
      </c>
      <c r="B45" s="6" t="s">
        <v>111</v>
      </c>
      <c r="C45" s="7" t="s">
        <v>109</v>
      </c>
      <c r="D45" s="8"/>
      <c r="E45" s="9"/>
      <c r="F45" s="9"/>
      <c r="G45" s="9"/>
      <c r="H45" s="9"/>
      <c r="I45" s="9"/>
      <c r="J45" s="243">
        <f t="shared" si="0"/>
        <v>0</v>
      </c>
    </row>
    <row r="46" spans="1:10" ht="27" customHeight="1">
      <c r="A46" s="5">
        <v>39</v>
      </c>
      <c r="B46" s="6" t="s">
        <v>112</v>
      </c>
      <c r="C46" s="7" t="s">
        <v>109</v>
      </c>
      <c r="D46" s="8"/>
      <c r="E46" s="9"/>
      <c r="F46" s="9"/>
      <c r="G46" s="9"/>
      <c r="H46" s="9"/>
      <c r="I46" s="9"/>
      <c r="J46" s="243">
        <f t="shared" si="0"/>
        <v>0</v>
      </c>
    </row>
    <row r="47" spans="1:10" ht="27" customHeight="1">
      <c r="A47" s="5">
        <v>40</v>
      </c>
      <c r="B47" s="6" t="s">
        <v>113</v>
      </c>
      <c r="C47" s="7" t="s">
        <v>109</v>
      </c>
      <c r="D47" s="8"/>
      <c r="E47" s="9"/>
      <c r="F47" s="9"/>
      <c r="G47" s="9"/>
      <c r="H47" s="9"/>
      <c r="I47" s="9"/>
      <c r="J47" s="243">
        <f t="shared" si="0"/>
        <v>0</v>
      </c>
    </row>
    <row r="48" spans="1:10" ht="27" customHeight="1">
      <c r="A48" s="5">
        <v>41</v>
      </c>
      <c r="B48" s="6" t="s">
        <v>114</v>
      </c>
      <c r="C48" s="7" t="s">
        <v>109</v>
      </c>
      <c r="D48" s="8"/>
      <c r="E48" s="9"/>
      <c r="F48" s="9"/>
      <c r="G48" s="9"/>
      <c r="H48" s="9"/>
      <c r="I48" s="9"/>
      <c r="J48" s="243">
        <f t="shared" si="0"/>
        <v>0</v>
      </c>
    </row>
    <row r="49" spans="1:10" ht="27" customHeight="1">
      <c r="A49" s="5">
        <v>42</v>
      </c>
      <c r="B49" s="6" t="s">
        <v>115</v>
      </c>
      <c r="C49" s="7" t="s">
        <v>109</v>
      </c>
      <c r="D49" s="8"/>
      <c r="E49" s="9"/>
      <c r="F49" s="9"/>
      <c r="G49" s="9"/>
      <c r="H49" s="9"/>
      <c r="I49" s="9"/>
      <c r="J49" s="243">
        <f t="shared" si="0"/>
        <v>0</v>
      </c>
    </row>
    <row r="50" spans="1:10" ht="27" customHeight="1">
      <c r="A50" s="5">
        <v>43</v>
      </c>
      <c r="B50" s="6" t="s">
        <v>116</v>
      </c>
      <c r="C50" s="7" t="s">
        <v>109</v>
      </c>
      <c r="D50" s="8"/>
      <c r="E50" s="9"/>
      <c r="F50" s="9"/>
      <c r="G50" s="9"/>
      <c r="H50" s="9"/>
      <c r="I50" s="9"/>
      <c r="J50" s="243">
        <f t="shared" si="0"/>
        <v>0</v>
      </c>
    </row>
    <row r="51" spans="1:10" ht="27" customHeight="1">
      <c r="A51" s="5">
        <v>44</v>
      </c>
      <c r="B51" s="6" t="s">
        <v>117</v>
      </c>
      <c r="C51" s="7" t="s">
        <v>109</v>
      </c>
      <c r="D51" s="8"/>
      <c r="E51" s="9"/>
      <c r="F51" s="9"/>
      <c r="G51" s="9"/>
      <c r="H51" s="9"/>
      <c r="I51" s="9"/>
      <c r="J51" s="243">
        <f t="shared" si="0"/>
        <v>0</v>
      </c>
    </row>
    <row r="52" spans="1:10" ht="27" customHeight="1">
      <c r="A52" s="5">
        <v>45</v>
      </c>
      <c r="B52" s="6" t="s">
        <v>118</v>
      </c>
      <c r="C52" s="7" t="s">
        <v>109</v>
      </c>
      <c r="D52" s="8"/>
      <c r="E52" s="9"/>
      <c r="F52" s="9"/>
      <c r="G52" s="9"/>
      <c r="H52" s="9"/>
      <c r="I52" s="9"/>
      <c r="J52" s="243">
        <f t="shared" si="0"/>
        <v>0</v>
      </c>
    </row>
    <row r="53" spans="1:10" ht="27" customHeight="1">
      <c r="A53" s="5">
        <v>46</v>
      </c>
      <c r="B53" s="6" t="s">
        <v>119</v>
      </c>
      <c r="C53" s="7" t="s">
        <v>109</v>
      </c>
      <c r="D53" s="8"/>
      <c r="E53" s="9"/>
      <c r="F53" s="9"/>
      <c r="G53" s="9"/>
      <c r="H53" s="9"/>
      <c r="I53" s="9"/>
      <c r="J53" s="243">
        <f t="shared" si="0"/>
        <v>0</v>
      </c>
    </row>
    <row r="54" spans="1:10" ht="27" customHeight="1">
      <c r="A54" s="5">
        <v>47</v>
      </c>
      <c r="B54" s="6" t="s">
        <v>120</v>
      </c>
      <c r="C54" s="7" t="s">
        <v>109</v>
      </c>
      <c r="D54" s="8"/>
      <c r="E54" s="9"/>
      <c r="F54" s="9"/>
      <c r="G54" s="9"/>
      <c r="H54" s="9"/>
      <c r="I54" s="9"/>
      <c r="J54" s="243">
        <f t="shared" si="0"/>
        <v>0</v>
      </c>
    </row>
    <row r="55" spans="1:10" ht="27" customHeight="1">
      <c r="A55" s="5">
        <v>48</v>
      </c>
      <c r="B55" s="6" t="s">
        <v>121</v>
      </c>
      <c r="C55" s="7" t="s">
        <v>109</v>
      </c>
      <c r="D55" s="8"/>
      <c r="E55" s="9"/>
      <c r="F55" s="9"/>
      <c r="G55" s="9"/>
      <c r="H55" s="9"/>
      <c r="I55" s="9"/>
      <c r="J55" s="243">
        <f t="shared" si="0"/>
        <v>0</v>
      </c>
    </row>
    <row r="56" spans="1:10" ht="27" customHeight="1">
      <c r="A56" s="5">
        <v>49</v>
      </c>
      <c r="B56" s="6" t="s">
        <v>122</v>
      </c>
      <c r="C56" s="7" t="s">
        <v>109</v>
      </c>
      <c r="D56" s="8"/>
      <c r="E56" s="9"/>
      <c r="F56" s="9"/>
      <c r="G56" s="9"/>
      <c r="H56" s="9"/>
      <c r="I56" s="9"/>
      <c r="J56" s="243">
        <f t="shared" si="0"/>
        <v>0</v>
      </c>
    </row>
    <row r="57" spans="1:10" ht="27" customHeight="1">
      <c r="A57" s="5">
        <v>50</v>
      </c>
      <c r="B57" s="6" t="s">
        <v>123</v>
      </c>
      <c r="C57" s="7" t="s">
        <v>109</v>
      </c>
      <c r="D57" s="8"/>
      <c r="E57" s="9"/>
      <c r="F57" s="9"/>
      <c r="G57" s="9"/>
      <c r="H57" s="9"/>
      <c r="I57" s="9"/>
      <c r="J57" s="243">
        <f t="shared" si="0"/>
        <v>0</v>
      </c>
    </row>
    <row r="58" spans="1:10" ht="27" customHeight="1">
      <c r="A58" s="5">
        <v>51</v>
      </c>
      <c r="B58" s="6" t="s">
        <v>124</v>
      </c>
      <c r="C58" s="7" t="s">
        <v>73</v>
      </c>
      <c r="D58" s="8"/>
      <c r="E58" s="9"/>
      <c r="F58" s="9"/>
      <c r="G58" s="9"/>
      <c r="H58" s="9"/>
      <c r="I58" s="9"/>
      <c r="J58" s="243">
        <f t="shared" si="0"/>
        <v>0</v>
      </c>
    </row>
    <row r="59" spans="1:10" ht="27" customHeight="1">
      <c r="A59" s="5">
        <v>52</v>
      </c>
      <c r="B59" s="6" t="s">
        <v>125</v>
      </c>
      <c r="C59" s="7" t="s">
        <v>73</v>
      </c>
      <c r="D59" s="8"/>
      <c r="E59" s="9"/>
      <c r="F59" s="9"/>
      <c r="G59" s="9"/>
      <c r="H59" s="9"/>
      <c r="I59" s="9"/>
      <c r="J59" s="243">
        <f t="shared" si="0"/>
        <v>0</v>
      </c>
    </row>
    <row r="60" spans="1:10" ht="27" customHeight="1">
      <c r="A60" s="436" t="s">
        <v>126</v>
      </c>
      <c r="B60" s="436"/>
      <c r="C60" s="436"/>
      <c r="D60" s="10">
        <f t="shared" ref="D60:J60" si="1">SUM(D8:D59)</f>
        <v>0</v>
      </c>
      <c r="E60" s="10">
        <f t="shared" si="1"/>
        <v>0</v>
      </c>
      <c r="F60" s="10">
        <f t="shared" si="1"/>
        <v>0</v>
      </c>
      <c r="G60" s="10">
        <f t="shared" si="1"/>
        <v>0</v>
      </c>
      <c r="H60" s="10">
        <f t="shared" si="1"/>
        <v>0</v>
      </c>
      <c r="I60" s="10">
        <f t="shared" si="1"/>
        <v>0</v>
      </c>
      <c r="J60" s="10">
        <f t="shared" si="1"/>
        <v>0</v>
      </c>
    </row>
    <row r="61" spans="1:10" ht="19.5" customHeight="1">
      <c r="A61" s="244"/>
      <c r="B61" s="244"/>
      <c r="C61" s="244"/>
      <c r="D61" s="244"/>
      <c r="E61" s="244"/>
      <c r="F61" s="244"/>
      <c r="G61" s="244"/>
      <c r="H61" s="246"/>
      <c r="I61" s="246"/>
      <c r="J61" s="246"/>
    </row>
    <row r="62" spans="1:10">
      <c r="A62" s="247"/>
      <c r="B62" s="247"/>
      <c r="C62" s="247"/>
      <c r="D62" s="247"/>
      <c r="E62" s="247"/>
      <c r="F62" s="247"/>
      <c r="G62" s="247"/>
      <c r="H62" s="441" t="s">
        <v>383</v>
      </c>
      <c r="I62" s="441"/>
      <c r="J62" s="441"/>
    </row>
    <row r="63" spans="1:10">
      <c r="A63" s="440" t="s">
        <v>127</v>
      </c>
      <c r="B63" s="440"/>
      <c r="C63" s="440"/>
      <c r="D63" s="440"/>
      <c r="E63" s="248"/>
      <c r="F63" s="245"/>
      <c r="G63" s="245"/>
      <c r="H63" s="441" t="s">
        <v>384</v>
      </c>
      <c r="I63" s="441"/>
      <c r="J63" s="441"/>
    </row>
    <row r="64" spans="1:10">
      <c r="A64" s="442" t="str">
        <f>CONCATENATE("ប្រធាន",VLOOKUP('[1]Data-SAD'!$A$2,[1]References!$Y:$AA,3,FALSE))</f>
        <v>ប្រធានការិយាល័យគយនិងរដ្ឋាករព្រែកចាក</v>
      </c>
      <c r="B64" s="442"/>
      <c r="C64" s="442"/>
      <c r="D64" s="442"/>
      <c r="E64" s="249"/>
      <c r="F64" s="245"/>
      <c r="G64" s="245"/>
      <c r="H64" s="443" t="s">
        <v>128</v>
      </c>
      <c r="I64" s="443"/>
      <c r="J64" s="443"/>
    </row>
  </sheetData>
  <mergeCells count="14">
    <mergeCell ref="A63:D63"/>
    <mergeCell ref="H63:J63"/>
    <mergeCell ref="A64:D64"/>
    <mergeCell ref="H64:J64"/>
    <mergeCell ref="H62:J62"/>
    <mergeCell ref="A5:B5"/>
    <mergeCell ref="A6:B6"/>
    <mergeCell ref="A60:C60"/>
    <mergeCell ref="E5:G6"/>
    <mergeCell ref="E1:G1"/>
    <mergeCell ref="E2:G2"/>
    <mergeCell ref="A3:B3"/>
    <mergeCell ref="A4:B4"/>
    <mergeCell ref="E3:G3"/>
  </mergeCells>
  <printOptions horizontalCentered="1"/>
  <pageMargins left="0.59055118110236227" right="0.59055118110236227" top="0.78740157480314965" bottom="0.39370078740157483" header="0" footer="0"/>
  <pageSetup paperSize="9" scale="74" fitToHeight="0" orientation="landscape" horizontalDpi="200" verticalDpi="200" r:id="rId1"/>
  <headerFooter>
    <oddFooter>&amp;C&amp;"Khmer MEF1,Regular"&amp;8ទំព័រទី &amp;P នៃ &amp;N</oddFooter>
  </headerFooter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28D2E-1A84-4B19-931F-E2BC640212C6}">
  <sheetPr codeName="Sheet13">
    <tabColor rgb="FF9C0C84"/>
    <pageSetUpPr fitToPage="1"/>
  </sheetPr>
  <dimension ref="A1:K64"/>
  <sheetViews>
    <sheetView zoomScaleNormal="100" workbookViewId="0">
      <selection activeCell="E4" sqref="E4:H5"/>
    </sheetView>
  </sheetViews>
  <sheetFormatPr baseColWidth="10" defaultColWidth="8.83203125" defaultRowHeight="16"/>
  <cols>
    <col min="1" max="1" width="6.1640625" customWidth="1"/>
    <col min="2" max="2" width="22.1640625" bestFit="1" customWidth="1"/>
    <col min="3" max="3" width="5.5" bestFit="1" customWidth="1"/>
    <col min="4" max="4" width="11.6640625" bestFit="1" customWidth="1"/>
    <col min="5" max="5" width="16.5" bestFit="1" customWidth="1"/>
    <col min="6" max="10" width="15.6640625" customWidth="1"/>
    <col min="11" max="11" width="17.1640625" bestFit="1" customWidth="1"/>
  </cols>
  <sheetData>
    <row r="1" spans="1:11" ht="25.25" customHeight="1">
      <c r="E1" s="437" t="s">
        <v>59</v>
      </c>
      <c r="F1" s="437"/>
      <c r="G1" s="437"/>
      <c r="H1" s="437"/>
    </row>
    <row r="2" spans="1:11" ht="25.25" customHeight="1">
      <c r="B2" s="11"/>
      <c r="C2" s="11"/>
      <c r="E2" s="434" t="s">
        <v>61</v>
      </c>
      <c r="F2" s="434"/>
      <c r="G2" s="434"/>
      <c r="H2" s="434"/>
      <c r="J2" s="11"/>
      <c r="K2" s="11"/>
    </row>
    <row r="3" spans="1:11" ht="25.25" customHeight="1">
      <c r="A3" s="434" t="s">
        <v>60</v>
      </c>
      <c r="B3" s="434"/>
      <c r="C3" s="434"/>
      <c r="D3" s="11"/>
      <c r="E3" s="439">
        <v>3</v>
      </c>
      <c r="F3" s="439"/>
      <c r="G3" s="439"/>
      <c r="H3" s="439"/>
      <c r="J3" s="11"/>
      <c r="K3" s="11"/>
    </row>
    <row r="4" spans="1:11" ht="25.25" customHeight="1">
      <c r="A4" s="434" t="s">
        <v>129</v>
      </c>
      <c r="B4" s="434"/>
      <c r="C4" s="434"/>
      <c r="D4" s="421"/>
      <c r="E4" s="445" t="str">
        <f>"ស្ថិតិពន្ធ-អាករបន្ទុករដ្ឋ តាមក្រុមទំនិញនាំចូល ប្រចាំខែ"</f>
        <v>ស្ថិតិពន្ធ-អាករបន្ទុករដ្ឋ តាមក្រុមទំនិញនាំចូល ប្រចាំខែ</v>
      </c>
      <c r="F4" s="445"/>
      <c r="G4" s="445"/>
      <c r="H4" s="445"/>
      <c r="I4" s="2"/>
      <c r="J4" s="2"/>
      <c r="K4" s="2"/>
    </row>
    <row r="5" spans="1:11" ht="25.25" customHeight="1">
      <c r="A5" s="446" t="e">
        <f>VLOOKUP(#REF!,[2]References!Y:AA,3,FALSE)</f>
        <v>#REF!</v>
      </c>
      <c r="B5" s="446"/>
      <c r="C5" s="446"/>
      <c r="D5" s="422"/>
      <c r="E5" s="445"/>
      <c r="F5" s="445"/>
      <c r="G5" s="445"/>
      <c r="H5" s="445"/>
      <c r="I5" s="2"/>
      <c r="J5" s="2"/>
      <c r="K5" s="2"/>
    </row>
    <row r="6" spans="1:11">
      <c r="A6" s="444">
        <f>1+'1'!$A$6</f>
        <v>135</v>
      </c>
      <c r="B6" s="444"/>
      <c r="C6" s="444"/>
      <c r="D6" s="423"/>
      <c r="E6" s="423"/>
      <c r="F6" s="423"/>
      <c r="G6" s="423"/>
      <c r="H6" s="423"/>
      <c r="I6" s="423"/>
      <c r="J6" s="423"/>
      <c r="K6" s="423"/>
    </row>
    <row r="7" spans="1:11">
      <c r="A7" s="3" t="s">
        <v>62</v>
      </c>
      <c r="B7" s="4" t="s">
        <v>63</v>
      </c>
      <c r="C7" s="3" t="s">
        <v>64</v>
      </c>
      <c r="D7" s="3" t="s">
        <v>65</v>
      </c>
      <c r="E7" s="3" t="s">
        <v>66</v>
      </c>
      <c r="F7" s="3" t="s">
        <v>67</v>
      </c>
      <c r="G7" s="3" t="s">
        <v>68</v>
      </c>
      <c r="H7" s="3" t="s">
        <v>69</v>
      </c>
      <c r="I7" s="3" t="s">
        <v>70</v>
      </c>
      <c r="J7" s="3" t="s">
        <v>289</v>
      </c>
      <c r="K7" s="3" t="s">
        <v>71</v>
      </c>
    </row>
    <row r="8" spans="1:11">
      <c r="A8" s="5">
        <v>1</v>
      </c>
      <c r="B8" s="6" t="s">
        <v>72</v>
      </c>
      <c r="C8" s="7" t="s">
        <v>73</v>
      </c>
      <c r="D8" s="250"/>
      <c r="E8" s="243"/>
      <c r="F8" s="243"/>
      <c r="G8" s="243"/>
      <c r="H8" s="243"/>
      <c r="I8" s="243"/>
      <c r="J8" s="243"/>
      <c r="K8" s="243">
        <f>SUM(F8:J8)</f>
        <v>0</v>
      </c>
    </row>
    <row r="9" spans="1:11">
      <c r="A9" s="5">
        <v>2</v>
      </c>
      <c r="B9" s="6" t="s">
        <v>43</v>
      </c>
      <c r="C9" s="7" t="s">
        <v>73</v>
      </c>
      <c r="D9" s="250"/>
      <c r="E9" s="243"/>
      <c r="F9" s="243"/>
      <c r="G9" s="243"/>
      <c r="H9" s="243"/>
      <c r="I9" s="243"/>
      <c r="J9" s="243"/>
      <c r="K9" s="243">
        <f t="shared" ref="K9:K59" si="0">SUM(F9:J9)</f>
        <v>0</v>
      </c>
    </row>
    <row r="10" spans="1:11">
      <c r="A10" s="5">
        <v>3</v>
      </c>
      <c r="B10" s="6" t="s">
        <v>27</v>
      </c>
      <c r="C10" s="7" t="s">
        <v>74</v>
      </c>
      <c r="D10" s="250"/>
      <c r="E10" s="243"/>
      <c r="F10" s="243"/>
      <c r="G10" s="243"/>
      <c r="H10" s="243"/>
      <c r="I10" s="243"/>
      <c r="J10" s="243"/>
      <c r="K10" s="243">
        <f t="shared" si="0"/>
        <v>0</v>
      </c>
    </row>
    <row r="11" spans="1:11">
      <c r="A11" s="5">
        <v>4</v>
      </c>
      <c r="B11" s="6" t="s">
        <v>75</v>
      </c>
      <c r="C11" s="7" t="s">
        <v>74</v>
      </c>
      <c r="D11" s="250"/>
      <c r="E11" s="243"/>
      <c r="F11" s="243"/>
      <c r="G11" s="243"/>
      <c r="H11" s="243"/>
      <c r="I11" s="243"/>
      <c r="J11" s="243"/>
      <c r="K11" s="243">
        <f t="shared" si="0"/>
        <v>0</v>
      </c>
    </row>
    <row r="12" spans="1:11">
      <c r="A12" s="5">
        <v>5</v>
      </c>
      <c r="B12" s="6" t="s">
        <v>76</v>
      </c>
      <c r="C12" s="7" t="s">
        <v>74</v>
      </c>
      <c r="D12" s="250"/>
      <c r="E12" s="243"/>
      <c r="F12" s="243"/>
      <c r="G12" s="243"/>
      <c r="H12" s="243"/>
      <c r="I12" s="243"/>
      <c r="J12" s="243"/>
      <c r="K12" s="243">
        <f t="shared" si="0"/>
        <v>0</v>
      </c>
    </row>
    <row r="13" spans="1:11">
      <c r="A13" s="5">
        <v>6</v>
      </c>
      <c r="B13" s="6" t="s">
        <v>77</v>
      </c>
      <c r="C13" s="7" t="s">
        <v>73</v>
      </c>
      <c r="D13" s="250"/>
      <c r="E13" s="243"/>
      <c r="F13" s="243"/>
      <c r="G13" s="243"/>
      <c r="H13" s="243"/>
      <c r="I13" s="243"/>
      <c r="J13" s="243"/>
      <c r="K13" s="243">
        <f t="shared" si="0"/>
        <v>0</v>
      </c>
    </row>
    <row r="14" spans="1:11">
      <c r="A14" s="5">
        <v>7</v>
      </c>
      <c r="B14" s="6" t="s">
        <v>78</v>
      </c>
      <c r="C14" s="7" t="s">
        <v>74</v>
      </c>
      <c r="D14" s="250"/>
      <c r="E14" s="243"/>
      <c r="F14" s="243"/>
      <c r="G14" s="243"/>
      <c r="H14" s="243"/>
      <c r="I14" s="243"/>
      <c r="J14" s="243"/>
      <c r="K14" s="243">
        <f t="shared" si="0"/>
        <v>0</v>
      </c>
    </row>
    <row r="15" spans="1:11">
      <c r="A15" s="5">
        <v>8</v>
      </c>
      <c r="B15" s="6" t="s">
        <v>79</v>
      </c>
      <c r="C15" s="7" t="s">
        <v>73</v>
      </c>
      <c r="D15" s="250"/>
      <c r="E15" s="243"/>
      <c r="F15" s="243"/>
      <c r="G15" s="243"/>
      <c r="H15" s="243"/>
      <c r="I15" s="243"/>
      <c r="J15" s="243"/>
      <c r="K15" s="243">
        <f t="shared" si="0"/>
        <v>0</v>
      </c>
    </row>
    <row r="16" spans="1:11">
      <c r="A16" s="5">
        <v>9</v>
      </c>
      <c r="B16" s="6" t="s">
        <v>80</v>
      </c>
      <c r="C16" s="7" t="s">
        <v>73</v>
      </c>
      <c r="D16" s="250"/>
      <c r="E16" s="243"/>
      <c r="F16" s="243"/>
      <c r="G16" s="243"/>
      <c r="H16" s="243"/>
      <c r="I16" s="243"/>
      <c r="J16" s="243"/>
      <c r="K16" s="243">
        <f t="shared" si="0"/>
        <v>0</v>
      </c>
    </row>
    <row r="17" spans="1:11">
      <c r="A17" s="5">
        <v>10</v>
      </c>
      <c r="B17" s="6" t="s">
        <v>81</v>
      </c>
      <c r="C17" s="7" t="s">
        <v>73</v>
      </c>
      <c r="D17" s="250"/>
      <c r="E17" s="243"/>
      <c r="F17" s="243"/>
      <c r="G17" s="243"/>
      <c r="H17" s="243"/>
      <c r="I17" s="243"/>
      <c r="J17" s="243"/>
      <c r="K17" s="243">
        <f t="shared" si="0"/>
        <v>0</v>
      </c>
    </row>
    <row r="18" spans="1:11">
      <c r="A18" s="5">
        <v>11</v>
      </c>
      <c r="B18" s="6" t="s">
        <v>82</v>
      </c>
      <c r="C18" s="7" t="s">
        <v>73</v>
      </c>
      <c r="D18" s="250"/>
      <c r="E18" s="243"/>
      <c r="F18" s="243"/>
      <c r="G18" s="243"/>
      <c r="H18" s="243"/>
      <c r="I18" s="243"/>
      <c r="J18" s="243"/>
      <c r="K18" s="243">
        <f t="shared" si="0"/>
        <v>0</v>
      </c>
    </row>
    <row r="19" spans="1:11">
      <c r="A19" s="5">
        <v>12</v>
      </c>
      <c r="B19" s="6" t="s">
        <v>83</v>
      </c>
      <c r="C19" s="7" t="s">
        <v>73</v>
      </c>
      <c r="D19" s="250"/>
      <c r="E19" s="243"/>
      <c r="F19" s="243"/>
      <c r="G19" s="243"/>
      <c r="H19" s="243"/>
      <c r="I19" s="243"/>
      <c r="J19" s="243"/>
      <c r="K19" s="243">
        <f t="shared" si="0"/>
        <v>0</v>
      </c>
    </row>
    <row r="20" spans="1:11">
      <c r="A20" s="5">
        <v>13</v>
      </c>
      <c r="B20" s="6" t="s">
        <v>84</v>
      </c>
      <c r="C20" s="7" t="s">
        <v>73</v>
      </c>
      <c r="D20" s="250"/>
      <c r="E20" s="243"/>
      <c r="F20" s="243"/>
      <c r="G20" s="243"/>
      <c r="H20" s="243"/>
      <c r="I20" s="243"/>
      <c r="J20" s="243"/>
      <c r="K20" s="243">
        <f t="shared" si="0"/>
        <v>0</v>
      </c>
    </row>
    <row r="21" spans="1:11">
      <c r="A21" s="5">
        <v>14</v>
      </c>
      <c r="B21" s="6" t="s">
        <v>85</v>
      </c>
      <c r="C21" s="7" t="s">
        <v>73</v>
      </c>
      <c r="D21" s="250"/>
      <c r="E21" s="243"/>
      <c r="F21" s="243"/>
      <c r="G21" s="243"/>
      <c r="H21" s="243"/>
      <c r="I21" s="243"/>
      <c r="J21" s="243"/>
      <c r="K21" s="243">
        <f t="shared" si="0"/>
        <v>0</v>
      </c>
    </row>
    <row r="22" spans="1:11">
      <c r="A22" s="5">
        <v>15</v>
      </c>
      <c r="B22" s="6" t="s">
        <v>86</v>
      </c>
      <c r="C22" s="7" t="s">
        <v>73</v>
      </c>
      <c r="D22" s="250"/>
      <c r="E22" s="243"/>
      <c r="F22" s="243"/>
      <c r="G22" s="243"/>
      <c r="H22" s="243"/>
      <c r="I22" s="243"/>
      <c r="J22" s="243"/>
      <c r="K22" s="243">
        <f t="shared" si="0"/>
        <v>0</v>
      </c>
    </row>
    <row r="23" spans="1:11">
      <c r="A23" s="5">
        <v>16</v>
      </c>
      <c r="B23" s="6" t="s">
        <v>87</v>
      </c>
      <c r="C23" s="7" t="s">
        <v>73</v>
      </c>
      <c r="D23" s="250"/>
      <c r="E23" s="243"/>
      <c r="F23" s="243"/>
      <c r="G23" s="243"/>
      <c r="H23" s="243"/>
      <c r="I23" s="243"/>
      <c r="J23" s="243"/>
      <c r="K23" s="243">
        <f t="shared" si="0"/>
        <v>0</v>
      </c>
    </row>
    <row r="24" spans="1:11">
      <c r="A24" s="5">
        <v>17</v>
      </c>
      <c r="B24" s="6" t="s">
        <v>88</v>
      </c>
      <c r="C24" s="7" t="s">
        <v>73</v>
      </c>
      <c r="D24" s="250"/>
      <c r="E24" s="243"/>
      <c r="F24" s="243"/>
      <c r="G24" s="243"/>
      <c r="H24" s="243"/>
      <c r="I24" s="243"/>
      <c r="J24" s="243"/>
      <c r="K24" s="243">
        <f t="shared" si="0"/>
        <v>0</v>
      </c>
    </row>
    <row r="25" spans="1:11">
      <c r="A25" s="5">
        <v>18</v>
      </c>
      <c r="B25" s="6" t="s">
        <v>89</v>
      </c>
      <c r="C25" s="7" t="s">
        <v>73</v>
      </c>
      <c r="D25" s="250"/>
      <c r="E25" s="243"/>
      <c r="F25" s="243"/>
      <c r="G25" s="243"/>
      <c r="H25" s="243"/>
      <c r="I25" s="243"/>
      <c r="J25" s="243"/>
      <c r="K25" s="243">
        <f t="shared" si="0"/>
        <v>0</v>
      </c>
    </row>
    <row r="26" spans="1:11">
      <c r="A26" s="5">
        <v>19</v>
      </c>
      <c r="B26" s="6" t="s">
        <v>90</v>
      </c>
      <c r="C26" s="7" t="s">
        <v>73</v>
      </c>
      <c r="D26" s="250"/>
      <c r="E26" s="243"/>
      <c r="F26" s="243"/>
      <c r="G26" s="243"/>
      <c r="H26" s="243"/>
      <c r="I26" s="243"/>
      <c r="J26" s="243"/>
      <c r="K26" s="243">
        <f t="shared" si="0"/>
        <v>0</v>
      </c>
    </row>
    <row r="27" spans="1:11">
      <c r="A27" s="5">
        <v>20</v>
      </c>
      <c r="B27" s="6" t="s">
        <v>91</v>
      </c>
      <c r="C27" s="7" t="s">
        <v>73</v>
      </c>
      <c r="D27" s="250"/>
      <c r="E27" s="243"/>
      <c r="F27" s="243"/>
      <c r="G27" s="243"/>
      <c r="H27" s="243"/>
      <c r="I27" s="243"/>
      <c r="J27" s="243"/>
      <c r="K27" s="243">
        <f t="shared" si="0"/>
        <v>0</v>
      </c>
    </row>
    <row r="28" spans="1:11">
      <c r="A28" s="5">
        <v>21</v>
      </c>
      <c r="B28" s="6" t="s">
        <v>92</v>
      </c>
      <c r="C28" s="7" t="s">
        <v>73</v>
      </c>
      <c r="D28" s="250"/>
      <c r="E28" s="243"/>
      <c r="F28" s="243"/>
      <c r="G28" s="243"/>
      <c r="H28" s="243"/>
      <c r="I28" s="243"/>
      <c r="J28" s="243"/>
      <c r="K28" s="243">
        <f t="shared" si="0"/>
        <v>0</v>
      </c>
    </row>
    <row r="29" spans="1:11">
      <c r="A29" s="5">
        <v>22</v>
      </c>
      <c r="B29" s="6" t="s">
        <v>93</v>
      </c>
      <c r="C29" s="7" t="s">
        <v>73</v>
      </c>
      <c r="D29" s="250"/>
      <c r="E29" s="243"/>
      <c r="F29" s="243"/>
      <c r="G29" s="243"/>
      <c r="H29" s="243"/>
      <c r="I29" s="243"/>
      <c r="J29" s="243"/>
      <c r="K29" s="243">
        <f t="shared" si="0"/>
        <v>0</v>
      </c>
    </row>
    <row r="30" spans="1:11">
      <c r="A30" s="5">
        <v>23</v>
      </c>
      <c r="B30" s="6" t="s">
        <v>94</v>
      </c>
      <c r="C30" s="7" t="s">
        <v>95</v>
      </c>
      <c r="D30" s="250"/>
      <c r="E30" s="243"/>
      <c r="F30" s="243"/>
      <c r="G30" s="243"/>
      <c r="H30" s="243"/>
      <c r="I30" s="243"/>
      <c r="J30" s="243"/>
      <c r="K30" s="243">
        <f t="shared" si="0"/>
        <v>0</v>
      </c>
    </row>
    <row r="31" spans="1:11">
      <c r="A31" s="5">
        <v>24</v>
      </c>
      <c r="B31" s="6" t="s">
        <v>96</v>
      </c>
      <c r="C31" s="7" t="s">
        <v>73</v>
      </c>
      <c r="D31" s="250"/>
      <c r="E31" s="243"/>
      <c r="F31" s="243"/>
      <c r="G31" s="243"/>
      <c r="H31" s="243"/>
      <c r="I31" s="243"/>
      <c r="J31" s="243"/>
      <c r="K31" s="243">
        <f t="shared" si="0"/>
        <v>0</v>
      </c>
    </row>
    <row r="32" spans="1:11">
      <c r="A32" s="5">
        <v>25</v>
      </c>
      <c r="B32" s="6" t="s">
        <v>97</v>
      </c>
      <c r="C32" s="7" t="s">
        <v>73</v>
      </c>
      <c r="D32" s="250"/>
      <c r="E32" s="243"/>
      <c r="F32" s="243"/>
      <c r="G32" s="243"/>
      <c r="H32" s="243"/>
      <c r="I32" s="243"/>
      <c r="J32" s="243"/>
      <c r="K32" s="243">
        <f t="shared" si="0"/>
        <v>0</v>
      </c>
    </row>
    <row r="33" spans="1:11">
      <c r="A33" s="5">
        <v>26</v>
      </c>
      <c r="B33" s="6" t="s">
        <v>98</v>
      </c>
      <c r="C33" s="7" t="s">
        <v>73</v>
      </c>
      <c r="D33" s="250"/>
      <c r="E33" s="243"/>
      <c r="F33" s="243"/>
      <c r="G33" s="243"/>
      <c r="H33" s="243"/>
      <c r="I33" s="243"/>
      <c r="J33" s="243"/>
      <c r="K33" s="243">
        <f t="shared" si="0"/>
        <v>0</v>
      </c>
    </row>
    <row r="34" spans="1:11">
      <c r="A34" s="5">
        <v>27</v>
      </c>
      <c r="B34" s="6" t="s">
        <v>99</v>
      </c>
      <c r="C34" s="7" t="s">
        <v>73</v>
      </c>
      <c r="D34" s="250"/>
      <c r="E34" s="243"/>
      <c r="F34" s="243"/>
      <c r="G34" s="243"/>
      <c r="H34" s="243"/>
      <c r="I34" s="243"/>
      <c r="J34" s="243"/>
      <c r="K34" s="243">
        <f t="shared" si="0"/>
        <v>0</v>
      </c>
    </row>
    <row r="35" spans="1:11">
      <c r="A35" s="5">
        <v>28</v>
      </c>
      <c r="B35" s="6" t="s">
        <v>100</v>
      </c>
      <c r="C35" s="7" t="s">
        <v>73</v>
      </c>
      <c r="D35" s="250"/>
      <c r="E35" s="243"/>
      <c r="F35" s="243"/>
      <c r="G35" s="243"/>
      <c r="H35" s="243"/>
      <c r="I35" s="243"/>
      <c r="J35" s="243"/>
      <c r="K35" s="243">
        <f t="shared" si="0"/>
        <v>0</v>
      </c>
    </row>
    <row r="36" spans="1:11">
      <c r="A36" s="5">
        <v>29</v>
      </c>
      <c r="B36" s="6" t="s">
        <v>101</v>
      </c>
      <c r="C36" s="7" t="s">
        <v>73</v>
      </c>
      <c r="D36" s="250"/>
      <c r="E36" s="243"/>
      <c r="F36" s="243"/>
      <c r="G36" s="243"/>
      <c r="H36" s="243"/>
      <c r="I36" s="243"/>
      <c r="J36" s="243"/>
      <c r="K36" s="243">
        <f t="shared" si="0"/>
        <v>0</v>
      </c>
    </row>
    <row r="37" spans="1:11">
      <c r="A37" s="5">
        <v>30</v>
      </c>
      <c r="B37" s="6" t="s">
        <v>102</v>
      </c>
      <c r="C37" s="7" t="s">
        <v>73</v>
      </c>
      <c r="D37" s="250"/>
      <c r="E37" s="243"/>
      <c r="F37" s="243"/>
      <c r="G37" s="243"/>
      <c r="H37" s="243"/>
      <c r="I37" s="243"/>
      <c r="J37" s="243"/>
      <c r="K37" s="243">
        <f t="shared" si="0"/>
        <v>0</v>
      </c>
    </row>
    <row r="38" spans="1:11">
      <c r="A38" s="5">
        <v>31</v>
      </c>
      <c r="B38" s="6" t="s">
        <v>103</v>
      </c>
      <c r="C38" s="7" t="s">
        <v>73</v>
      </c>
      <c r="D38" s="250"/>
      <c r="E38" s="243"/>
      <c r="F38" s="243"/>
      <c r="G38" s="243"/>
      <c r="H38" s="243"/>
      <c r="I38" s="243"/>
      <c r="J38" s="243"/>
      <c r="K38" s="243">
        <f t="shared" si="0"/>
        <v>0</v>
      </c>
    </row>
    <row r="39" spans="1:11">
      <c r="A39" s="5">
        <v>32</v>
      </c>
      <c r="B39" s="6" t="s">
        <v>104</v>
      </c>
      <c r="C39" s="7" t="s">
        <v>73</v>
      </c>
      <c r="D39" s="250"/>
      <c r="E39" s="243"/>
      <c r="F39" s="243"/>
      <c r="G39" s="243"/>
      <c r="H39" s="243"/>
      <c r="I39" s="243"/>
      <c r="J39" s="243"/>
      <c r="K39" s="243">
        <f t="shared" si="0"/>
        <v>0</v>
      </c>
    </row>
    <row r="40" spans="1:11">
      <c r="A40" s="5">
        <v>33</v>
      </c>
      <c r="B40" s="6" t="s">
        <v>105</v>
      </c>
      <c r="C40" s="7" t="s">
        <v>73</v>
      </c>
      <c r="D40" s="250"/>
      <c r="E40" s="243"/>
      <c r="F40" s="243"/>
      <c r="G40" s="243"/>
      <c r="H40" s="243"/>
      <c r="I40" s="243"/>
      <c r="J40" s="243"/>
      <c r="K40" s="243">
        <f t="shared" si="0"/>
        <v>0</v>
      </c>
    </row>
    <row r="41" spans="1:11">
      <c r="A41" s="5">
        <v>34</v>
      </c>
      <c r="B41" s="6" t="s">
        <v>106</v>
      </c>
      <c r="C41" s="7" t="s">
        <v>73</v>
      </c>
      <c r="D41" s="250"/>
      <c r="E41" s="243"/>
      <c r="F41" s="243"/>
      <c r="G41" s="243"/>
      <c r="H41" s="243"/>
      <c r="I41" s="243"/>
      <c r="J41" s="243"/>
      <c r="K41" s="243">
        <f t="shared" si="0"/>
        <v>0</v>
      </c>
    </row>
    <row r="42" spans="1:11">
      <c r="A42" s="5">
        <v>35</v>
      </c>
      <c r="B42" s="6" t="s">
        <v>107</v>
      </c>
      <c r="C42" s="7" t="s">
        <v>73</v>
      </c>
      <c r="D42" s="250"/>
      <c r="E42" s="243"/>
      <c r="F42" s="243"/>
      <c r="G42" s="243"/>
      <c r="H42" s="243"/>
      <c r="I42" s="243"/>
      <c r="J42" s="243"/>
      <c r="K42" s="243">
        <f t="shared" si="0"/>
        <v>0</v>
      </c>
    </row>
    <row r="43" spans="1:11">
      <c r="A43" s="5">
        <v>36</v>
      </c>
      <c r="B43" s="6" t="s">
        <v>108</v>
      </c>
      <c r="C43" s="7" t="s">
        <v>109</v>
      </c>
      <c r="D43" s="250"/>
      <c r="E43" s="243"/>
      <c r="F43" s="243"/>
      <c r="G43" s="243"/>
      <c r="H43" s="243"/>
      <c r="I43" s="243"/>
      <c r="J43" s="243"/>
      <c r="K43" s="243">
        <f t="shared" si="0"/>
        <v>0</v>
      </c>
    </row>
    <row r="44" spans="1:11">
      <c r="A44" s="5">
        <v>37</v>
      </c>
      <c r="B44" s="6" t="s">
        <v>110</v>
      </c>
      <c r="C44" s="7" t="s">
        <v>109</v>
      </c>
      <c r="D44" s="250"/>
      <c r="E44" s="243"/>
      <c r="F44" s="243"/>
      <c r="G44" s="243"/>
      <c r="H44" s="243"/>
      <c r="I44" s="243"/>
      <c r="J44" s="243"/>
      <c r="K44" s="243">
        <f t="shared" si="0"/>
        <v>0</v>
      </c>
    </row>
    <row r="45" spans="1:11">
      <c r="A45" s="5">
        <v>38</v>
      </c>
      <c r="B45" s="6" t="s">
        <v>111</v>
      </c>
      <c r="C45" s="7" t="s">
        <v>109</v>
      </c>
      <c r="D45" s="250"/>
      <c r="E45" s="243"/>
      <c r="F45" s="243"/>
      <c r="G45" s="243"/>
      <c r="H45" s="243"/>
      <c r="I45" s="243"/>
      <c r="J45" s="243"/>
      <c r="K45" s="243">
        <f t="shared" si="0"/>
        <v>0</v>
      </c>
    </row>
    <row r="46" spans="1:11">
      <c r="A46" s="5">
        <v>39</v>
      </c>
      <c r="B46" s="6" t="s">
        <v>112</v>
      </c>
      <c r="C46" s="7" t="s">
        <v>109</v>
      </c>
      <c r="D46" s="250"/>
      <c r="E46" s="243"/>
      <c r="F46" s="243"/>
      <c r="G46" s="243"/>
      <c r="H46" s="243"/>
      <c r="I46" s="243"/>
      <c r="J46" s="243"/>
      <c r="K46" s="243">
        <f t="shared" si="0"/>
        <v>0</v>
      </c>
    </row>
    <row r="47" spans="1:11">
      <c r="A47" s="5">
        <v>40</v>
      </c>
      <c r="B47" s="6" t="s">
        <v>113</v>
      </c>
      <c r="C47" s="7" t="s">
        <v>109</v>
      </c>
      <c r="D47" s="250"/>
      <c r="E47" s="243"/>
      <c r="F47" s="243"/>
      <c r="G47" s="243"/>
      <c r="H47" s="243"/>
      <c r="I47" s="243"/>
      <c r="J47" s="243"/>
      <c r="K47" s="243">
        <f t="shared" si="0"/>
        <v>0</v>
      </c>
    </row>
    <row r="48" spans="1:11">
      <c r="A48" s="5">
        <v>41</v>
      </c>
      <c r="B48" s="6" t="s">
        <v>114</v>
      </c>
      <c r="C48" s="7" t="s">
        <v>109</v>
      </c>
      <c r="D48" s="250"/>
      <c r="E48" s="243"/>
      <c r="F48" s="243"/>
      <c r="G48" s="243"/>
      <c r="H48" s="243"/>
      <c r="I48" s="243"/>
      <c r="J48" s="243"/>
      <c r="K48" s="243">
        <f t="shared" si="0"/>
        <v>0</v>
      </c>
    </row>
    <row r="49" spans="1:11">
      <c r="A49" s="5">
        <v>42</v>
      </c>
      <c r="B49" s="6" t="s">
        <v>115</v>
      </c>
      <c r="C49" s="7" t="s">
        <v>109</v>
      </c>
      <c r="D49" s="250"/>
      <c r="E49" s="243"/>
      <c r="F49" s="243"/>
      <c r="G49" s="243"/>
      <c r="H49" s="243"/>
      <c r="I49" s="243"/>
      <c r="J49" s="243"/>
      <c r="K49" s="243">
        <f t="shared" si="0"/>
        <v>0</v>
      </c>
    </row>
    <row r="50" spans="1:11">
      <c r="A50" s="5">
        <v>43</v>
      </c>
      <c r="B50" s="6" t="s">
        <v>116</v>
      </c>
      <c r="C50" s="7" t="s">
        <v>109</v>
      </c>
      <c r="D50" s="250"/>
      <c r="E50" s="243"/>
      <c r="F50" s="243"/>
      <c r="G50" s="243"/>
      <c r="H50" s="243"/>
      <c r="I50" s="243"/>
      <c r="J50" s="243"/>
      <c r="K50" s="243">
        <f t="shared" si="0"/>
        <v>0</v>
      </c>
    </row>
    <row r="51" spans="1:11">
      <c r="A51" s="5">
        <v>44</v>
      </c>
      <c r="B51" s="6" t="s">
        <v>117</v>
      </c>
      <c r="C51" s="7" t="s">
        <v>109</v>
      </c>
      <c r="D51" s="250"/>
      <c r="E51" s="243"/>
      <c r="F51" s="243"/>
      <c r="G51" s="243"/>
      <c r="H51" s="243"/>
      <c r="I51" s="243"/>
      <c r="J51" s="243"/>
      <c r="K51" s="243">
        <f t="shared" si="0"/>
        <v>0</v>
      </c>
    </row>
    <row r="52" spans="1:11">
      <c r="A52" s="5">
        <v>45</v>
      </c>
      <c r="B52" s="6" t="s">
        <v>118</v>
      </c>
      <c r="C52" s="7" t="s">
        <v>109</v>
      </c>
      <c r="D52" s="250"/>
      <c r="E52" s="243"/>
      <c r="F52" s="243"/>
      <c r="G52" s="243"/>
      <c r="H52" s="243"/>
      <c r="I52" s="243"/>
      <c r="J52" s="243"/>
      <c r="K52" s="243">
        <f t="shared" si="0"/>
        <v>0</v>
      </c>
    </row>
    <row r="53" spans="1:11">
      <c r="A53" s="5">
        <v>46</v>
      </c>
      <c r="B53" s="6" t="s">
        <v>119</v>
      </c>
      <c r="C53" s="7" t="s">
        <v>109</v>
      </c>
      <c r="D53" s="250"/>
      <c r="E53" s="243"/>
      <c r="F53" s="243"/>
      <c r="G53" s="243"/>
      <c r="H53" s="243"/>
      <c r="I53" s="243"/>
      <c r="J53" s="243"/>
      <c r="K53" s="243">
        <f t="shared" si="0"/>
        <v>0</v>
      </c>
    </row>
    <row r="54" spans="1:11">
      <c r="A54" s="5">
        <v>47</v>
      </c>
      <c r="B54" s="6" t="s">
        <v>120</v>
      </c>
      <c r="C54" s="7" t="s">
        <v>109</v>
      </c>
      <c r="D54" s="250"/>
      <c r="E54" s="243"/>
      <c r="F54" s="243"/>
      <c r="G54" s="243"/>
      <c r="H54" s="243"/>
      <c r="I54" s="243"/>
      <c r="J54" s="243"/>
      <c r="K54" s="243">
        <f t="shared" si="0"/>
        <v>0</v>
      </c>
    </row>
    <row r="55" spans="1:11">
      <c r="A55" s="5">
        <v>48</v>
      </c>
      <c r="B55" s="6" t="s">
        <v>121</v>
      </c>
      <c r="C55" s="7" t="s">
        <v>109</v>
      </c>
      <c r="D55" s="250"/>
      <c r="E55" s="243"/>
      <c r="F55" s="243"/>
      <c r="G55" s="243"/>
      <c r="H55" s="243"/>
      <c r="I55" s="243"/>
      <c r="J55" s="243"/>
      <c r="K55" s="243">
        <f t="shared" si="0"/>
        <v>0</v>
      </c>
    </row>
    <row r="56" spans="1:11">
      <c r="A56" s="5">
        <v>49</v>
      </c>
      <c r="B56" s="6" t="s">
        <v>122</v>
      </c>
      <c r="C56" s="7" t="s">
        <v>109</v>
      </c>
      <c r="D56" s="250"/>
      <c r="E56" s="243"/>
      <c r="F56" s="243"/>
      <c r="G56" s="243"/>
      <c r="H56" s="243"/>
      <c r="I56" s="243"/>
      <c r="J56" s="243"/>
      <c r="K56" s="243">
        <f t="shared" si="0"/>
        <v>0</v>
      </c>
    </row>
    <row r="57" spans="1:11">
      <c r="A57" s="5">
        <v>50</v>
      </c>
      <c r="B57" s="6" t="s">
        <v>123</v>
      </c>
      <c r="C57" s="7" t="s">
        <v>109</v>
      </c>
      <c r="D57" s="250"/>
      <c r="E57" s="243"/>
      <c r="F57" s="243"/>
      <c r="G57" s="243"/>
      <c r="H57" s="243"/>
      <c r="I57" s="243"/>
      <c r="J57" s="243"/>
      <c r="K57" s="243">
        <f t="shared" si="0"/>
        <v>0</v>
      </c>
    </row>
    <row r="58" spans="1:11">
      <c r="A58" s="5">
        <v>51</v>
      </c>
      <c r="B58" s="6" t="s">
        <v>124</v>
      </c>
      <c r="C58" s="7" t="s">
        <v>73</v>
      </c>
      <c r="D58" s="250"/>
      <c r="E58" s="243"/>
      <c r="F58" s="243"/>
      <c r="G58" s="243"/>
      <c r="H58" s="243"/>
      <c r="I58" s="243"/>
      <c r="J58" s="243"/>
      <c r="K58" s="243">
        <f t="shared" si="0"/>
        <v>0</v>
      </c>
    </row>
    <row r="59" spans="1:11">
      <c r="A59" s="5">
        <v>52</v>
      </c>
      <c r="B59" s="6" t="s">
        <v>125</v>
      </c>
      <c r="C59" s="7" t="s">
        <v>73</v>
      </c>
      <c r="D59" s="250"/>
      <c r="E59" s="243"/>
      <c r="F59" s="243"/>
      <c r="G59" s="243"/>
      <c r="H59" s="243"/>
      <c r="I59" s="243"/>
      <c r="J59" s="243"/>
      <c r="K59" s="243">
        <f t="shared" si="0"/>
        <v>0</v>
      </c>
    </row>
    <row r="60" spans="1:11">
      <c r="A60" s="448" t="s">
        <v>126</v>
      </c>
      <c r="B60" s="448"/>
      <c r="C60" s="448"/>
      <c r="D60" s="251"/>
      <c r="E60" s="252">
        <f t="shared" ref="E60:J60" si="1">SUM(E8:E59)</f>
        <v>0</v>
      </c>
      <c r="F60" s="252">
        <f>SUM(F8:F59)</f>
        <v>0</v>
      </c>
      <c r="G60" s="252">
        <f t="shared" si="1"/>
        <v>0</v>
      </c>
      <c r="H60" s="252">
        <f>SUM(H8:H59)</f>
        <v>0</v>
      </c>
      <c r="I60" s="252">
        <f t="shared" si="1"/>
        <v>0</v>
      </c>
      <c r="J60" s="252">
        <f t="shared" si="1"/>
        <v>0</v>
      </c>
      <c r="K60" s="252">
        <f>SUM(K8:K59)</f>
        <v>0</v>
      </c>
    </row>
    <row r="61" spans="1:11" ht="13.5" customHeight="1">
      <c r="A61" s="244"/>
      <c r="B61" s="244"/>
      <c r="C61" s="244"/>
      <c r="D61" s="244"/>
      <c r="E61" s="245"/>
      <c r="F61" s="245"/>
      <c r="G61" s="245"/>
      <c r="H61" s="245"/>
      <c r="I61" s="245"/>
      <c r="J61" s="245"/>
      <c r="K61" s="245" t="str">
        <f>IF(K60-SUM(F60:J60)=0,"","Error")</f>
        <v/>
      </c>
    </row>
    <row r="62" spans="1:11">
      <c r="A62" s="244"/>
      <c r="B62" s="244"/>
      <c r="C62" s="244"/>
      <c r="D62" s="244"/>
      <c r="E62" s="245"/>
      <c r="F62" s="245"/>
      <c r="G62" s="245"/>
      <c r="H62" s="245"/>
      <c r="I62" s="441" t="s">
        <v>386</v>
      </c>
      <c r="J62" s="441"/>
      <c r="K62" s="441"/>
    </row>
    <row r="63" spans="1:11">
      <c r="A63" s="440" t="s">
        <v>127</v>
      </c>
      <c r="B63" s="440"/>
      <c r="C63" s="440"/>
      <c r="D63" s="440"/>
      <c r="E63" s="245"/>
      <c r="F63" s="245"/>
      <c r="G63" s="245"/>
      <c r="H63" s="245"/>
      <c r="I63" s="441" t="s">
        <v>387</v>
      </c>
      <c r="J63" s="441"/>
      <c r="K63" s="441"/>
    </row>
    <row r="64" spans="1:11">
      <c r="A64" s="447" t="s">
        <v>385</v>
      </c>
      <c r="B64" s="447"/>
      <c r="C64" s="447"/>
      <c r="D64" s="447"/>
      <c r="E64" s="245"/>
      <c r="F64" s="245"/>
      <c r="G64" s="245"/>
      <c r="H64" s="245"/>
      <c r="I64" s="443" t="s">
        <v>128</v>
      </c>
      <c r="J64" s="443"/>
      <c r="K64" s="443"/>
    </row>
  </sheetData>
  <mergeCells count="14">
    <mergeCell ref="A64:D64"/>
    <mergeCell ref="I64:K64"/>
    <mergeCell ref="A60:C60"/>
    <mergeCell ref="I62:K62"/>
    <mergeCell ref="A63:D63"/>
    <mergeCell ref="I63:K63"/>
    <mergeCell ref="E1:H1"/>
    <mergeCell ref="A4:C4"/>
    <mergeCell ref="A6:C6"/>
    <mergeCell ref="A3:C3"/>
    <mergeCell ref="E2:H2"/>
    <mergeCell ref="E3:H3"/>
    <mergeCell ref="E4:H5"/>
    <mergeCell ref="A5:C5"/>
  </mergeCells>
  <printOptions horizontalCentered="1"/>
  <pageMargins left="0.59055118110236227" right="0.59055118110236227" top="0.78740157480314965" bottom="0.47244094488188981" header="0" footer="0"/>
  <pageSetup paperSize="9" scale="78" fitToHeight="0" orientation="landscape" horizontalDpi="4294967293" verticalDpi="200" r:id="rId1"/>
  <headerFooter>
    <oddFooter>&amp;C&amp;"Khmer MEF1,Regular"&amp;8ទំព័រទី &amp;P នៃ &amp;N</oddFooter>
  </headerFooter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2E7B-3DFA-45F7-8D31-19617A574BFC}">
  <sheetPr codeName="Sheet16">
    <tabColor rgb="FF9C0C84"/>
    <pageSetUpPr fitToPage="1"/>
  </sheetPr>
  <dimension ref="A1:K42"/>
  <sheetViews>
    <sheetView zoomScaleNormal="100" workbookViewId="0">
      <selection activeCell="B39" sqref="B39:G40"/>
    </sheetView>
  </sheetViews>
  <sheetFormatPr baseColWidth="10" defaultColWidth="8.5" defaultRowHeight="16"/>
  <cols>
    <col min="1" max="1" width="6.1640625" customWidth="1"/>
    <col min="2" max="2" width="31" bestFit="1" customWidth="1"/>
    <col min="4" max="4" width="14.83203125" bestFit="1" customWidth="1"/>
    <col min="5" max="5" width="19.1640625" bestFit="1" customWidth="1"/>
    <col min="6" max="6" width="19" bestFit="1" customWidth="1"/>
    <col min="7" max="7" width="10.83203125" bestFit="1" customWidth="1"/>
    <col min="8" max="8" width="20.6640625" bestFit="1" customWidth="1"/>
    <col min="9" max="9" width="9.83203125" bestFit="1" customWidth="1"/>
    <col min="10" max="10" width="19.1640625" bestFit="1" customWidth="1"/>
    <col min="11" max="11" width="15.5" bestFit="1" customWidth="1"/>
    <col min="12" max="16384" width="8.5" style="1"/>
  </cols>
  <sheetData>
    <row r="1" spans="1:11" ht="28.25" customHeight="1">
      <c r="D1" s="437" t="s">
        <v>59</v>
      </c>
      <c r="E1" s="437"/>
      <c r="F1" s="437"/>
      <c r="G1" s="437"/>
      <c r="H1" s="437"/>
    </row>
    <row r="2" spans="1:11" ht="28.25" customHeight="1">
      <c r="D2" s="434" t="s">
        <v>61</v>
      </c>
      <c r="E2" s="434"/>
      <c r="F2" s="434"/>
      <c r="G2" s="434"/>
      <c r="H2" s="434"/>
    </row>
    <row r="3" spans="1:11" ht="28.25" customHeight="1">
      <c r="A3" s="434" t="s">
        <v>60</v>
      </c>
      <c r="B3" s="434"/>
      <c r="C3" s="434"/>
      <c r="D3" s="439">
        <v>3</v>
      </c>
      <c r="E3" s="439"/>
      <c r="F3" s="439"/>
      <c r="G3" s="439"/>
      <c r="H3" s="439"/>
    </row>
    <row r="4" spans="1:11" ht="28.25" customHeight="1">
      <c r="A4" s="434" t="s">
        <v>129</v>
      </c>
      <c r="B4" s="434"/>
      <c r="C4" s="434"/>
      <c r="D4" s="437" t="str">
        <f>"ស្ថិតិនាំចេញទំនិញសំខាន់ៗ ប្រចាំ"</f>
        <v>ស្ថិតិនាំចេញទំនិញសំខាន់ៗ ប្រចាំ</v>
      </c>
      <c r="E4" s="437"/>
      <c r="F4" s="437"/>
      <c r="G4" s="437"/>
      <c r="H4" s="437"/>
    </row>
    <row r="5" spans="1:11" ht="28.25" customHeight="1">
      <c r="A5" s="446" t="s">
        <v>130</v>
      </c>
      <c r="B5" s="446"/>
      <c r="C5" s="446"/>
      <c r="D5" s="437"/>
      <c r="E5" s="437"/>
      <c r="F5" s="437"/>
      <c r="G5" s="437"/>
      <c r="H5" s="437"/>
    </row>
    <row r="6" spans="1:11" ht="28.25" customHeight="1">
      <c r="A6" s="444">
        <f>1+'2'!A6</f>
        <v>136</v>
      </c>
      <c r="B6" s="444"/>
      <c r="C6" s="444"/>
      <c r="D6" s="438"/>
      <c r="E6" s="438"/>
      <c r="F6" s="438"/>
      <c r="G6" s="438"/>
      <c r="H6" s="438"/>
      <c r="I6" s="423"/>
      <c r="J6" s="423"/>
      <c r="K6" s="423"/>
    </row>
    <row r="7" spans="1:11">
      <c r="A7" s="3"/>
      <c r="B7" s="4"/>
      <c r="C7" s="3"/>
      <c r="D7" s="451" t="s">
        <v>341</v>
      </c>
      <c r="E7" s="452"/>
      <c r="F7" s="453"/>
      <c r="G7" s="451" t="s">
        <v>342</v>
      </c>
      <c r="H7" s="452"/>
      <c r="I7" s="451" t="s">
        <v>343</v>
      </c>
      <c r="J7" s="452"/>
      <c r="K7" s="453"/>
    </row>
    <row r="8" spans="1:11">
      <c r="A8" s="3" t="s">
        <v>62</v>
      </c>
      <c r="B8" s="4" t="s">
        <v>63</v>
      </c>
      <c r="C8" s="3" t="s">
        <v>64</v>
      </c>
      <c r="D8" s="3" t="s">
        <v>65</v>
      </c>
      <c r="E8" s="3" t="s">
        <v>66</v>
      </c>
      <c r="F8" s="3" t="s">
        <v>344</v>
      </c>
      <c r="G8" s="3" t="s">
        <v>65</v>
      </c>
      <c r="H8" s="3" t="s">
        <v>66</v>
      </c>
      <c r="I8" s="3" t="s">
        <v>65</v>
      </c>
      <c r="J8" s="3" t="s">
        <v>66</v>
      </c>
      <c r="K8" s="3" t="s">
        <v>344</v>
      </c>
    </row>
    <row r="9" spans="1:11">
      <c r="A9" s="5">
        <v>1</v>
      </c>
      <c r="B9" s="6" t="s">
        <v>345</v>
      </c>
      <c r="C9" s="7" t="s">
        <v>73</v>
      </c>
      <c r="D9" s="428"/>
      <c r="E9" s="429"/>
      <c r="F9" s="429"/>
      <c r="G9" s="429"/>
      <c r="H9" s="429"/>
      <c r="I9" s="429"/>
      <c r="J9" s="429"/>
      <c r="K9" s="429"/>
    </row>
    <row r="10" spans="1:11">
      <c r="A10" s="5">
        <v>2</v>
      </c>
      <c r="B10" s="6" t="s">
        <v>346</v>
      </c>
      <c r="C10" s="7" t="s">
        <v>73</v>
      </c>
      <c r="D10" s="428"/>
      <c r="E10" s="429"/>
      <c r="F10" s="429"/>
      <c r="G10" s="429"/>
      <c r="H10" s="429"/>
      <c r="I10" s="429"/>
      <c r="J10" s="429"/>
      <c r="K10" s="429"/>
    </row>
    <row r="11" spans="1:11">
      <c r="A11" s="5">
        <v>3</v>
      </c>
      <c r="B11" s="6" t="s">
        <v>28</v>
      </c>
      <c r="C11" s="7" t="s">
        <v>73</v>
      </c>
      <c r="D11" s="428"/>
      <c r="E11" s="429"/>
      <c r="F11" s="429"/>
      <c r="G11" s="429"/>
      <c r="H11" s="429"/>
      <c r="I11" s="429"/>
      <c r="J11" s="429"/>
      <c r="K11" s="429"/>
    </row>
    <row r="12" spans="1:11">
      <c r="A12" s="5">
        <v>4</v>
      </c>
      <c r="B12" s="6" t="s">
        <v>347</v>
      </c>
      <c r="C12" s="7" t="s">
        <v>73</v>
      </c>
      <c r="D12" s="428"/>
      <c r="E12" s="429"/>
      <c r="F12" s="429"/>
      <c r="G12" s="429"/>
      <c r="H12" s="429"/>
      <c r="I12" s="429"/>
      <c r="J12" s="429"/>
      <c r="K12" s="429"/>
    </row>
    <row r="13" spans="1:11">
      <c r="A13" s="5">
        <v>5</v>
      </c>
      <c r="B13" s="6" t="s">
        <v>348</v>
      </c>
      <c r="C13" s="7" t="s">
        <v>73</v>
      </c>
      <c r="D13" s="428"/>
      <c r="E13" s="429"/>
      <c r="F13" s="429"/>
      <c r="G13" s="429"/>
      <c r="H13" s="429"/>
      <c r="I13" s="429"/>
      <c r="J13" s="429"/>
      <c r="K13" s="429"/>
    </row>
    <row r="14" spans="1:11">
      <c r="A14" s="5">
        <v>6</v>
      </c>
      <c r="B14" s="6" t="s">
        <v>124</v>
      </c>
      <c r="C14" s="7" t="s">
        <v>73</v>
      </c>
      <c r="D14" s="428"/>
      <c r="E14" s="429"/>
      <c r="F14" s="429"/>
      <c r="G14" s="429"/>
      <c r="H14" s="429"/>
      <c r="I14" s="429"/>
      <c r="J14" s="429"/>
      <c r="K14" s="429"/>
    </row>
    <row r="15" spans="1:11">
      <c r="A15" s="5">
        <v>7</v>
      </c>
      <c r="B15" s="6" t="s">
        <v>31</v>
      </c>
      <c r="C15" s="7" t="s">
        <v>109</v>
      </c>
      <c r="D15" s="428"/>
      <c r="E15" s="429"/>
      <c r="F15" s="429"/>
      <c r="G15" s="429"/>
      <c r="H15" s="429"/>
      <c r="I15" s="429"/>
      <c r="J15" s="429"/>
      <c r="K15" s="429"/>
    </row>
    <row r="16" spans="1:11">
      <c r="A16" s="5">
        <v>8</v>
      </c>
      <c r="B16" s="6" t="s">
        <v>349</v>
      </c>
      <c r="C16" s="7" t="s">
        <v>73</v>
      </c>
      <c r="D16" s="428"/>
      <c r="E16" s="429"/>
      <c r="F16" s="429"/>
      <c r="G16" s="429"/>
      <c r="H16" s="429"/>
      <c r="I16" s="429"/>
      <c r="J16" s="429"/>
      <c r="K16" s="429"/>
    </row>
    <row r="17" spans="1:11">
      <c r="A17" s="5">
        <v>9</v>
      </c>
      <c r="B17" s="6" t="s">
        <v>350</v>
      </c>
      <c r="C17" s="7" t="s">
        <v>73</v>
      </c>
      <c r="D17" s="428"/>
      <c r="E17" s="429"/>
      <c r="F17" s="429"/>
      <c r="G17" s="429"/>
      <c r="H17" s="429"/>
      <c r="I17" s="429"/>
      <c r="J17" s="429"/>
      <c r="K17" s="429"/>
    </row>
    <row r="18" spans="1:11">
      <c r="A18" s="5">
        <v>10</v>
      </c>
      <c r="B18" s="6" t="s">
        <v>33</v>
      </c>
      <c r="C18" s="7" t="s">
        <v>73</v>
      </c>
      <c r="D18" s="428"/>
      <c r="E18" s="429"/>
      <c r="F18" s="429"/>
      <c r="G18" s="429"/>
      <c r="H18" s="429"/>
      <c r="I18" s="429"/>
      <c r="J18" s="429"/>
      <c r="K18" s="429"/>
    </row>
    <row r="19" spans="1:11">
      <c r="A19" s="5">
        <v>11</v>
      </c>
      <c r="B19" s="6" t="s">
        <v>351</v>
      </c>
      <c r="C19" s="7" t="s">
        <v>73</v>
      </c>
      <c r="D19" s="428"/>
      <c r="E19" s="429"/>
      <c r="F19" s="429"/>
      <c r="G19" s="429"/>
      <c r="H19" s="429"/>
      <c r="I19" s="429"/>
      <c r="J19" s="429"/>
      <c r="K19" s="429"/>
    </row>
    <row r="20" spans="1:11">
      <c r="A20" s="5">
        <v>12</v>
      </c>
      <c r="B20" s="6" t="s">
        <v>35</v>
      </c>
      <c r="C20" s="7" t="s">
        <v>73</v>
      </c>
      <c r="D20" s="428"/>
      <c r="E20" s="429"/>
      <c r="F20" s="429"/>
      <c r="G20" s="429"/>
      <c r="H20" s="429"/>
      <c r="I20" s="429"/>
      <c r="J20" s="429"/>
      <c r="K20" s="429"/>
    </row>
    <row r="21" spans="1:11">
      <c r="A21" s="5">
        <v>13</v>
      </c>
      <c r="B21" s="6" t="s">
        <v>352</v>
      </c>
      <c r="C21" s="7" t="s">
        <v>73</v>
      </c>
      <c r="D21" s="428"/>
      <c r="E21" s="429"/>
      <c r="F21" s="429"/>
      <c r="G21" s="429"/>
      <c r="H21" s="429"/>
      <c r="I21" s="429"/>
      <c r="J21" s="429"/>
      <c r="K21" s="429"/>
    </row>
    <row r="22" spans="1:11">
      <c r="A22" s="5">
        <v>14</v>
      </c>
      <c r="B22" s="6" t="s">
        <v>37</v>
      </c>
      <c r="C22" s="7" t="s">
        <v>73</v>
      </c>
      <c r="D22" s="428"/>
      <c r="E22" s="429"/>
      <c r="F22" s="429"/>
      <c r="G22" s="429"/>
      <c r="H22" s="429"/>
      <c r="I22" s="429"/>
      <c r="J22" s="429"/>
      <c r="K22" s="429"/>
    </row>
    <row r="23" spans="1:11">
      <c r="A23" s="5">
        <v>15</v>
      </c>
      <c r="B23" s="6" t="s">
        <v>38</v>
      </c>
      <c r="C23" s="7" t="s">
        <v>73</v>
      </c>
      <c r="D23" s="428"/>
      <c r="E23" s="429"/>
      <c r="F23" s="429"/>
      <c r="G23" s="429"/>
      <c r="H23" s="429"/>
      <c r="I23" s="429"/>
      <c r="J23" s="429"/>
      <c r="K23" s="429"/>
    </row>
    <row r="24" spans="1:11">
      <c r="A24" s="5">
        <v>16</v>
      </c>
      <c r="B24" s="6" t="s">
        <v>39</v>
      </c>
      <c r="C24" s="7" t="s">
        <v>73</v>
      </c>
      <c r="D24" s="428"/>
      <c r="E24" s="429"/>
      <c r="F24" s="429"/>
      <c r="G24" s="429"/>
      <c r="H24" s="429"/>
      <c r="I24" s="429"/>
      <c r="J24" s="429"/>
      <c r="K24" s="429"/>
    </row>
    <row r="25" spans="1:11">
      <c r="A25" s="5">
        <v>17</v>
      </c>
      <c r="B25" s="6" t="s">
        <v>40</v>
      </c>
      <c r="C25" s="7" t="s">
        <v>73</v>
      </c>
      <c r="D25" s="428"/>
      <c r="E25" s="429"/>
      <c r="F25" s="429"/>
      <c r="G25" s="429"/>
      <c r="H25" s="429"/>
      <c r="I25" s="429"/>
      <c r="J25" s="429"/>
      <c r="K25" s="429"/>
    </row>
    <row r="26" spans="1:11">
      <c r="A26" s="5">
        <v>18</v>
      </c>
      <c r="B26" s="6" t="s">
        <v>162</v>
      </c>
      <c r="C26" s="7" t="s">
        <v>73</v>
      </c>
      <c r="D26" s="428"/>
      <c r="E26" s="429"/>
      <c r="F26" s="429"/>
      <c r="G26" s="429"/>
      <c r="H26" s="429"/>
      <c r="I26" s="429"/>
      <c r="J26" s="429"/>
      <c r="K26" s="429"/>
    </row>
    <row r="27" spans="1:11">
      <c r="A27" s="5">
        <v>19</v>
      </c>
      <c r="B27" s="6" t="s">
        <v>41</v>
      </c>
      <c r="C27" s="7" t="s">
        <v>73</v>
      </c>
      <c r="D27" s="428"/>
      <c r="E27" s="429"/>
      <c r="F27" s="429"/>
      <c r="G27" s="429"/>
      <c r="H27" s="429"/>
      <c r="I27" s="429"/>
      <c r="J27" s="429"/>
      <c r="K27" s="429"/>
    </row>
    <row r="28" spans="1:11">
      <c r="A28" s="5">
        <v>20</v>
      </c>
      <c r="B28" s="6" t="s">
        <v>22</v>
      </c>
      <c r="C28" s="7" t="s">
        <v>73</v>
      </c>
      <c r="D28" s="428"/>
      <c r="E28" s="429"/>
      <c r="F28" s="429"/>
      <c r="G28" s="429"/>
      <c r="H28" s="429"/>
      <c r="I28" s="429"/>
      <c r="J28" s="429"/>
      <c r="K28" s="429"/>
    </row>
    <row r="29" spans="1:11">
      <c r="A29" s="5">
        <v>21</v>
      </c>
      <c r="B29" s="6" t="s">
        <v>42</v>
      </c>
      <c r="C29" s="7" t="s">
        <v>73</v>
      </c>
      <c r="D29" s="428"/>
      <c r="E29" s="429"/>
      <c r="F29" s="429"/>
      <c r="G29" s="429"/>
      <c r="H29" s="429"/>
      <c r="I29" s="429"/>
      <c r="J29" s="429"/>
      <c r="K29" s="429"/>
    </row>
    <row r="30" spans="1:11">
      <c r="A30" s="5">
        <v>22</v>
      </c>
      <c r="B30" s="6" t="s">
        <v>43</v>
      </c>
      <c r="C30" s="7" t="s">
        <v>73</v>
      </c>
      <c r="D30" s="428"/>
      <c r="E30" s="429"/>
      <c r="F30" s="429"/>
      <c r="G30" s="429"/>
      <c r="H30" s="429"/>
      <c r="I30" s="429"/>
      <c r="J30" s="429"/>
      <c r="K30" s="429"/>
    </row>
    <row r="31" spans="1:11">
      <c r="A31" s="5">
        <v>23</v>
      </c>
      <c r="B31" s="6" t="s">
        <v>44</v>
      </c>
      <c r="C31" s="7" t="s">
        <v>73</v>
      </c>
      <c r="D31" s="428"/>
      <c r="E31" s="429"/>
      <c r="F31" s="429"/>
      <c r="G31" s="429"/>
      <c r="H31" s="429"/>
      <c r="I31" s="429"/>
      <c r="J31" s="429"/>
      <c r="K31" s="429"/>
    </row>
    <row r="32" spans="1:11">
      <c r="A32" s="5">
        <v>24</v>
      </c>
      <c r="B32" s="6" t="s">
        <v>45</v>
      </c>
      <c r="C32" s="7" t="s">
        <v>73</v>
      </c>
      <c r="D32" s="428"/>
      <c r="E32" s="429"/>
      <c r="F32" s="429"/>
      <c r="G32" s="429"/>
      <c r="H32" s="429"/>
      <c r="I32" s="429"/>
      <c r="J32" s="429"/>
      <c r="K32" s="429"/>
    </row>
    <row r="33" spans="1:11">
      <c r="A33" s="5">
        <v>25</v>
      </c>
      <c r="B33" s="6" t="s">
        <v>46</v>
      </c>
      <c r="C33" s="7" t="s">
        <v>73</v>
      </c>
      <c r="D33" s="428"/>
      <c r="E33" s="429"/>
      <c r="F33" s="429"/>
      <c r="G33" s="429"/>
      <c r="H33" s="429"/>
      <c r="I33" s="429"/>
      <c r="J33" s="429"/>
      <c r="K33" s="429"/>
    </row>
    <row r="34" spans="1:11">
      <c r="A34" s="5">
        <v>26</v>
      </c>
      <c r="B34" s="6" t="s">
        <v>47</v>
      </c>
      <c r="C34" s="7" t="s">
        <v>73</v>
      </c>
      <c r="D34" s="428"/>
      <c r="E34" s="429"/>
      <c r="F34" s="429"/>
      <c r="G34" s="429"/>
      <c r="H34" s="429"/>
      <c r="I34" s="429"/>
      <c r="J34" s="429"/>
      <c r="K34" s="429"/>
    </row>
    <row r="35" spans="1:11">
      <c r="A35" s="5">
        <v>27</v>
      </c>
      <c r="B35" s="6" t="s">
        <v>48</v>
      </c>
      <c r="C35" s="7" t="s">
        <v>73</v>
      </c>
      <c r="D35" s="428"/>
      <c r="E35" s="429"/>
      <c r="F35" s="429"/>
      <c r="G35" s="429"/>
      <c r="H35" s="429"/>
      <c r="I35" s="429"/>
      <c r="J35" s="429"/>
      <c r="K35" s="429"/>
    </row>
    <row r="36" spans="1:11">
      <c r="A36" s="5">
        <v>28</v>
      </c>
      <c r="B36" s="6" t="s">
        <v>49</v>
      </c>
      <c r="C36" s="7" t="s">
        <v>73</v>
      </c>
      <c r="D36" s="428"/>
      <c r="E36" s="429"/>
      <c r="F36" s="429"/>
      <c r="G36" s="429"/>
      <c r="H36" s="429"/>
      <c r="I36" s="429"/>
      <c r="J36" s="429"/>
      <c r="K36" s="429"/>
    </row>
    <row r="37" spans="1:11">
      <c r="A37" s="5">
        <v>29</v>
      </c>
      <c r="B37" s="6" t="s">
        <v>156</v>
      </c>
      <c r="C37" s="7" t="s">
        <v>73</v>
      </c>
      <c r="D37" s="428"/>
      <c r="E37" s="429"/>
      <c r="F37" s="429"/>
      <c r="G37" s="429"/>
      <c r="H37" s="429"/>
      <c r="I37" s="429"/>
      <c r="J37" s="429"/>
      <c r="K37" s="429"/>
    </row>
    <row r="38" spans="1:11">
      <c r="A38" s="454" t="s">
        <v>126</v>
      </c>
      <c r="B38" s="455"/>
      <c r="C38" s="456"/>
      <c r="D38" s="425"/>
      <c r="E38" s="426">
        <f>SUM(E9:E37)</f>
        <v>0</v>
      </c>
      <c r="F38" s="426">
        <f t="shared" ref="F38:K38" si="0">SUM(F9:F37)</f>
        <v>0</v>
      </c>
      <c r="G38" s="426">
        <f t="shared" si="0"/>
        <v>0</v>
      </c>
      <c r="H38" s="426">
        <f t="shared" si="0"/>
        <v>0</v>
      </c>
      <c r="I38" s="426">
        <f t="shared" si="0"/>
        <v>0</v>
      </c>
      <c r="J38" s="426">
        <f t="shared" si="0"/>
        <v>0</v>
      </c>
      <c r="K38" s="426">
        <f t="shared" si="0"/>
        <v>0</v>
      </c>
    </row>
    <row r="39" spans="1:11" customFormat="1" ht="10.25" customHeight="1">
      <c r="A39" s="244"/>
      <c r="B39" s="449">
        <v>4152500</v>
      </c>
      <c r="C39" s="449"/>
      <c r="D39" s="449"/>
      <c r="E39" s="449"/>
      <c r="F39" s="449"/>
      <c r="G39" s="449"/>
      <c r="H39" s="246"/>
      <c r="I39" s="246"/>
      <c r="J39" s="246"/>
    </row>
    <row r="40" spans="1:11" customFormat="1">
      <c r="A40" s="247"/>
      <c r="B40" s="450"/>
      <c r="C40" s="450"/>
      <c r="D40" s="450"/>
      <c r="E40" s="450"/>
      <c r="F40" s="450"/>
      <c r="G40" s="450"/>
      <c r="H40" s="441"/>
      <c r="I40" s="441"/>
      <c r="J40" s="441"/>
      <c r="K40" s="441"/>
    </row>
    <row r="41" spans="1:11" customFormat="1">
      <c r="A41" s="440" t="s">
        <v>127</v>
      </c>
      <c r="B41" s="440"/>
      <c r="C41" s="440"/>
      <c r="D41" s="427"/>
      <c r="E41" s="248"/>
      <c r="F41" s="245"/>
      <c r="G41" s="245"/>
      <c r="H41" s="441"/>
      <c r="I41" s="441"/>
      <c r="J41" s="441"/>
      <c r="K41" s="441"/>
    </row>
    <row r="42" spans="1:11" customFormat="1">
      <c r="A42" s="442" t="s">
        <v>194</v>
      </c>
      <c r="B42" s="442"/>
      <c r="C42" s="442"/>
      <c r="D42" s="249"/>
      <c r="E42" s="249"/>
      <c r="F42" s="245"/>
      <c r="G42" s="245"/>
      <c r="H42" s="443" t="s">
        <v>128</v>
      </c>
      <c r="I42" s="443"/>
      <c r="J42" s="443"/>
      <c r="K42" s="443"/>
    </row>
  </sheetData>
  <mergeCells count="18">
    <mergeCell ref="D1:H1"/>
    <mergeCell ref="D2:H2"/>
    <mergeCell ref="D3:H3"/>
    <mergeCell ref="D4:H6"/>
    <mergeCell ref="A4:C4"/>
    <mergeCell ref="A3:C3"/>
    <mergeCell ref="A5:C5"/>
    <mergeCell ref="D7:F7"/>
    <mergeCell ref="G7:H7"/>
    <mergeCell ref="I7:K7"/>
    <mergeCell ref="A38:C38"/>
    <mergeCell ref="A6:C6"/>
    <mergeCell ref="H40:K40"/>
    <mergeCell ref="H41:K41"/>
    <mergeCell ref="H42:K42"/>
    <mergeCell ref="A41:C41"/>
    <mergeCell ref="A42:C42"/>
    <mergeCell ref="B39:G40"/>
  </mergeCells>
  <printOptions horizontalCentered="1"/>
  <pageMargins left="0.59055118110236227" right="0.59055118110236227" top="0.78740157480314965" bottom="0.39370078740157483" header="0" footer="0"/>
  <pageSetup paperSize="9" scale="70" fitToHeight="0" orientation="landscape" horizontalDpi="200" verticalDpi="200" r:id="rId1"/>
  <headerFooter>
    <oddFooter>&amp;C&amp;"Khmer MEF1,Regular"&amp;8ទំព័រទី &amp;P នៃ &amp;N</oddFooter>
  </headerFooter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68D5-BD7F-4E2A-B5D0-C03CBFB9E72A}">
  <sheetPr codeName="Sheet14">
    <tabColor rgb="FF9C0C84"/>
    <pageSetUpPr fitToPage="1"/>
  </sheetPr>
  <dimension ref="A1:R35"/>
  <sheetViews>
    <sheetView zoomScaleNormal="100" workbookViewId="0">
      <selection activeCell="N31" sqref="N31:R31"/>
    </sheetView>
  </sheetViews>
  <sheetFormatPr baseColWidth="10" defaultColWidth="8.83203125" defaultRowHeight="16"/>
  <cols>
    <col min="1" max="1" width="4.33203125" style="14" bestFit="1" customWidth="1"/>
    <col min="2" max="2" width="23.33203125" style="14" customWidth="1"/>
    <col min="3" max="3" width="6.33203125" style="14" bestFit="1" customWidth="1"/>
    <col min="4" max="4" width="7.5" style="14" bestFit="1" customWidth="1"/>
    <col min="5" max="5" width="9" style="14" bestFit="1" customWidth="1"/>
    <col min="6" max="6" width="6.6640625" style="14" bestFit="1" customWidth="1"/>
    <col min="7" max="7" width="9" style="14"/>
    <col min="8" max="8" width="6.1640625" style="14" customWidth="1"/>
    <col min="9" max="9" width="8.33203125" style="14"/>
    <col min="10" max="10" width="6.1640625" style="14" bestFit="1" customWidth="1"/>
    <col min="11" max="11" width="8.33203125" style="14"/>
    <col min="12" max="12" width="6.1640625" style="14" bestFit="1" customWidth="1"/>
    <col min="13" max="13" width="9" style="14"/>
    <col min="14" max="14" width="6.1640625" style="14" customWidth="1"/>
    <col min="15" max="15" width="8.33203125" style="14"/>
    <col min="16" max="16" width="6" style="14" bestFit="1" customWidth="1"/>
    <col min="17" max="17" width="9.6640625" style="14" customWidth="1"/>
    <col min="18" max="18" width="16.5" style="14" bestFit="1" customWidth="1"/>
  </cols>
  <sheetData>
    <row r="1" spans="1:18" ht="26.25" customHeight="1">
      <c r="B1" s="27"/>
      <c r="C1" s="27"/>
      <c r="D1" s="27"/>
      <c r="E1" s="27"/>
      <c r="F1" s="465" t="s">
        <v>59</v>
      </c>
      <c r="G1" s="465"/>
      <c r="H1" s="465"/>
      <c r="I1" s="465"/>
      <c r="J1" s="465"/>
      <c r="K1" s="465"/>
      <c r="L1" s="465"/>
      <c r="M1" s="465"/>
      <c r="N1" s="27"/>
      <c r="O1" s="27"/>
      <c r="P1" s="27"/>
      <c r="Q1" s="27"/>
    </row>
    <row r="2" spans="1:18" ht="26.25" customHeight="1">
      <c r="B2" s="28"/>
      <c r="C2" s="28"/>
      <c r="D2" s="28"/>
      <c r="E2" s="28"/>
      <c r="F2" s="466" t="s">
        <v>145</v>
      </c>
      <c r="G2" s="466"/>
      <c r="H2" s="466"/>
      <c r="I2" s="466"/>
      <c r="J2" s="466"/>
      <c r="K2" s="466"/>
      <c r="L2" s="466"/>
      <c r="M2" s="466"/>
      <c r="N2" s="28"/>
      <c r="O2" s="28"/>
      <c r="P2" s="28"/>
      <c r="Q2" s="28"/>
    </row>
    <row r="3" spans="1:18" ht="26.25" customHeight="1">
      <c r="A3" s="467" t="s">
        <v>60</v>
      </c>
      <c r="B3" s="467"/>
      <c r="C3" s="467"/>
      <c r="D3" s="29"/>
      <c r="F3" s="468" t="s">
        <v>148</v>
      </c>
      <c r="G3" s="468"/>
      <c r="H3" s="468"/>
      <c r="I3" s="468"/>
      <c r="J3" s="468"/>
      <c r="K3" s="468"/>
      <c r="L3" s="468"/>
      <c r="M3" s="468"/>
    </row>
    <row r="4" spans="1:18" ht="26.25" customHeight="1">
      <c r="A4" s="467" t="s">
        <v>129</v>
      </c>
      <c r="B4" s="467"/>
      <c r="C4" s="467"/>
      <c r="D4" s="29"/>
      <c r="F4" s="465" t="s">
        <v>149</v>
      </c>
      <c r="G4" s="465"/>
      <c r="H4" s="465"/>
      <c r="I4" s="465"/>
      <c r="J4" s="465"/>
      <c r="K4" s="465"/>
      <c r="L4" s="465"/>
      <c r="M4" s="465"/>
    </row>
    <row r="5" spans="1:18" ht="26.25" customHeight="1">
      <c r="A5" s="467" t="s">
        <v>130</v>
      </c>
      <c r="B5" s="467"/>
      <c r="C5" s="467"/>
      <c r="D5" s="29"/>
      <c r="F5" s="473" t="str">
        <f>"ប្រចាំ"</f>
        <v>ប្រចាំ</v>
      </c>
      <c r="G5" s="473"/>
      <c r="H5" s="473"/>
      <c r="I5" s="473"/>
      <c r="J5" s="473"/>
      <c r="K5" s="473"/>
      <c r="L5" s="473"/>
      <c r="M5" s="473"/>
    </row>
    <row r="6" spans="1:18" ht="26.25" customHeight="1" thickBot="1">
      <c r="A6" s="463">
        <f>1+'3'!$A$6</f>
        <v>137</v>
      </c>
      <c r="B6" s="463"/>
      <c r="C6" s="463"/>
      <c r="D6" s="424"/>
      <c r="E6" s="26"/>
      <c r="F6" s="474"/>
      <c r="G6" s="474"/>
      <c r="H6" s="474"/>
      <c r="I6" s="474"/>
      <c r="J6" s="474"/>
      <c r="K6" s="474"/>
      <c r="L6" s="474"/>
      <c r="M6" s="474"/>
      <c r="N6" s="26"/>
      <c r="O6" s="26"/>
      <c r="P6" s="26"/>
      <c r="Q6" s="26"/>
    </row>
    <row r="7" spans="1:18" ht="27" customHeight="1">
      <c r="A7" s="475" t="s">
        <v>150</v>
      </c>
      <c r="B7" s="477" t="s">
        <v>63</v>
      </c>
      <c r="C7" s="477" t="s">
        <v>64</v>
      </c>
      <c r="D7" s="462" t="s">
        <v>151</v>
      </c>
      <c r="E7" s="462"/>
      <c r="F7" s="462" t="s">
        <v>152</v>
      </c>
      <c r="G7" s="462"/>
      <c r="H7" s="462" t="s">
        <v>153</v>
      </c>
      <c r="I7" s="462"/>
      <c r="J7" s="462" t="s">
        <v>154</v>
      </c>
      <c r="K7" s="462"/>
      <c r="L7" s="462" t="s">
        <v>155</v>
      </c>
      <c r="M7" s="462"/>
      <c r="N7" s="462" t="s">
        <v>156</v>
      </c>
      <c r="O7" s="462"/>
      <c r="P7" s="458" t="s">
        <v>24</v>
      </c>
      <c r="Q7" s="459"/>
      <c r="R7" s="469" t="s">
        <v>25</v>
      </c>
    </row>
    <row r="8" spans="1:18" ht="27" customHeight="1">
      <c r="A8" s="476"/>
      <c r="B8" s="478"/>
      <c r="C8" s="478"/>
      <c r="D8" s="30" t="s">
        <v>65</v>
      </c>
      <c r="E8" s="30" t="s">
        <v>157</v>
      </c>
      <c r="F8" s="30" t="s">
        <v>65</v>
      </c>
      <c r="G8" s="30" t="s">
        <v>157</v>
      </c>
      <c r="H8" s="30" t="s">
        <v>65</v>
      </c>
      <c r="I8" s="30" t="s">
        <v>157</v>
      </c>
      <c r="J8" s="30" t="s">
        <v>65</v>
      </c>
      <c r="K8" s="30" t="s">
        <v>157</v>
      </c>
      <c r="L8" s="30" t="s">
        <v>65</v>
      </c>
      <c r="M8" s="30" t="s">
        <v>157</v>
      </c>
      <c r="N8" s="30" t="s">
        <v>65</v>
      </c>
      <c r="O8" s="30" t="s">
        <v>157</v>
      </c>
      <c r="P8" s="30" t="s">
        <v>65</v>
      </c>
      <c r="Q8" s="30" t="s">
        <v>157</v>
      </c>
      <c r="R8" s="470"/>
    </row>
    <row r="9" spans="1:18" ht="27" customHeight="1">
      <c r="A9" s="31">
        <v>1</v>
      </c>
      <c r="B9" s="32" t="s">
        <v>26</v>
      </c>
      <c r="C9" s="33" t="s">
        <v>158</v>
      </c>
      <c r="D9" s="34">
        <v>0</v>
      </c>
      <c r="E9" s="34">
        <v>0</v>
      </c>
      <c r="F9" s="34">
        <v>0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f>D9+F9+H9+J9+L9+N9</f>
        <v>0</v>
      </c>
      <c r="Q9" s="34">
        <f>D9+F9+H9+J9+L9+N9</f>
        <v>0</v>
      </c>
      <c r="R9" s="35"/>
    </row>
    <row r="10" spans="1:18" ht="27" customHeight="1">
      <c r="A10" s="31">
        <f>1+A9</f>
        <v>2</v>
      </c>
      <c r="B10" s="32" t="s">
        <v>159</v>
      </c>
      <c r="C10" s="33" t="s">
        <v>158</v>
      </c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f t="shared" ref="P10:Q26" si="0">D10+F10+H10+J10+L10+N10</f>
        <v>0</v>
      </c>
      <c r="Q10" s="34">
        <f t="shared" ref="Q10:Q20" si="1">D10+F10+H10+J10+L10+N10</f>
        <v>0</v>
      </c>
      <c r="R10" s="35"/>
    </row>
    <row r="11" spans="1:18" ht="27" customHeight="1">
      <c r="A11" s="31">
        <f t="shared" ref="A11:A27" si="2">1+A10</f>
        <v>3</v>
      </c>
      <c r="B11" s="32" t="s">
        <v>29</v>
      </c>
      <c r="C11" s="33" t="s">
        <v>158</v>
      </c>
      <c r="D11" s="34">
        <v>0</v>
      </c>
      <c r="E11" s="34">
        <v>0</v>
      </c>
      <c r="F11" s="34">
        <v>0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f t="shared" si="0"/>
        <v>0</v>
      </c>
      <c r="Q11" s="34">
        <f t="shared" si="1"/>
        <v>0</v>
      </c>
      <c r="R11" s="35"/>
    </row>
    <row r="12" spans="1:18" ht="27" customHeight="1">
      <c r="A12" s="31">
        <f t="shared" si="2"/>
        <v>4</v>
      </c>
      <c r="B12" s="32" t="s">
        <v>160</v>
      </c>
      <c r="C12" s="33" t="s">
        <v>158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f t="shared" si="0"/>
        <v>0</v>
      </c>
      <c r="Q12" s="34">
        <f t="shared" si="1"/>
        <v>0</v>
      </c>
      <c r="R12" s="35"/>
    </row>
    <row r="13" spans="1:18" ht="27" customHeight="1">
      <c r="A13" s="31">
        <f t="shared" si="2"/>
        <v>5</v>
      </c>
      <c r="B13" s="32" t="s">
        <v>30</v>
      </c>
      <c r="C13" s="33" t="s">
        <v>158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f t="shared" si="0"/>
        <v>0</v>
      </c>
      <c r="Q13" s="34">
        <f t="shared" si="1"/>
        <v>0</v>
      </c>
      <c r="R13" s="35"/>
    </row>
    <row r="14" spans="1:18" ht="27" customHeight="1">
      <c r="A14" s="31">
        <f t="shared" si="2"/>
        <v>6</v>
      </c>
      <c r="B14" s="32" t="s">
        <v>31</v>
      </c>
      <c r="C14" s="33" t="s">
        <v>109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f t="shared" si="0"/>
        <v>0</v>
      </c>
      <c r="Q14" s="34">
        <f t="shared" si="1"/>
        <v>0</v>
      </c>
      <c r="R14" s="35"/>
    </row>
    <row r="15" spans="1:18" ht="27" customHeight="1">
      <c r="A15" s="31">
        <f t="shared" si="2"/>
        <v>7</v>
      </c>
      <c r="B15" s="32" t="s">
        <v>32</v>
      </c>
      <c r="C15" s="36" t="s">
        <v>161</v>
      </c>
      <c r="D15" s="34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f t="shared" si="0"/>
        <v>0</v>
      </c>
      <c r="Q15" s="34">
        <f t="shared" si="1"/>
        <v>0</v>
      </c>
      <c r="R15" s="35"/>
    </row>
    <row r="16" spans="1:18" ht="27" customHeight="1">
      <c r="A16" s="31">
        <f t="shared" si="2"/>
        <v>8</v>
      </c>
      <c r="B16" s="32" t="s">
        <v>33</v>
      </c>
      <c r="C16" s="36" t="s">
        <v>161</v>
      </c>
      <c r="D16" s="34">
        <v>0</v>
      </c>
      <c r="E16" s="34">
        <v>0</v>
      </c>
      <c r="F16" s="34">
        <v>0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f t="shared" si="0"/>
        <v>0</v>
      </c>
      <c r="Q16" s="34">
        <f t="shared" si="1"/>
        <v>0</v>
      </c>
      <c r="R16" s="35"/>
    </row>
    <row r="17" spans="1:18" ht="27" customHeight="1">
      <c r="A17" s="31">
        <f t="shared" si="2"/>
        <v>9</v>
      </c>
      <c r="B17" s="32" t="s">
        <v>34</v>
      </c>
      <c r="C17" s="36" t="s">
        <v>161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f t="shared" si="0"/>
        <v>0</v>
      </c>
      <c r="Q17" s="34">
        <f t="shared" si="1"/>
        <v>0</v>
      </c>
      <c r="R17" s="35"/>
    </row>
    <row r="18" spans="1:18" ht="27" customHeight="1">
      <c r="A18" s="31">
        <f t="shared" si="2"/>
        <v>10</v>
      </c>
      <c r="B18" s="32" t="s">
        <v>36</v>
      </c>
      <c r="C18" s="33" t="s">
        <v>158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f t="shared" si="0"/>
        <v>0</v>
      </c>
      <c r="Q18" s="34">
        <f t="shared" si="1"/>
        <v>0</v>
      </c>
      <c r="R18" s="35"/>
    </row>
    <row r="19" spans="1:18" ht="27" customHeight="1">
      <c r="A19" s="31">
        <f t="shared" si="2"/>
        <v>11</v>
      </c>
      <c r="B19" s="32" t="s">
        <v>37</v>
      </c>
      <c r="C19" s="33" t="s">
        <v>158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f t="shared" si="0"/>
        <v>0</v>
      </c>
      <c r="Q19" s="34">
        <f t="shared" si="1"/>
        <v>0</v>
      </c>
      <c r="R19" s="35"/>
    </row>
    <row r="20" spans="1:18" ht="27" customHeight="1">
      <c r="A20" s="31">
        <f t="shared" si="2"/>
        <v>12</v>
      </c>
      <c r="B20" s="32" t="s">
        <v>162</v>
      </c>
      <c r="C20" s="33" t="s">
        <v>158</v>
      </c>
      <c r="D20" s="34">
        <v>0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f t="shared" si="0"/>
        <v>0</v>
      </c>
      <c r="Q20" s="34">
        <f t="shared" si="1"/>
        <v>0</v>
      </c>
      <c r="R20" s="35"/>
    </row>
    <row r="21" spans="1:18" ht="27" customHeight="1">
      <c r="A21" s="31">
        <f t="shared" si="2"/>
        <v>13</v>
      </c>
      <c r="B21" s="32" t="s">
        <v>41</v>
      </c>
      <c r="C21" s="33" t="s">
        <v>158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f t="shared" si="0"/>
        <v>0</v>
      </c>
      <c r="Q21" s="34">
        <f>E21+G21+I21+K21+M21+O21</f>
        <v>0</v>
      </c>
      <c r="R21" s="35"/>
    </row>
    <row r="22" spans="1:18" ht="27" customHeight="1">
      <c r="A22" s="31">
        <f t="shared" si="2"/>
        <v>14</v>
      </c>
      <c r="B22" s="32" t="s">
        <v>22</v>
      </c>
      <c r="C22" s="33" t="s">
        <v>158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f t="shared" si="0"/>
        <v>0</v>
      </c>
      <c r="Q22" s="34">
        <f t="shared" si="0"/>
        <v>0</v>
      </c>
      <c r="R22" s="35"/>
    </row>
    <row r="23" spans="1:18" ht="27" customHeight="1">
      <c r="A23" s="31">
        <f t="shared" si="2"/>
        <v>15</v>
      </c>
      <c r="B23" s="32" t="s">
        <v>42</v>
      </c>
      <c r="C23" s="33" t="s">
        <v>158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f t="shared" si="0"/>
        <v>0</v>
      </c>
      <c r="Q23" s="34">
        <f t="shared" si="0"/>
        <v>0</v>
      </c>
      <c r="R23" s="35"/>
    </row>
    <row r="24" spans="1:18" ht="27" customHeight="1">
      <c r="A24" s="31">
        <f t="shared" si="2"/>
        <v>16</v>
      </c>
      <c r="B24" s="32" t="s">
        <v>43</v>
      </c>
      <c r="C24" s="33" t="s">
        <v>163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7">
        <f t="shared" si="0"/>
        <v>0</v>
      </c>
      <c r="Q24" s="34">
        <f t="shared" si="0"/>
        <v>0</v>
      </c>
      <c r="R24" s="35"/>
    </row>
    <row r="25" spans="1:18" ht="27" customHeight="1">
      <c r="A25" s="31">
        <f t="shared" si="2"/>
        <v>17</v>
      </c>
      <c r="B25" s="32" t="s">
        <v>44</v>
      </c>
      <c r="C25" s="33" t="s">
        <v>158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7">
        <f t="shared" si="0"/>
        <v>0</v>
      </c>
      <c r="Q25" s="34">
        <f t="shared" si="0"/>
        <v>0</v>
      </c>
      <c r="R25" s="35"/>
    </row>
    <row r="26" spans="1:18" ht="27" customHeight="1">
      <c r="A26" s="31">
        <f t="shared" si="2"/>
        <v>18</v>
      </c>
      <c r="B26" s="32" t="s">
        <v>45</v>
      </c>
      <c r="C26" s="33" t="s">
        <v>158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7">
        <f t="shared" si="0"/>
        <v>0</v>
      </c>
      <c r="Q26" s="34">
        <f t="shared" si="0"/>
        <v>0</v>
      </c>
      <c r="R26" s="35"/>
    </row>
    <row r="27" spans="1:18" ht="27" customHeight="1">
      <c r="A27" s="31">
        <f t="shared" si="2"/>
        <v>19</v>
      </c>
      <c r="B27" s="32" t="s">
        <v>156</v>
      </c>
      <c r="C27" s="33" t="s">
        <v>158</v>
      </c>
      <c r="D27" s="34"/>
      <c r="E27" s="34"/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430">
        <f>D27+F27+H27+J27+L27+N27</f>
        <v>0</v>
      </c>
      <c r="Q27" s="34">
        <f>E27+G27+I27+K27+M27+O27</f>
        <v>0</v>
      </c>
      <c r="R27" s="35"/>
    </row>
    <row r="28" spans="1:18" ht="27" customHeight="1" thickBot="1">
      <c r="A28" s="471" t="s">
        <v>24</v>
      </c>
      <c r="B28" s="472"/>
      <c r="C28" s="472"/>
      <c r="D28" s="38"/>
      <c r="E28" s="38">
        <f>SUM(E9:E27)</f>
        <v>0</v>
      </c>
      <c r="F28" s="38"/>
      <c r="G28" s="38">
        <f>SUM(G9:G27)</f>
        <v>0</v>
      </c>
      <c r="H28" s="38"/>
      <c r="I28" s="38">
        <f>SUM(I9:I27)</f>
        <v>0</v>
      </c>
      <c r="J28" s="38"/>
      <c r="K28" s="38">
        <f>SUM(K9:K27)</f>
        <v>0</v>
      </c>
      <c r="L28" s="38"/>
      <c r="M28" s="38">
        <f>SUM(M9:M27)</f>
        <v>0</v>
      </c>
      <c r="N28" s="38"/>
      <c r="O28" s="38">
        <f>SUM(O9:O27)</f>
        <v>0</v>
      </c>
      <c r="P28" s="38"/>
      <c r="Q28" s="38">
        <f>SUM(Q9:Q27)</f>
        <v>0</v>
      </c>
      <c r="R28" s="39"/>
    </row>
    <row r="29" spans="1:18">
      <c r="B29" s="40"/>
      <c r="Q29" s="20"/>
    </row>
    <row r="30" spans="1:18">
      <c r="A30" s="16"/>
      <c r="B30" s="16"/>
      <c r="C30" s="16"/>
      <c r="D30" s="16"/>
      <c r="E30" s="41" t="s">
        <v>164</v>
      </c>
      <c r="G30" s="42"/>
      <c r="I30" s="42"/>
      <c r="K30" s="43"/>
      <c r="N30" s="460" t="str">
        <f>'1'!$H$62</f>
        <v>Lunar_Date</v>
      </c>
      <c r="O30" s="460"/>
      <c r="P30" s="460"/>
      <c r="Q30" s="460"/>
      <c r="R30" s="460"/>
    </row>
    <row r="31" spans="1:18">
      <c r="A31" s="44" t="s">
        <v>165</v>
      </c>
      <c r="B31" s="40"/>
      <c r="C31" s="45"/>
      <c r="D31" s="45"/>
      <c r="E31" s="46" t="s">
        <v>166</v>
      </c>
      <c r="F31" s="40"/>
      <c r="G31" s="45"/>
      <c r="H31" s="45" t="s">
        <v>167</v>
      </c>
      <c r="I31" s="45"/>
      <c r="N31" s="460" t="str">
        <f>'1'!$H$63</f>
        <v>Sunar_Date</v>
      </c>
      <c r="O31" s="460"/>
      <c r="P31" s="460"/>
      <c r="Q31" s="460"/>
      <c r="R31" s="460"/>
    </row>
    <row r="32" spans="1:18">
      <c r="A32" s="47" t="s">
        <v>168</v>
      </c>
      <c r="C32" s="42"/>
      <c r="D32" s="42"/>
      <c r="E32" s="48"/>
      <c r="F32" s="16"/>
      <c r="H32" s="42" t="s">
        <v>169</v>
      </c>
      <c r="N32" s="461" t="s">
        <v>128</v>
      </c>
      <c r="O32" s="461"/>
      <c r="P32" s="461"/>
      <c r="Q32" s="461"/>
      <c r="R32" s="461"/>
    </row>
    <row r="33" spans="2:18">
      <c r="B33" s="40"/>
      <c r="N33" s="457"/>
      <c r="O33" s="457"/>
      <c r="P33" s="457"/>
      <c r="Q33" s="457"/>
      <c r="R33" s="457"/>
    </row>
    <row r="34" spans="2:18">
      <c r="B34" s="40"/>
      <c r="N34" s="457"/>
      <c r="O34" s="457"/>
      <c r="P34" s="457"/>
      <c r="Q34" s="457"/>
      <c r="R34" s="457"/>
    </row>
    <row r="35" spans="2:18">
      <c r="B35" s="40"/>
      <c r="N35" s="464" t="s">
        <v>170</v>
      </c>
      <c r="O35" s="464"/>
      <c r="P35" s="464"/>
      <c r="Q35" s="464"/>
      <c r="R35" s="464"/>
    </row>
  </sheetData>
  <mergeCells count="27">
    <mergeCell ref="N35:R35"/>
    <mergeCell ref="F1:M1"/>
    <mergeCell ref="F2:M2"/>
    <mergeCell ref="A3:C3"/>
    <mergeCell ref="F3:M3"/>
    <mergeCell ref="A4:C4"/>
    <mergeCell ref="F4:M4"/>
    <mergeCell ref="R7:R8"/>
    <mergeCell ref="A28:C28"/>
    <mergeCell ref="A5:C5"/>
    <mergeCell ref="F5:M6"/>
    <mergeCell ref="A7:A8"/>
    <mergeCell ref="B7:B8"/>
    <mergeCell ref="C7:C8"/>
    <mergeCell ref="D7:E7"/>
    <mergeCell ref="F7:G7"/>
    <mergeCell ref="H7:I7"/>
    <mergeCell ref="J7:K7"/>
    <mergeCell ref="L7:M7"/>
    <mergeCell ref="N7:O7"/>
    <mergeCell ref="A6:C6"/>
    <mergeCell ref="N34:R34"/>
    <mergeCell ref="P7:Q7"/>
    <mergeCell ref="N30:R30"/>
    <mergeCell ref="N31:R31"/>
    <mergeCell ref="N32:R32"/>
    <mergeCell ref="N33:R33"/>
  </mergeCells>
  <printOptions horizontalCentered="1"/>
  <pageMargins left="0.59055118110236227" right="0.59055118110236227" top="0.78740157480314965" bottom="0.39370078740157483" header="0" footer="0"/>
  <pageSetup paperSize="9" scale="78" fitToHeight="0" orientation="landscape" horizontalDpi="4294967293" verticalDpi="200" r:id="rId1"/>
  <headerFooter>
    <oddFooter>&amp;C&amp;"Khmer MEF1,Regular"&amp;8ទំព័រទី &amp;P នៃ &amp;N</oddFooter>
  </headerFooter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88A4C-BA4F-4743-8DDC-6CDBB798CAAD}">
  <sheetPr codeName="Sheet11">
    <tabColor rgb="FF9C0C84"/>
    <pageSetUpPr fitToPage="1"/>
  </sheetPr>
  <dimension ref="A1:P41"/>
  <sheetViews>
    <sheetView workbookViewId="0">
      <selection activeCell="E8" sqref="E8"/>
    </sheetView>
  </sheetViews>
  <sheetFormatPr baseColWidth="10" defaultColWidth="8.83203125" defaultRowHeight="16"/>
  <cols>
    <col min="1" max="1" width="4.33203125" style="14" customWidth="1"/>
    <col min="2" max="2" width="8.83203125" style="14" customWidth="1"/>
    <col min="3" max="3" width="12" style="14" customWidth="1"/>
    <col min="4" max="4" width="9.5" style="14" bestFit="1" customWidth="1"/>
    <col min="5" max="5" width="7.5" style="14" customWidth="1"/>
    <col min="6" max="6" width="12" style="14" bestFit="1" customWidth="1"/>
    <col min="7" max="7" width="9" style="14" bestFit="1"/>
    <col min="8" max="8" width="4.6640625" style="14" customWidth="1"/>
    <col min="9" max="9" width="4.33203125" style="14" bestFit="1" customWidth="1"/>
    <col min="10" max="12" width="4.1640625" style="14" customWidth="1"/>
    <col min="13" max="13" width="4.33203125" style="14" bestFit="1" customWidth="1"/>
    <col min="14" max="14" width="10.6640625" style="14" customWidth="1"/>
    <col min="15" max="16" width="12.5" style="14" customWidth="1"/>
  </cols>
  <sheetData>
    <row r="1" spans="1:16">
      <c r="B1" s="50"/>
      <c r="C1" s="50"/>
      <c r="D1" s="50"/>
      <c r="E1" s="473" t="s">
        <v>59</v>
      </c>
      <c r="F1" s="473"/>
      <c r="G1" s="473"/>
      <c r="H1" s="473"/>
      <c r="I1" s="473"/>
      <c r="J1" s="473"/>
      <c r="K1" s="473"/>
      <c r="L1" s="473"/>
      <c r="M1" s="473"/>
      <c r="N1" s="473"/>
      <c r="O1" s="50"/>
      <c r="P1" s="50"/>
    </row>
    <row r="2" spans="1:16" ht="27" customHeight="1">
      <c r="B2" s="22"/>
      <c r="C2" s="22"/>
      <c r="D2" s="22"/>
      <c r="E2" s="467" t="s">
        <v>61</v>
      </c>
      <c r="F2" s="467"/>
      <c r="G2" s="467"/>
      <c r="H2" s="467"/>
      <c r="I2" s="467"/>
      <c r="J2" s="467"/>
      <c r="K2" s="467"/>
      <c r="L2" s="467"/>
      <c r="M2" s="467"/>
      <c r="N2" s="467"/>
      <c r="O2" s="22"/>
      <c r="P2" s="22"/>
    </row>
    <row r="3" spans="1:16" ht="27" customHeight="1">
      <c r="A3" s="51" t="s">
        <v>60</v>
      </c>
      <c r="B3" s="25"/>
      <c r="C3" s="25"/>
      <c r="D3" s="25"/>
      <c r="E3" s="491">
        <v>6</v>
      </c>
      <c r="F3" s="491"/>
      <c r="G3" s="491"/>
      <c r="H3" s="491"/>
      <c r="I3" s="491"/>
      <c r="J3" s="491"/>
      <c r="K3" s="491"/>
      <c r="L3" s="491"/>
      <c r="M3" s="491"/>
      <c r="N3" s="491"/>
    </row>
    <row r="4" spans="1:16" ht="27" customHeight="1">
      <c r="A4" s="51" t="s">
        <v>196</v>
      </c>
      <c r="B4" s="25"/>
      <c r="C4" s="25"/>
      <c r="D4" s="25"/>
      <c r="E4" s="466" t="s">
        <v>171</v>
      </c>
      <c r="F4" s="466"/>
      <c r="G4" s="466"/>
      <c r="H4" s="466"/>
      <c r="I4" s="466"/>
      <c r="J4" s="466"/>
      <c r="K4" s="466"/>
      <c r="L4" s="466"/>
      <c r="M4" s="466"/>
      <c r="N4" s="466"/>
    </row>
    <row r="5" spans="1:16" ht="27" customHeight="1">
      <c r="A5" s="51" t="s">
        <v>130</v>
      </c>
      <c r="B5" s="25"/>
      <c r="C5" s="25"/>
      <c r="D5" s="25"/>
      <c r="E5" s="467" t="str">
        <f>"ប្រចាំ"</f>
        <v>ប្រចាំ</v>
      </c>
      <c r="F5" s="467"/>
      <c r="G5" s="467"/>
      <c r="H5" s="467"/>
      <c r="I5" s="467"/>
      <c r="J5" s="467"/>
      <c r="K5" s="467"/>
      <c r="L5" s="467"/>
      <c r="M5" s="467"/>
      <c r="N5" s="467"/>
      <c r="O5" s="53"/>
    </row>
    <row r="6" spans="1:16" ht="27" customHeight="1">
      <c r="A6" s="492">
        <f>1+'4'!$A$6</f>
        <v>138</v>
      </c>
      <c r="B6" s="492"/>
      <c r="C6" s="492"/>
      <c r="D6" s="492"/>
      <c r="E6" s="467" t="s">
        <v>172</v>
      </c>
      <c r="F6" s="467"/>
      <c r="G6" s="467"/>
      <c r="H6" s="467"/>
      <c r="I6" s="467"/>
      <c r="J6" s="467"/>
      <c r="K6" s="467"/>
      <c r="L6" s="467"/>
      <c r="M6" s="467"/>
      <c r="N6" s="467"/>
      <c r="O6" s="25"/>
      <c r="P6" s="25"/>
    </row>
    <row r="7" spans="1:16" ht="27" customHeight="1" thickBot="1">
      <c r="A7" s="53"/>
      <c r="B7" s="25"/>
      <c r="C7" s="25"/>
      <c r="D7" s="25"/>
      <c r="E7" s="486" t="str">
        <f>"ពី​ថ្ងៃទី០១ " &amp;"ដល់ថ្ងៃទី៣១"</f>
        <v>ពី​ថ្ងៃទី០១ ដល់ថ្ងៃទី៣១</v>
      </c>
      <c r="F7" s="486"/>
      <c r="G7" s="486"/>
      <c r="H7" s="486"/>
      <c r="I7" s="486"/>
      <c r="J7" s="486"/>
      <c r="K7" s="486"/>
      <c r="L7" s="486"/>
      <c r="M7" s="486"/>
      <c r="N7" s="486"/>
      <c r="O7" s="25"/>
      <c r="P7" s="54" t="s">
        <v>173</v>
      </c>
    </row>
    <row r="8" spans="1:16" ht="17" thickTop="1">
      <c r="A8" s="55">
        <v>1</v>
      </c>
      <c r="B8" s="56">
        <v>2</v>
      </c>
      <c r="C8" s="56">
        <v>3</v>
      </c>
      <c r="D8" s="57">
        <v>4</v>
      </c>
      <c r="E8" s="56">
        <v>5</v>
      </c>
      <c r="F8" s="56">
        <v>6</v>
      </c>
      <c r="G8" s="487">
        <v>7</v>
      </c>
      <c r="H8" s="487"/>
      <c r="I8" s="487"/>
      <c r="J8" s="487">
        <v>8</v>
      </c>
      <c r="K8" s="487"/>
      <c r="L8" s="487">
        <v>9</v>
      </c>
      <c r="M8" s="487"/>
      <c r="N8" s="56">
        <v>10</v>
      </c>
      <c r="O8" s="56">
        <v>11</v>
      </c>
      <c r="P8" s="58">
        <v>12</v>
      </c>
    </row>
    <row r="9" spans="1:16">
      <c r="A9" s="488" t="s">
        <v>138</v>
      </c>
      <c r="B9" s="59" t="s">
        <v>174</v>
      </c>
      <c r="C9" s="59" t="s">
        <v>175</v>
      </c>
      <c r="D9" s="60" t="s">
        <v>176</v>
      </c>
      <c r="E9" s="59" t="s">
        <v>65</v>
      </c>
      <c r="F9" s="59" t="s">
        <v>177</v>
      </c>
      <c r="G9" s="485" t="s">
        <v>131</v>
      </c>
      <c r="H9" s="485"/>
      <c r="I9" s="485"/>
      <c r="J9" s="485" t="s">
        <v>132</v>
      </c>
      <c r="K9" s="485"/>
      <c r="L9" s="485" t="s">
        <v>133</v>
      </c>
      <c r="M9" s="485"/>
      <c r="N9" s="61" t="s">
        <v>134</v>
      </c>
      <c r="O9" s="61" t="s">
        <v>178</v>
      </c>
      <c r="P9" s="62" t="s">
        <v>147</v>
      </c>
    </row>
    <row r="10" spans="1:16">
      <c r="A10" s="489"/>
      <c r="B10" s="63" t="s">
        <v>179</v>
      </c>
      <c r="C10" s="63" t="s">
        <v>180</v>
      </c>
      <c r="D10" s="64" t="s">
        <v>180</v>
      </c>
      <c r="E10" s="63" t="s">
        <v>181</v>
      </c>
      <c r="F10" s="63" t="s">
        <v>182</v>
      </c>
      <c r="G10" s="61" t="s">
        <v>183</v>
      </c>
      <c r="H10" s="485" t="s">
        <v>184</v>
      </c>
      <c r="I10" s="485"/>
      <c r="J10" s="485" t="s">
        <v>185</v>
      </c>
      <c r="K10" s="485" t="s">
        <v>186</v>
      </c>
      <c r="L10" s="485" t="s">
        <v>185</v>
      </c>
      <c r="M10" s="485" t="s">
        <v>186</v>
      </c>
      <c r="N10" s="485" t="s">
        <v>186</v>
      </c>
      <c r="O10" s="485" t="s">
        <v>186</v>
      </c>
      <c r="P10" s="65" t="s">
        <v>187</v>
      </c>
    </row>
    <row r="11" spans="1:16">
      <c r="A11" s="490"/>
      <c r="B11" s="66" t="s">
        <v>188</v>
      </c>
      <c r="C11" s="66" t="s">
        <v>189</v>
      </c>
      <c r="D11" s="67" t="s">
        <v>190</v>
      </c>
      <c r="E11" s="66" t="s">
        <v>191</v>
      </c>
      <c r="F11" s="66" t="s">
        <v>192</v>
      </c>
      <c r="G11" s="61" t="s">
        <v>185</v>
      </c>
      <c r="H11" s="61" t="s">
        <v>185</v>
      </c>
      <c r="I11" s="66" t="s">
        <v>186</v>
      </c>
      <c r="J11" s="485"/>
      <c r="K11" s="485"/>
      <c r="L11" s="485"/>
      <c r="M11" s="485"/>
      <c r="N11" s="485"/>
      <c r="O11" s="485"/>
      <c r="P11" s="68"/>
    </row>
    <row r="12" spans="1:16">
      <c r="A12" s="69"/>
      <c r="B12" s="66"/>
      <c r="C12" s="67"/>
      <c r="D12" s="67"/>
      <c r="E12" s="66"/>
      <c r="F12" s="70"/>
      <c r="G12" s="61"/>
      <c r="H12" s="61"/>
      <c r="I12" s="61"/>
      <c r="J12" s="61"/>
      <c r="K12" s="61"/>
      <c r="L12" s="61"/>
      <c r="M12" s="61"/>
      <c r="N12" s="71"/>
      <c r="O12" s="72"/>
      <c r="P12" s="73"/>
    </row>
    <row r="13" spans="1:16" hidden="1">
      <c r="A13" s="69"/>
      <c r="B13" s="66"/>
      <c r="C13" s="67"/>
      <c r="D13" s="67"/>
      <c r="E13" s="66"/>
      <c r="F13" s="70"/>
      <c r="G13" s="61"/>
      <c r="H13" s="61"/>
      <c r="I13" s="61"/>
      <c r="J13" s="61"/>
      <c r="K13" s="61"/>
      <c r="L13" s="61"/>
      <c r="M13" s="61"/>
      <c r="N13" s="71"/>
      <c r="O13" s="72"/>
      <c r="P13" s="73"/>
    </row>
    <row r="14" spans="1:16" hidden="1">
      <c r="A14" s="74"/>
      <c r="B14" s="61"/>
      <c r="C14" s="75"/>
      <c r="D14" s="75"/>
      <c r="E14" s="61"/>
      <c r="F14" s="71"/>
      <c r="G14" s="61"/>
      <c r="H14" s="61"/>
      <c r="I14" s="61"/>
      <c r="J14" s="61"/>
      <c r="K14" s="61"/>
      <c r="L14" s="61"/>
      <c r="M14" s="61"/>
      <c r="N14" s="71"/>
      <c r="O14" s="72"/>
      <c r="P14" s="76"/>
    </row>
    <row r="15" spans="1:16" hidden="1">
      <c r="A15" s="74"/>
      <c r="B15" s="61"/>
      <c r="C15" s="75"/>
      <c r="D15" s="75"/>
      <c r="E15" s="61"/>
      <c r="F15" s="71"/>
      <c r="G15" s="61"/>
      <c r="H15" s="61"/>
      <c r="I15" s="61"/>
      <c r="J15" s="61"/>
      <c r="K15" s="61"/>
      <c r="L15" s="61"/>
      <c r="M15" s="61"/>
      <c r="N15" s="71"/>
      <c r="O15" s="72"/>
      <c r="P15" s="76"/>
    </row>
    <row r="16" spans="1:16" hidden="1">
      <c r="A16" s="74"/>
      <c r="B16" s="61"/>
      <c r="C16" s="75"/>
      <c r="D16" s="75"/>
      <c r="E16" s="61"/>
      <c r="F16" s="71"/>
      <c r="G16" s="61"/>
      <c r="H16" s="61"/>
      <c r="I16" s="61"/>
      <c r="J16" s="61"/>
      <c r="K16" s="61"/>
      <c r="L16" s="61"/>
      <c r="M16" s="61"/>
      <c r="N16" s="71"/>
      <c r="O16" s="72"/>
      <c r="P16" s="76"/>
    </row>
    <row r="17" spans="1:16" hidden="1">
      <c r="A17" s="74"/>
      <c r="B17" s="61"/>
      <c r="C17" s="75"/>
      <c r="D17" s="75"/>
      <c r="E17" s="61"/>
      <c r="F17" s="71"/>
      <c r="G17" s="61"/>
      <c r="H17" s="61"/>
      <c r="I17" s="61"/>
      <c r="J17" s="61"/>
      <c r="K17" s="61"/>
      <c r="L17" s="61"/>
      <c r="M17" s="61"/>
      <c r="N17" s="71"/>
      <c r="O17" s="72"/>
      <c r="P17" s="76"/>
    </row>
    <row r="18" spans="1:16" hidden="1">
      <c r="A18" s="74"/>
      <c r="B18" s="61"/>
      <c r="C18" s="75"/>
      <c r="D18" s="75"/>
      <c r="E18" s="61"/>
      <c r="F18" s="71"/>
      <c r="G18" s="61"/>
      <c r="H18" s="61"/>
      <c r="I18" s="61"/>
      <c r="J18" s="61"/>
      <c r="K18" s="61"/>
      <c r="L18" s="61"/>
      <c r="M18" s="61"/>
      <c r="N18" s="71"/>
      <c r="O18" s="72"/>
      <c r="P18" s="76"/>
    </row>
    <row r="19" spans="1:16" hidden="1">
      <c r="A19" s="74"/>
      <c r="B19" s="61"/>
      <c r="C19" s="75"/>
      <c r="D19" s="75"/>
      <c r="E19" s="61"/>
      <c r="F19" s="71"/>
      <c r="G19" s="61"/>
      <c r="H19" s="61"/>
      <c r="I19" s="61"/>
      <c r="J19" s="61"/>
      <c r="K19" s="61"/>
      <c r="L19" s="61"/>
      <c r="M19" s="61"/>
      <c r="N19" s="71"/>
      <c r="O19" s="72"/>
      <c r="P19" s="76"/>
    </row>
    <row r="20" spans="1:16" hidden="1">
      <c r="A20" s="74"/>
      <c r="B20" s="61"/>
      <c r="C20" s="75"/>
      <c r="D20" s="75"/>
      <c r="E20" s="61"/>
      <c r="F20" s="71"/>
      <c r="G20" s="61"/>
      <c r="H20" s="61"/>
      <c r="I20" s="61"/>
      <c r="J20" s="61"/>
      <c r="K20" s="61"/>
      <c r="L20" s="61"/>
      <c r="M20" s="61"/>
      <c r="N20" s="71"/>
      <c r="O20" s="72"/>
      <c r="P20" s="76"/>
    </row>
    <row r="21" spans="1:16" hidden="1">
      <c r="A21" s="74"/>
      <c r="B21" s="61"/>
      <c r="C21" s="75"/>
      <c r="D21" s="75"/>
      <c r="E21" s="61"/>
      <c r="F21" s="71"/>
      <c r="G21" s="61"/>
      <c r="H21" s="61"/>
      <c r="I21" s="61"/>
      <c r="J21" s="61"/>
      <c r="K21" s="61"/>
      <c r="L21" s="61"/>
      <c r="M21" s="61"/>
      <c r="N21" s="71"/>
      <c r="O21" s="72"/>
      <c r="P21" s="76"/>
    </row>
    <row r="22" spans="1:16" hidden="1">
      <c r="A22" s="74"/>
      <c r="B22" s="61"/>
      <c r="C22" s="75"/>
      <c r="D22" s="75"/>
      <c r="E22" s="61"/>
      <c r="F22" s="71"/>
      <c r="G22" s="61"/>
      <c r="H22" s="61"/>
      <c r="I22" s="61"/>
      <c r="J22" s="61"/>
      <c r="K22" s="61"/>
      <c r="L22" s="61"/>
      <c r="M22" s="61"/>
      <c r="N22" s="71"/>
      <c r="O22" s="72"/>
      <c r="P22" s="76"/>
    </row>
    <row r="23" spans="1:16" hidden="1">
      <c r="A23" s="74"/>
      <c r="B23" s="61"/>
      <c r="C23" s="75"/>
      <c r="D23" s="75"/>
      <c r="E23" s="61"/>
      <c r="F23" s="71"/>
      <c r="G23" s="61"/>
      <c r="H23" s="61"/>
      <c r="I23" s="61"/>
      <c r="J23" s="61"/>
      <c r="K23" s="61"/>
      <c r="L23" s="61"/>
      <c r="M23" s="61"/>
      <c r="N23" s="71"/>
      <c r="O23" s="72"/>
      <c r="P23" s="76"/>
    </row>
    <row r="24" spans="1:16" hidden="1">
      <c r="A24" s="74"/>
      <c r="B24" s="61"/>
      <c r="C24" s="75"/>
      <c r="D24" s="75"/>
      <c r="E24" s="61"/>
      <c r="F24" s="71"/>
      <c r="G24" s="61"/>
      <c r="H24" s="61"/>
      <c r="I24" s="61"/>
      <c r="J24" s="61"/>
      <c r="K24" s="61"/>
      <c r="L24" s="61"/>
      <c r="M24" s="61"/>
      <c r="N24" s="71"/>
      <c r="O24" s="72"/>
      <c r="P24" s="76"/>
    </row>
    <row r="25" spans="1:16" hidden="1">
      <c r="A25" s="74"/>
      <c r="B25" s="61"/>
      <c r="C25" s="75"/>
      <c r="D25" s="75"/>
      <c r="E25" s="61"/>
      <c r="F25" s="71"/>
      <c r="G25" s="61"/>
      <c r="H25" s="61"/>
      <c r="I25" s="61"/>
      <c r="J25" s="61"/>
      <c r="K25" s="61"/>
      <c r="L25" s="61"/>
      <c r="M25" s="61"/>
      <c r="N25" s="71"/>
      <c r="O25" s="72"/>
      <c r="P25" s="76"/>
    </row>
    <row r="26" spans="1:16" hidden="1">
      <c r="A26" s="74"/>
      <c r="B26" s="61"/>
      <c r="C26" s="75"/>
      <c r="D26" s="75"/>
      <c r="E26" s="61"/>
      <c r="F26" s="71"/>
      <c r="G26" s="61"/>
      <c r="H26" s="61"/>
      <c r="I26" s="61"/>
      <c r="J26" s="61"/>
      <c r="K26" s="61"/>
      <c r="L26" s="61"/>
      <c r="M26" s="61"/>
      <c r="N26" s="71"/>
      <c r="O26" s="72"/>
      <c r="P26" s="76"/>
    </row>
    <row r="27" spans="1:16" hidden="1">
      <c r="A27" s="74"/>
      <c r="B27" s="61"/>
      <c r="C27" s="75"/>
      <c r="D27" s="75"/>
      <c r="E27" s="61"/>
      <c r="F27" s="71"/>
      <c r="G27" s="61"/>
      <c r="H27" s="61"/>
      <c r="I27" s="61"/>
      <c r="J27" s="61"/>
      <c r="K27" s="61"/>
      <c r="L27" s="61"/>
      <c r="M27" s="61"/>
      <c r="N27" s="71"/>
      <c r="O27" s="72"/>
      <c r="P27" s="76"/>
    </row>
    <row r="28" spans="1:16" hidden="1">
      <c r="A28" s="74"/>
      <c r="B28" s="61"/>
      <c r="C28" s="75"/>
      <c r="D28" s="75"/>
      <c r="E28" s="61"/>
      <c r="F28" s="71"/>
      <c r="G28" s="61"/>
      <c r="H28" s="61"/>
      <c r="I28" s="61"/>
      <c r="J28" s="61"/>
      <c r="K28" s="61"/>
      <c r="L28" s="61"/>
      <c r="M28" s="61"/>
      <c r="N28" s="71"/>
      <c r="O28" s="72"/>
      <c r="P28" s="76"/>
    </row>
    <row r="29" spans="1:16" hidden="1">
      <c r="A29" s="74"/>
      <c r="B29" s="61"/>
      <c r="C29" s="75"/>
      <c r="D29" s="75"/>
      <c r="E29" s="61"/>
      <c r="F29" s="71"/>
      <c r="G29" s="61"/>
      <c r="H29" s="61"/>
      <c r="I29" s="61"/>
      <c r="J29" s="61"/>
      <c r="K29" s="61"/>
      <c r="L29" s="61"/>
      <c r="M29" s="61"/>
      <c r="N29" s="71"/>
      <c r="O29" s="72"/>
      <c r="P29" s="76"/>
    </row>
    <row r="30" spans="1:16" hidden="1">
      <c r="A30" s="74"/>
      <c r="B30" s="61"/>
      <c r="C30" s="75"/>
      <c r="D30" s="75"/>
      <c r="E30" s="61"/>
      <c r="F30" s="71"/>
      <c r="G30" s="61"/>
      <c r="H30" s="61"/>
      <c r="I30" s="61"/>
      <c r="J30" s="61"/>
      <c r="K30" s="61"/>
      <c r="L30" s="61"/>
      <c r="M30" s="61"/>
      <c r="N30" s="71"/>
      <c r="O30" s="72"/>
      <c r="P30" s="76"/>
    </row>
    <row r="31" spans="1:16" hidden="1">
      <c r="A31" s="74"/>
      <c r="B31" s="61"/>
      <c r="C31" s="75"/>
      <c r="D31" s="75"/>
      <c r="E31" s="61"/>
      <c r="F31" s="71"/>
      <c r="G31" s="61"/>
      <c r="H31" s="61"/>
      <c r="I31" s="61"/>
      <c r="J31" s="61"/>
      <c r="K31" s="61"/>
      <c r="L31" s="61"/>
      <c r="M31" s="61"/>
      <c r="N31" s="71"/>
      <c r="O31" s="72"/>
      <c r="P31" s="76"/>
    </row>
    <row r="32" spans="1:16" hidden="1">
      <c r="A32" s="74"/>
      <c r="B32" s="61"/>
      <c r="C32" s="75"/>
      <c r="D32" s="75"/>
      <c r="E32" s="61"/>
      <c r="F32" s="71"/>
      <c r="G32" s="61"/>
      <c r="H32" s="61"/>
      <c r="I32" s="61"/>
      <c r="J32" s="61"/>
      <c r="K32" s="61"/>
      <c r="L32" s="61"/>
      <c r="M32" s="61"/>
      <c r="N32" s="71"/>
      <c r="O32" s="72"/>
      <c r="P32" s="76"/>
    </row>
    <row r="33" spans="1:16" hidden="1">
      <c r="A33" s="74"/>
      <c r="B33" s="61"/>
      <c r="C33" s="75"/>
      <c r="D33" s="75"/>
      <c r="E33" s="61"/>
      <c r="F33" s="71"/>
      <c r="G33" s="61"/>
      <c r="H33" s="61"/>
      <c r="I33" s="61"/>
      <c r="J33" s="61"/>
      <c r="K33" s="61"/>
      <c r="L33" s="61"/>
      <c r="M33" s="61"/>
      <c r="N33" s="71"/>
      <c r="O33" s="72"/>
      <c r="P33" s="76"/>
    </row>
    <row r="34" spans="1:16" ht="17" thickBot="1">
      <c r="A34" s="480" t="s">
        <v>126</v>
      </c>
      <c r="B34" s="481"/>
      <c r="C34" s="77">
        <v>0</v>
      </c>
      <c r="D34" s="77">
        <v>0</v>
      </c>
      <c r="E34" s="77">
        <v>0</v>
      </c>
      <c r="F34" s="77">
        <v>0</v>
      </c>
      <c r="G34" s="77"/>
      <c r="H34" s="77">
        <v>0</v>
      </c>
      <c r="I34" s="77">
        <v>0</v>
      </c>
      <c r="J34" s="77">
        <v>0</v>
      </c>
      <c r="K34" s="77">
        <v>0</v>
      </c>
      <c r="L34" s="77">
        <v>0</v>
      </c>
      <c r="M34" s="77">
        <v>0</v>
      </c>
      <c r="N34" s="77">
        <v>0</v>
      </c>
      <c r="O34" s="77">
        <v>0</v>
      </c>
      <c r="P34" s="78">
        <v>0</v>
      </c>
    </row>
    <row r="35" spans="1:16" ht="17" thickTop="1">
      <c r="A35" s="79"/>
      <c r="B35" s="79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</row>
    <row r="36" spans="1:16">
      <c r="A36" s="81"/>
      <c r="B36" s="81"/>
      <c r="C36" s="82"/>
      <c r="D36" s="82"/>
      <c r="E36" s="83"/>
      <c r="F36" s="82"/>
      <c r="G36" s="84"/>
      <c r="H36" s="84"/>
      <c r="I36" s="82"/>
      <c r="J36" s="85"/>
      <c r="K36" s="85"/>
      <c r="L36" s="460" t="s">
        <v>386</v>
      </c>
      <c r="M36" s="460"/>
      <c r="N36" s="460"/>
      <c r="O36" s="460"/>
      <c r="P36" s="460"/>
    </row>
    <row r="37" spans="1:16">
      <c r="A37" s="482" t="s">
        <v>193</v>
      </c>
      <c r="B37" s="482"/>
      <c r="C37" s="482"/>
      <c r="D37" s="482"/>
      <c r="E37" s="29"/>
      <c r="J37" s="85"/>
      <c r="K37" s="85"/>
      <c r="L37" s="460" t="s">
        <v>387</v>
      </c>
      <c r="M37" s="460"/>
      <c r="N37" s="460"/>
      <c r="O37" s="460"/>
      <c r="P37" s="460"/>
    </row>
    <row r="38" spans="1:16">
      <c r="A38" s="483" t="s">
        <v>194</v>
      </c>
      <c r="B38" s="483"/>
      <c r="C38" s="483"/>
      <c r="D38" s="483"/>
      <c r="E38" s="29"/>
      <c r="J38" s="16"/>
      <c r="K38" s="16"/>
      <c r="L38" s="484" t="s">
        <v>128</v>
      </c>
      <c r="M38" s="484"/>
      <c r="N38" s="484"/>
      <c r="O38" s="484"/>
      <c r="P38" s="484"/>
    </row>
    <row r="39" spans="1:16">
      <c r="B39" s="86"/>
      <c r="L39" s="457"/>
      <c r="M39" s="457"/>
      <c r="N39" s="457"/>
      <c r="O39" s="457"/>
      <c r="P39" s="457"/>
    </row>
    <row r="40" spans="1:16">
      <c r="L40" s="457"/>
      <c r="M40" s="457"/>
      <c r="N40" s="457"/>
      <c r="O40" s="457"/>
      <c r="P40" s="457"/>
    </row>
    <row r="41" spans="1:16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479" t="s">
        <v>195</v>
      </c>
      <c r="M41" s="479"/>
      <c r="N41" s="479"/>
      <c r="O41" s="479"/>
      <c r="P41" s="479"/>
    </row>
  </sheetData>
  <mergeCells count="31">
    <mergeCell ref="E1:N1"/>
    <mergeCell ref="E2:N2"/>
    <mergeCell ref="E3:N3"/>
    <mergeCell ref="E4:N4"/>
    <mergeCell ref="A6:D6"/>
    <mergeCell ref="E5:N5"/>
    <mergeCell ref="A9:A11"/>
    <mergeCell ref="G9:I9"/>
    <mergeCell ref="J9:K9"/>
    <mergeCell ref="L9:M9"/>
    <mergeCell ref="H10:I10"/>
    <mergeCell ref="O10:O11"/>
    <mergeCell ref="E6:N6"/>
    <mergeCell ref="E7:N7"/>
    <mergeCell ref="G8:I8"/>
    <mergeCell ref="J8:K8"/>
    <mergeCell ref="L8:M8"/>
    <mergeCell ref="J10:J11"/>
    <mergeCell ref="K10:K11"/>
    <mergeCell ref="L10:L11"/>
    <mergeCell ref="M10:M11"/>
    <mergeCell ref="N10:N11"/>
    <mergeCell ref="L39:P39"/>
    <mergeCell ref="L40:P40"/>
    <mergeCell ref="L41:P41"/>
    <mergeCell ref="A34:B34"/>
    <mergeCell ref="L36:P36"/>
    <mergeCell ref="A37:D37"/>
    <mergeCell ref="L37:P37"/>
    <mergeCell ref="A38:D38"/>
    <mergeCell ref="L38:P38"/>
  </mergeCells>
  <printOptions horizontalCentered="1"/>
  <pageMargins left="0.59055118110236227" right="0.59055118110236227" top="0.78740157480314965" bottom="0.39370078740157483" header="0" footer="0"/>
  <pageSetup paperSize="9" scale="98" fitToHeight="0" orientation="landscape" horizontalDpi="4294967293" verticalDpi="200" r:id="rId1"/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0BF57-492E-48BA-AC0A-5394FC4E6CD4}">
  <sheetPr codeName="Sheet10">
    <tabColor rgb="FF9C0C84"/>
    <pageSetUpPr fitToPage="1"/>
  </sheetPr>
  <dimension ref="A1:P41"/>
  <sheetViews>
    <sheetView topLeftCell="A3" workbookViewId="0">
      <selection activeCell="E42" sqref="A42:XFD1048576"/>
    </sheetView>
  </sheetViews>
  <sheetFormatPr baseColWidth="10" defaultColWidth="8.83203125" defaultRowHeight="16"/>
  <cols>
    <col min="1" max="1" width="4.1640625" style="14" customWidth="1"/>
    <col min="2" max="2" width="10" style="14" customWidth="1"/>
    <col min="3" max="3" width="13" style="14" customWidth="1"/>
    <col min="4" max="4" width="10.6640625" style="14" bestFit="1" customWidth="1"/>
    <col min="5" max="5" width="7" style="14" customWidth="1"/>
    <col min="6" max="6" width="11.6640625" style="14" customWidth="1"/>
    <col min="7" max="7" width="9" style="14" bestFit="1"/>
    <col min="8" max="12" width="3.6640625" style="14" customWidth="1"/>
    <col min="13" max="16" width="11.1640625" style="14" customWidth="1"/>
  </cols>
  <sheetData>
    <row r="1" spans="1:16" ht="25.5" customHeight="1">
      <c r="B1" s="22"/>
      <c r="C1" s="22"/>
      <c r="D1" s="22"/>
      <c r="E1" s="467" t="s">
        <v>59</v>
      </c>
      <c r="F1" s="467"/>
      <c r="G1" s="467"/>
      <c r="H1" s="467"/>
      <c r="I1" s="467"/>
      <c r="J1" s="467"/>
      <c r="K1" s="467"/>
      <c r="L1" s="467"/>
      <c r="M1" s="467"/>
      <c r="N1" s="22"/>
      <c r="O1" s="22"/>
      <c r="P1" s="22"/>
    </row>
    <row r="2" spans="1:16" ht="25.5" customHeight="1">
      <c r="D2" s="16"/>
      <c r="E2" s="483" t="s">
        <v>61</v>
      </c>
      <c r="F2" s="483"/>
      <c r="G2" s="483"/>
      <c r="H2" s="483"/>
      <c r="I2" s="483"/>
      <c r="J2" s="483"/>
      <c r="K2" s="483"/>
      <c r="L2" s="483"/>
      <c r="M2" s="483"/>
    </row>
    <row r="3" spans="1:16" ht="25.5" customHeight="1">
      <c r="D3" s="25"/>
      <c r="E3" s="491">
        <v>6</v>
      </c>
      <c r="F3" s="491"/>
      <c r="G3" s="491"/>
      <c r="H3" s="491"/>
      <c r="I3" s="491"/>
      <c r="J3" s="491"/>
      <c r="K3" s="491"/>
      <c r="L3" s="491"/>
      <c r="M3" s="491"/>
    </row>
    <row r="4" spans="1:16" s="116" customFormat="1" ht="25.5" customHeight="1">
      <c r="A4" s="493" t="s">
        <v>136</v>
      </c>
      <c r="B4" s="493"/>
      <c r="C4" s="493"/>
      <c r="D4" s="493"/>
      <c r="E4" s="501" t="s">
        <v>197</v>
      </c>
      <c r="F4" s="501"/>
      <c r="G4" s="501"/>
      <c r="H4" s="501"/>
      <c r="I4" s="501"/>
      <c r="J4" s="501"/>
      <c r="K4" s="501"/>
      <c r="L4" s="501"/>
      <c r="M4" s="501"/>
      <c r="N4" s="115"/>
      <c r="O4" s="115"/>
      <c r="P4" s="115"/>
    </row>
    <row r="5" spans="1:16" s="116" customFormat="1" ht="25.5" customHeight="1">
      <c r="A5" s="493" t="s">
        <v>196</v>
      </c>
      <c r="B5" s="493"/>
      <c r="C5" s="493"/>
      <c r="D5" s="493"/>
      <c r="E5" s="495" t="str">
        <f>"ប្រចាំ"</f>
        <v>ប្រចាំ</v>
      </c>
      <c r="F5" s="495"/>
      <c r="G5" s="495"/>
      <c r="H5" s="495"/>
      <c r="I5" s="495"/>
      <c r="J5" s="495"/>
      <c r="K5" s="495"/>
      <c r="L5" s="495"/>
      <c r="M5" s="495"/>
      <c r="N5" s="115"/>
      <c r="O5" s="115"/>
      <c r="P5" s="115"/>
    </row>
    <row r="6" spans="1:16" s="116" customFormat="1" ht="25.5" customHeight="1">
      <c r="A6" s="493" t="s">
        <v>130</v>
      </c>
      <c r="B6" s="493"/>
      <c r="C6" s="493"/>
      <c r="D6" s="493"/>
      <c r="E6" s="495" t="s">
        <v>172</v>
      </c>
      <c r="F6" s="495"/>
      <c r="G6" s="495"/>
      <c r="H6" s="495"/>
      <c r="I6" s="495"/>
      <c r="J6" s="495"/>
      <c r="K6" s="495"/>
      <c r="L6" s="495"/>
      <c r="M6" s="495"/>
      <c r="N6" s="114"/>
      <c r="O6" s="114"/>
      <c r="P6" s="114"/>
    </row>
    <row r="7" spans="1:16" s="116" customFormat="1" ht="25.5" customHeight="1">
      <c r="A7" s="494">
        <f>1+'5'!$A$6</f>
        <v>139</v>
      </c>
      <c r="B7" s="494"/>
      <c r="C7" s="494"/>
      <c r="D7" s="494"/>
      <c r="E7" s="495" t="str">
        <f>'5'!$E$7</f>
        <v>ពី​ថ្ងៃទី០១ ដល់ថ្ងៃទី៣១</v>
      </c>
      <c r="F7" s="495"/>
      <c r="G7" s="495"/>
      <c r="H7" s="495"/>
      <c r="I7" s="495"/>
      <c r="J7" s="495"/>
      <c r="K7" s="495"/>
      <c r="L7" s="495"/>
      <c r="M7" s="495"/>
      <c r="N7" s="114"/>
      <c r="O7" s="114"/>
      <c r="P7" s="117" t="s">
        <v>198</v>
      </c>
    </row>
    <row r="8" spans="1:16" ht="7.25" customHeight="1" thickBot="1">
      <c r="F8" s="87"/>
      <c r="J8" s="88"/>
    </row>
    <row r="9" spans="1:16" ht="17" thickTop="1">
      <c r="A9" s="55">
        <v>1</v>
      </c>
      <c r="B9" s="56">
        <v>2</v>
      </c>
      <c r="C9" s="57">
        <v>3</v>
      </c>
      <c r="D9" s="57">
        <v>4</v>
      </c>
      <c r="E9" s="56">
        <v>5</v>
      </c>
      <c r="F9" s="56">
        <v>6</v>
      </c>
      <c r="G9" s="487">
        <v>7</v>
      </c>
      <c r="H9" s="487"/>
      <c r="I9" s="487"/>
      <c r="J9" s="487">
        <v>8</v>
      </c>
      <c r="K9" s="487"/>
      <c r="L9" s="487">
        <v>9</v>
      </c>
      <c r="M9" s="487"/>
      <c r="N9" s="56">
        <v>10</v>
      </c>
      <c r="O9" s="56">
        <v>11</v>
      </c>
      <c r="P9" s="58">
        <v>12</v>
      </c>
    </row>
    <row r="10" spans="1:16">
      <c r="A10" s="488" t="s">
        <v>138</v>
      </c>
      <c r="B10" s="496" t="s">
        <v>199</v>
      </c>
      <c r="C10" s="60" t="s">
        <v>175</v>
      </c>
      <c r="D10" s="60" t="s">
        <v>176</v>
      </c>
      <c r="E10" s="59" t="s">
        <v>65</v>
      </c>
      <c r="F10" s="59" t="s">
        <v>177</v>
      </c>
      <c r="G10" s="485" t="s">
        <v>131</v>
      </c>
      <c r="H10" s="485"/>
      <c r="I10" s="485"/>
      <c r="J10" s="485" t="s">
        <v>132</v>
      </c>
      <c r="K10" s="485"/>
      <c r="L10" s="485" t="s">
        <v>133</v>
      </c>
      <c r="M10" s="485"/>
      <c r="N10" s="61" t="s">
        <v>134</v>
      </c>
      <c r="O10" s="61" t="s">
        <v>178</v>
      </c>
      <c r="P10" s="62" t="s">
        <v>147</v>
      </c>
    </row>
    <row r="11" spans="1:16">
      <c r="A11" s="489"/>
      <c r="B11" s="497"/>
      <c r="C11" s="64" t="s">
        <v>180</v>
      </c>
      <c r="D11" s="64" t="s">
        <v>180</v>
      </c>
      <c r="E11" s="63" t="s">
        <v>181</v>
      </c>
      <c r="F11" s="63" t="s">
        <v>182</v>
      </c>
      <c r="G11" s="61" t="s">
        <v>183</v>
      </c>
      <c r="H11" s="485" t="s">
        <v>184</v>
      </c>
      <c r="I11" s="485"/>
      <c r="J11" s="485" t="s">
        <v>185</v>
      </c>
      <c r="K11" s="485" t="s">
        <v>186</v>
      </c>
      <c r="L11" s="485" t="s">
        <v>185</v>
      </c>
      <c r="M11" s="485" t="s">
        <v>186</v>
      </c>
      <c r="N11" s="496" t="s">
        <v>186</v>
      </c>
      <c r="O11" s="485" t="s">
        <v>186</v>
      </c>
      <c r="P11" s="65" t="s">
        <v>187</v>
      </c>
    </row>
    <row r="12" spans="1:16">
      <c r="A12" s="490"/>
      <c r="B12" s="66" t="s">
        <v>200</v>
      </c>
      <c r="C12" s="67" t="s">
        <v>189</v>
      </c>
      <c r="D12" s="67" t="s">
        <v>190</v>
      </c>
      <c r="E12" s="66" t="s">
        <v>191</v>
      </c>
      <c r="F12" s="66" t="s">
        <v>192</v>
      </c>
      <c r="G12" s="61" t="s">
        <v>185</v>
      </c>
      <c r="H12" s="61" t="s">
        <v>185</v>
      </c>
      <c r="I12" s="66" t="s">
        <v>186</v>
      </c>
      <c r="J12" s="485"/>
      <c r="K12" s="485"/>
      <c r="L12" s="485"/>
      <c r="M12" s="485"/>
      <c r="N12" s="500"/>
      <c r="O12" s="485"/>
      <c r="P12" s="68"/>
    </row>
    <row r="13" spans="1:16">
      <c r="A13" s="69"/>
      <c r="B13" s="66"/>
      <c r="C13" s="67"/>
      <c r="D13" s="67"/>
      <c r="E13" s="66"/>
      <c r="F13" s="70"/>
      <c r="G13" s="61"/>
      <c r="H13" s="61"/>
      <c r="I13" s="61"/>
      <c r="J13" s="61"/>
      <c r="K13" s="61"/>
      <c r="L13" s="61"/>
      <c r="M13" s="61"/>
      <c r="N13" s="71"/>
      <c r="O13" s="72"/>
      <c r="P13" s="73"/>
    </row>
    <row r="14" spans="1:16" hidden="1">
      <c r="A14" s="69"/>
      <c r="B14" s="66"/>
      <c r="C14" s="67"/>
      <c r="D14" s="67"/>
      <c r="E14" s="66"/>
      <c r="F14" s="70"/>
      <c r="G14" s="61"/>
      <c r="H14" s="61"/>
      <c r="I14" s="61"/>
      <c r="J14" s="61"/>
      <c r="K14" s="61"/>
      <c r="L14" s="61"/>
      <c r="M14" s="61"/>
      <c r="N14" s="71"/>
      <c r="O14" s="72"/>
      <c r="P14" s="73"/>
    </row>
    <row r="15" spans="1:16" hidden="1">
      <c r="A15" s="74"/>
      <c r="B15" s="61"/>
      <c r="C15" s="75"/>
      <c r="D15" s="75"/>
      <c r="E15" s="61"/>
      <c r="F15" s="71"/>
      <c r="G15" s="61"/>
      <c r="H15" s="61"/>
      <c r="I15" s="61"/>
      <c r="J15" s="61"/>
      <c r="K15" s="61"/>
      <c r="L15" s="61"/>
      <c r="M15" s="61"/>
      <c r="N15" s="71"/>
      <c r="O15" s="72"/>
      <c r="P15" s="76"/>
    </row>
    <row r="16" spans="1:16" hidden="1">
      <c r="A16" s="74"/>
      <c r="B16" s="61"/>
      <c r="C16" s="75"/>
      <c r="D16" s="75"/>
      <c r="E16" s="61"/>
      <c r="F16" s="71"/>
      <c r="G16" s="61"/>
      <c r="H16" s="61"/>
      <c r="I16" s="61"/>
      <c r="J16" s="61"/>
      <c r="K16" s="61"/>
      <c r="L16" s="61"/>
      <c r="M16" s="61"/>
      <c r="N16" s="71"/>
      <c r="O16" s="72"/>
      <c r="P16" s="76"/>
    </row>
    <row r="17" spans="1:16" hidden="1">
      <c r="A17" s="74"/>
      <c r="B17" s="61"/>
      <c r="C17" s="75"/>
      <c r="D17" s="75"/>
      <c r="E17" s="61"/>
      <c r="F17" s="71"/>
      <c r="G17" s="61"/>
      <c r="H17" s="61"/>
      <c r="I17" s="61"/>
      <c r="J17" s="61"/>
      <c r="K17" s="61"/>
      <c r="L17" s="61"/>
      <c r="M17" s="61"/>
      <c r="N17" s="71"/>
      <c r="O17" s="72"/>
      <c r="P17" s="76"/>
    </row>
    <row r="18" spans="1:16" hidden="1">
      <c r="A18" s="74"/>
      <c r="B18" s="61"/>
      <c r="C18" s="75"/>
      <c r="D18" s="75"/>
      <c r="E18" s="61"/>
      <c r="F18" s="71"/>
      <c r="G18" s="61"/>
      <c r="H18" s="61"/>
      <c r="I18" s="61"/>
      <c r="J18" s="61"/>
      <c r="K18" s="61"/>
      <c r="L18" s="61"/>
      <c r="M18" s="61"/>
      <c r="N18" s="71"/>
      <c r="O18" s="72"/>
      <c r="P18" s="76"/>
    </row>
    <row r="19" spans="1:16" hidden="1">
      <c r="A19" s="74"/>
      <c r="B19" s="61"/>
      <c r="C19" s="75"/>
      <c r="D19" s="75"/>
      <c r="E19" s="61"/>
      <c r="F19" s="71"/>
      <c r="G19" s="61"/>
      <c r="H19" s="61"/>
      <c r="I19" s="61"/>
      <c r="J19" s="61"/>
      <c r="K19" s="61"/>
      <c r="L19" s="61"/>
      <c r="M19" s="61"/>
      <c r="N19" s="71"/>
      <c r="O19" s="72"/>
      <c r="P19" s="76"/>
    </row>
    <row r="20" spans="1:16" hidden="1">
      <c r="A20" s="74"/>
      <c r="B20" s="61"/>
      <c r="C20" s="75"/>
      <c r="D20" s="75"/>
      <c r="E20" s="61"/>
      <c r="F20" s="71"/>
      <c r="G20" s="61"/>
      <c r="H20" s="61"/>
      <c r="I20" s="61"/>
      <c r="J20" s="61"/>
      <c r="K20" s="61"/>
      <c r="L20" s="61"/>
      <c r="M20" s="61"/>
      <c r="N20" s="71"/>
      <c r="O20" s="72"/>
      <c r="P20" s="76"/>
    </row>
    <row r="21" spans="1:16" hidden="1">
      <c r="A21" s="74"/>
      <c r="B21" s="61"/>
      <c r="C21" s="75"/>
      <c r="D21" s="75"/>
      <c r="E21" s="61"/>
      <c r="F21" s="71"/>
      <c r="G21" s="61"/>
      <c r="H21" s="61"/>
      <c r="I21" s="61"/>
      <c r="J21" s="61"/>
      <c r="K21" s="61"/>
      <c r="L21" s="61"/>
      <c r="M21" s="61"/>
      <c r="N21" s="71"/>
      <c r="O21" s="72"/>
      <c r="P21" s="76"/>
    </row>
    <row r="22" spans="1:16" hidden="1">
      <c r="A22" s="74"/>
      <c r="B22" s="61"/>
      <c r="C22" s="75"/>
      <c r="D22" s="75"/>
      <c r="E22" s="61"/>
      <c r="F22" s="71"/>
      <c r="G22" s="61"/>
      <c r="H22" s="61"/>
      <c r="I22" s="61"/>
      <c r="J22" s="61"/>
      <c r="K22" s="61"/>
      <c r="L22" s="61"/>
      <c r="M22" s="61"/>
      <c r="N22" s="71"/>
      <c r="O22" s="72"/>
      <c r="P22" s="76"/>
    </row>
    <row r="23" spans="1:16" hidden="1">
      <c r="A23" s="74"/>
      <c r="B23" s="61"/>
      <c r="C23" s="75"/>
      <c r="D23" s="75"/>
      <c r="E23" s="61"/>
      <c r="F23" s="71"/>
      <c r="G23" s="61"/>
      <c r="H23" s="61"/>
      <c r="I23" s="61"/>
      <c r="J23" s="61"/>
      <c r="K23" s="61"/>
      <c r="L23" s="61"/>
      <c r="M23" s="61"/>
      <c r="N23" s="71"/>
      <c r="O23" s="72"/>
      <c r="P23" s="76"/>
    </row>
    <row r="24" spans="1:16" hidden="1">
      <c r="A24" s="74"/>
      <c r="B24" s="61"/>
      <c r="C24" s="75"/>
      <c r="D24" s="75"/>
      <c r="E24" s="61"/>
      <c r="F24" s="71"/>
      <c r="G24" s="61"/>
      <c r="H24" s="61"/>
      <c r="I24" s="61"/>
      <c r="J24" s="61"/>
      <c r="K24" s="61"/>
      <c r="L24" s="61"/>
      <c r="M24" s="61"/>
      <c r="N24" s="71"/>
      <c r="O24" s="72"/>
      <c r="P24" s="76"/>
    </row>
    <row r="25" spans="1:16" hidden="1">
      <c r="A25" s="74"/>
      <c r="B25" s="61"/>
      <c r="C25" s="75"/>
      <c r="D25" s="75"/>
      <c r="E25" s="61"/>
      <c r="F25" s="71"/>
      <c r="G25" s="61"/>
      <c r="H25" s="61"/>
      <c r="I25" s="61"/>
      <c r="J25" s="61"/>
      <c r="K25" s="61"/>
      <c r="L25" s="61"/>
      <c r="M25" s="61"/>
      <c r="N25" s="71"/>
      <c r="O25" s="72"/>
      <c r="P25" s="76"/>
    </row>
    <row r="26" spans="1:16" hidden="1">
      <c r="A26" s="74"/>
      <c r="B26" s="61"/>
      <c r="C26" s="75"/>
      <c r="D26" s="75"/>
      <c r="E26" s="61"/>
      <c r="F26" s="71"/>
      <c r="G26" s="61"/>
      <c r="H26" s="61"/>
      <c r="I26" s="61"/>
      <c r="J26" s="61"/>
      <c r="K26" s="61"/>
      <c r="L26" s="61"/>
      <c r="M26" s="61"/>
      <c r="N26" s="71"/>
      <c r="O26" s="72"/>
      <c r="P26" s="76"/>
    </row>
    <row r="27" spans="1:16" hidden="1">
      <c r="A27" s="74"/>
      <c r="B27" s="61"/>
      <c r="C27" s="75"/>
      <c r="D27" s="75"/>
      <c r="E27" s="61"/>
      <c r="F27" s="71"/>
      <c r="G27" s="61"/>
      <c r="H27" s="61"/>
      <c r="I27" s="61"/>
      <c r="J27" s="61"/>
      <c r="K27" s="61"/>
      <c r="L27" s="61"/>
      <c r="M27" s="61"/>
      <c r="N27" s="71"/>
      <c r="O27" s="72"/>
      <c r="P27" s="76"/>
    </row>
    <row r="28" spans="1:16" hidden="1">
      <c r="A28" s="74"/>
      <c r="B28" s="61"/>
      <c r="C28" s="75"/>
      <c r="D28" s="75"/>
      <c r="E28" s="61"/>
      <c r="F28" s="71"/>
      <c r="G28" s="61"/>
      <c r="H28" s="61"/>
      <c r="I28" s="61"/>
      <c r="J28" s="61"/>
      <c r="K28" s="61"/>
      <c r="L28" s="61"/>
      <c r="M28" s="61"/>
      <c r="N28" s="71"/>
      <c r="O28" s="72"/>
      <c r="P28" s="76"/>
    </row>
    <row r="29" spans="1:16" hidden="1">
      <c r="A29" s="74"/>
      <c r="B29" s="61"/>
      <c r="C29" s="75"/>
      <c r="D29" s="75"/>
      <c r="E29" s="61"/>
      <c r="F29" s="71"/>
      <c r="G29" s="61"/>
      <c r="H29" s="61"/>
      <c r="I29" s="61"/>
      <c r="J29" s="61"/>
      <c r="K29" s="61"/>
      <c r="L29" s="61"/>
      <c r="M29" s="61"/>
      <c r="N29" s="71"/>
      <c r="O29" s="72"/>
      <c r="P29" s="76"/>
    </row>
    <row r="30" spans="1:16" hidden="1">
      <c r="A30" s="74"/>
      <c r="B30" s="61"/>
      <c r="C30" s="75"/>
      <c r="D30" s="75"/>
      <c r="E30" s="61"/>
      <c r="F30" s="71"/>
      <c r="G30" s="61"/>
      <c r="H30" s="61"/>
      <c r="I30" s="61"/>
      <c r="J30" s="61"/>
      <c r="K30" s="61"/>
      <c r="L30" s="61"/>
      <c r="M30" s="61"/>
      <c r="N30" s="71"/>
      <c r="O30" s="72"/>
      <c r="P30" s="76"/>
    </row>
    <row r="31" spans="1:16" hidden="1">
      <c r="A31" s="74"/>
      <c r="B31" s="61"/>
      <c r="C31" s="75"/>
      <c r="D31" s="75"/>
      <c r="E31" s="61"/>
      <c r="F31" s="71"/>
      <c r="G31" s="61"/>
      <c r="H31" s="61"/>
      <c r="I31" s="61"/>
      <c r="J31" s="61"/>
      <c r="K31" s="61"/>
      <c r="L31" s="61"/>
      <c r="M31" s="61"/>
      <c r="N31" s="71"/>
      <c r="O31" s="72"/>
      <c r="P31" s="76"/>
    </row>
    <row r="32" spans="1:16" hidden="1">
      <c r="A32" s="74"/>
      <c r="B32" s="61"/>
      <c r="C32" s="75"/>
      <c r="D32" s="75"/>
      <c r="E32" s="61"/>
      <c r="F32" s="71"/>
      <c r="G32" s="61"/>
      <c r="H32" s="61"/>
      <c r="I32" s="61"/>
      <c r="J32" s="61"/>
      <c r="K32" s="61"/>
      <c r="L32" s="61"/>
      <c r="M32" s="61"/>
      <c r="N32" s="71"/>
      <c r="O32" s="72"/>
      <c r="P32" s="76"/>
    </row>
    <row r="33" spans="1:16" hidden="1">
      <c r="A33" s="74"/>
      <c r="B33" s="89"/>
      <c r="C33" s="75"/>
      <c r="D33" s="75"/>
      <c r="E33" s="61"/>
      <c r="F33" s="71"/>
      <c r="G33" s="61"/>
      <c r="H33" s="61"/>
      <c r="I33" s="61"/>
      <c r="J33" s="61"/>
      <c r="K33" s="61"/>
      <c r="L33" s="61"/>
      <c r="M33" s="61"/>
      <c r="N33" s="71"/>
      <c r="O33" s="72"/>
      <c r="P33" s="76"/>
    </row>
    <row r="34" spans="1:16" ht="17" thickBot="1">
      <c r="A34" s="480" t="s">
        <v>126</v>
      </c>
      <c r="B34" s="481"/>
      <c r="C34" s="77">
        <v>0</v>
      </c>
      <c r="D34" s="77">
        <v>0</v>
      </c>
      <c r="E34" s="77">
        <v>0</v>
      </c>
      <c r="F34" s="77">
        <v>0</v>
      </c>
      <c r="G34" s="77"/>
      <c r="H34" s="77"/>
      <c r="I34" s="77"/>
      <c r="J34" s="77"/>
      <c r="K34" s="77"/>
      <c r="L34" s="77"/>
      <c r="M34" s="77">
        <v>0</v>
      </c>
      <c r="N34" s="77">
        <v>0</v>
      </c>
      <c r="O34" s="77">
        <v>0</v>
      </c>
      <c r="P34" s="78">
        <v>0</v>
      </c>
    </row>
    <row r="35" spans="1:16" ht="17" thickTop="1">
      <c r="A35" s="79"/>
      <c r="B35" s="79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</row>
    <row r="36" spans="1:16">
      <c r="A36" s="498" t="s">
        <v>193</v>
      </c>
      <c r="B36" s="499"/>
      <c r="C36" s="499"/>
      <c r="D36" s="499"/>
      <c r="J36" s="90"/>
      <c r="K36" s="85"/>
      <c r="L36" s="85"/>
      <c r="M36" s="460" t="s">
        <v>389</v>
      </c>
      <c r="N36" s="460"/>
      <c r="O36" s="460"/>
      <c r="P36" s="460"/>
    </row>
    <row r="37" spans="1:16">
      <c r="A37" s="466" t="s">
        <v>194</v>
      </c>
      <c r="B37" s="467"/>
      <c r="C37" s="467"/>
      <c r="D37" s="467"/>
      <c r="K37" s="85"/>
      <c r="L37" s="85"/>
      <c r="M37" s="460" t="s">
        <v>390</v>
      </c>
      <c r="N37" s="460"/>
      <c r="O37" s="460"/>
      <c r="P37" s="460"/>
    </row>
    <row r="38" spans="1:16">
      <c r="A38" s="22"/>
      <c r="C38" s="20"/>
      <c r="D38" s="20"/>
      <c r="K38" s="91"/>
      <c r="L38" s="91"/>
      <c r="M38" s="484" t="s">
        <v>128</v>
      </c>
      <c r="N38" s="484"/>
      <c r="O38" s="484"/>
      <c r="P38" s="484"/>
    </row>
    <row r="39" spans="1:16" ht="25">
      <c r="B39" s="92"/>
      <c r="M39" s="457"/>
      <c r="N39" s="457"/>
      <c r="O39" s="457"/>
      <c r="P39" s="457"/>
    </row>
    <row r="40" spans="1:16">
      <c r="M40" s="457"/>
      <c r="N40" s="457"/>
      <c r="O40" s="457"/>
      <c r="P40" s="457"/>
    </row>
    <row r="41" spans="1:16">
      <c r="K41" s="93"/>
      <c r="L41" s="93"/>
      <c r="M41" s="479" t="s">
        <v>195</v>
      </c>
      <c r="N41" s="479"/>
      <c r="O41" s="479"/>
      <c r="P41" s="479"/>
    </row>
  </sheetData>
  <mergeCells count="35">
    <mergeCell ref="E1:M1"/>
    <mergeCell ref="E2:M2"/>
    <mergeCell ref="E3:M3"/>
    <mergeCell ref="E4:M4"/>
    <mergeCell ref="E5:M5"/>
    <mergeCell ref="M39:P39"/>
    <mergeCell ref="M40:P40"/>
    <mergeCell ref="M41:P41"/>
    <mergeCell ref="O11:O12"/>
    <mergeCell ref="A34:B34"/>
    <mergeCell ref="A36:D36"/>
    <mergeCell ref="M36:P36"/>
    <mergeCell ref="A37:D37"/>
    <mergeCell ref="M37:P37"/>
    <mergeCell ref="H11:I11"/>
    <mergeCell ref="J11:J12"/>
    <mergeCell ref="K11:K12"/>
    <mergeCell ref="L11:L12"/>
    <mergeCell ref="M11:M12"/>
    <mergeCell ref="N11:N12"/>
    <mergeCell ref="A10:A12"/>
    <mergeCell ref="A4:D4"/>
    <mergeCell ref="A5:D5"/>
    <mergeCell ref="A6:D6"/>
    <mergeCell ref="A7:D7"/>
    <mergeCell ref="M38:P38"/>
    <mergeCell ref="E6:M6"/>
    <mergeCell ref="E7:M7"/>
    <mergeCell ref="G9:I9"/>
    <mergeCell ref="J9:K9"/>
    <mergeCell ref="L9:M9"/>
    <mergeCell ref="B10:B11"/>
    <mergeCell ref="G10:I10"/>
    <mergeCell ref="J10:K10"/>
    <mergeCell ref="L10:M10"/>
  </mergeCells>
  <printOptions horizontalCentered="1"/>
  <pageMargins left="0.59055118110236227" right="0.59055118110236227" top="0.78740157480314965" bottom="0.39370078740157483" header="0" footer="0"/>
  <pageSetup paperSize="9" scale="95" fitToHeight="0" orientation="landscape" horizontalDpi="4294967293" verticalDpi="200" r:id="rId1"/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5085B-7543-42EB-BB43-3E8D99C68E05}">
  <sheetPr codeName="Sheet15">
    <tabColor rgb="FF9C0C84"/>
    <pageSetUpPr fitToPage="1"/>
  </sheetPr>
  <dimension ref="A1:I42"/>
  <sheetViews>
    <sheetView zoomScaleNormal="100" workbookViewId="0">
      <selection activeCell="C8" sqref="C8"/>
    </sheetView>
  </sheetViews>
  <sheetFormatPr baseColWidth="10" defaultColWidth="8.83203125" defaultRowHeight="16"/>
  <cols>
    <col min="1" max="1" width="4.1640625" style="14" customWidth="1"/>
    <col min="2" max="2" width="28.6640625" style="14" customWidth="1"/>
    <col min="3" max="3" width="7.83203125" style="14" customWidth="1"/>
    <col min="4" max="4" width="7.1640625" style="14" bestFit="1" customWidth="1"/>
    <col min="5" max="5" width="18.83203125" style="14" bestFit="1" customWidth="1"/>
    <col min="6" max="6" width="12.6640625" style="14" customWidth="1"/>
    <col min="7" max="7" width="16.5" style="14" bestFit="1" customWidth="1"/>
    <col min="8" max="8" width="10.83203125" style="14" customWidth="1"/>
    <col min="9" max="9" width="17.1640625" style="14" customWidth="1"/>
  </cols>
  <sheetData>
    <row r="1" spans="1:9">
      <c r="A1" s="473" t="s">
        <v>59</v>
      </c>
      <c r="B1" s="473"/>
      <c r="C1" s="473"/>
      <c r="D1" s="473"/>
      <c r="E1" s="473"/>
      <c r="F1" s="473"/>
      <c r="G1" s="473"/>
      <c r="H1" s="473"/>
      <c r="I1" s="473"/>
    </row>
    <row r="2" spans="1:9">
      <c r="A2" s="467" t="s">
        <v>145</v>
      </c>
      <c r="B2" s="467"/>
      <c r="C2" s="467"/>
      <c r="D2" s="467"/>
      <c r="E2" s="467"/>
      <c r="F2" s="467"/>
      <c r="G2" s="467"/>
      <c r="H2" s="467"/>
      <c r="I2" s="467"/>
    </row>
    <row r="3" spans="1:9" ht="13.5" customHeight="1">
      <c r="A3" s="491">
        <v>6</v>
      </c>
      <c r="B3" s="491"/>
      <c r="C3" s="491"/>
      <c r="D3" s="491"/>
      <c r="E3" s="491"/>
      <c r="F3" s="491"/>
      <c r="G3" s="491"/>
      <c r="H3" s="491"/>
      <c r="I3" s="491"/>
    </row>
    <row r="4" spans="1:9" ht="24" customHeight="1">
      <c r="A4" s="467" t="s">
        <v>60</v>
      </c>
      <c r="B4" s="467"/>
      <c r="C4" s="29"/>
      <c r="D4" s="52"/>
      <c r="E4" s="52"/>
      <c r="F4" s="52"/>
      <c r="G4" s="52"/>
      <c r="H4" s="52"/>
      <c r="I4" s="52"/>
    </row>
    <row r="5" spans="1:9" ht="24" customHeight="1">
      <c r="A5" s="467" t="s">
        <v>201</v>
      </c>
      <c r="B5" s="467"/>
      <c r="C5" s="467" t="s">
        <v>202</v>
      </c>
      <c r="D5" s="467"/>
      <c r="E5" s="467"/>
      <c r="F5" s="467"/>
      <c r="G5" s="467"/>
      <c r="H5" s="52"/>
    </row>
    <row r="6" spans="1:9" ht="24" customHeight="1">
      <c r="A6" s="467" t="s">
        <v>203</v>
      </c>
      <c r="B6" s="467"/>
      <c r="C6" s="467"/>
      <c r="D6" s="467"/>
      <c r="E6" s="467"/>
      <c r="F6" s="467"/>
      <c r="G6" s="467"/>
    </row>
    <row r="7" spans="1:9" ht="24" customHeight="1">
      <c r="A7" s="435">
        <f>1+'6'!$A$7</f>
        <v>140</v>
      </c>
      <c r="B7" s="508"/>
      <c r="C7" s="467" t="str">
        <f>"ប្រចាំ"</f>
        <v>ប្រចាំ</v>
      </c>
      <c r="D7" s="467"/>
      <c r="E7" s="467"/>
      <c r="F7" s="467"/>
      <c r="G7" s="467"/>
    </row>
    <row r="8" spans="1:9" ht="24" customHeight="1" thickBot="1"/>
    <row r="9" spans="1:9" ht="17" thickTop="1">
      <c r="A9" s="94" t="s">
        <v>138</v>
      </c>
      <c r="B9" s="509" t="s">
        <v>63</v>
      </c>
      <c r="C9" s="510"/>
      <c r="D9" s="95" t="s">
        <v>65</v>
      </c>
      <c r="E9" s="95" t="s">
        <v>204</v>
      </c>
      <c r="F9" s="95" t="s">
        <v>205</v>
      </c>
      <c r="G9" s="95" t="s">
        <v>206</v>
      </c>
      <c r="H9" s="95" t="s">
        <v>207</v>
      </c>
      <c r="I9" s="96" t="s">
        <v>208</v>
      </c>
    </row>
    <row r="10" spans="1:9">
      <c r="A10" s="97" t="s">
        <v>209</v>
      </c>
      <c r="B10" s="98"/>
      <c r="C10" s="99"/>
      <c r="D10" s="100"/>
      <c r="E10" s="100"/>
      <c r="F10" s="100"/>
      <c r="G10" s="100"/>
      <c r="H10" s="100"/>
      <c r="I10" s="101"/>
    </row>
    <row r="11" spans="1:9">
      <c r="A11" s="74">
        <v>1</v>
      </c>
      <c r="B11" s="506" t="s">
        <v>210</v>
      </c>
      <c r="C11" s="507"/>
      <c r="D11" s="61" t="s">
        <v>158</v>
      </c>
      <c r="E11" s="100"/>
      <c r="F11" s="100"/>
      <c r="G11" s="100"/>
      <c r="H11" s="100"/>
      <c r="I11" s="101"/>
    </row>
    <row r="12" spans="1:9">
      <c r="A12" s="74">
        <v>2</v>
      </c>
      <c r="B12" s="506" t="s">
        <v>211</v>
      </c>
      <c r="C12" s="507"/>
      <c r="D12" s="61" t="s">
        <v>158</v>
      </c>
      <c r="E12" s="100"/>
      <c r="F12" s="100"/>
      <c r="G12" s="100"/>
      <c r="H12" s="100"/>
      <c r="I12" s="101"/>
    </row>
    <row r="13" spans="1:9">
      <c r="A13" s="74">
        <v>3</v>
      </c>
      <c r="B13" s="506" t="s">
        <v>212</v>
      </c>
      <c r="C13" s="507"/>
      <c r="D13" s="61" t="s">
        <v>158</v>
      </c>
      <c r="E13" s="100"/>
      <c r="F13" s="100"/>
      <c r="G13" s="100"/>
      <c r="H13" s="100"/>
      <c r="I13" s="101"/>
    </row>
    <row r="14" spans="1:9">
      <c r="A14" s="74">
        <v>4</v>
      </c>
      <c r="B14" s="506" t="s">
        <v>213</v>
      </c>
      <c r="C14" s="507"/>
      <c r="D14" s="61" t="s">
        <v>214</v>
      </c>
      <c r="E14" s="100"/>
      <c r="F14" s="100"/>
      <c r="G14" s="100"/>
      <c r="H14" s="100"/>
      <c r="I14" s="101"/>
    </row>
    <row r="15" spans="1:9">
      <c r="A15" s="74">
        <v>5</v>
      </c>
      <c r="B15" s="506" t="s">
        <v>215</v>
      </c>
      <c r="C15" s="507"/>
      <c r="D15" s="61" t="s">
        <v>158</v>
      </c>
      <c r="E15" s="100"/>
      <c r="F15" s="100"/>
      <c r="G15" s="100"/>
      <c r="H15" s="100"/>
      <c r="I15" s="101"/>
    </row>
    <row r="16" spans="1:9">
      <c r="A16" s="97" t="s">
        <v>216</v>
      </c>
      <c r="B16" s="98"/>
      <c r="C16" s="99"/>
      <c r="D16" s="61"/>
      <c r="E16" s="100"/>
      <c r="F16" s="100"/>
      <c r="G16" s="100"/>
      <c r="H16" s="100"/>
      <c r="I16" s="101"/>
    </row>
    <row r="17" spans="1:9">
      <c r="A17" s="74">
        <v>6</v>
      </c>
      <c r="B17" s="506" t="s">
        <v>217</v>
      </c>
      <c r="C17" s="507"/>
      <c r="D17" s="61" t="s">
        <v>158</v>
      </c>
      <c r="E17" s="100"/>
      <c r="F17" s="100"/>
      <c r="G17" s="100"/>
      <c r="H17" s="100"/>
      <c r="I17" s="101"/>
    </row>
    <row r="18" spans="1:9">
      <c r="A18" s="74">
        <v>7</v>
      </c>
      <c r="B18" s="506" t="s">
        <v>218</v>
      </c>
      <c r="C18" s="507"/>
      <c r="D18" s="61" t="s">
        <v>109</v>
      </c>
      <c r="E18" s="100"/>
      <c r="F18" s="100"/>
      <c r="G18" s="100"/>
      <c r="H18" s="100"/>
      <c r="I18" s="101"/>
    </row>
    <row r="19" spans="1:9">
      <c r="A19" s="74">
        <v>8</v>
      </c>
      <c r="B19" s="506" t="s">
        <v>219</v>
      </c>
      <c r="C19" s="507"/>
      <c r="D19" s="61" t="s">
        <v>109</v>
      </c>
      <c r="E19" s="100"/>
      <c r="F19" s="100"/>
      <c r="G19" s="100"/>
      <c r="H19" s="100"/>
      <c r="I19" s="101"/>
    </row>
    <row r="20" spans="1:9">
      <c r="A20" s="74">
        <v>9</v>
      </c>
      <c r="B20" s="506" t="s">
        <v>220</v>
      </c>
      <c r="C20" s="507"/>
      <c r="D20" s="61" t="s">
        <v>109</v>
      </c>
      <c r="E20" s="100"/>
      <c r="F20" s="100"/>
      <c r="G20" s="100"/>
      <c r="H20" s="100"/>
      <c r="I20" s="101"/>
    </row>
    <row r="21" spans="1:9">
      <c r="A21" s="74">
        <v>10</v>
      </c>
      <c r="B21" s="506" t="s">
        <v>221</v>
      </c>
      <c r="C21" s="507"/>
      <c r="D21" s="61" t="s">
        <v>214</v>
      </c>
      <c r="E21" s="100"/>
      <c r="F21" s="100"/>
      <c r="G21" s="100"/>
      <c r="H21" s="100"/>
      <c r="I21" s="101"/>
    </row>
    <row r="22" spans="1:9">
      <c r="A22" s="74">
        <v>11</v>
      </c>
      <c r="B22" s="506" t="s">
        <v>222</v>
      </c>
      <c r="C22" s="507"/>
      <c r="D22" s="61" t="s">
        <v>158</v>
      </c>
      <c r="E22" s="100"/>
      <c r="F22" s="100"/>
      <c r="G22" s="100"/>
      <c r="H22" s="100"/>
      <c r="I22" s="101"/>
    </row>
    <row r="23" spans="1:9">
      <c r="A23" s="74">
        <v>12</v>
      </c>
      <c r="B23" s="506" t="s">
        <v>223</v>
      </c>
      <c r="C23" s="507"/>
      <c r="D23" s="61" t="s">
        <v>158</v>
      </c>
      <c r="E23" s="100"/>
      <c r="F23" s="100"/>
      <c r="G23" s="100"/>
      <c r="H23" s="100"/>
      <c r="I23" s="101"/>
    </row>
    <row r="24" spans="1:9">
      <c r="A24" s="74">
        <v>13</v>
      </c>
      <c r="B24" s="506" t="s">
        <v>224</v>
      </c>
      <c r="C24" s="507"/>
      <c r="D24" s="61" t="s">
        <v>158</v>
      </c>
      <c r="E24" s="100"/>
      <c r="F24" s="100"/>
      <c r="G24" s="100"/>
      <c r="H24" s="100"/>
      <c r="I24" s="101"/>
    </row>
    <row r="25" spans="1:9">
      <c r="A25" s="102" t="s">
        <v>225</v>
      </c>
      <c r="B25" s="103"/>
      <c r="C25" s="104"/>
      <c r="D25" s="61"/>
      <c r="E25" s="100"/>
      <c r="F25" s="100"/>
      <c r="G25" s="100"/>
      <c r="H25" s="100"/>
      <c r="I25" s="101"/>
    </row>
    <row r="26" spans="1:9">
      <c r="A26" s="74">
        <v>14</v>
      </c>
      <c r="B26" s="506" t="s">
        <v>226</v>
      </c>
      <c r="C26" s="507"/>
      <c r="D26" s="61" t="s">
        <v>109</v>
      </c>
      <c r="E26" s="100"/>
      <c r="F26" s="100"/>
      <c r="G26" s="100"/>
      <c r="H26" s="100"/>
      <c r="I26" s="101"/>
    </row>
    <row r="27" spans="1:9">
      <c r="A27" s="74">
        <v>15</v>
      </c>
      <c r="B27" s="506" t="s">
        <v>227</v>
      </c>
      <c r="C27" s="507"/>
      <c r="D27" s="61" t="s">
        <v>73</v>
      </c>
      <c r="E27" s="100"/>
      <c r="F27" s="100"/>
      <c r="G27" s="100"/>
      <c r="H27" s="100"/>
      <c r="I27" s="101"/>
    </row>
    <row r="28" spans="1:9">
      <c r="A28" s="74">
        <v>16</v>
      </c>
      <c r="B28" s="506" t="s">
        <v>228</v>
      </c>
      <c r="C28" s="507"/>
      <c r="D28" s="61" t="s">
        <v>109</v>
      </c>
      <c r="E28" s="100"/>
      <c r="F28" s="100"/>
      <c r="G28" s="100"/>
      <c r="H28" s="100"/>
      <c r="I28" s="101"/>
    </row>
    <row r="29" spans="1:9">
      <c r="A29" s="97" t="s">
        <v>229</v>
      </c>
      <c r="B29" s="98"/>
      <c r="C29" s="99"/>
      <c r="D29" s="61"/>
      <c r="E29" s="100"/>
      <c r="F29" s="100"/>
      <c r="G29" s="100"/>
      <c r="H29" s="100"/>
      <c r="I29" s="101"/>
    </row>
    <row r="30" spans="1:9">
      <c r="A30" s="74">
        <v>17</v>
      </c>
      <c r="B30" s="506" t="s">
        <v>230</v>
      </c>
      <c r="C30" s="507"/>
      <c r="D30" s="61" t="s">
        <v>163</v>
      </c>
      <c r="E30" s="100"/>
      <c r="F30" s="100"/>
      <c r="G30" s="100"/>
      <c r="H30" s="100"/>
      <c r="I30" s="101"/>
    </row>
    <row r="31" spans="1:9">
      <c r="A31" s="74">
        <v>18</v>
      </c>
      <c r="B31" s="506" t="s">
        <v>27</v>
      </c>
      <c r="C31" s="507"/>
      <c r="D31" s="61" t="s">
        <v>163</v>
      </c>
      <c r="E31" s="100"/>
      <c r="F31" s="100"/>
      <c r="G31" s="100"/>
      <c r="H31" s="100"/>
      <c r="I31" s="101"/>
    </row>
    <row r="32" spans="1:9">
      <c r="A32" s="74">
        <v>19</v>
      </c>
      <c r="B32" s="506" t="s">
        <v>231</v>
      </c>
      <c r="C32" s="507"/>
      <c r="D32" s="61" t="s">
        <v>163</v>
      </c>
      <c r="E32" s="100"/>
      <c r="F32" s="100"/>
      <c r="G32" s="100"/>
      <c r="H32" s="100"/>
      <c r="I32" s="101"/>
    </row>
    <row r="33" spans="1:9">
      <c r="A33" s="74">
        <v>20</v>
      </c>
      <c r="B33" s="506" t="s">
        <v>232</v>
      </c>
      <c r="C33" s="507"/>
      <c r="D33" s="61" t="s">
        <v>163</v>
      </c>
      <c r="E33" s="100"/>
      <c r="F33" s="100"/>
      <c r="G33" s="100"/>
      <c r="H33" s="100"/>
      <c r="I33" s="101"/>
    </row>
    <row r="34" spans="1:9">
      <c r="A34" s="74">
        <v>21</v>
      </c>
      <c r="B34" s="506" t="s">
        <v>233</v>
      </c>
      <c r="C34" s="507"/>
      <c r="D34" s="61" t="s">
        <v>158</v>
      </c>
      <c r="E34" s="100"/>
      <c r="F34" s="100"/>
      <c r="G34" s="100"/>
      <c r="H34" s="100"/>
      <c r="I34" s="101"/>
    </row>
    <row r="35" spans="1:9" ht="17" thickBot="1">
      <c r="A35" s="105">
        <v>22</v>
      </c>
      <c r="B35" s="502" t="s">
        <v>234</v>
      </c>
      <c r="C35" s="503"/>
      <c r="D35" s="106" t="s">
        <v>158</v>
      </c>
      <c r="E35" s="107"/>
      <c r="F35" s="107"/>
      <c r="G35" s="107"/>
      <c r="H35" s="107"/>
      <c r="I35" s="108"/>
    </row>
    <row r="36" spans="1:9" ht="17" thickTop="1"/>
    <row r="37" spans="1:9">
      <c r="A37" s="109" t="s">
        <v>235</v>
      </c>
      <c r="B37" s="18"/>
      <c r="C37" s="109"/>
      <c r="D37" s="18"/>
      <c r="E37" s="18"/>
      <c r="F37" s="110"/>
      <c r="G37" s="460"/>
      <c r="H37" s="460"/>
      <c r="I37" s="460"/>
    </row>
    <row r="38" spans="1:9">
      <c r="A38" s="504" t="s">
        <v>236</v>
      </c>
      <c r="B38" s="504"/>
      <c r="C38" s="111"/>
      <c r="D38" s="112"/>
      <c r="E38" s="111" t="s">
        <v>237</v>
      </c>
      <c r="F38" s="111"/>
      <c r="G38" s="460"/>
      <c r="H38" s="460"/>
      <c r="I38" s="460"/>
    </row>
    <row r="39" spans="1:9">
      <c r="A39" s="505" t="s">
        <v>194</v>
      </c>
      <c r="B39" s="505"/>
      <c r="C39" s="113"/>
      <c r="D39" s="110"/>
      <c r="E39" s="113" t="s">
        <v>238</v>
      </c>
      <c r="F39" s="113"/>
      <c r="G39" s="484" t="s">
        <v>128</v>
      </c>
      <c r="H39" s="484"/>
      <c r="I39" s="484"/>
    </row>
    <row r="40" spans="1:9">
      <c r="A40" s="18"/>
      <c r="B40" s="18"/>
      <c r="C40" s="18"/>
      <c r="D40" s="18"/>
      <c r="E40" s="18"/>
      <c r="F40" s="18"/>
      <c r="G40" s="457"/>
      <c r="H40" s="457"/>
      <c r="I40" s="457"/>
    </row>
    <row r="41" spans="1:9">
      <c r="A41" s="18"/>
      <c r="B41" s="18"/>
      <c r="C41" s="18"/>
      <c r="D41" s="18"/>
      <c r="E41" s="18"/>
      <c r="F41" s="18"/>
      <c r="G41" s="457"/>
      <c r="H41" s="457"/>
      <c r="I41" s="457"/>
    </row>
    <row r="42" spans="1:9">
      <c r="A42" s="18"/>
      <c r="B42" s="18"/>
      <c r="C42" s="18"/>
      <c r="D42" s="18"/>
      <c r="E42" s="18"/>
      <c r="F42" s="18"/>
      <c r="G42" s="479" t="s">
        <v>195</v>
      </c>
      <c r="H42" s="479"/>
      <c r="I42" s="479"/>
    </row>
  </sheetData>
  <mergeCells count="40">
    <mergeCell ref="A1:I1"/>
    <mergeCell ref="A2:I2"/>
    <mergeCell ref="A3:I3"/>
    <mergeCell ref="A4:B4"/>
    <mergeCell ref="A5:B5"/>
    <mergeCell ref="C5:G6"/>
    <mergeCell ref="A6:B6"/>
    <mergeCell ref="B20:C20"/>
    <mergeCell ref="A7:B7"/>
    <mergeCell ref="C7:G7"/>
    <mergeCell ref="B9:C9"/>
    <mergeCell ref="B11:C11"/>
    <mergeCell ref="B12:C12"/>
    <mergeCell ref="B13:C13"/>
    <mergeCell ref="B14:C14"/>
    <mergeCell ref="B15:C15"/>
    <mergeCell ref="B17:C17"/>
    <mergeCell ref="B18:C18"/>
    <mergeCell ref="B19:C19"/>
    <mergeCell ref="B34:C34"/>
    <mergeCell ref="B21:C21"/>
    <mergeCell ref="B22:C22"/>
    <mergeCell ref="B23:C23"/>
    <mergeCell ref="B24:C24"/>
    <mergeCell ref="B26:C26"/>
    <mergeCell ref="B27:C27"/>
    <mergeCell ref="B28:C28"/>
    <mergeCell ref="B30:C30"/>
    <mergeCell ref="B31:C31"/>
    <mergeCell ref="B32:C32"/>
    <mergeCell ref="B33:C33"/>
    <mergeCell ref="G40:I40"/>
    <mergeCell ref="G41:I41"/>
    <mergeCell ref="G42:I42"/>
    <mergeCell ref="B35:C35"/>
    <mergeCell ref="G37:I37"/>
    <mergeCell ref="A38:B38"/>
    <mergeCell ref="G38:I38"/>
    <mergeCell ref="A39:B39"/>
    <mergeCell ref="G39:I39"/>
  </mergeCells>
  <printOptions horizontalCentered="1"/>
  <pageMargins left="0.59055118110236227" right="0.59055118110236227" top="0.78740157480314965" bottom="0.39370078740157483" header="0.31496062992125984" footer="0"/>
  <pageSetup paperSize="9" scale="99" fitToHeight="0" orientation="landscape" horizontalDpi="4294967293" verticalDpi="200" r:id="rId1"/>
  <headerFooter>
    <oddFooter>&amp;C&amp;"Khmer MEF1,Regular"&amp;8ទំព័រទី &amp;N នៃ &amp;N</oddFooter>
  </headerFooter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8482-6E24-4B0B-8BB4-88C8CE24CDEF}">
  <sheetPr codeName="Sheet9">
    <tabColor rgb="FF9C0C84"/>
    <pageSetUpPr fitToPage="1"/>
  </sheetPr>
  <dimension ref="A1:W120"/>
  <sheetViews>
    <sheetView topLeftCell="A80" zoomScale="67" zoomScaleNormal="67" workbookViewId="0">
      <selection activeCell="N124" sqref="N124"/>
    </sheetView>
  </sheetViews>
  <sheetFormatPr baseColWidth="10" defaultColWidth="8.83203125" defaultRowHeight="16"/>
  <cols>
    <col min="1" max="1" width="3.1640625" style="14" customWidth="1"/>
    <col min="2" max="2" width="18.6640625" style="14" bestFit="1" customWidth="1"/>
    <col min="3" max="3" width="4.33203125" style="14" customWidth="1"/>
    <col min="4" max="5" width="7.5" style="119" customWidth="1"/>
    <col min="6" max="7" width="7.83203125" style="49" customWidth="1"/>
    <col min="8" max="8" width="6.1640625" style="14" customWidth="1"/>
    <col min="9" max="10" width="7.33203125" style="49" customWidth="1"/>
    <col min="11" max="11" width="7" style="14" customWidth="1"/>
    <col min="12" max="13" width="7.83203125" style="49" customWidth="1"/>
    <col min="14" max="14" width="8" style="14" customWidth="1"/>
    <col min="15" max="17" width="4.1640625" style="14" bestFit="1" customWidth="1"/>
    <col min="18" max="18" width="6.5" style="14" customWidth="1"/>
    <col min="19" max="20" width="7.83203125" style="49" customWidth="1"/>
    <col min="21" max="21" width="6.1640625" style="14" customWidth="1"/>
    <col min="22" max="22" width="10" style="119" bestFit="1" customWidth="1"/>
    <col min="23" max="23" width="4.5" style="14" customWidth="1"/>
  </cols>
  <sheetData>
    <row r="1" spans="1:23" ht="23.75" customHeight="1">
      <c r="B1" s="22"/>
      <c r="C1" s="22"/>
      <c r="D1" s="22"/>
      <c r="E1" s="22"/>
      <c r="F1" s="22"/>
      <c r="G1" s="22"/>
      <c r="H1" s="467" t="s">
        <v>59</v>
      </c>
      <c r="I1" s="467"/>
      <c r="J1" s="467"/>
      <c r="K1" s="467"/>
      <c r="L1" s="467"/>
      <c r="M1" s="467"/>
      <c r="N1" s="467"/>
      <c r="O1" s="22"/>
      <c r="P1" s="22"/>
      <c r="Q1" s="22"/>
      <c r="R1" s="22"/>
      <c r="S1" s="22"/>
      <c r="T1" s="22"/>
      <c r="U1" s="22"/>
      <c r="V1" s="22"/>
      <c r="W1" s="22"/>
    </row>
    <row r="2" spans="1:23" ht="23.75" customHeight="1">
      <c r="B2" s="16"/>
      <c r="C2" s="16"/>
      <c r="D2" s="16"/>
      <c r="E2" s="16"/>
      <c r="F2" s="16"/>
      <c r="G2" s="16"/>
      <c r="H2" s="483" t="s">
        <v>61</v>
      </c>
      <c r="I2" s="483"/>
      <c r="J2" s="483"/>
      <c r="K2" s="483"/>
      <c r="L2" s="483"/>
      <c r="M2" s="483"/>
      <c r="N2" s="483"/>
      <c r="O2" s="16"/>
      <c r="P2" s="16"/>
      <c r="Q2" s="16"/>
      <c r="R2" s="16"/>
      <c r="S2" s="16"/>
      <c r="T2" s="16"/>
      <c r="U2" s="16"/>
      <c r="V2" s="16"/>
      <c r="W2" s="16"/>
    </row>
    <row r="3" spans="1:23" ht="23.75" customHeight="1">
      <c r="B3" s="16"/>
      <c r="C3" s="16"/>
      <c r="D3" s="16"/>
      <c r="E3" s="16"/>
      <c r="F3" s="16"/>
      <c r="G3" s="16"/>
      <c r="H3" s="491">
        <v>6</v>
      </c>
      <c r="I3" s="491"/>
      <c r="J3" s="491"/>
      <c r="K3" s="491"/>
      <c r="L3" s="491"/>
      <c r="M3" s="491"/>
      <c r="N3" s="491"/>
      <c r="O3" s="16"/>
      <c r="P3" s="16"/>
      <c r="Q3" s="16"/>
      <c r="R3" s="16"/>
      <c r="S3" s="16"/>
      <c r="T3" s="16"/>
      <c r="U3" s="16"/>
      <c r="V3" s="16"/>
      <c r="W3" s="16"/>
    </row>
    <row r="4" spans="1:23" ht="23.75" customHeight="1">
      <c r="A4" s="464" t="s">
        <v>60</v>
      </c>
      <c r="B4" s="464"/>
      <c r="C4" s="464"/>
      <c r="D4" s="464"/>
      <c r="E4" s="118"/>
      <c r="H4" s="483" t="s">
        <v>239</v>
      </c>
      <c r="I4" s="483"/>
      <c r="J4" s="483"/>
      <c r="K4" s="483"/>
      <c r="L4" s="483"/>
      <c r="M4" s="483"/>
      <c r="N4" s="483"/>
    </row>
    <row r="5" spans="1:23" ht="23.75" customHeight="1">
      <c r="A5" s="464" t="s">
        <v>129</v>
      </c>
      <c r="B5" s="464"/>
      <c r="C5" s="464"/>
      <c r="D5" s="464"/>
      <c r="E5" s="118"/>
      <c r="H5" s="483"/>
      <c r="I5" s="483"/>
      <c r="J5" s="483"/>
      <c r="K5" s="483"/>
      <c r="L5" s="483"/>
      <c r="M5" s="483"/>
      <c r="N5" s="483"/>
    </row>
    <row r="6" spans="1:23" ht="23.75" customHeight="1">
      <c r="A6" s="464" t="s">
        <v>130</v>
      </c>
      <c r="B6" s="464"/>
      <c r="C6" s="464"/>
      <c r="D6" s="464"/>
      <c r="E6" s="118"/>
      <c r="H6" s="483" t="e">
        <f>"ប្រចាំ"&amp;#REF!</f>
        <v>#REF!</v>
      </c>
      <c r="I6" s="483"/>
      <c r="J6" s="483"/>
      <c r="K6" s="483"/>
      <c r="L6" s="483"/>
      <c r="M6" s="483"/>
      <c r="N6" s="483"/>
    </row>
    <row r="7" spans="1:23" ht="23.75" customHeight="1">
      <c r="A7" s="435">
        <f>'7'!$A$7+7</f>
        <v>147</v>
      </c>
      <c r="B7" s="435"/>
      <c r="C7" s="435"/>
      <c r="D7" s="435"/>
      <c r="E7" s="118"/>
      <c r="H7" s="483"/>
      <c r="I7" s="483"/>
      <c r="J7" s="483"/>
      <c r="K7" s="483"/>
      <c r="L7" s="483"/>
      <c r="M7" s="483"/>
      <c r="N7" s="483"/>
    </row>
    <row r="8" spans="1:23" ht="5.75" customHeight="1" thickBot="1">
      <c r="A8" s="535"/>
      <c r="B8" s="535"/>
      <c r="C8" s="535"/>
      <c r="D8" s="535"/>
      <c r="H8" s="16"/>
      <c r="I8" s="16"/>
      <c r="J8" s="16"/>
      <c r="K8" s="16"/>
      <c r="L8" s="16"/>
      <c r="M8" s="16"/>
      <c r="N8" s="16"/>
    </row>
    <row r="9" spans="1:23">
      <c r="A9" s="536" t="s">
        <v>138</v>
      </c>
      <c r="B9" s="462" t="s">
        <v>240</v>
      </c>
      <c r="C9" s="541" t="s">
        <v>64</v>
      </c>
      <c r="D9" s="544" t="s">
        <v>24</v>
      </c>
      <c r="E9" s="462" t="s">
        <v>241</v>
      </c>
      <c r="F9" s="462"/>
      <c r="G9" s="462"/>
      <c r="H9" s="462"/>
      <c r="I9" s="462"/>
      <c r="J9" s="462"/>
      <c r="K9" s="462" t="s">
        <v>242</v>
      </c>
      <c r="L9" s="462"/>
      <c r="M9" s="462"/>
      <c r="N9" s="462"/>
      <c r="O9" s="462"/>
      <c r="P9" s="462"/>
      <c r="Q9" s="462"/>
      <c r="R9" s="462" t="s">
        <v>243</v>
      </c>
      <c r="S9" s="462"/>
      <c r="T9" s="462"/>
      <c r="U9" s="462" t="s">
        <v>244</v>
      </c>
      <c r="V9" s="462"/>
      <c r="W9" s="520" t="s">
        <v>25</v>
      </c>
    </row>
    <row r="10" spans="1:23">
      <c r="A10" s="537"/>
      <c r="B10" s="539"/>
      <c r="C10" s="542"/>
      <c r="D10" s="545"/>
      <c r="E10" s="485" t="s">
        <v>245</v>
      </c>
      <c r="F10" s="485"/>
      <c r="G10" s="485"/>
      <c r="H10" s="485" t="s">
        <v>246</v>
      </c>
      <c r="I10" s="485"/>
      <c r="J10" s="485"/>
      <c r="K10" s="61" t="s">
        <v>186</v>
      </c>
      <c r="L10" s="485" t="s">
        <v>247</v>
      </c>
      <c r="M10" s="485"/>
      <c r="N10" s="485" t="s">
        <v>248</v>
      </c>
      <c r="O10" s="485" t="s">
        <v>249</v>
      </c>
      <c r="P10" s="524" t="s">
        <v>250</v>
      </c>
      <c r="Q10" s="524" t="s">
        <v>251</v>
      </c>
      <c r="R10" s="485" t="s">
        <v>252</v>
      </c>
      <c r="S10" s="485" t="s">
        <v>247</v>
      </c>
      <c r="T10" s="485"/>
      <c r="U10" s="61" t="s">
        <v>253</v>
      </c>
      <c r="V10" s="485" t="s">
        <v>135</v>
      </c>
      <c r="W10" s="521"/>
    </row>
    <row r="11" spans="1:23" ht="17" thickBot="1">
      <c r="A11" s="538"/>
      <c r="B11" s="540"/>
      <c r="C11" s="543"/>
      <c r="D11" s="546"/>
      <c r="E11" s="120" t="s">
        <v>252</v>
      </c>
      <c r="F11" s="523" t="s">
        <v>247</v>
      </c>
      <c r="G11" s="523"/>
      <c r="H11" s="120" t="s">
        <v>252</v>
      </c>
      <c r="I11" s="533" t="s">
        <v>247</v>
      </c>
      <c r="J11" s="534"/>
      <c r="K11" s="120" t="s">
        <v>24</v>
      </c>
      <c r="L11" s="523"/>
      <c r="M11" s="523"/>
      <c r="N11" s="523"/>
      <c r="O11" s="523"/>
      <c r="P11" s="525"/>
      <c r="Q11" s="525"/>
      <c r="R11" s="523"/>
      <c r="S11" s="523"/>
      <c r="T11" s="523"/>
      <c r="U11" s="120" t="s">
        <v>254</v>
      </c>
      <c r="V11" s="523"/>
      <c r="W11" s="522"/>
    </row>
    <row r="12" spans="1:23" ht="17" customHeight="1" thickTop="1">
      <c r="A12" s="121"/>
      <c r="B12" s="122" t="s">
        <v>23</v>
      </c>
      <c r="C12" s="123"/>
      <c r="D12" s="124">
        <v>301274</v>
      </c>
      <c r="E12" s="124">
        <v>301274</v>
      </c>
      <c r="F12" s="125"/>
      <c r="G12" s="125"/>
      <c r="H12" s="126">
        <v>0</v>
      </c>
      <c r="I12" s="125"/>
      <c r="J12" s="125"/>
      <c r="K12" s="126">
        <v>2480</v>
      </c>
      <c r="L12" s="125"/>
      <c r="M12" s="125"/>
      <c r="N12" s="126">
        <v>2480</v>
      </c>
      <c r="O12" s="126">
        <v>0</v>
      </c>
      <c r="P12" s="126">
        <v>0</v>
      </c>
      <c r="Q12" s="126">
        <v>0</v>
      </c>
      <c r="R12" s="126">
        <v>298802</v>
      </c>
      <c r="S12" s="125"/>
      <c r="T12" s="125"/>
      <c r="U12" s="123"/>
      <c r="V12" s="124" t="e">
        <f>SUM(V13:V19,V21:V23,V25:V32,(SUMIF(B52:B111,B66,V52:V111)))</f>
        <v>#REF!</v>
      </c>
      <c r="W12" s="127"/>
    </row>
    <row r="13" spans="1:23" ht="17" customHeight="1">
      <c r="A13" s="526">
        <v>1</v>
      </c>
      <c r="B13" s="529" t="s">
        <v>255</v>
      </c>
      <c r="C13" s="128"/>
      <c r="D13" s="129"/>
      <c r="E13" s="130"/>
      <c r="F13" s="131"/>
      <c r="G13" s="131"/>
      <c r="H13" s="132"/>
      <c r="I13" s="131"/>
      <c r="J13" s="131"/>
      <c r="K13" s="132"/>
      <c r="L13" s="131"/>
      <c r="M13" s="131"/>
      <c r="N13" s="132"/>
      <c r="O13" s="132"/>
      <c r="P13" s="132"/>
      <c r="Q13" s="132"/>
      <c r="R13" s="133"/>
      <c r="S13" s="131"/>
      <c r="T13" s="131"/>
      <c r="U13" s="134" t="s">
        <v>7</v>
      </c>
      <c r="V13" s="129" t="e">
        <f>SUMIF(#REF!,U13,#REF!)</f>
        <v>#REF!</v>
      </c>
      <c r="W13" s="135"/>
    </row>
    <row r="14" spans="1:23" ht="17" customHeight="1">
      <c r="A14" s="528"/>
      <c r="B14" s="530"/>
      <c r="C14" s="128"/>
      <c r="D14" s="129"/>
      <c r="E14" s="130"/>
      <c r="F14" s="131"/>
      <c r="G14" s="131"/>
      <c r="H14" s="132"/>
      <c r="I14" s="131"/>
      <c r="J14" s="131"/>
      <c r="K14" s="132"/>
      <c r="L14" s="131"/>
      <c r="M14" s="131"/>
      <c r="N14" s="132"/>
      <c r="O14" s="132"/>
      <c r="P14" s="132"/>
      <c r="Q14" s="132"/>
      <c r="R14" s="133"/>
      <c r="S14" s="131"/>
      <c r="T14" s="131"/>
      <c r="U14" s="134" t="s">
        <v>5</v>
      </c>
      <c r="V14" s="129" t="e">
        <f>SUMIF(#REF!,U14,#REF!)</f>
        <v>#REF!</v>
      </c>
      <c r="W14" s="135"/>
    </row>
    <row r="15" spans="1:23" ht="17" customHeight="1">
      <c r="A15" s="528"/>
      <c r="B15" s="530"/>
      <c r="C15" s="128"/>
      <c r="D15" s="129"/>
      <c r="E15" s="130"/>
      <c r="F15" s="131"/>
      <c r="G15" s="131"/>
      <c r="H15" s="132"/>
      <c r="I15" s="131"/>
      <c r="J15" s="131"/>
      <c r="K15" s="132"/>
      <c r="L15" s="131"/>
      <c r="M15" s="131"/>
      <c r="N15" s="132"/>
      <c r="O15" s="132"/>
      <c r="P15" s="132"/>
      <c r="Q15" s="132"/>
      <c r="R15" s="133"/>
      <c r="S15" s="131"/>
      <c r="T15" s="131"/>
      <c r="U15" s="134" t="s">
        <v>9</v>
      </c>
      <c r="V15" s="129" t="e">
        <f>SUMIF(#REF!,U15,#REF!)</f>
        <v>#REF!</v>
      </c>
      <c r="W15" s="135"/>
    </row>
    <row r="16" spans="1:23" ht="17" customHeight="1">
      <c r="A16" s="528"/>
      <c r="B16" s="530"/>
      <c r="C16" s="128"/>
      <c r="D16" s="129"/>
      <c r="E16" s="130"/>
      <c r="F16" s="131"/>
      <c r="G16" s="131"/>
      <c r="H16" s="132"/>
      <c r="I16" s="131"/>
      <c r="J16" s="131"/>
      <c r="K16" s="132"/>
      <c r="L16" s="131"/>
      <c r="M16" s="131"/>
      <c r="N16" s="132"/>
      <c r="O16" s="132"/>
      <c r="P16" s="132"/>
      <c r="Q16" s="132"/>
      <c r="R16" s="133"/>
      <c r="S16" s="131"/>
      <c r="T16" s="131"/>
      <c r="U16" s="134" t="s">
        <v>4</v>
      </c>
      <c r="V16" s="129" t="e">
        <f>SUMIF(#REF!,U16,#REF!)</f>
        <v>#REF!</v>
      </c>
      <c r="W16" s="135"/>
    </row>
    <row r="17" spans="1:23" ht="17" customHeight="1">
      <c r="A17" s="528"/>
      <c r="B17" s="530"/>
      <c r="C17" s="128"/>
      <c r="D17" s="129"/>
      <c r="E17" s="130"/>
      <c r="F17" s="131"/>
      <c r="G17" s="131"/>
      <c r="H17" s="132"/>
      <c r="I17" s="131"/>
      <c r="J17" s="131"/>
      <c r="K17" s="132"/>
      <c r="L17" s="131"/>
      <c r="M17" s="131"/>
      <c r="N17" s="132"/>
      <c r="O17" s="132"/>
      <c r="P17" s="132"/>
      <c r="Q17" s="132"/>
      <c r="R17" s="133"/>
      <c r="S17" s="131"/>
      <c r="T17" s="131"/>
      <c r="U17" s="134" t="s">
        <v>1</v>
      </c>
      <c r="V17" s="129" t="e">
        <f>SUMIF(#REF!,U17,#REF!)</f>
        <v>#REF!</v>
      </c>
      <c r="W17" s="135"/>
    </row>
    <row r="18" spans="1:23" ht="17" customHeight="1">
      <c r="A18" s="528"/>
      <c r="B18" s="530"/>
      <c r="C18" s="136"/>
      <c r="D18" s="129"/>
      <c r="E18" s="129"/>
      <c r="F18" s="131"/>
      <c r="G18" s="131"/>
      <c r="H18" s="132"/>
      <c r="I18" s="131"/>
      <c r="J18" s="131"/>
      <c r="K18" s="132"/>
      <c r="L18" s="131"/>
      <c r="M18" s="131"/>
      <c r="N18" s="132"/>
      <c r="O18" s="132"/>
      <c r="P18" s="132"/>
      <c r="Q18" s="132"/>
      <c r="R18" s="133"/>
      <c r="S18" s="131"/>
      <c r="T18" s="131"/>
      <c r="U18" s="134" t="s">
        <v>13</v>
      </c>
      <c r="V18" s="129" t="e">
        <f>SUMIF(#REF!,U18,#REF!)</f>
        <v>#REF!</v>
      </c>
      <c r="W18" s="137"/>
    </row>
    <row r="19" spans="1:23" ht="17" customHeight="1">
      <c r="A19" s="528"/>
      <c r="B19" s="530"/>
      <c r="C19" s="136"/>
      <c r="D19" s="129"/>
      <c r="E19" s="129"/>
      <c r="F19" s="131"/>
      <c r="G19" s="131"/>
      <c r="H19" s="132"/>
      <c r="I19" s="131"/>
      <c r="J19" s="131"/>
      <c r="K19" s="132"/>
      <c r="L19" s="131"/>
      <c r="M19" s="131"/>
      <c r="N19" s="132"/>
      <c r="O19" s="132"/>
      <c r="P19" s="132"/>
      <c r="Q19" s="132"/>
      <c r="R19" s="133"/>
      <c r="S19" s="131"/>
      <c r="T19" s="131"/>
      <c r="U19" s="134" t="s">
        <v>14</v>
      </c>
      <c r="V19" s="129" t="e">
        <f>SUMIF(#REF!,U19,#REF!)</f>
        <v>#REF!</v>
      </c>
      <c r="W19" s="137"/>
    </row>
    <row r="20" spans="1:23" ht="17" customHeight="1">
      <c r="A20" s="528"/>
      <c r="B20" s="530"/>
      <c r="C20" s="136"/>
      <c r="D20" s="138"/>
      <c r="E20" s="138"/>
      <c r="F20" s="131"/>
      <c r="G20" s="131"/>
      <c r="H20" s="139"/>
      <c r="I20" s="140"/>
      <c r="J20" s="140"/>
      <c r="K20" s="139"/>
      <c r="L20" s="140"/>
      <c r="M20" s="140"/>
      <c r="N20" s="139"/>
      <c r="O20" s="139"/>
      <c r="P20" s="139"/>
      <c r="Q20" s="139"/>
      <c r="R20" s="139"/>
      <c r="S20" s="140"/>
      <c r="T20" s="140"/>
      <c r="U20" s="141" t="s">
        <v>24</v>
      </c>
      <c r="V20" s="142" t="e">
        <f>SUM(V13:V19)</f>
        <v>#REF!</v>
      </c>
      <c r="W20" s="143"/>
    </row>
    <row r="21" spans="1:23" ht="17" customHeight="1">
      <c r="A21" s="528"/>
      <c r="B21" s="530"/>
      <c r="C21" s="128"/>
      <c r="D21" s="129"/>
      <c r="E21" s="129"/>
      <c r="F21" s="131"/>
      <c r="G21" s="131"/>
      <c r="H21" s="132"/>
      <c r="I21" s="131"/>
      <c r="J21" s="131"/>
      <c r="K21" s="132"/>
      <c r="L21" s="136"/>
      <c r="M21" s="136"/>
      <c r="N21" s="132"/>
      <c r="O21" s="132"/>
      <c r="P21" s="132"/>
      <c r="Q21" s="132"/>
      <c r="R21" s="133"/>
      <c r="S21" s="131"/>
      <c r="T21" s="131"/>
      <c r="U21" s="134" t="s">
        <v>19</v>
      </c>
      <c r="V21" s="129" t="e">
        <f>SUMIF(#REF!,U21,#REF!)</f>
        <v>#REF!</v>
      </c>
      <c r="W21" s="135"/>
    </row>
    <row r="22" spans="1:23" ht="17" customHeight="1">
      <c r="A22" s="528"/>
      <c r="B22" s="530"/>
      <c r="C22" s="128"/>
      <c r="D22" s="129"/>
      <c r="E22" s="129"/>
      <c r="F22" s="131"/>
      <c r="G22" s="131"/>
      <c r="H22" s="132"/>
      <c r="I22" s="131"/>
      <c r="J22" s="131"/>
      <c r="K22" s="132"/>
      <c r="L22" s="136"/>
      <c r="M22" s="136"/>
      <c r="N22" s="132"/>
      <c r="O22" s="132"/>
      <c r="P22" s="132"/>
      <c r="Q22" s="132"/>
      <c r="R22" s="133"/>
      <c r="S22" s="131"/>
      <c r="T22" s="131"/>
      <c r="U22" s="134" t="s">
        <v>17</v>
      </c>
      <c r="V22" s="129" t="e">
        <f>SUMIF(#REF!,U22,#REF!)</f>
        <v>#REF!</v>
      </c>
      <c r="W22" s="135"/>
    </row>
    <row r="23" spans="1:23" ht="17" customHeight="1">
      <c r="A23" s="528"/>
      <c r="B23" s="530"/>
      <c r="C23" s="136"/>
      <c r="D23" s="129"/>
      <c r="E23" s="129"/>
      <c r="F23" s="131"/>
      <c r="G23" s="131"/>
      <c r="H23" s="132"/>
      <c r="I23" s="131"/>
      <c r="J23" s="131"/>
      <c r="K23" s="132"/>
      <c r="L23" s="131"/>
      <c r="M23" s="131"/>
      <c r="N23" s="132"/>
      <c r="O23" s="132"/>
      <c r="P23" s="132"/>
      <c r="Q23" s="132"/>
      <c r="R23" s="133"/>
      <c r="S23" s="131"/>
      <c r="T23" s="131"/>
      <c r="U23" s="134" t="s">
        <v>18</v>
      </c>
      <c r="V23" s="129" t="e">
        <f>SUMIF(#REF!,U23,#REF!)</f>
        <v>#REF!</v>
      </c>
      <c r="W23" s="137"/>
    </row>
    <row r="24" spans="1:23" ht="17" customHeight="1">
      <c r="A24" s="528"/>
      <c r="B24" s="530"/>
      <c r="C24" s="136"/>
      <c r="D24" s="129"/>
      <c r="E24" s="129"/>
      <c r="F24" s="131"/>
      <c r="G24" s="131"/>
      <c r="H24" s="132"/>
      <c r="I24" s="131"/>
      <c r="J24" s="131"/>
      <c r="K24" s="132"/>
      <c r="L24" s="131"/>
      <c r="M24" s="131"/>
      <c r="N24" s="132"/>
      <c r="O24" s="132"/>
      <c r="P24" s="132"/>
      <c r="Q24" s="132"/>
      <c r="R24" s="133"/>
      <c r="S24" s="131"/>
      <c r="T24" s="131"/>
      <c r="U24" s="141" t="s">
        <v>24</v>
      </c>
      <c r="V24" s="142" t="e">
        <f>SUM(V21:V23)</f>
        <v>#REF!</v>
      </c>
      <c r="W24" s="144"/>
    </row>
    <row r="25" spans="1:23" ht="17" customHeight="1">
      <c r="A25" s="528"/>
      <c r="B25" s="530"/>
      <c r="C25" s="136"/>
      <c r="D25" s="129"/>
      <c r="E25" s="129"/>
      <c r="F25" s="131"/>
      <c r="G25" s="131"/>
      <c r="H25" s="132"/>
      <c r="I25" s="131"/>
      <c r="J25" s="131"/>
      <c r="K25" s="132"/>
      <c r="L25" s="131"/>
      <c r="M25" s="131"/>
      <c r="N25" s="132"/>
      <c r="O25" s="132"/>
      <c r="P25" s="132"/>
      <c r="Q25" s="132"/>
      <c r="R25" s="133"/>
      <c r="S25" s="131"/>
      <c r="T25" s="131"/>
      <c r="U25" s="134" t="s">
        <v>10</v>
      </c>
      <c r="V25" s="129" t="e">
        <f>SUMIF(#REF!,U25,#REF!)</f>
        <v>#REF!</v>
      </c>
      <c r="W25" s="137"/>
    </row>
    <row r="26" spans="1:23" ht="17" customHeight="1">
      <c r="A26" s="528"/>
      <c r="B26" s="530"/>
      <c r="C26" s="136"/>
      <c r="D26" s="129"/>
      <c r="E26" s="129"/>
      <c r="F26" s="131"/>
      <c r="G26" s="131"/>
      <c r="H26" s="132"/>
      <c r="I26" s="131"/>
      <c r="J26" s="131"/>
      <c r="K26" s="132"/>
      <c r="L26" s="131"/>
      <c r="M26" s="131"/>
      <c r="N26" s="132"/>
      <c r="O26" s="132"/>
      <c r="P26" s="132"/>
      <c r="Q26" s="132"/>
      <c r="R26" s="133"/>
      <c r="S26" s="131"/>
      <c r="T26" s="131"/>
      <c r="U26" s="134" t="s">
        <v>11</v>
      </c>
      <c r="V26" s="129" t="e">
        <f>SUMIF(#REF!,U26,#REF!)</f>
        <v>#REF!</v>
      </c>
      <c r="W26" s="137"/>
    </row>
    <row r="27" spans="1:23" ht="17" customHeight="1">
      <c r="A27" s="528"/>
      <c r="B27" s="530"/>
      <c r="C27" s="136"/>
      <c r="D27" s="129"/>
      <c r="E27" s="129"/>
      <c r="F27" s="131"/>
      <c r="G27" s="131"/>
      <c r="H27" s="132"/>
      <c r="I27" s="131"/>
      <c r="J27" s="131"/>
      <c r="K27" s="132"/>
      <c r="L27" s="131"/>
      <c r="M27" s="131"/>
      <c r="N27" s="132"/>
      <c r="O27" s="132"/>
      <c r="P27" s="132"/>
      <c r="Q27" s="132"/>
      <c r="R27" s="133"/>
      <c r="S27" s="131"/>
      <c r="T27" s="131"/>
      <c r="U27" s="134" t="s">
        <v>256</v>
      </c>
      <c r="V27" s="129" t="e">
        <f>SUMIF(#REF!,U27,#REF!)</f>
        <v>#REF!</v>
      </c>
      <c r="W27" s="137"/>
    </row>
    <row r="28" spans="1:23" ht="17" customHeight="1">
      <c r="A28" s="528"/>
      <c r="B28" s="530"/>
      <c r="C28" s="136"/>
      <c r="D28" s="129"/>
      <c r="E28" s="129"/>
      <c r="F28" s="131"/>
      <c r="G28" s="131"/>
      <c r="H28" s="132"/>
      <c r="I28" s="131"/>
      <c r="J28" s="131"/>
      <c r="K28" s="132"/>
      <c r="L28" s="131"/>
      <c r="M28" s="131"/>
      <c r="N28" s="132"/>
      <c r="O28" s="132"/>
      <c r="P28" s="132"/>
      <c r="Q28" s="132"/>
      <c r="R28" s="133"/>
      <c r="S28" s="131"/>
      <c r="T28" s="131"/>
      <c r="U28" s="145" t="s">
        <v>257</v>
      </c>
      <c r="V28" s="129" t="e">
        <f>SUMIF(#REF!,U28,#REF!)</f>
        <v>#REF!</v>
      </c>
      <c r="W28" s="137"/>
    </row>
    <row r="29" spans="1:23" ht="17" customHeight="1">
      <c r="A29" s="528"/>
      <c r="B29" s="530"/>
      <c r="C29" s="136"/>
      <c r="D29" s="129"/>
      <c r="E29" s="129"/>
      <c r="F29" s="131"/>
      <c r="G29" s="131"/>
      <c r="H29" s="132"/>
      <c r="I29" s="131"/>
      <c r="J29" s="131"/>
      <c r="K29" s="132"/>
      <c r="L29" s="131"/>
      <c r="M29" s="131"/>
      <c r="N29" s="132"/>
      <c r="O29" s="132"/>
      <c r="P29" s="132"/>
      <c r="Q29" s="132"/>
      <c r="R29" s="133"/>
      <c r="S29" s="131"/>
      <c r="T29" s="131"/>
      <c r="U29" s="134" t="s">
        <v>3</v>
      </c>
      <c r="V29" s="129" t="e">
        <f>SUMIF(#REF!,U29,#REF!)</f>
        <v>#REF!</v>
      </c>
      <c r="W29" s="137"/>
    </row>
    <row r="30" spans="1:23" ht="17" customHeight="1">
      <c r="A30" s="528"/>
      <c r="B30" s="530"/>
      <c r="C30" s="136"/>
      <c r="D30" s="129"/>
      <c r="E30" s="129"/>
      <c r="F30" s="131"/>
      <c r="G30" s="131"/>
      <c r="H30" s="132"/>
      <c r="I30" s="131"/>
      <c r="J30" s="131"/>
      <c r="K30" s="132"/>
      <c r="L30" s="131"/>
      <c r="M30" s="131"/>
      <c r="N30" s="132"/>
      <c r="O30" s="132"/>
      <c r="P30" s="132"/>
      <c r="Q30" s="132"/>
      <c r="R30" s="133"/>
      <c r="S30" s="131"/>
      <c r="T30" s="131"/>
      <c r="U30" s="134" t="s">
        <v>12</v>
      </c>
      <c r="V30" s="129" t="e">
        <f>SUMIF(#REF!,U30,#REF!)</f>
        <v>#REF!</v>
      </c>
      <c r="W30" s="137"/>
    </row>
    <row r="31" spans="1:23" ht="17" customHeight="1">
      <c r="A31" s="528"/>
      <c r="B31" s="530"/>
      <c r="C31" s="136"/>
      <c r="D31" s="129"/>
      <c r="E31" s="129"/>
      <c r="F31" s="131"/>
      <c r="G31" s="131"/>
      <c r="H31" s="132"/>
      <c r="I31" s="131"/>
      <c r="J31" s="131"/>
      <c r="K31" s="132"/>
      <c r="L31" s="131"/>
      <c r="M31" s="131"/>
      <c r="N31" s="132"/>
      <c r="O31" s="132"/>
      <c r="P31" s="132"/>
      <c r="Q31" s="132"/>
      <c r="R31" s="133"/>
      <c r="S31" s="131"/>
      <c r="T31" s="131"/>
      <c r="U31" s="134" t="s">
        <v>15</v>
      </c>
      <c r="V31" s="129" t="e">
        <f>SUMIF(#REF!,U31,#REF!)</f>
        <v>#REF!</v>
      </c>
      <c r="W31" s="137"/>
    </row>
    <row r="32" spans="1:23" ht="17" customHeight="1">
      <c r="A32" s="528"/>
      <c r="B32" s="530"/>
      <c r="C32" s="136"/>
      <c r="D32" s="129"/>
      <c r="E32" s="129"/>
      <c r="F32" s="131"/>
      <c r="G32" s="131"/>
      <c r="H32" s="132"/>
      <c r="I32" s="131"/>
      <c r="J32" s="131"/>
      <c r="K32" s="132"/>
      <c r="L32" s="131"/>
      <c r="M32" s="131"/>
      <c r="N32" s="132"/>
      <c r="O32" s="132"/>
      <c r="P32" s="132"/>
      <c r="Q32" s="132"/>
      <c r="R32" s="133"/>
      <c r="S32" s="131"/>
      <c r="T32" s="131"/>
      <c r="U32" s="134" t="s">
        <v>20</v>
      </c>
      <c r="V32" s="129" t="e">
        <f>SUMIF(#REF!,U32,#REF!)</f>
        <v>#REF!</v>
      </c>
      <c r="W32" s="137"/>
    </row>
    <row r="33" spans="1:23" ht="17" customHeight="1">
      <c r="A33" s="528"/>
      <c r="B33" s="531"/>
      <c r="C33" s="136"/>
      <c r="D33" s="129"/>
      <c r="E33" s="129"/>
      <c r="F33" s="131"/>
      <c r="G33" s="131"/>
      <c r="H33" s="132"/>
      <c r="I33" s="131"/>
      <c r="J33" s="131"/>
      <c r="K33" s="132"/>
      <c r="L33" s="131"/>
      <c r="M33" s="131"/>
      <c r="N33" s="132"/>
      <c r="O33" s="132"/>
      <c r="P33" s="132"/>
      <c r="Q33" s="132"/>
      <c r="R33" s="133"/>
      <c r="S33" s="131"/>
      <c r="T33" s="131"/>
      <c r="U33" s="141" t="s">
        <v>24</v>
      </c>
      <c r="V33" s="146" t="e">
        <f>SUM(V25:V32)</f>
        <v>#REF!</v>
      </c>
      <c r="W33" s="144"/>
    </row>
    <row r="34" spans="1:23" ht="17" customHeight="1">
      <c r="A34" s="527"/>
      <c r="B34" s="122" t="s">
        <v>24</v>
      </c>
      <c r="C34" s="147"/>
      <c r="D34" s="148"/>
      <c r="E34" s="148"/>
      <c r="F34" s="149"/>
      <c r="G34" s="149"/>
      <c r="H34" s="150"/>
      <c r="I34" s="149"/>
      <c r="J34" s="149"/>
      <c r="K34" s="150">
        <v>0</v>
      </c>
      <c r="L34" s="149"/>
      <c r="M34" s="149"/>
      <c r="N34" s="150">
        <v>0</v>
      </c>
      <c r="O34" s="150">
        <v>0</v>
      </c>
      <c r="P34" s="150">
        <v>0</v>
      </c>
      <c r="Q34" s="150">
        <v>0</v>
      </c>
      <c r="R34" s="151"/>
      <c r="S34" s="149"/>
      <c r="T34" s="149"/>
      <c r="U34" s="147"/>
      <c r="V34" s="152" t="e">
        <f>V20+V24+V33</f>
        <v>#REF!</v>
      </c>
      <c r="W34" s="153"/>
    </row>
    <row r="35" spans="1:23" ht="17" customHeight="1">
      <c r="A35" s="526">
        <v>2</v>
      </c>
      <c r="B35" s="532" t="s">
        <v>258</v>
      </c>
      <c r="C35" s="128"/>
      <c r="D35" s="129">
        <v>0</v>
      </c>
      <c r="E35" s="129"/>
      <c r="F35" s="131"/>
      <c r="G35" s="131"/>
      <c r="H35" s="132"/>
      <c r="I35" s="131"/>
      <c r="J35" s="131"/>
      <c r="K35" s="132"/>
      <c r="L35" s="131"/>
      <c r="M35" s="131"/>
      <c r="N35" s="132"/>
      <c r="O35" s="132"/>
      <c r="P35" s="132"/>
      <c r="Q35" s="132"/>
      <c r="R35" s="133"/>
      <c r="S35" s="131"/>
      <c r="T35" s="131"/>
      <c r="U35" s="134" t="s">
        <v>259</v>
      </c>
      <c r="V35" s="238">
        <v>0</v>
      </c>
      <c r="W35" s="135"/>
    </row>
    <row r="36" spans="1:23" ht="17" customHeight="1">
      <c r="A36" s="528"/>
      <c r="B36" s="530"/>
      <c r="C36" s="128"/>
      <c r="D36" s="129">
        <v>0</v>
      </c>
      <c r="E36" s="129"/>
      <c r="F36" s="131"/>
      <c r="G36" s="131"/>
      <c r="H36" s="132"/>
      <c r="I36" s="131"/>
      <c r="J36" s="131"/>
      <c r="K36" s="132"/>
      <c r="L36" s="131"/>
      <c r="M36" s="131"/>
      <c r="N36" s="132"/>
      <c r="O36" s="132"/>
      <c r="P36" s="132"/>
      <c r="Q36" s="132"/>
      <c r="R36" s="133"/>
      <c r="S36" s="131"/>
      <c r="T36" s="131"/>
      <c r="U36" s="134" t="s">
        <v>260</v>
      </c>
      <c r="V36" s="155">
        <v>0</v>
      </c>
      <c r="W36" s="135"/>
    </row>
    <row r="37" spans="1:23" ht="17" customHeight="1">
      <c r="A37" s="527"/>
      <c r="B37" s="122" t="s">
        <v>24</v>
      </c>
      <c r="C37" s="147"/>
      <c r="D37" s="148"/>
      <c r="E37" s="148"/>
      <c r="F37" s="149"/>
      <c r="G37" s="149"/>
      <c r="H37" s="150"/>
      <c r="I37" s="149"/>
      <c r="J37" s="149"/>
      <c r="K37" s="150"/>
      <c r="L37" s="149"/>
      <c r="M37" s="149"/>
      <c r="N37" s="150">
        <v>0</v>
      </c>
      <c r="O37" s="150"/>
      <c r="P37" s="150"/>
      <c r="Q37" s="150"/>
      <c r="R37" s="151"/>
      <c r="S37" s="149"/>
      <c r="T37" s="149"/>
      <c r="U37" s="156"/>
      <c r="V37" s="157"/>
      <c r="W37" s="153"/>
    </row>
    <row r="38" spans="1:23" ht="17" customHeight="1">
      <c r="A38" s="526">
        <v>3</v>
      </c>
      <c r="B38" s="532" t="s">
        <v>261</v>
      </c>
      <c r="C38" s="128"/>
      <c r="D38" s="129"/>
      <c r="E38" s="130"/>
      <c r="F38" s="131"/>
      <c r="G38" s="131"/>
      <c r="H38" s="132"/>
      <c r="I38" s="131"/>
      <c r="J38" s="131"/>
      <c r="K38" s="132"/>
      <c r="L38" s="131"/>
      <c r="M38" s="131"/>
      <c r="N38" s="132"/>
      <c r="O38" s="132"/>
      <c r="P38" s="132"/>
      <c r="Q38" s="132"/>
      <c r="R38" s="133"/>
      <c r="S38" s="131"/>
      <c r="T38" s="131"/>
      <c r="U38" s="134" t="s">
        <v>7</v>
      </c>
      <c r="V38" s="129" t="e">
        <f>SUMIF(#REF!,"&lt;&gt;1",#REF!)</f>
        <v>#REF!</v>
      </c>
      <c r="W38" s="135"/>
    </row>
    <row r="39" spans="1:23" ht="17" customHeight="1">
      <c r="A39" s="528"/>
      <c r="B39" s="530"/>
      <c r="C39" s="128"/>
      <c r="D39" s="129"/>
      <c r="E39" s="130"/>
      <c r="F39" s="131"/>
      <c r="G39" s="131"/>
      <c r="H39" s="132"/>
      <c r="I39" s="131"/>
      <c r="J39" s="131"/>
      <c r="K39" s="132"/>
      <c r="L39" s="131"/>
      <c r="M39" s="131"/>
      <c r="N39" s="132"/>
      <c r="O39" s="132"/>
      <c r="P39" s="132"/>
      <c r="Q39" s="132"/>
      <c r="R39" s="133"/>
      <c r="S39" s="131"/>
      <c r="T39" s="131"/>
      <c r="U39" s="134" t="s">
        <v>5</v>
      </c>
      <c r="V39" s="129" t="e">
        <f>SUMIF(#REF!,"&lt;&gt;1",#REF!)-SUMIF(#REF!,"&lt;&gt;1",#REF!)</f>
        <v>#REF!</v>
      </c>
      <c r="W39" s="135"/>
    </row>
    <row r="40" spans="1:23" ht="17" customHeight="1">
      <c r="A40" s="528"/>
      <c r="B40" s="530"/>
      <c r="C40" s="128"/>
      <c r="D40" s="129"/>
      <c r="E40" s="130"/>
      <c r="F40" s="131"/>
      <c r="G40" s="131"/>
      <c r="H40" s="132"/>
      <c r="I40" s="131"/>
      <c r="J40" s="131"/>
      <c r="K40" s="132"/>
      <c r="L40" s="131"/>
      <c r="M40" s="131"/>
      <c r="N40" s="132"/>
      <c r="O40" s="132"/>
      <c r="P40" s="132"/>
      <c r="Q40" s="132"/>
      <c r="R40" s="133"/>
      <c r="S40" s="131"/>
      <c r="T40" s="131"/>
      <c r="U40" s="134" t="s">
        <v>9</v>
      </c>
      <c r="V40" s="129" t="e">
        <f>SUMIF(#REF!,"&lt;&gt;1",#REF!)</f>
        <v>#REF!</v>
      </c>
      <c r="W40" s="135"/>
    </row>
    <row r="41" spans="1:23" ht="17" customHeight="1">
      <c r="A41" s="528"/>
      <c r="B41" s="530"/>
      <c r="C41" s="128"/>
      <c r="D41" s="129"/>
      <c r="E41" s="130"/>
      <c r="F41" s="131"/>
      <c r="G41" s="131"/>
      <c r="H41" s="132"/>
      <c r="I41" s="131"/>
      <c r="J41" s="131"/>
      <c r="K41" s="132"/>
      <c r="L41" s="131"/>
      <c r="M41" s="131"/>
      <c r="N41" s="132"/>
      <c r="O41" s="132"/>
      <c r="P41" s="132"/>
      <c r="Q41" s="132"/>
      <c r="R41" s="133"/>
      <c r="S41" s="131"/>
      <c r="T41" s="131"/>
      <c r="U41" s="134" t="s">
        <v>4</v>
      </c>
      <c r="V41" s="129" t="e">
        <f>SUMIF(#REF!,"&lt;&gt;1",#REF!)</f>
        <v>#REF!</v>
      </c>
      <c r="W41" s="135"/>
    </row>
    <row r="42" spans="1:23" ht="17" customHeight="1">
      <c r="A42" s="528"/>
      <c r="B42" s="530"/>
      <c r="C42" s="128"/>
      <c r="D42" s="129"/>
      <c r="E42" s="130"/>
      <c r="F42" s="131"/>
      <c r="G42" s="131"/>
      <c r="H42" s="132"/>
      <c r="I42" s="131"/>
      <c r="J42" s="131"/>
      <c r="K42" s="132"/>
      <c r="L42" s="131"/>
      <c r="M42" s="131"/>
      <c r="N42" s="132"/>
      <c r="O42" s="132"/>
      <c r="P42" s="132"/>
      <c r="Q42" s="132"/>
      <c r="R42" s="133"/>
      <c r="S42" s="131"/>
      <c r="T42" s="131"/>
      <c r="U42" s="134" t="s">
        <v>1</v>
      </c>
      <c r="V42" s="129" t="e">
        <f>SUMIF(#REF!,"&lt;&gt;1",#REF!)</f>
        <v>#REF!</v>
      </c>
      <c r="W42" s="135"/>
    </row>
    <row r="43" spans="1:23" ht="17" customHeight="1">
      <c r="A43" s="528"/>
      <c r="B43" s="530"/>
      <c r="C43" s="128"/>
      <c r="D43" s="129"/>
      <c r="E43" s="130"/>
      <c r="F43" s="131"/>
      <c r="G43" s="131"/>
      <c r="H43" s="132"/>
      <c r="I43" s="131"/>
      <c r="J43" s="131"/>
      <c r="K43" s="132"/>
      <c r="L43" s="131"/>
      <c r="M43" s="131"/>
      <c r="N43" s="132"/>
      <c r="O43" s="132"/>
      <c r="P43" s="132"/>
      <c r="Q43" s="132"/>
      <c r="R43" s="133"/>
      <c r="S43" s="131"/>
      <c r="T43" s="131"/>
      <c r="U43" s="134" t="s">
        <v>13</v>
      </c>
      <c r="V43" s="129" t="e">
        <f>SUMIF(#REF!,"&lt;&gt;1",#REF!)</f>
        <v>#REF!</v>
      </c>
      <c r="W43" s="135"/>
    </row>
    <row r="44" spans="1:23" ht="17" customHeight="1">
      <c r="A44" s="528"/>
      <c r="B44" s="530"/>
      <c r="C44" s="128"/>
      <c r="D44" s="129"/>
      <c r="E44" s="130"/>
      <c r="F44" s="131"/>
      <c r="G44" s="131"/>
      <c r="H44" s="132"/>
      <c r="I44" s="131"/>
      <c r="J44" s="131"/>
      <c r="K44" s="132"/>
      <c r="L44" s="131"/>
      <c r="M44" s="131"/>
      <c r="N44" s="132"/>
      <c r="O44" s="132"/>
      <c r="P44" s="132"/>
      <c r="Q44" s="132"/>
      <c r="R44" s="133"/>
      <c r="S44" s="131"/>
      <c r="T44" s="131"/>
      <c r="U44" s="134" t="s">
        <v>14</v>
      </c>
      <c r="V44" s="129" t="e">
        <f>SUMIF(#REF!,"&lt;&gt;1",#REF!)</f>
        <v>#REF!</v>
      </c>
      <c r="W44" s="135"/>
    </row>
    <row r="45" spans="1:23" ht="17" customHeight="1">
      <c r="A45" s="528"/>
      <c r="B45" s="530"/>
      <c r="C45" s="128"/>
      <c r="D45" s="129"/>
      <c r="E45" s="130"/>
      <c r="F45" s="131"/>
      <c r="G45" s="131"/>
      <c r="H45" s="132"/>
      <c r="I45" s="131"/>
      <c r="J45" s="131"/>
      <c r="K45" s="132"/>
      <c r="L45" s="131"/>
      <c r="M45" s="131"/>
      <c r="N45" s="132"/>
      <c r="O45" s="132"/>
      <c r="P45" s="132"/>
      <c r="Q45" s="132"/>
      <c r="R45" s="133"/>
      <c r="S45" s="131"/>
      <c r="T45" s="131"/>
      <c r="U45" s="134" t="s">
        <v>19</v>
      </c>
      <c r="V45" s="129" t="e">
        <f>SUMIF(#REF!,"&lt;&gt;1",#REF!)</f>
        <v>#REF!</v>
      </c>
      <c r="W45" s="135"/>
    </row>
    <row r="46" spans="1:23" ht="17" customHeight="1">
      <c r="A46" s="528"/>
      <c r="B46" s="530"/>
      <c r="C46" s="128"/>
      <c r="D46" s="129"/>
      <c r="E46" s="130"/>
      <c r="F46" s="131"/>
      <c r="G46" s="131"/>
      <c r="H46" s="132"/>
      <c r="I46" s="131"/>
      <c r="J46" s="131"/>
      <c r="K46" s="132"/>
      <c r="L46" s="131"/>
      <c r="M46" s="131"/>
      <c r="N46" s="132"/>
      <c r="O46" s="132"/>
      <c r="P46" s="132"/>
      <c r="Q46" s="132"/>
      <c r="R46" s="133"/>
      <c r="S46" s="131"/>
      <c r="T46" s="131"/>
      <c r="U46" s="134" t="s">
        <v>17</v>
      </c>
      <c r="V46" s="129" t="e">
        <f>SUMIF(#REF!,"&lt;&gt;1",#REF!)</f>
        <v>#REF!</v>
      </c>
      <c r="W46" s="135"/>
    </row>
    <row r="47" spans="1:23" ht="17" customHeight="1">
      <c r="A47" s="528"/>
      <c r="B47" s="530"/>
      <c r="C47" s="128"/>
      <c r="D47" s="129"/>
      <c r="E47" s="130"/>
      <c r="F47" s="131"/>
      <c r="G47" s="131"/>
      <c r="H47" s="132"/>
      <c r="I47" s="131"/>
      <c r="J47" s="131"/>
      <c r="K47" s="132"/>
      <c r="L47" s="131"/>
      <c r="M47" s="131"/>
      <c r="N47" s="132"/>
      <c r="O47" s="132"/>
      <c r="P47" s="132"/>
      <c r="Q47" s="132"/>
      <c r="R47" s="133"/>
      <c r="S47" s="131"/>
      <c r="T47" s="131"/>
      <c r="U47" s="134" t="s">
        <v>18</v>
      </c>
      <c r="V47" s="129" t="e">
        <f>SUMIF(#REF!,"&lt;&gt;1",#REF!)</f>
        <v>#REF!</v>
      </c>
      <c r="W47" s="135"/>
    </row>
    <row r="48" spans="1:23" ht="17" customHeight="1">
      <c r="A48" s="528"/>
      <c r="B48" s="530"/>
      <c r="C48" s="128"/>
      <c r="D48" s="129"/>
      <c r="E48" s="130"/>
      <c r="F48" s="131"/>
      <c r="G48" s="131"/>
      <c r="H48" s="132"/>
      <c r="I48" s="131"/>
      <c r="J48" s="131"/>
      <c r="K48" s="132"/>
      <c r="L48" s="131"/>
      <c r="M48" s="131"/>
      <c r="N48" s="132"/>
      <c r="O48" s="132"/>
      <c r="P48" s="132"/>
      <c r="Q48" s="132"/>
      <c r="R48" s="133"/>
      <c r="S48" s="131"/>
      <c r="T48" s="131"/>
      <c r="U48" s="158" t="s">
        <v>24</v>
      </c>
      <c r="V48" s="142" t="e">
        <f>SUM(V38:V47)</f>
        <v>#REF!</v>
      </c>
      <c r="W48" s="159"/>
    </row>
    <row r="49" spans="1:23" ht="17" customHeight="1">
      <c r="A49" s="528"/>
      <c r="B49" s="530"/>
      <c r="C49" s="136"/>
      <c r="D49" s="129"/>
      <c r="E49" s="129"/>
      <c r="F49" s="131"/>
      <c r="G49" s="131"/>
      <c r="H49" s="132"/>
      <c r="I49" s="131"/>
      <c r="J49" s="131"/>
      <c r="K49" s="132"/>
      <c r="L49" s="131"/>
      <c r="M49" s="131"/>
      <c r="N49" s="132"/>
      <c r="O49" s="132"/>
      <c r="P49" s="132"/>
      <c r="Q49" s="132"/>
      <c r="R49" s="133"/>
      <c r="S49" s="131"/>
      <c r="T49" s="131"/>
      <c r="U49" s="134" t="s">
        <v>8</v>
      </c>
      <c r="V49" s="129" t="e">
        <f>SUMIF(#REF!,"&lt;&gt;1",#REF!)</f>
        <v>#REF!</v>
      </c>
      <c r="W49" s="137"/>
    </row>
    <row r="50" spans="1:23" ht="17" customHeight="1">
      <c r="A50" s="528"/>
      <c r="B50" s="531"/>
      <c r="C50" s="136"/>
      <c r="D50" s="129"/>
      <c r="E50" s="129"/>
      <c r="F50" s="131"/>
      <c r="G50" s="131"/>
      <c r="H50" s="132"/>
      <c r="I50" s="131"/>
      <c r="J50" s="131"/>
      <c r="K50" s="132"/>
      <c r="L50" s="131"/>
      <c r="M50" s="131"/>
      <c r="N50" s="132"/>
      <c r="O50" s="132"/>
      <c r="P50" s="132"/>
      <c r="Q50" s="132"/>
      <c r="R50" s="133"/>
      <c r="S50" s="131"/>
      <c r="T50" s="131"/>
      <c r="U50" s="134" t="s">
        <v>16</v>
      </c>
      <c r="V50" s="129" t="e">
        <f>SUMIF(#REF!,"&lt;&gt;1",#REF!)</f>
        <v>#REF!</v>
      </c>
      <c r="W50" s="137"/>
    </row>
    <row r="51" spans="1:23" ht="17" customHeight="1">
      <c r="A51" s="527"/>
      <c r="B51" s="122" t="s">
        <v>24</v>
      </c>
      <c r="C51" s="147"/>
      <c r="D51" s="148"/>
      <c r="E51" s="148"/>
      <c r="F51" s="149"/>
      <c r="G51" s="149"/>
      <c r="H51" s="150"/>
      <c r="I51" s="149"/>
      <c r="J51" s="149"/>
      <c r="K51" s="150"/>
      <c r="L51" s="149"/>
      <c r="M51" s="149"/>
      <c r="N51" s="150">
        <v>0</v>
      </c>
      <c r="O51" s="150">
        <v>0</v>
      </c>
      <c r="P51" s="150">
        <v>0</v>
      </c>
      <c r="Q51" s="150">
        <v>0</v>
      </c>
      <c r="R51" s="151"/>
      <c r="S51" s="149"/>
      <c r="T51" s="149"/>
      <c r="U51" s="156"/>
      <c r="V51" s="152" t="e">
        <f>V48+V49+V50</f>
        <v>#REF!</v>
      </c>
      <c r="W51" s="153"/>
    </row>
    <row r="52" spans="1:23" ht="17" customHeight="1">
      <c r="A52" s="526">
        <v>4</v>
      </c>
      <c r="B52" s="154" t="s">
        <v>262</v>
      </c>
      <c r="C52" s="128"/>
      <c r="D52" s="129">
        <v>0</v>
      </c>
      <c r="E52" s="129"/>
      <c r="F52" s="131"/>
      <c r="G52" s="131"/>
      <c r="H52" s="132"/>
      <c r="I52" s="131"/>
      <c r="J52" s="131"/>
      <c r="K52" s="132">
        <v>0</v>
      </c>
      <c r="L52" s="240" t="e">
        <f>(#REF!/1000)+1</f>
        <v>#REF!</v>
      </c>
      <c r="M52" s="240" t="e">
        <f>$L$52+($V$52/1000)-1</f>
        <v>#REF!</v>
      </c>
      <c r="N52" s="132"/>
      <c r="O52" s="132">
        <v>0</v>
      </c>
      <c r="P52" s="132">
        <v>0</v>
      </c>
      <c r="Q52" s="132">
        <v>0</v>
      </c>
      <c r="R52" s="133"/>
      <c r="S52" s="131"/>
      <c r="T52" s="131"/>
      <c r="U52" s="134" t="s">
        <v>21</v>
      </c>
      <c r="V52" s="184" t="e">
        <f>SUMIF(#REF!,U52,#REF!)</f>
        <v>#REF!</v>
      </c>
      <c r="W52" s="135"/>
    </row>
    <row r="53" spans="1:23" ht="17" customHeight="1">
      <c r="A53" s="527"/>
      <c r="B53" s="122" t="s">
        <v>24</v>
      </c>
      <c r="C53" s="160"/>
      <c r="D53" s="148"/>
      <c r="E53" s="148"/>
      <c r="F53" s="149"/>
      <c r="G53" s="149"/>
      <c r="H53" s="150"/>
      <c r="I53" s="149"/>
      <c r="J53" s="149"/>
      <c r="K53" s="161">
        <f>SUM(K52:K52)</f>
        <v>0</v>
      </c>
      <c r="L53" s="149"/>
      <c r="M53" s="149"/>
      <c r="N53" s="161">
        <f>SUM(N52:N52)</f>
        <v>0</v>
      </c>
      <c r="O53" s="161">
        <f>SUM(O52:O52)</f>
        <v>0</v>
      </c>
      <c r="P53" s="161">
        <f>SUM(P52:P52)</f>
        <v>0</v>
      </c>
      <c r="Q53" s="161">
        <f>SUM(Q52:Q52)</f>
        <v>0</v>
      </c>
      <c r="R53" s="151"/>
      <c r="S53" s="149"/>
      <c r="T53" s="149"/>
      <c r="U53" s="242" t="s">
        <v>21</v>
      </c>
      <c r="V53" s="161" t="e">
        <f>SUM(V52:V52)</f>
        <v>#REF!</v>
      </c>
      <c r="W53" s="153"/>
    </row>
    <row r="54" spans="1:23" ht="17" customHeight="1">
      <c r="A54" s="526">
        <v>5</v>
      </c>
      <c r="B54" s="532" t="s">
        <v>263</v>
      </c>
      <c r="C54" s="162"/>
      <c r="D54" s="129">
        <v>0</v>
      </c>
      <c r="E54" s="129"/>
      <c r="F54" s="131"/>
      <c r="G54" s="131"/>
      <c r="H54" s="132"/>
      <c r="I54" s="131"/>
      <c r="J54" s="131"/>
      <c r="K54" s="132">
        <f>SUM(N54:Q54)</f>
        <v>0</v>
      </c>
      <c r="L54" s="163" t="e">
        <f>_xlfn.MINIFS(#REF!,#REF!,"I")</f>
        <v>#REF!</v>
      </c>
      <c r="M54" s="163" t="e">
        <f>_xlfn.MAXIFS(#REF!,#REF!,"I")</f>
        <v>#REF!</v>
      </c>
      <c r="N54" s="132"/>
      <c r="O54" s="132">
        <v>0</v>
      </c>
      <c r="P54" s="132">
        <v>0</v>
      </c>
      <c r="Q54" s="132">
        <v>0</v>
      </c>
      <c r="R54" s="133"/>
      <c r="S54" s="131"/>
      <c r="T54" s="131"/>
      <c r="U54" s="134" t="s">
        <v>0</v>
      </c>
      <c r="V54" s="130" t="e">
        <f>(SUMIF(#REF!,"CDO",#REF!)-V55)</f>
        <v>#REF!</v>
      </c>
      <c r="W54" s="135"/>
    </row>
    <row r="55" spans="1:23" ht="17" customHeight="1">
      <c r="A55" s="528"/>
      <c r="B55" s="530"/>
      <c r="C55" s="162"/>
      <c r="D55" s="129"/>
      <c r="E55" s="129"/>
      <c r="F55" s="131"/>
      <c r="G55" s="131"/>
      <c r="H55" s="132"/>
      <c r="I55" s="131"/>
      <c r="J55" s="131"/>
      <c r="K55" s="132">
        <f>SUM(N55:Q55)</f>
        <v>0</v>
      </c>
      <c r="L55" s="164" t="e">
        <f>_xlfn.MINIFS(#REF!,#REF!,"E")</f>
        <v>#REF!</v>
      </c>
      <c r="M55" s="164" t="e">
        <f>_xlfn.MAXIFS(#REF!,#REF!,"E")</f>
        <v>#REF!</v>
      </c>
      <c r="N55" s="132"/>
      <c r="O55" s="132">
        <v>0</v>
      </c>
      <c r="P55" s="132">
        <v>0</v>
      </c>
      <c r="Q55" s="132">
        <v>0</v>
      </c>
      <c r="R55" s="133"/>
      <c r="S55" s="131"/>
      <c r="T55" s="131"/>
      <c r="U55" s="134" t="s">
        <v>0</v>
      </c>
      <c r="V55" s="130" t="e" cm="1">
        <f t="array" ref="V55">15000*(SUM(IF(#REF!="E", 1/COUNTIFS(#REF!,#REF!,#REF!, "E"))))</f>
        <v>#REF!</v>
      </c>
      <c r="W55" s="135"/>
    </row>
    <row r="56" spans="1:23" ht="17" customHeight="1">
      <c r="A56" s="528"/>
      <c r="B56" s="530"/>
      <c r="C56" s="162"/>
      <c r="D56" s="129"/>
      <c r="E56" s="129"/>
      <c r="F56" s="131"/>
      <c r="G56" s="131"/>
      <c r="H56" s="132"/>
      <c r="I56" s="131"/>
      <c r="J56" s="131"/>
      <c r="K56" s="132">
        <f>SUM(N56:Q56)</f>
        <v>0</v>
      </c>
      <c r="L56" s="237" t="e">
        <f>_xlfn.MINIFS(#REF!,#REF!,"SI",#REF!,"&lt;=1000")</f>
        <v>#REF!</v>
      </c>
      <c r="M56" s="237" t="e">
        <f>_xlfn.MAXIFS(#REF!,#REF!,"SI",#REF!,"&lt;=1000")</f>
        <v>#REF!</v>
      </c>
      <c r="N56" s="132"/>
      <c r="O56" s="132">
        <v>0</v>
      </c>
      <c r="P56" s="132">
        <v>0</v>
      </c>
      <c r="Q56" s="132">
        <v>0</v>
      </c>
      <c r="R56" s="133"/>
      <c r="S56" s="131"/>
      <c r="T56" s="131"/>
      <c r="U56" s="134" t="s">
        <v>6</v>
      </c>
      <c r="V56" s="130" t="e">
        <f>SUMIF(#REF!,"CDL",#REF!)</f>
        <v>#REF!</v>
      </c>
      <c r="W56" s="135"/>
    </row>
    <row r="57" spans="1:23" ht="17" customHeight="1">
      <c r="A57" s="528"/>
      <c r="B57" s="530"/>
      <c r="C57" s="162"/>
      <c r="D57" s="129"/>
      <c r="E57" s="129"/>
      <c r="F57" s="131"/>
      <c r="G57" s="131"/>
      <c r="H57" s="132"/>
      <c r="I57" s="131"/>
      <c r="J57" s="131"/>
      <c r="K57" s="132" t="e">
        <f>SUM(N57:Q57)</f>
        <v>#REF!</v>
      </c>
      <c r="L57" s="239" t="e">
        <f>_xlfn.MINIFS(#REF!,#REF!,"E")</f>
        <v>#REF!</v>
      </c>
      <c r="M57" s="239" t="e">
        <f>_xlfn.MAXIFS(#REF!,#REF!,"E")</f>
        <v>#REF!</v>
      </c>
      <c r="N57" s="132" t="e">
        <f>IF(COUNTIF(#REF!,"SE")=0,0,M57-L57+1)</f>
        <v>#REF!</v>
      </c>
      <c r="O57" s="132">
        <v>0</v>
      </c>
      <c r="P57" s="132">
        <v>0</v>
      </c>
      <c r="Q57" s="132">
        <v>0</v>
      </c>
      <c r="R57" s="133"/>
      <c r="S57" s="131"/>
      <c r="T57" s="131"/>
      <c r="U57" s="134" t="s">
        <v>0</v>
      </c>
      <c r="V57" s="130" t="e">
        <f>IF(M57=0,0,N57*8000)</f>
        <v>#REF!</v>
      </c>
      <c r="W57" s="135"/>
    </row>
    <row r="58" spans="1:23" ht="17" customHeight="1">
      <c r="A58" s="527"/>
      <c r="B58" s="122" t="s">
        <v>24</v>
      </c>
      <c r="C58" s="165"/>
      <c r="D58" s="148"/>
      <c r="E58" s="148"/>
      <c r="F58" s="149"/>
      <c r="G58" s="149"/>
      <c r="H58" s="150"/>
      <c r="I58" s="149"/>
      <c r="J58" s="149"/>
      <c r="K58" s="161" t="e">
        <f>SUM(K54:K57)</f>
        <v>#REF!</v>
      </c>
      <c r="L58" s="149"/>
      <c r="M58" s="149"/>
      <c r="N58" s="161" t="e">
        <f>SUM(N54:N57)</f>
        <v>#REF!</v>
      </c>
      <c r="O58" s="161">
        <f>SUM(O54:O57)</f>
        <v>0</v>
      </c>
      <c r="P58" s="161">
        <f>SUM(P54:P57)</f>
        <v>0</v>
      </c>
      <c r="Q58" s="161">
        <f>SUM(Q54:Q57)</f>
        <v>0</v>
      </c>
      <c r="R58" s="151"/>
      <c r="S58" s="149"/>
      <c r="T58" s="149"/>
      <c r="U58" s="242" t="s">
        <v>264</v>
      </c>
      <c r="V58" s="161" t="e">
        <f>SUM(V54:V57)</f>
        <v>#REF!</v>
      </c>
      <c r="W58" s="153"/>
    </row>
    <row r="59" spans="1:23" ht="17.25" customHeight="1">
      <c r="A59" s="515">
        <v>6</v>
      </c>
      <c r="B59" s="166" t="s">
        <v>265</v>
      </c>
      <c r="C59" s="167" t="s">
        <v>266</v>
      </c>
      <c r="D59" s="129">
        <f>E59+H59</f>
        <v>4800</v>
      </c>
      <c r="E59" s="133">
        <f>IF(G59=0,0,G59-F59+1)</f>
        <v>4800</v>
      </c>
      <c r="F59" s="168">
        <v>424201</v>
      </c>
      <c r="G59" s="168">
        <v>429000</v>
      </c>
      <c r="H59" s="133">
        <f>IF(J59=0,0,J59-I59+1)</f>
        <v>0</v>
      </c>
      <c r="I59" s="168"/>
      <c r="J59" s="168"/>
      <c r="K59" s="132">
        <f>SUM(N59:Q59)</f>
        <v>0</v>
      </c>
      <c r="L59" s="168" t="str">
        <f>IF(K59=0,"",(F59+I59))</f>
        <v/>
      </c>
      <c r="M59" s="168" t="str">
        <f>IF(K59=0,"",(K59+I59+F59-1))</f>
        <v/>
      </c>
      <c r="N59" s="132"/>
      <c r="O59" s="132">
        <v>0</v>
      </c>
      <c r="P59" s="132">
        <v>0</v>
      </c>
      <c r="Q59" s="132">
        <v>0</v>
      </c>
      <c r="R59" s="133">
        <f>D59-K59</f>
        <v>4800</v>
      </c>
      <c r="S59" s="168">
        <f>IF(K59=0,(F59+I59),IF(R59=0,"-",(K59+I59+F59)))</f>
        <v>424201</v>
      </c>
      <c r="T59" s="168">
        <f>IF(R59=0,"-",(G59+J59))</f>
        <v>429000</v>
      </c>
      <c r="U59" s="169"/>
      <c r="V59" s="130">
        <f>N59*100</f>
        <v>0</v>
      </c>
      <c r="W59" s="170" t="str">
        <f t="shared" ref="W59:W113" si="0">IF(E59+H59-K59-R59=0,"","Error")</f>
        <v/>
      </c>
    </row>
    <row r="60" spans="1:23" ht="17.25" customHeight="1">
      <c r="A60" s="512"/>
      <c r="B60" s="171" t="s">
        <v>24</v>
      </c>
      <c r="C60" s="172" t="s">
        <v>266</v>
      </c>
      <c r="D60" s="173">
        <f>SUM(D59:D59)</f>
        <v>4800</v>
      </c>
      <c r="E60" s="173">
        <f>SUM(E59:E59)</f>
        <v>4800</v>
      </c>
      <c r="F60" s="174"/>
      <c r="G60" s="174"/>
      <c r="H60" s="173">
        <f>SUM(H59:H59)</f>
        <v>0</v>
      </c>
      <c r="I60" s="174"/>
      <c r="J60" s="174"/>
      <c r="K60" s="173">
        <f>SUM(K59:K59)</f>
        <v>0</v>
      </c>
      <c r="L60" s="174"/>
      <c r="M60" s="174"/>
      <c r="N60" s="173">
        <f>SUM(N59:N59)</f>
        <v>0</v>
      </c>
      <c r="O60" s="173">
        <f>SUM(O59:O59)</f>
        <v>0</v>
      </c>
      <c r="P60" s="173">
        <f>SUM(P59:P59)</f>
        <v>0</v>
      </c>
      <c r="Q60" s="173">
        <f>SUM(Q59:Q59)</f>
        <v>0</v>
      </c>
      <c r="R60" s="173">
        <f>SUM(R59:R59)</f>
        <v>4800</v>
      </c>
      <c r="S60" s="174"/>
      <c r="T60" s="174"/>
      <c r="U60" s="175" t="s">
        <v>2</v>
      </c>
      <c r="V60" s="173">
        <f>SUM(V59:V59)</f>
        <v>0</v>
      </c>
      <c r="W60" s="176" t="str">
        <f>IF(E60+H60-K60-R60=0,"","Error")</f>
        <v/>
      </c>
    </row>
    <row r="61" spans="1:23" ht="17.25" customHeight="1">
      <c r="A61" s="515">
        <v>7</v>
      </c>
      <c r="B61" s="517" t="s">
        <v>267</v>
      </c>
      <c r="C61" s="167" t="s">
        <v>268</v>
      </c>
      <c r="D61" s="129">
        <f>E61+H61</f>
        <v>4680</v>
      </c>
      <c r="E61" s="133">
        <f>IF(G61=0,0,G61-F61+1)</f>
        <v>4680</v>
      </c>
      <c r="F61" s="178">
        <v>187321</v>
      </c>
      <c r="G61" s="178">
        <v>192000</v>
      </c>
      <c r="H61" s="133">
        <f>IF(J61=0,0,J61-I61+1)</f>
        <v>0</v>
      </c>
      <c r="I61" s="178"/>
      <c r="J61" s="178"/>
      <c r="K61" s="132">
        <f>SUM(N61:Q61)</f>
        <v>0</v>
      </c>
      <c r="L61" s="178" t="str">
        <f>IF(K61=0,"",(F61+I61))</f>
        <v/>
      </c>
      <c r="M61" s="178" t="str">
        <f>IF(K61=0,"",(K61+I61+F61-1))</f>
        <v/>
      </c>
      <c r="N61" s="132"/>
      <c r="O61" s="132">
        <v>0</v>
      </c>
      <c r="P61" s="132">
        <v>0</v>
      </c>
      <c r="Q61" s="132">
        <v>0</v>
      </c>
      <c r="R61" s="133">
        <f>D61-K61</f>
        <v>4680</v>
      </c>
      <c r="S61" s="178">
        <f>IF(K61=0,(F61+I61),IF(R61=0,"-",(K61+I61+F61)))</f>
        <v>187321</v>
      </c>
      <c r="T61" s="178">
        <f>IF(R61=0,"-",(G61+J61))</f>
        <v>192000</v>
      </c>
      <c r="U61" s="169"/>
      <c r="V61" s="130">
        <f>N61*100</f>
        <v>0</v>
      </c>
      <c r="W61" s="179" t="str">
        <f t="shared" si="0"/>
        <v/>
      </c>
    </row>
    <row r="62" spans="1:23" ht="17.25" customHeight="1">
      <c r="A62" s="511"/>
      <c r="B62" s="518"/>
      <c r="C62" s="167" t="s">
        <v>268</v>
      </c>
      <c r="D62" s="129">
        <f>E62+H62</f>
        <v>0</v>
      </c>
      <c r="E62" s="133">
        <f>IF(G62=0,0,G62-F62+1)</f>
        <v>0</v>
      </c>
      <c r="F62" s="178"/>
      <c r="G62" s="178"/>
      <c r="H62" s="133">
        <f>IF(J62=0,0,J62-I62+1)</f>
        <v>0</v>
      </c>
      <c r="I62" s="178"/>
      <c r="J62" s="178"/>
      <c r="K62" s="132"/>
      <c r="L62" s="178"/>
      <c r="M62" s="178"/>
      <c r="N62" s="132"/>
      <c r="O62" s="132"/>
      <c r="P62" s="132"/>
      <c r="Q62" s="132"/>
      <c r="R62" s="133"/>
      <c r="S62" s="178"/>
      <c r="T62" s="178"/>
      <c r="U62" s="169"/>
      <c r="V62" s="130"/>
      <c r="W62" s="179"/>
    </row>
    <row r="63" spans="1:23" ht="17.25" customHeight="1">
      <c r="A63" s="512"/>
      <c r="B63" s="171" t="s">
        <v>24</v>
      </c>
      <c r="C63" s="172" t="s">
        <v>268</v>
      </c>
      <c r="D63" s="173">
        <f>SUM(D61:D62)</f>
        <v>4680</v>
      </c>
      <c r="E63" s="173">
        <f>SUM(E61:E62)</f>
        <v>4680</v>
      </c>
      <c r="F63" s="174"/>
      <c r="G63" s="174"/>
      <c r="H63" s="173">
        <f>SUM(H61:H62)</f>
        <v>0</v>
      </c>
      <c r="I63" s="174"/>
      <c r="J63" s="174"/>
      <c r="K63" s="173">
        <f>SUM(K61:K62)</f>
        <v>0</v>
      </c>
      <c r="L63" s="174"/>
      <c r="M63" s="174"/>
      <c r="N63" s="173">
        <f>SUM(N61:N62)</f>
        <v>0</v>
      </c>
      <c r="O63" s="173">
        <f>SUM(O61:O62)</f>
        <v>0</v>
      </c>
      <c r="P63" s="173">
        <f>SUM(P61:P62)</f>
        <v>0</v>
      </c>
      <c r="Q63" s="173">
        <f>SUM(Q61:Q62)</f>
        <v>0</v>
      </c>
      <c r="R63" s="173">
        <f>SUM(R61:R62)</f>
        <v>4680</v>
      </c>
      <c r="S63" s="174"/>
      <c r="T63" s="174"/>
      <c r="U63" s="175" t="s">
        <v>2</v>
      </c>
      <c r="V63" s="173">
        <f>SUM(V61:V62)</f>
        <v>0</v>
      </c>
      <c r="W63" s="176" t="str">
        <f t="shared" si="0"/>
        <v/>
      </c>
    </row>
    <row r="64" spans="1:23" ht="17.25" customHeight="1">
      <c r="A64" s="515">
        <v>8</v>
      </c>
      <c r="B64" s="517" t="s">
        <v>269</v>
      </c>
      <c r="C64" s="180" t="s">
        <v>270</v>
      </c>
      <c r="D64" s="129">
        <f>E64+H64</f>
        <v>19815</v>
      </c>
      <c r="E64" s="133">
        <f>IF(G64=0,0,G64-F64+1)</f>
        <v>19815</v>
      </c>
      <c r="F64" s="181">
        <v>917186</v>
      </c>
      <c r="G64" s="181">
        <v>937000</v>
      </c>
      <c r="H64" s="133">
        <f>IF(J64=0,0,J64-I64+1)</f>
        <v>0</v>
      </c>
      <c r="I64" s="181"/>
      <c r="J64" s="181"/>
      <c r="K64" s="132">
        <f>SUM(N64:Q64)</f>
        <v>0</v>
      </c>
      <c r="L64" s="181" t="str">
        <f>IF(K64=0,"",(F64+I64))</f>
        <v/>
      </c>
      <c r="M64" s="181" t="str">
        <f>IF(K64=0,"",(K64+I64+F64-1))</f>
        <v/>
      </c>
      <c r="N64" s="132"/>
      <c r="O64" s="132">
        <v>0</v>
      </c>
      <c r="P64" s="132">
        <v>0</v>
      </c>
      <c r="Q64" s="132">
        <v>0</v>
      </c>
      <c r="R64" s="133">
        <f>D64-K64</f>
        <v>19815</v>
      </c>
      <c r="S64" s="181">
        <f>IF(K64=0,(F64+I64),IF(R64=0,"-",(K64+I64+F64)))</f>
        <v>917186</v>
      </c>
      <c r="T64" s="181">
        <f>IF(R64=0,"-",(G64+J64))</f>
        <v>937000</v>
      </c>
      <c r="U64" s="169"/>
      <c r="V64" s="130">
        <f>N64*100</f>
        <v>0</v>
      </c>
      <c r="W64" s="179" t="str">
        <f t="shared" si="0"/>
        <v/>
      </c>
    </row>
    <row r="65" spans="1:23" ht="17.25" customHeight="1">
      <c r="A65" s="511"/>
      <c r="B65" s="518"/>
      <c r="C65" s="180" t="s">
        <v>270</v>
      </c>
      <c r="D65" s="129">
        <f>E65+H65</f>
        <v>0</v>
      </c>
      <c r="E65" s="133">
        <f>IF(G65=0,0,G65-F65+1)</f>
        <v>0</v>
      </c>
      <c r="F65" s="181"/>
      <c r="G65" s="181"/>
      <c r="H65" s="133">
        <f>IF(J65=0,0,J65-I65+1)</f>
        <v>0</v>
      </c>
      <c r="I65" s="181"/>
      <c r="J65" s="181"/>
      <c r="K65" s="132"/>
      <c r="L65" s="181"/>
      <c r="M65" s="181"/>
      <c r="N65" s="132"/>
      <c r="O65" s="132"/>
      <c r="P65" s="132"/>
      <c r="Q65" s="132"/>
      <c r="R65" s="133"/>
      <c r="S65" s="181"/>
      <c r="T65" s="181"/>
      <c r="U65" s="169"/>
      <c r="V65" s="130"/>
      <c r="W65" s="179"/>
    </row>
    <row r="66" spans="1:23" ht="17.25" customHeight="1">
      <c r="A66" s="512"/>
      <c r="B66" s="171" t="s">
        <v>24</v>
      </c>
      <c r="C66" s="172" t="s">
        <v>270</v>
      </c>
      <c r="D66" s="173">
        <f>SUM(D64:D65)</f>
        <v>19815</v>
      </c>
      <c r="E66" s="173">
        <f>SUM(E64:E65)</f>
        <v>19815</v>
      </c>
      <c r="F66" s="174"/>
      <c r="G66" s="174"/>
      <c r="H66" s="173">
        <f>SUM(H64:H65)</f>
        <v>0</v>
      </c>
      <c r="I66" s="174"/>
      <c r="J66" s="174"/>
      <c r="K66" s="173">
        <f>SUM(K64:K65)</f>
        <v>0</v>
      </c>
      <c r="L66" s="174"/>
      <c r="M66" s="174"/>
      <c r="N66" s="173">
        <f>SUM(N64:N65)</f>
        <v>0</v>
      </c>
      <c r="O66" s="173">
        <f>SUM(O64:O65)</f>
        <v>0</v>
      </c>
      <c r="P66" s="173">
        <f>SUM(P64:P65)</f>
        <v>0</v>
      </c>
      <c r="Q66" s="173">
        <f>SUM(Q64:Q65)</f>
        <v>0</v>
      </c>
      <c r="R66" s="173">
        <f>SUM(R64:R65)</f>
        <v>19815</v>
      </c>
      <c r="S66" s="174"/>
      <c r="T66" s="174"/>
      <c r="U66" s="175" t="s">
        <v>2</v>
      </c>
      <c r="V66" s="173">
        <f>SUM(V64:V65)</f>
        <v>0</v>
      </c>
      <c r="W66" s="176" t="str">
        <f>IF(E66+H66-K66-R66=0,"","Error")</f>
        <v/>
      </c>
    </row>
    <row r="67" spans="1:23" ht="17.25" customHeight="1">
      <c r="A67" s="515">
        <v>9</v>
      </c>
      <c r="B67" s="166" t="s">
        <v>271</v>
      </c>
      <c r="C67" s="180" t="s">
        <v>272</v>
      </c>
      <c r="D67" s="129">
        <f>E67+H67</f>
        <v>1987</v>
      </c>
      <c r="E67" s="133">
        <f>IF(G67=0,0,G67-F67+1)</f>
        <v>1987</v>
      </c>
      <c r="F67" s="182">
        <v>95014</v>
      </c>
      <c r="G67" s="182">
        <v>97000</v>
      </c>
      <c r="H67" s="133">
        <f>IF(J67=0,0,J67-I67+1)</f>
        <v>0</v>
      </c>
      <c r="I67" s="182"/>
      <c r="J67" s="182"/>
      <c r="K67" s="132">
        <f>SUM(N67:Q67)</f>
        <v>0</v>
      </c>
      <c r="L67" s="182" t="str">
        <f>IF(K67=0,"",(F67+I67))</f>
        <v/>
      </c>
      <c r="M67" s="182" t="str">
        <f>IF(K67=0,"",(K67+I67+F67-1))</f>
        <v/>
      </c>
      <c r="N67" s="132"/>
      <c r="O67" s="132">
        <v>0</v>
      </c>
      <c r="P67" s="132">
        <v>0</v>
      </c>
      <c r="Q67" s="132">
        <v>0</v>
      </c>
      <c r="R67" s="133">
        <f>D67-K67</f>
        <v>1987</v>
      </c>
      <c r="S67" s="182">
        <f>IF(K67=0,(F67+I67),IF(R67=0,"-",(K67+I67+F67)))</f>
        <v>95014</v>
      </c>
      <c r="T67" s="182">
        <f>IF(R67=0,"-",(G67+J67))</f>
        <v>97000</v>
      </c>
      <c r="U67" s="169"/>
      <c r="V67" s="130">
        <f>N67*100</f>
        <v>0</v>
      </c>
      <c r="W67" s="170" t="str">
        <f t="shared" si="0"/>
        <v/>
      </c>
    </row>
    <row r="68" spans="1:23" ht="17.25" customHeight="1">
      <c r="A68" s="512"/>
      <c r="B68" s="171" t="s">
        <v>24</v>
      </c>
      <c r="C68" s="172" t="s">
        <v>272</v>
      </c>
      <c r="D68" s="173">
        <f>SUM(D67:D67)</f>
        <v>1987</v>
      </c>
      <c r="E68" s="173">
        <f>SUM(E67:E67)</f>
        <v>1987</v>
      </c>
      <c r="F68" s="174"/>
      <c r="G68" s="174"/>
      <c r="H68" s="173">
        <f>SUM(H67:H67)</f>
        <v>0</v>
      </c>
      <c r="I68" s="174"/>
      <c r="J68" s="174"/>
      <c r="K68" s="173">
        <f>SUM(K67:K67)</f>
        <v>0</v>
      </c>
      <c r="L68" s="174"/>
      <c r="M68" s="174"/>
      <c r="N68" s="173">
        <f>SUM(N67:N67)</f>
        <v>0</v>
      </c>
      <c r="O68" s="173">
        <f>SUM(O67:O67)</f>
        <v>0</v>
      </c>
      <c r="P68" s="173">
        <f>SUM(P67:P67)</f>
        <v>0</v>
      </c>
      <c r="Q68" s="173">
        <f>SUM(Q67:Q67)</f>
        <v>0</v>
      </c>
      <c r="R68" s="173">
        <f>SUM(R67:R67)</f>
        <v>1987</v>
      </c>
      <c r="S68" s="174"/>
      <c r="T68" s="174"/>
      <c r="U68" s="175" t="s">
        <v>2</v>
      </c>
      <c r="V68" s="173">
        <f>SUM(V67:V67)</f>
        <v>0</v>
      </c>
      <c r="W68" s="176" t="str">
        <f>IF(E68+H68-K68-R68=0,"","Error")</f>
        <v/>
      </c>
    </row>
    <row r="69" spans="1:23" ht="17.25" customHeight="1">
      <c r="A69" s="515">
        <v>10</v>
      </c>
      <c r="B69" s="177" t="s">
        <v>273</v>
      </c>
      <c r="C69" s="180" t="s">
        <v>56</v>
      </c>
      <c r="D69" s="129">
        <f>E69+H69</f>
        <v>1986</v>
      </c>
      <c r="E69" s="133">
        <f>IF(G69=0,0,G69-F69+1)</f>
        <v>1986</v>
      </c>
      <c r="F69" s="183">
        <v>376015</v>
      </c>
      <c r="G69" s="183">
        <v>378000</v>
      </c>
      <c r="H69" s="133">
        <f>IF(J69=0,0,J69-I69+1)</f>
        <v>0</v>
      </c>
      <c r="I69" s="183"/>
      <c r="J69" s="183"/>
      <c r="K69" s="132">
        <f>SUM(N69:Q69)</f>
        <v>0</v>
      </c>
      <c r="L69" s="183" t="str">
        <f>IF(K69=0,"",(F69+I69))</f>
        <v/>
      </c>
      <c r="M69" s="183" t="str">
        <f>IF(K69=0,"",(K69+I69+F69-1))</f>
        <v/>
      </c>
      <c r="N69" s="132"/>
      <c r="O69" s="132">
        <v>0</v>
      </c>
      <c r="P69" s="132">
        <v>0</v>
      </c>
      <c r="Q69" s="132">
        <v>0</v>
      </c>
      <c r="R69" s="133">
        <f>D69-K69</f>
        <v>1986</v>
      </c>
      <c r="S69" s="183">
        <f>IF(K69=0,(F69+I69),IF(R69=0,"-",(K69+I69+F69)))</f>
        <v>376015</v>
      </c>
      <c r="T69" s="183">
        <f>IF(R69=0,"-",(G69+J69))</f>
        <v>378000</v>
      </c>
      <c r="U69" s="169"/>
      <c r="V69" s="184">
        <f>N69*100</f>
        <v>0</v>
      </c>
      <c r="W69" s="179" t="str">
        <f t="shared" si="0"/>
        <v/>
      </c>
    </row>
    <row r="70" spans="1:23" ht="17.25" customHeight="1">
      <c r="A70" s="512"/>
      <c r="B70" s="171" t="s">
        <v>24</v>
      </c>
      <c r="C70" s="172" t="s">
        <v>56</v>
      </c>
      <c r="D70" s="173">
        <f>SUM(D69:D69)</f>
        <v>1986</v>
      </c>
      <c r="E70" s="173">
        <f>SUM(E69:E69)</f>
        <v>1986</v>
      </c>
      <c r="F70" s="174"/>
      <c r="G70" s="174"/>
      <c r="H70" s="173">
        <f>SUM(H69:H69)</f>
        <v>0</v>
      </c>
      <c r="I70" s="174"/>
      <c r="J70" s="174"/>
      <c r="K70" s="173">
        <f>SUM(K69:K69)</f>
        <v>0</v>
      </c>
      <c r="L70" s="174"/>
      <c r="M70" s="174"/>
      <c r="N70" s="173">
        <f>SUM(N69:N69)</f>
        <v>0</v>
      </c>
      <c r="O70" s="173">
        <f>SUM(O69:O69)</f>
        <v>0</v>
      </c>
      <c r="P70" s="173">
        <f>SUM(P69:P69)</f>
        <v>0</v>
      </c>
      <c r="Q70" s="173">
        <f>SUM(Q69:Q69)</f>
        <v>0</v>
      </c>
      <c r="R70" s="173">
        <f>SUM(R69:R69)</f>
        <v>1986</v>
      </c>
      <c r="S70" s="174"/>
      <c r="T70" s="174"/>
      <c r="U70" s="175" t="s">
        <v>2</v>
      </c>
      <c r="V70" s="173">
        <f>SUM(V69:V69)</f>
        <v>0</v>
      </c>
      <c r="W70" s="176" t="str">
        <f t="shared" si="0"/>
        <v/>
      </c>
    </row>
    <row r="71" spans="1:23" ht="17.25" customHeight="1">
      <c r="A71" s="515">
        <v>11</v>
      </c>
      <c r="B71" s="177" t="s">
        <v>274</v>
      </c>
      <c r="C71" s="180" t="s">
        <v>272</v>
      </c>
      <c r="D71" s="129">
        <f>E71+H71</f>
        <v>2000</v>
      </c>
      <c r="E71" s="133">
        <f>IF(G71=0,0,G71-F71+1)</f>
        <v>2000</v>
      </c>
      <c r="F71" s="182">
        <v>601101</v>
      </c>
      <c r="G71" s="182">
        <v>603100</v>
      </c>
      <c r="H71" s="133">
        <f>IF(J71=0,0,J71-I71+1)</f>
        <v>0</v>
      </c>
      <c r="I71" s="182"/>
      <c r="J71" s="182"/>
      <c r="K71" s="132">
        <f>SUM(N71:Q71)</f>
        <v>0</v>
      </c>
      <c r="L71" s="182" t="str">
        <f>IF(K71=0,"",(F71+I71))</f>
        <v/>
      </c>
      <c r="M71" s="182" t="str">
        <f>IF(K71=0,"",(K71+I71+F71-1))</f>
        <v/>
      </c>
      <c r="N71" s="132"/>
      <c r="O71" s="132">
        <v>0</v>
      </c>
      <c r="P71" s="132">
        <v>0</v>
      </c>
      <c r="Q71" s="132">
        <v>0</v>
      </c>
      <c r="R71" s="133">
        <f>D71-K71</f>
        <v>2000</v>
      </c>
      <c r="S71" s="182">
        <f>IF(K71=0,(F71+I71),IF(R71=0,"-",(K71+I71+F71)))</f>
        <v>601101</v>
      </c>
      <c r="T71" s="182">
        <f>IF(R71=0,"-",(G71+J71))</f>
        <v>603100</v>
      </c>
      <c r="U71" s="169"/>
      <c r="V71" s="184">
        <f>N71*100</f>
        <v>0</v>
      </c>
      <c r="W71" s="179" t="str">
        <f t="shared" si="0"/>
        <v/>
      </c>
    </row>
    <row r="72" spans="1:23" ht="17.25" customHeight="1">
      <c r="A72" s="512"/>
      <c r="B72" s="171" t="s">
        <v>24</v>
      </c>
      <c r="C72" s="172" t="s">
        <v>272</v>
      </c>
      <c r="D72" s="173">
        <f>SUM(D71:D71)</f>
        <v>2000</v>
      </c>
      <c r="E72" s="173">
        <f>SUM(E71:E71)</f>
        <v>2000</v>
      </c>
      <c r="F72" s="174"/>
      <c r="G72" s="174"/>
      <c r="H72" s="173">
        <f>SUM(H71:H71)</f>
        <v>0</v>
      </c>
      <c r="I72" s="174"/>
      <c r="J72" s="174"/>
      <c r="K72" s="173">
        <f>SUM(K71:K71)</f>
        <v>0</v>
      </c>
      <c r="L72" s="174"/>
      <c r="M72" s="174"/>
      <c r="N72" s="173">
        <f>SUM(N71:N71)</f>
        <v>0</v>
      </c>
      <c r="O72" s="173">
        <f>SUM(O71:O71)</f>
        <v>0</v>
      </c>
      <c r="P72" s="173">
        <f>SUM(P71:P71)</f>
        <v>0</v>
      </c>
      <c r="Q72" s="173">
        <f>SUM(Q71:Q71)</f>
        <v>0</v>
      </c>
      <c r="R72" s="173">
        <f>SUM(R71:R71)</f>
        <v>2000</v>
      </c>
      <c r="S72" s="174"/>
      <c r="T72" s="174"/>
      <c r="U72" s="175" t="s">
        <v>2</v>
      </c>
      <c r="V72" s="173">
        <f>SUM(V71:V71)</f>
        <v>0</v>
      </c>
      <c r="W72" s="176" t="str">
        <f>IF(E72+H72-K72-R72=0,"","Error")</f>
        <v/>
      </c>
    </row>
    <row r="73" spans="1:23" ht="17.25" customHeight="1">
      <c r="A73" s="515">
        <v>12</v>
      </c>
      <c r="B73" s="517" t="s">
        <v>275</v>
      </c>
      <c r="C73" s="180" t="s">
        <v>52</v>
      </c>
      <c r="D73" s="129">
        <f>E73+H73</f>
        <v>14498</v>
      </c>
      <c r="E73" s="133">
        <f>IF(G73=0,0,G73-F73+1)</f>
        <v>14498</v>
      </c>
      <c r="F73" s="185">
        <v>167203</v>
      </c>
      <c r="G73" s="185">
        <v>181700</v>
      </c>
      <c r="H73" s="133">
        <f>IF(J73=0,0,J73-I73+1)</f>
        <v>0</v>
      </c>
      <c r="I73" s="185"/>
      <c r="J73" s="185"/>
      <c r="K73" s="132">
        <f>SUM(N73:Q73)</f>
        <v>0</v>
      </c>
      <c r="L73" s="185"/>
      <c r="M73" s="185"/>
      <c r="N73" s="132"/>
      <c r="O73" s="132">
        <v>0</v>
      </c>
      <c r="P73" s="132">
        <v>0</v>
      </c>
      <c r="Q73" s="132">
        <v>0</v>
      </c>
      <c r="R73" s="133">
        <f>D73-K73</f>
        <v>14498</v>
      </c>
      <c r="S73" s="185">
        <f>IF(K73=0,(F73+I73),IF(R73=0,"-",(K73+I73+F73)))</f>
        <v>167203</v>
      </c>
      <c r="T73" s="185">
        <f>IF(R73=0,"-",(G73+J73))</f>
        <v>181700</v>
      </c>
      <c r="U73" s="169"/>
      <c r="V73" s="184">
        <f>N73*100</f>
        <v>0</v>
      </c>
      <c r="W73" s="179" t="str">
        <f t="shared" si="0"/>
        <v/>
      </c>
    </row>
    <row r="74" spans="1:23" ht="17.25" customHeight="1">
      <c r="A74" s="511"/>
      <c r="B74" s="518"/>
      <c r="C74" s="180" t="s">
        <v>52</v>
      </c>
      <c r="D74" s="129">
        <f>E74+H74</f>
        <v>30000</v>
      </c>
      <c r="E74" s="133">
        <f>IF(G74=0,0,G74-F74+1)</f>
        <v>30000</v>
      </c>
      <c r="F74" s="185">
        <v>398801</v>
      </c>
      <c r="G74" s="185">
        <v>428800</v>
      </c>
      <c r="H74" s="133">
        <f>IF(J74=0,0,J74-I74+1)</f>
        <v>0</v>
      </c>
      <c r="I74" s="185"/>
      <c r="J74" s="185"/>
      <c r="K74" s="132">
        <f>SUM(N74:Q74)</f>
        <v>0</v>
      </c>
      <c r="L74" s="185"/>
      <c r="M74" s="185"/>
      <c r="N74" s="132"/>
      <c r="O74" s="132">
        <v>0</v>
      </c>
      <c r="P74" s="132">
        <v>0</v>
      </c>
      <c r="Q74" s="132">
        <v>0</v>
      </c>
      <c r="R74" s="133">
        <f>D74-K74</f>
        <v>30000</v>
      </c>
      <c r="S74" s="185">
        <f>IF(K74=0,(F74+I74),IF(R74=0,"-",(K74+I74+F74)))</f>
        <v>398801</v>
      </c>
      <c r="T74" s="185">
        <f>IF(R74=0,"-",(G74+J74))</f>
        <v>428800</v>
      </c>
      <c r="U74" s="169"/>
      <c r="V74" s="184">
        <f>N74*100</f>
        <v>0</v>
      </c>
      <c r="W74" s="179" t="str">
        <f t="shared" si="0"/>
        <v/>
      </c>
    </row>
    <row r="75" spans="1:23" ht="17.25" customHeight="1">
      <c r="A75" s="511"/>
      <c r="B75" s="518"/>
      <c r="C75" s="180" t="s">
        <v>52</v>
      </c>
      <c r="D75" s="129">
        <f>E75+H75</f>
        <v>0</v>
      </c>
      <c r="E75" s="133">
        <f>IF(G75=0,0,G75-F75+1)</f>
        <v>0</v>
      </c>
      <c r="F75" s="185"/>
      <c r="G75" s="185"/>
      <c r="H75" s="133">
        <f>IF(J75=0,0,J75-I75+1)</f>
        <v>0</v>
      </c>
      <c r="I75" s="186"/>
      <c r="J75" s="186"/>
      <c r="K75" s="132">
        <f>SUM(N75:Q75)</f>
        <v>0</v>
      </c>
      <c r="L75" s="186"/>
      <c r="M75" s="186"/>
      <c r="N75" s="132"/>
      <c r="O75" s="132">
        <v>0</v>
      </c>
      <c r="P75" s="132">
        <v>0</v>
      </c>
      <c r="Q75" s="132">
        <v>0</v>
      </c>
      <c r="R75" s="133">
        <f>D75-K75</f>
        <v>0</v>
      </c>
      <c r="S75" s="185"/>
      <c r="T75" s="185"/>
      <c r="U75" s="169"/>
      <c r="V75" s="184"/>
      <c r="W75" s="179" t="str">
        <f t="shared" si="0"/>
        <v/>
      </c>
    </row>
    <row r="76" spans="1:23" ht="17.25" customHeight="1">
      <c r="A76" s="512"/>
      <c r="B76" s="171" t="s">
        <v>24</v>
      </c>
      <c r="C76" s="172" t="s">
        <v>52</v>
      </c>
      <c r="D76" s="193">
        <f>SUM(D73:D75)</f>
        <v>44498</v>
      </c>
      <c r="E76" s="193">
        <f>SUM(E73:E75)</f>
        <v>44498</v>
      </c>
      <c r="F76" s="194"/>
      <c r="G76" s="194"/>
      <c r="H76" s="193">
        <f>SUM(H73:H75)</f>
        <v>0</v>
      </c>
      <c r="I76" s="194"/>
      <c r="J76" s="194"/>
      <c r="K76" s="193">
        <f>SUM(K73:K75)</f>
        <v>0</v>
      </c>
      <c r="L76" s="194"/>
      <c r="M76" s="194"/>
      <c r="N76" s="193">
        <f>SUM(N73:N75)</f>
        <v>0</v>
      </c>
      <c r="O76" s="193">
        <f>SUM(O73:O75)</f>
        <v>0</v>
      </c>
      <c r="P76" s="193">
        <f>SUM(P73:P75)</f>
        <v>0</v>
      </c>
      <c r="Q76" s="193">
        <f>SUM(Q73:Q75)</f>
        <v>0</v>
      </c>
      <c r="R76" s="193">
        <f>SUM(R73:R75)</f>
        <v>44498</v>
      </c>
      <c r="S76" s="194"/>
      <c r="T76" s="194"/>
      <c r="U76" s="194" t="s">
        <v>2</v>
      </c>
      <c r="V76" s="193">
        <f>SUM(V73:V75)</f>
        <v>0</v>
      </c>
      <c r="W76" s="176" t="str">
        <f t="shared" si="0"/>
        <v/>
      </c>
    </row>
    <row r="77" spans="1:23" ht="17" customHeight="1">
      <c r="A77" s="511">
        <v>13</v>
      </c>
      <c r="B77" s="517" t="s">
        <v>288</v>
      </c>
      <c r="C77" s="180" t="s">
        <v>51</v>
      </c>
      <c r="D77" s="129">
        <f>E77+H77</f>
        <v>44461</v>
      </c>
      <c r="E77" s="133">
        <f>IF(G77=0,0,G77-F77+1)</f>
        <v>44461</v>
      </c>
      <c r="F77" s="187">
        <v>489140</v>
      </c>
      <c r="G77" s="187">
        <v>533600</v>
      </c>
      <c r="H77" s="133">
        <f>IF(J77=0,0,J77-I77+1)</f>
        <v>0</v>
      </c>
      <c r="I77" s="187"/>
      <c r="J77" s="187"/>
      <c r="K77" s="132">
        <f>SUM(N77:Q77)</f>
        <v>0</v>
      </c>
      <c r="L77" s="187"/>
      <c r="M77" s="187"/>
      <c r="N77" s="132"/>
      <c r="O77" s="132">
        <v>0</v>
      </c>
      <c r="P77" s="132">
        <v>0</v>
      </c>
      <c r="Q77" s="132">
        <v>0</v>
      </c>
      <c r="R77" s="133">
        <f t="shared" ref="R77:R85" si="1">D77-K77</f>
        <v>44461</v>
      </c>
      <c r="S77" s="187">
        <f>IF(K77=0,(F77+I77),IF(R77=0,"-",(K77+I77+F77)))</f>
        <v>489140</v>
      </c>
      <c r="T77" s="187">
        <f>IF(R77=0,"-",(G77+J77))</f>
        <v>533600</v>
      </c>
      <c r="U77" s="169"/>
      <c r="V77" s="184">
        <f>N77*100</f>
        <v>0</v>
      </c>
      <c r="W77" s="179" t="str">
        <f t="shared" si="0"/>
        <v/>
      </c>
    </row>
    <row r="78" spans="1:23" ht="17" customHeight="1">
      <c r="A78" s="511"/>
      <c r="B78" s="518"/>
      <c r="C78" s="180" t="s">
        <v>51</v>
      </c>
      <c r="D78" s="129">
        <f>E78+H78</f>
        <v>0</v>
      </c>
      <c r="E78" s="133">
        <f>IF(G78=0,0,G78-F78+1)</f>
        <v>0</v>
      </c>
      <c r="F78" s="187">
        <v>0</v>
      </c>
      <c r="G78" s="187">
        <v>0</v>
      </c>
      <c r="H78" s="133">
        <f>IF(J78=0,0,J78-I78+1)</f>
        <v>0</v>
      </c>
      <c r="I78" s="187"/>
      <c r="J78" s="187"/>
      <c r="K78" s="132"/>
      <c r="L78" s="187"/>
      <c r="M78" s="187"/>
      <c r="N78" s="132"/>
      <c r="O78" s="132">
        <v>0</v>
      </c>
      <c r="P78" s="132">
        <v>0</v>
      </c>
      <c r="Q78" s="132">
        <v>0</v>
      </c>
      <c r="R78" s="133">
        <f t="shared" si="1"/>
        <v>0</v>
      </c>
      <c r="S78" s="187">
        <f>IF(K78=0,(F78+I78),IF(R78=0,"-",(K78+I78+F78)))</f>
        <v>0</v>
      </c>
      <c r="T78" s="187" t="str">
        <f>IF(R78=0,"-",(G78+J78))</f>
        <v>-</v>
      </c>
      <c r="U78" s="169"/>
      <c r="V78" s="184"/>
      <c r="W78" s="179" t="str">
        <f t="shared" si="0"/>
        <v/>
      </c>
    </row>
    <row r="79" spans="1:23" ht="17" customHeight="1">
      <c r="A79" s="511"/>
      <c r="B79" s="518"/>
      <c r="C79" s="180" t="s">
        <v>51</v>
      </c>
      <c r="D79" s="129">
        <f>E79+H79</f>
        <v>0</v>
      </c>
      <c r="E79" s="133">
        <f>IF(G79=0,0,G79-F79+1)</f>
        <v>0</v>
      </c>
      <c r="F79" s="187">
        <v>0</v>
      </c>
      <c r="G79" s="187">
        <v>0</v>
      </c>
      <c r="H79" s="133">
        <f>IF(J79=0,0,J79-I79+1)</f>
        <v>0</v>
      </c>
      <c r="I79" s="187"/>
      <c r="J79" s="187"/>
      <c r="K79" s="132"/>
      <c r="L79" s="187"/>
      <c r="M79" s="187"/>
      <c r="N79" s="132"/>
      <c r="O79" s="132">
        <v>0</v>
      </c>
      <c r="P79" s="132">
        <v>0</v>
      </c>
      <c r="Q79" s="132">
        <v>0</v>
      </c>
      <c r="R79" s="133">
        <f t="shared" si="1"/>
        <v>0</v>
      </c>
      <c r="S79" s="187">
        <f>IF(K79=0,(F79+I79),IF(R79=0,"-",(K79+I79+F79)))</f>
        <v>0</v>
      </c>
      <c r="T79" s="187" t="str">
        <f>IF(R79=0,"-",(G79+J79))</f>
        <v>-</v>
      </c>
      <c r="U79" s="169"/>
      <c r="V79" s="184"/>
      <c r="W79" s="179" t="str">
        <f t="shared" si="0"/>
        <v/>
      </c>
    </row>
    <row r="80" spans="1:23" ht="17" customHeight="1">
      <c r="A80" s="511"/>
      <c r="B80" s="518"/>
      <c r="C80" s="180" t="s">
        <v>51</v>
      </c>
      <c r="D80" s="129">
        <f>E80+H80</f>
        <v>0</v>
      </c>
      <c r="E80" s="133">
        <f>IF(G80=0,0,G80-F80+1)</f>
        <v>0</v>
      </c>
      <c r="F80" s="187">
        <v>0</v>
      </c>
      <c r="G80" s="187">
        <v>0</v>
      </c>
      <c r="H80" s="133">
        <f>IF(J80=0,0,J80-I80+1)</f>
        <v>0</v>
      </c>
      <c r="I80" s="187"/>
      <c r="J80" s="187"/>
      <c r="K80" s="132"/>
      <c r="L80" s="187"/>
      <c r="M80" s="187"/>
      <c r="N80" s="132"/>
      <c r="O80" s="132">
        <v>0</v>
      </c>
      <c r="P80" s="132">
        <v>0</v>
      </c>
      <c r="Q80" s="132">
        <v>0</v>
      </c>
      <c r="R80" s="133">
        <f t="shared" si="1"/>
        <v>0</v>
      </c>
      <c r="S80" s="187">
        <f>IF(K80=0,(F80+I80),IF(R80=0,"-",(K80+I80+F80)))</f>
        <v>0</v>
      </c>
      <c r="T80" s="187" t="str">
        <f>IF(R80=0,"-",(G80+J80))</f>
        <v>-</v>
      </c>
      <c r="U80" s="169"/>
      <c r="V80" s="184"/>
      <c r="W80" s="179" t="str">
        <f t="shared" si="0"/>
        <v/>
      </c>
    </row>
    <row r="81" spans="1:23" ht="17" customHeight="1">
      <c r="A81" s="511"/>
      <c r="B81" s="518"/>
      <c r="C81" s="180" t="s">
        <v>51</v>
      </c>
      <c r="D81" s="129">
        <f>E81+H81</f>
        <v>0</v>
      </c>
      <c r="E81" s="133">
        <f>IF(G81=0,0,G81-F81+1)</f>
        <v>0</v>
      </c>
      <c r="F81" s="187">
        <v>0</v>
      </c>
      <c r="G81" s="187">
        <v>0</v>
      </c>
      <c r="H81" s="133">
        <f>IF(J81=0,0,J81-I81+1)</f>
        <v>0</v>
      </c>
      <c r="I81" s="187"/>
      <c r="J81" s="187"/>
      <c r="K81" s="132"/>
      <c r="L81" s="187"/>
      <c r="M81" s="187"/>
      <c r="N81" s="132"/>
      <c r="O81" s="132">
        <v>0</v>
      </c>
      <c r="P81" s="132">
        <v>0</v>
      </c>
      <c r="Q81" s="132">
        <v>0</v>
      </c>
      <c r="R81" s="133">
        <f t="shared" si="1"/>
        <v>0</v>
      </c>
      <c r="S81" s="187">
        <f>IF(K81=0,(F81+I81),IF(R81=0,"-",(K81+I81+F81)))</f>
        <v>0</v>
      </c>
      <c r="T81" s="187" t="str">
        <f>IF(R81=0,"-",(G81+J81))</f>
        <v>-</v>
      </c>
      <c r="U81" s="169"/>
      <c r="V81" s="184"/>
      <c r="W81" s="179" t="str">
        <f t="shared" si="0"/>
        <v/>
      </c>
    </row>
    <row r="82" spans="1:23" ht="17" customHeight="1">
      <c r="A82" s="512"/>
      <c r="B82" s="171" t="s">
        <v>24</v>
      </c>
      <c r="C82" s="172" t="s">
        <v>51</v>
      </c>
      <c r="D82" s="173">
        <f>SUM(D77:D81)</f>
        <v>44461</v>
      </c>
      <c r="E82" s="173">
        <f>SUM(E77:E81)</f>
        <v>44461</v>
      </c>
      <c r="F82" s="174"/>
      <c r="G82" s="174"/>
      <c r="H82" s="173">
        <f>SUM(H77:H81)</f>
        <v>0</v>
      </c>
      <c r="I82" s="174"/>
      <c r="J82" s="174"/>
      <c r="K82" s="173">
        <f>SUM(K77:K81)</f>
        <v>0</v>
      </c>
      <c r="L82" s="174"/>
      <c r="M82" s="174"/>
      <c r="N82" s="173">
        <f>SUM(N77:N81)</f>
        <v>0</v>
      </c>
      <c r="O82" s="173">
        <f>SUM(O77:O81)</f>
        <v>0</v>
      </c>
      <c r="P82" s="173">
        <f>SUM(P77:P81)</f>
        <v>0</v>
      </c>
      <c r="Q82" s="173">
        <f>SUM(Q77:Q81)</f>
        <v>0</v>
      </c>
      <c r="R82" s="173">
        <f>SUM(R77:R81)</f>
        <v>44461</v>
      </c>
      <c r="S82" s="174"/>
      <c r="T82" s="174"/>
      <c r="U82" s="175" t="s">
        <v>2</v>
      </c>
      <c r="V82" s="173">
        <f>SUM(V77:V81)</f>
        <v>0</v>
      </c>
      <c r="W82" s="188" t="str">
        <f t="shared" si="0"/>
        <v/>
      </c>
    </row>
    <row r="83" spans="1:23">
      <c r="A83" s="511">
        <v>14</v>
      </c>
      <c r="B83" s="517" t="s">
        <v>276</v>
      </c>
      <c r="C83" s="180" t="s">
        <v>53</v>
      </c>
      <c r="D83" s="129">
        <f>E83+H83</f>
        <v>7410</v>
      </c>
      <c r="E83" s="133">
        <f>IF(G83=0,0,G83-F83+1)</f>
        <v>7410</v>
      </c>
      <c r="F83" s="189">
        <v>315591</v>
      </c>
      <c r="G83" s="189">
        <v>323000</v>
      </c>
      <c r="H83" s="133">
        <f>IF(J83=0,0,J83-I83+1)</f>
        <v>0</v>
      </c>
      <c r="I83" s="189"/>
      <c r="J83" s="189"/>
      <c r="K83" s="132">
        <f>SUM(N83:Q83)</f>
        <v>0</v>
      </c>
      <c r="L83" s="189"/>
      <c r="M83" s="189"/>
      <c r="N83" s="132"/>
      <c r="O83" s="132">
        <v>0</v>
      </c>
      <c r="P83" s="132">
        <v>0</v>
      </c>
      <c r="Q83" s="132">
        <v>0</v>
      </c>
      <c r="R83" s="133">
        <f t="shared" si="1"/>
        <v>7410</v>
      </c>
      <c r="S83" s="189">
        <f>IF(K83=0,(F83+I83),IF(R83=0,"-",(K83+I83+F83)))</f>
        <v>315591</v>
      </c>
      <c r="T83" s="189">
        <f>IF(R83=0,"-",(G83+J83))</f>
        <v>323000</v>
      </c>
      <c r="U83" s="169"/>
      <c r="V83" s="184">
        <f>N83*100</f>
        <v>0</v>
      </c>
      <c r="W83" s="179" t="str">
        <f t="shared" si="0"/>
        <v/>
      </c>
    </row>
    <row r="84" spans="1:23">
      <c r="A84" s="511"/>
      <c r="B84" s="518"/>
      <c r="C84" s="180" t="s">
        <v>53</v>
      </c>
      <c r="D84" s="129">
        <f>E84+H84</f>
        <v>30000</v>
      </c>
      <c r="E84" s="133">
        <f>IF(G84=0,0,G84-F84+1)</f>
        <v>30000</v>
      </c>
      <c r="F84" s="190">
        <v>197501</v>
      </c>
      <c r="G84" s="190">
        <v>227500</v>
      </c>
      <c r="H84" s="133">
        <f>IF(J84=0,0,J84-I84+1)</f>
        <v>0</v>
      </c>
      <c r="I84" s="190"/>
      <c r="J84" s="190"/>
      <c r="K84" s="132">
        <f>SUM(N84:Q84)</f>
        <v>0</v>
      </c>
      <c r="L84" s="190"/>
      <c r="M84" s="190"/>
      <c r="N84" s="132"/>
      <c r="O84" s="132">
        <v>0</v>
      </c>
      <c r="P84" s="132">
        <v>0</v>
      </c>
      <c r="Q84" s="132">
        <v>0</v>
      </c>
      <c r="R84" s="133">
        <f>D84-K84</f>
        <v>30000</v>
      </c>
      <c r="S84" s="190">
        <f>IF(K84=0,(F84+I84),IF(R84=0,"-",(K84+I84+F84)))</f>
        <v>197501</v>
      </c>
      <c r="T84" s="190">
        <f>IF(R84=0,"-",(G84+J84))</f>
        <v>227500</v>
      </c>
      <c r="U84" s="169"/>
      <c r="V84" s="184">
        <f>N84*100</f>
        <v>0</v>
      </c>
      <c r="W84" s="179" t="str">
        <f t="shared" si="0"/>
        <v/>
      </c>
    </row>
    <row r="85" spans="1:23">
      <c r="A85" s="511"/>
      <c r="B85" s="518"/>
      <c r="C85" s="180" t="s">
        <v>53</v>
      </c>
      <c r="D85" s="129">
        <f>E85+H85</f>
        <v>0</v>
      </c>
      <c r="E85" s="133">
        <f>IF(G85=0,0,G85-F85+1)</f>
        <v>0</v>
      </c>
      <c r="F85" s="190"/>
      <c r="G85" s="190"/>
      <c r="H85" s="133">
        <f>IF(J85=0,0,J85-I85+1)</f>
        <v>0</v>
      </c>
      <c r="I85" s="190"/>
      <c r="J85" s="190"/>
      <c r="K85" s="132">
        <f>SUM(N85:Q85)</f>
        <v>0</v>
      </c>
      <c r="L85" s="190" t="str">
        <f>IF(K85=0,"",(F85+I85))</f>
        <v/>
      </c>
      <c r="M85" s="190" t="str">
        <f>IF(K85=0,"",(K85+I85+F85-1))</f>
        <v/>
      </c>
      <c r="N85" s="132"/>
      <c r="O85" s="132">
        <v>0</v>
      </c>
      <c r="P85" s="132">
        <v>0</v>
      </c>
      <c r="Q85" s="132">
        <v>0</v>
      </c>
      <c r="R85" s="133">
        <f t="shared" si="1"/>
        <v>0</v>
      </c>
      <c r="S85" s="190"/>
      <c r="T85" s="190"/>
      <c r="U85" s="169"/>
      <c r="V85" s="184">
        <f>N85*100</f>
        <v>0</v>
      </c>
      <c r="W85" s="179" t="str">
        <f t="shared" si="0"/>
        <v/>
      </c>
    </row>
    <row r="86" spans="1:23">
      <c r="A86" s="512"/>
      <c r="B86" s="171" t="s">
        <v>24</v>
      </c>
      <c r="C86" s="172" t="s">
        <v>53</v>
      </c>
      <c r="D86" s="193">
        <f>SUM(D83:D85)</f>
        <v>37410</v>
      </c>
      <c r="E86" s="193">
        <f>SUM(E83:E85)</f>
        <v>37410</v>
      </c>
      <c r="F86" s="194"/>
      <c r="G86" s="194"/>
      <c r="H86" s="193">
        <f>SUM(H83:H85)</f>
        <v>0</v>
      </c>
      <c r="I86" s="194"/>
      <c r="J86" s="194"/>
      <c r="K86" s="193">
        <f>SUM(K83:K85)</f>
        <v>0</v>
      </c>
      <c r="L86" s="194"/>
      <c r="M86" s="194"/>
      <c r="N86" s="193">
        <f>SUM(N83:N85)</f>
        <v>0</v>
      </c>
      <c r="O86" s="193">
        <f>SUM(O83:O85)</f>
        <v>0</v>
      </c>
      <c r="P86" s="193">
        <f>SUM(P83:P85)</f>
        <v>0</v>
      </c>
      <c r="Q86" s="193">
        <f>SUM(Q83:Q85)</f>
        <v>0</v>
      </c>
      <c r="R86" s="193">
        <f>SUM(R83:R85)</f>
        <v>37410</v>
      </c>
      <c r="S86" s="194"/>
      <c r="T86" s="194"/>
      <c r="U86" s="194" t="s">
        <v>2</v>
      </c>
      <c r="V86" s="193">
        <f>SUM(V83:V85)</f>
        <v>0</v>
      </c>
      <c r="W86" s="176" t="str">
        <f>IF(E86+H86-K86-R86=0,"","Error")</f>
        <v/>
      </c>
    </row>
    <row r="87" spans="1:23">
      <c r="A87" s="511">
        <v>15</v>
      </c>
      <c r="B87" s="517" t="s">
        <v>277</v>
      </c>
      <c r="C87" s="180" t="s">
        <v>54</v>
      </c>
      <c r="D87" s="129">
        <f>E87+H87</f>
        <v>5919</v>
      </c>
      <c r="E87" s="133">
        <f>IF(G87=0,0,G87-F87+1)</f>
        <v>5919</v>
      </c>
      <c r="F87" s="191">
        <v>920182</v>
      </c>
      <c r="G87" s="191">
        <v>926100</v>
      </c>
      <c r="H87" s="133">
        <f t="shared" ref="H87:H109" si="2">IF(J87=0,0,J87-I87+1)</f>
        <v>0</v>
      </c>
      <c r="I87" s="191"/>
      <c r="J87" s="191"/>
      <c r="K87" s="132">
        <f>SUM(N87:Q87)</f>
        <v>0</v>
      </c>
      <c r="L87" s="191"/>
      <c r="M87" s="191"/>
      <c r="N87" s="132"/>
      <c r="O87" s="132">
        <v>0</v>
      </c>
      <c r="P87" s="132">
        <v>0</v>
      </c>
      <c r="Q87" s="132">
        <v>0</v>
      </c>
      <c r="R87" s="133">
        <f>D87-K87</f>
        <v>5919</v>
      </c>
      <c r="S87" s="191">
        <f>IF(K87=0,(F87+I87),IF(R87=0,"-",(K87+I87+F87)))</f>
        <v>920182</v>
      </c>
      <c r="T87" s="191">
        <f>IF(R87=0,"-",(G87+J87))</f>
        <v>926100</v>
      </c>
      <c r="U87" s="169"/>
      <c r="V87" s="184">
        <f>N87*100</f>
        <v>0</v>
      </c>
      <c r="W87" s="179" t="str">
        <f t="shared" si="0"/>
        <v/>
      </c>
    </row>
    <row r="88" spans="1:23">
      <c r="A88" s="511"/>
      <c r="B88" s="518"/>
      <c r="C88" s="180" t="s">
        <v>54</v>
      </c>
      <c r="D88" s="129">
        <f>E88+H88</f>
        <v>0</v>
      </c>
      <c r="E88" s="133">
        <f>IF(G88=0,0,G88-F88+1)</f>
        <v>0</v>
      </c>
      <c r="F88" s="191">
        <v>0</v>
      </c>
      <c r="G88" s="191">
        <v>0</v>
      </c>
      <c r="H88" s="133">
        <f t="shared" si="2"/>
        <v>0</v>
      </c>
      <c r="I88" s="191"/>
      <c r="J88" s="191"/>
      <c r="K88" s="132">
        <f>SUM(N88:Q88)</f>
        <v>0</v>
      </c>
      <c r="L88" s="191" t="str">
        <f>IF(K88=0,"",(F88+I88))</f>
        <v/>
      </c>
      <c r="M88" s="191" t="str">
        <f>IF(K88=0,"",(K88+I88+F88-1))</f>
        <v/>
      </c>
      <c r="N88" s="132"/>
      <c r="O88" s="132">
        <v>0</v>
      </c>
      <c r="P88" s="132">
        <v>0</v>
      </c>
      <c r="Q88" s="132">
        <v>0</v>
      </c>
      <c r="R88" s="133">
        <f>D88-K88</f>
        <v>0</v>
      </c>
      <c r="S88" s="191">
        <f>IF(K88=0,(F88+I88),IF(R88=0,"-",(K88+I88+F88)))</f>
        <v>0</v>
      </c>
      <c r="T88" s="191" t="str">
        <f>IF(R88=0,"-",(G88+J88))</f>
        <v>-</v>
      </c>
      <c r="U88" s="169"/>
      <c r="V88" s="184">
        <f>N88*100</f>
        <v>0</v>
      </c>
      <c r="W88" s="179" t="str">
        <f t="shared" si="0"/>
        <v/>
      </c>
    </row>
    <row r="89" spans="1:23">
      <c r="A89" s="511"/>
      <c r="B89" s="518"/>
      <c r="C89" s="180" t="s">
        <v>54</v>
      </c>
      <c r="D89" s="129">
        <f>E89+H89</f>
        <v>0</v>
      </c>
      <c r="E89" s="133">
        <f>IF(G89=0,0,G89-F89+1)</f>
        <v>0</v>
      </c>
      <c r="F89" s="191">
        <v>0</v>
      </c>
      <c r="G89" s="191">
        <v>0</v>
      </c>
      <c r="H89" s="133">
        <f t="shared" si="2"/>
        <v>0</v>
      </c>
      <c r="I89" s="191"/>
      <c r="J89" s="191"/>
      <c r="K89" s="132">
        <f>SUM(N89:Q89)</f>
        <v>0</v>
      </c>
      <c r="L89" s="191" t="str">
        <f>IF(K89=0,"",(F89+I89))</f>
        <v/>
      </c>
      <c r="M89" s="191" t="str">
        <f>IF(K89=0,"",(K89+I89+F89-1))</f>
        <v/>
      </c>
      <c r="N89" s="132"/>
      <c r="O89" s="132">
        <v>0</v>
      </c>
      <c r="P89" s="132">
        <v>0</v>
      </c>
      <c r="Q89" s="132">
        <v>0</v>
      </c>
      <c r="R89" s="133">
        <f>D89-K89</f>
        <v>0</v>
      </c>
      <c r="S89" s="191">
        <f>IF(K89=0,(F89+I89),IF(R89=0,"-",(K89+I89+F89)))</f>
        <v>0</v>
      </c>
      <c r="T89" s="191" t="str">
        <f>IF(R89=0,"-",(G89+J89))</f>
        <v>-</v>
      </c>
      <c r="U89" s="169"/>
      <c r="V89" s="184">
        <f>N89*100</f>
        <v>0</v>
      </c>
      <c r="W89" s="179" t="str">
        <f t="shared" si="0"/>
        <v/>
      </c>
    </row>
    <row r="90" spans="1:23">
      <c r="A90" s="512"/>
      <c r="B90" s="171" t="s">
        <v>24</v>
      </c>
      <c r="C90" s="172" t="s">
        <v>54</v>
      </c>
      <c r="D90" s="193">
        <f>SUM(D87:D89)</f>
        <v>5919</v>
      </c>
      <c r="E90" s="193">
        <f>SUM(E87:E89)</f>
        <v>5919</v>
      </c>
      <c r="F90" s="194"/>
      <c r="G90" s="194"/>
      <c r="H90" s="193">
        <f>SUM(H87:H89)</f>
        <v>0</v>
      </c>
      <c r="I90" s="194"/>
      <c r="J90" s="194"/>
      <c r="K90" s="193">
        <f>SUM(K87:K89)</f>
        <v>0</v>
      </c>
      <c r="L90" s="194"/>
      <c r="M90" s="194"/>
      <c r="N90" s="193">
        <f>SUM(N87:N89)</f>
        <v>0</v>
      </c>
      <c r="O90" s="193">
        <f>SUM(O87:O89)</f>
        <v>0</v>
      </c>
      <c r="P90" s="193">
        <f>SUM(P87:P89)</f>
        <v>0</v>
      </c>
      <c r="Q90" s="193">
        <f>SUM(Q87:Q89)</f>
        <v>0</v>
      </c>
      <c r="R90" s="193">
        <f>SUM(R87:R89)</f>
        <v>5919</v>
      </c>
      <c r="S90" s="194"/>
      <c r="T90" s="194"/>
      <c r="U90" s="194" t="s">
        <v>2</v>
      </c>
      <c r="V90" s="193">
        <f>SUM(V87:V89)</f>
        <v>0</v>
      </c>
      <c r="W90" s="176" t="str">
        <f t="shared" si="0"/>
        <v/>
      </c>
    </row>
    <row r="91" spans="1:23">
      <c r="A91" s="511">
        <v>16</v>
      </c>
      <c r="B91" s="517" t="s">
        <v>278</v>
      </c>
      <c r="C91" s="180" t="s">
        <v>50</v>
      </c>
      <c r="D91" s="129">
        <f>E91+H91</f>
        <v>0</v>
      </c>
      <c r="E91" s="133">
        <f>IF(G91=0,0,G91-F91+1)</f>
        <v>0</v>
      </c>
      <c r="F91" s="190">
        <v>0</v>
      </c>
      <c r="G91" s="190">
        <v>0</v>
      </c>
      <c r="H91" s="133">
        <f t="shared" si="2"/>
        <v>0</v>
      </c>
      <c r="I91" s="190"/>
      <c r="J91" s="190"/>
      <c r="K91" s="132">
        <f>SUM(N91:Q91)</f>
        <v>0</v>
      </c>
      <c r="L91" s="190"/>
      <c r="M91" s="190"/>
      <c r="N91" s="132"/>
      <c r="O91" s="132">
        <v>0</v>
      </c>
      <c r="P91" s="132">
        <v>0</v>
      </c>
      <c r="Q91" s="132">
        <v>0</v>
      </c>
      <c r="R91" s="133">
        <f>D91-K91</f>
        <v>0</v>
      </c>
      <c r="S91" s="190">
        <f>IF(K91=0,(F91+I91),IF(R91=0,"-",(K91+I91+F91)))</f>
        <v>0</v>
      </c>
      <c r="T91" s="190" t="str">
        <f>IF(R91=0,"-",(G91+J91))</f>
        <v>-</v>
      </c>
      <c r="U91" s="169"/>
      <c r="V91" s="184">
        <f>N91*100</f>
        <v>0</v>
      </c>
      <c r="W91" s="179" t="str">
        <f t="shared" si="0"/>
        <v/>
      </c>
    </row>
    <row r="92" spans="1:23">
      <c r="A92" s="511"/>
      <c r="B92" s="518"/>
      <c r="C92" s="180" t="s">
        <v>50</v>
      </c>
      <c r="D92" s="129">
        <f>E92+H92</f>
        <v>48389</v>
      </c>
      <c r="E92" s="133">
        <f>IF(G92=0,0,G92-F92+1)</f>
        <v>48389</v>
      </c>
      <c r="F92" s="187">
        <v>420912</v>
      </c>
      <c r="G92" s="187">
        <v>469300</v>
      </c>
      <c r="H92" s="133">
        <f t="shared" si="2"/>
        <v>0</v>
      </c>
      <c r="I92" s="187"/>
      <c r="J92" s="187"/>
      <c r="K92" s="132">
        <f>SUM(N92:Q92)</f>
        <v>0</v>
      </c>
      <c r="L92" s="187"/>
      <c r="M92" s="187"/>
      <c r="N92" s="132"/>
      <c r="O92" s="132">
        <v>0</v>
      </c>
      <c r="P92" s="132">
        <v>0</v>
      </c>
      <c r="Q92" s="132">
        <v>0</v>
      </c>
      <c r="R92" s="133">
        <f>D92-K92</f>
        <v>48389</v>
      </c>
      <c r="S92" s="187">
        <f>IF(K92=0,(F92+I92),IF(R92=0,"-",(K92+I92+F92)))</f>
        <v>420912</v>
      </c>
      <c r="T92" s="187">
        <f>IF(R92=0,"-",(G92+J92))</f>
        <v>469300</v>
      </c>
      <c r="U92" s="169"/>
      <c r="V92" s="184">
        <f>N92*100</f>
        <v>0</v>
      </c>
      <c r="W92" s="179" t="str">
        <f t="shared" si="0"/>
        <v/>
      </c>
    </row>
    <row r="93" spans="1:23">
      <c r="A93" s="511"/>
      <c r="B93" s="518"/>
      <c r="C93" s="180" t="s">
        <v>50</v>
      </c>
      <c r="D93" s="129">
        <f>E93+H93</f>
        <v>0</v>
      </c>
      <c r="E93" s="133">
        <f>IF(G93=0,0,G93-F93+1)</f>
        <v>0</v>
      </c>
      <c r="F93" s="190">
        <v>0</v>
      </c>
      <c r="G93" s="190">
        <v>0</v>
      </c>
      <c r="H93" s="133">
        <f t="shared" si="2"/>
        <v>0</v>
      </c>
      <c r="I93" s="190"/>
      <c r="J93" s="190"/>
      <c r="K93" s="132">
        <f>SUM(N93:Q93)</f>
        <v>0</v>
      </c>
      <c r="L93" s="190" t="str">
        <f>IF(K93=0,"",(F93+I93))</f>
        <v/>
      </c>
      <c r="M93" s="190" t="str">
        <f>IF(K93=0,"",(K93+I93+F93-1))</f>
        <v/>
      </c>
      <c r="N93" s="132"/>
      <c r="O93" s="132">
        <v>0</v>
      </c>
      <c r="P93" s="132">
        <v>0</v>
      </c>
      <c r="Q93" s="132">
        <v>0</v>
      </c>
      <c r="R93" s="133">
        <f>D93-K93</f>
        <v>0</v>
      </c>
      <c r="S93" s="190">
        <f>IF(K93=0,(F93+I93),IF(R93=0,"-",(K93+I93+F93)))</f>
        <v>0</v>
      </c>
      <c r="T93" s="190" t="str">
        <f>IF(R93=0,"-",(G93+J93))</f>
        <v>-</v>
      </c>
      <c r="U93" s="169"/>
      <c r="V93" s="184">
        <f>N93*100</f>
        <v>0</v>
      </c>
      <c r="W93" s="179" t="str">
        <f t="shared" si="0"/>
        <v/>
      </c>
    </row>
    <row r="94" spans="1:23">
      <c r="A94" s="511"/>
      <c r="B94" s="518"/>
      <c r="C94" s="180" t="s">
        <v>50</v>
      </c>
      <c r="D94" s="129">
        <f>E94+H94</f>
        <v>0</v>
      </c>
      <c r="E94" s="133">
        <f>IF(G94=0,0,G94-F94+1)</f>
        <v>0</v>
      </c>
      <c r="F94" s="190">
        <v>0</v>
      </c>
      <c r="G94" s="190">
        <v>0</v>
      </c>
      <c r="H94" s="133">
        <f t="shared" si="2"/>
        <v>0</v>
      </c>
      <c r="I94" s="190"/>
      <c r="J94" s="190"/>
      <c r="K94" s="132">
        <f>SUM(N94:Q94)</f>
        <v>0</v>
      </c>
      <c r="L94" s="190" t="str">
        <f>IF(K94=0,"",(F94+I94))</f>
        <v/>
      </c>
      <c r="M94" s="190" t="str">
        <f>IF(K94=0,"",(K94+I94+F94-1))</f>
        <v/>
      </c>
      <c r="N94" s="132"/>
      <c r="O94" s="132">
        <v>0</v>
      </c>
      <c r="P94" s="132">
        <v>0</v>
      </c>
      <c r="Q94" s="132">
        <v>0</v>
      </c>
      <c r="R94" s="133">
        <f>D94-K94</f>
        <v>0</v>
      </c>
      <c r="S94" s="190">
        <f>IF(K94=0,(F94+I94),IF(R94=0,"-",(K94+I94+F94)))</f>
        <v>0</v>
      </c>
      <c r="T94" s="190" t="str">
        <f>IF(R94=0,"-",(G94+J94))</f>
        <v>-</v>
      </c>
      <c r="U94" s="169"/>
      <c r="V94" s="184">
        <f>N94*100</f>
        <v>0</v>
      </c>
      <c r="W94" s="179" t="str">
        <f t="shared" si="0"/>
        <v/>
      </c>
    </row>
    <row r="95" spans="1:23">
      <c r="A95" s="511"/>
      <c r="B95" s="519"/>
      <c r="C95" s="180" t="s">
        <v>50</v>
      </c>
      <c r="D95" s="129">
        <f>E95+H95</f>
        <v>0</v>
      </c>
      <c r="E95" s="133">
        <f>IF(G95=0,0,G95-F95+1)</f>
        <v>0</v>
      </c>
      <c r="F95" s="187">
        <v>0</v>
      </c>
      <c r="G95" s="187">
        <v>0</v>
      </c>
      <c r="H95" s="133">
        <f t="shared" si="2"/>
        <v>0</v>
      </c>
      <c r="I95" s="187"/>
      <c r="J95" s="187"/>
      <c r="K95" s="132">
        <f>SUM(N95:Q95)</f>
        <v>0</v>
      </c>
      <c r="L95" s="187" t="str">
        <f>IF(K95=0,"",(F95+I95))</f>
        <v/>
      </c>
      <c r="M95" s="187" t="str">
        <f>IF(K95=0,"",(K95+I95+F95-1))</f>
        <v/>
      </c>
      <c r="N95" s="132"/>
      <c r="O95" s="132">
        <v>0</v>
      </c>
      <c r="P95" s="132">
        <v>0</v>
      </c>
      <c r="Q95" s="132">
        <v>0</v>
      </c>
      <c r="R95" s="133">
        <f>D95-K95</f>
        <v>0</v>
      </c>
      <c r="S95" s="187">
        <f>IF(K95=0,(F95+I95),IF(R95=0,"-",(K95+I95+F95)))</f>
        <v>0</v>
      </c>
      <c r="T95" s="187" t="str">
        <f>IF(R95=0,"-",(G95+J95))</f>
        <v>-</v>
      </c>
      <c r="U95" s="169"/>
      <c r="V95" s="184">
        <f>N95*100</f>
        <v>0</v>
      </c>
      <c r="W95" s="179" t="str">
        <f t="shared" si="0"/>
        <v/>
      </c>
    </row>
    <row r="96" spans="1:23">
      <c r="A96" s="512"/>
      <c r="B96" s="192" t="s">
        <v>24</v>
      </c>
      <c r="C96" s="172" t="s">
        <v>50</v>
      </c>
      <c r="D96" s="173">
        <f>SUM(D91:D95)</f>
        <v>48389</v>
      </c>
      <c r="E96" s="173">
        <f>SUM(E91:E95)</f>
        <v>48389</v>
      </c>
      <c r="F96" s="174"/>
      <c r="G96" s="174"/>
      <c r="H96" s="173">
        <f>SUM(H91:H95)</f>
        <v>0</v>
      </c>
      <c r="I96" s="174"/>
      <c r="J96" s="174"/>
      <c r="K96" s="173">
        <f>SUM(K91:K95)</f>
        <v>0</v>
      </c>
      <c r="L96" s="174"/>
      <c r="M96" s="174"/>
      <c r="N96" s="173">
        <f>SUM(N91:N95)</f>
        <v>0</v>
      </c>
      <c r="O96" s="173">
        <f>SUM(O91:O95)</f>
        <v>0</v>
      </c>
      <c r="P96" s="173">
        <f>SUM(P91:P95)</f>
        <v>0</v>
      </c>
      <c r="Q96" s="173">
        <f>SUM(Q91:Q95)</f>
        <v>0</v>
      </c>
      <c r="R96" s="173">
        <f>SUM(R91:R95)</f>
        <v>48389</v>
      </c>
      <c r="S96" s="174"/>
      <c r="T96" s="174"/>
      <c r="U96" s="175" t="s">
        <v>2</v>
      </c>
      <c r="V96" s="173">
        <f>SUM(V91:V95)</f>
        <v>0</v>
      </c>
      <c r="W96" s="188" t="str">
        <f>IF(E96+H96-K96-R96=0,"","Error")</f>
        <v/>
      </c>
    </row>
    <row r="97" spans="1:23">
      <c r="A97" s="511">
        <v>17</v>
      </c>
      <c r="B97" s="517" t="s">
        <v>279</v>
      </c>
      <c r="C97" s="195" t="s">
        <v>280</v>
      </c>
      <c r="D97" s="129">
        <f>E97+H97</f>
        <v>3000</v>
      </c>
      <c r="E97" s="133">
        <f>IF(G97=0,0,G97-F97+1)</f>
        <v>3000</v>
      </c>
      <c r="F97" s="190">
        <v>466001</v>
      </c>
      <c r="G97" s="190">
        <v>469000</v>
      </c>
      <c r="H97" s="133">
        <f t="shared" si="2"/>
        <v>0</v>
      </c>
      <c r="I97" s="190"/>
      <c r="J97" s="190"/>
      <c r="K97" s="132">
        <f>SUM(N97:Q97)</f>
        <v>0</v>
      </c>
      <c r="L97" s="190"/>
      <c r="M97" s="190"/>
      <c r="N97" s="132"/>
      <c r="O97" s="132">
        <v>0</v>
      </c>
      <c r="P97" s="132">
        <v>0</v>
      </c>
      <c r="Q97" s="132">
        <v>0</v>
      </c>
      <c r="R97" s="133">
        <f>D97-K97</f>
        <v>3000</v>
      </c>
      <c r="S97" s="190">
        <f>IF(K97=0,(F97+I97),IF(R97=0,"-",(K97+I97+F97)))</f>
        <v>466001</v>
      </c>
      <c r="T97" s="190">
        <f>IF(R97=0,"-",(G97+J97))</f>
        <v>469000</v>
      </c>
      <c r="U97" s="169"/>
      <c r="V97" s="184">
        <f>N97*100</f>
        <v>0</v>
      </c>
      <c r="W97" s="179" t="str">
        <f t="shared" si="0"/>
        <v/>
      </c>
    </row>
    <row r="98" spans="1:23">
      <c r="A98" s="511"/>
      <c r="B98" s="518"/>
      <c r="C98" s="195" t="s">
        <v>280</v>
      </c>
      <c r="D98" s="129">
        <f>E98+H98</f>
        <v>0</v>
      </c>
      <c r="E98" s="133">
        <f>IF(G98=0,0,G98-F98+1)</f>
        <v>0</v>
      </c>
      <c r="F98" s="190">
        <v>0</v>
      </c>
      <c r="G98" s="190">
        <v>0</v>
      </c>
      <c r="H98" s="133">
        <f t="shared" si="2"/>
        <v>0</v>
      </c>
      <c r="I98" s="190"/>
      <c r="J98" s="190"/>
      <c r="K98" s="132">
        <f>SUM(N98:Q98)</f>
        <v>0</v>
      </c>
      <c r="L98" s="190" t="str">
        <f>IF(K98=0,"",(F98+I98))</f>
        <v/>
      </c>
      <c r="M98" s="190" t="str">
        <f>IF(K98=0,"",(K98+I98+F98-1))</f>
        <v/>
      </c>
      <c r="N98" s="132"/>
      <c r="O98" s="132">
        <v>0</v>
      </c>
      <c r="P98" s="132">
        <v>0</v>
      </c>
      <c r="Q98" s="132">
        <v>0</v>
      </c>
      <c r="R98" s="133">
        <f>D98-K98</f>
        <v>0</v>
      </c>
      <c r="S98" s="190">
        <f>IF(K98=0,(F98+I98),IF(R98=0,"-",(K98+I98+F98)))</f>
        <v>0</v>
      </c>
      <c r="T98" s="190" t="str">
        <f>IF(R98=0,"-",(G98+J98))</f>
        <v>-</v>
      </c>
      <c r="U98" s="169"/>
      <c r="V98" s="184">
        <f>N98*100</f>
        <v>0</v>
      </c>
      <c r="W98" s="179" t="str">
        <f t="shared" si="0"/>
        <v/>
      </c>
    </row>
    <row r="99" spans="1:23">
      <c r="A99" s="512"/>
      <c r="B99" s="171" t="s">
        <v>24</v>
      </c>
      <c r="C99" s="172" t="s">
        <v>280</v>
      </c>
      <c r="D99" s="173">
        <f>SUM(D97:D98)</f>
        <v>3000</v>
      </c>
      <c r="E99" s="173">
        <f>SUM(E97:E98)</f>
        <v>3000</v>
      </c>
      <c r="F99" s="174"/>
      <c r="G99" s="174"/>
      <c r="H99" s="173">
        <f>SUM(H97:H98)</f>
        <v>0</v>
      </c>
      <c r="I99" s="174"/>
      <c r="J99" s="174"/>
      <c r="K99" s="173">
        <f>SUM(K97:K98)</f>
        <v>0</v>
      </c>
      <c r="L99" s="174"/>
      <c r="M99" s="174"/>
      <c r="N99" s="173">
        <f>SUM(N97:N98)</f>
        <v>0</v>
      </c>
      <c r="O99" s="173">
        <f>SUM(O97:O98)</f>
        <v>0</v>
      </c>
      <c r="P99" s="173">
        <f>SUM(P97:P98)</f>
        <v>0</v>
      </c>
      <c r="Q99" s="173">
        <f>SUM(Q97:Q98)</f>
        <v>0</v>
      </c>
      <c r="R99" s="173">
        <f>SUM(R97:R98)</f>
        <v>3000</v>
      </c>
      <c r="S99" s="174"/>
      <c r="T99" s="174"/>
      <c r="U99" s="175" t="s">
        <v>2</v>
      </c>
      <c r="V99" s="173">
        <f>SUM(V97:V98)</f>
        <v>0</v>
      </c>
      <c r="W99" s="176" t="str">
        <f>IF(E99+H99-K99-R99=0,"","Error")</f>
        <v/>
      </c>
    </row>
    <row r="100" spans="1:23">
      <c r="A100" s="511">
        <v>18</v>
      </c>
      <c r="B100" s="517" t="s">
        <v>281</v>
      </c>
      <c r="C100" s="195" t="s">
        <v>55</v>
      </c>
      <c r="D100" s="129">
        <f>E100+H100</f>
        <v>29750</v>
      </c>
      <c r="E100" s="133">
        <f>IF(G100=0,0,G100-F100+1)</f>
        <v>29750</v>
      </c>
      <c r="F100" s="190">
        <v>6451</v>
      </c>
      <c r="G100" s="190">
        <v>36200</v>
      </c>
      <c r="H100" s="133">
        <f t="shared" si="2"/>
        <v>0</v>
      </c>
      <c r="I100" s="190"/>
      <c r="J100" s="190"/>
      <c r="K100" s="132">
        <f>SUM(N100:Q100)</f>
        <v>0</v>
      </c>
      <c r="L100" s="190"/>
      <c r="M100" s="190"/>
      <c r="N100" s="132"/>
      <c r="O100" s="132">
        <v>0</v>
      </c>
      <c r="P100" s="132">
        <v>0</v>
      </c>
      <c r="Q100" s="132">
        <v>0</v>
      </c>
      <c r="R100" s="133">
        <f>D100-K100</f>
        <v>29750</v>
      </c>
      <c r="S100" s="190">
        <f>IF(K100=0,(F100+I100),IF(R100=0,"-",(K100+I100+F100)))</f>
        <v>6451</v>
      </c>
      <c r="T100" s="190">
        <f>IF(R100=0,"-",(G100+J100))</f>
        <v>36200</v>
      </c>
      <c r="U100" s="169"/>
      <c r="V100" s="184">
        <f>N100*100</f>
        <v>0</v>
      </c>
      <c r="W100" s="179" t="str">
        <f t="shared" si="0"/>
        <v/>
      </c>
    </row>
    <row r="101" spans="1:23">
      <c r="A101" s="511"/>
      <c r="B101" s="518"/>
      <c r="C101" s="195" t="s">
        <v>55</v>
      </c>
      <c r="D101" s="129">
        <f>E101+H101</f>
        <v>0</v>
      </c>
      <c r="E101" s="133">
        <f>IF(G101=0,0,G101-F101+1)</f>
        <v>0</v>
      </c>
      <c r="F101" s="190">
        <v>0</v>
      </c>
      <c r="G101" s="190">
        <v>0</v>
      </c>
      <c r="H101" s="133">
        <f t="shared" si="2"/>
        <v>0</v>
      </c>
      <c r="I101" s="190"/>
      <c r="J101" s="190"/>
      <c r="K101" s="132">
        <f>SUM(N101:Q101)</f>
        <v>0</v>
      </c>
      <c r="L101" s="190" t="str">
        <f>IF(K101=0,"",(F101+I101))</f>
        <v/>
      </c>
      <c r="M101" s="190" t="str">
        <f>IF(K101=0,"",(K101+I101+F101-1))</f>
        <v/>
      </c>
      <c r="N101" s="132"/>
      <c r="O101" s="132">
        <v>0</v>
      </c>
      <c r="P101" s="132">
        <v>0</v>
      </c>
      <c r="Q101" s="132">
        <v>0</v>
      </c>
      <c r="R101" s="133">
        <f>D101-K101</f>
        <v>0</v>
      </c>
      <c r="S101" s="190">
        <f>IF(K101=0,(F101+I101),IF(R101=0,"-",(K101+I101+F101)))</f>
        <v>0</v>
      </c>
      <c r="T101" s="190" t="str">
        <f>IF(R101=0,"-",(G101+J101))</f>
        <v>-</v>
      </c>
      <c r="U101" s="169"/>
      <c r="V101" s="184">
        <f>N101*100</f>
        <v>0</v>
      </c>
      <c r="W101" s="179" t="str">
        <f t="shared" si="0"/>
        <v/>
      </c>
    </row>
    <row r="102" spans="1:23">
      <c r="A102" s="512"/>
      <c r="B102" s="171" t="s">
        <v>24</v>
      </c>
      <c r="C102" s="172" t="s">
        <v>55</v>
      </c>
      <c r="D102" s="173">
        <f>SUM(D100:D101)</f>
        <v>29750</v>
      </c>
      <c r="E102" s="173">
        <f>SUM(E100:E101)</f>
        <v>29750</v>
      </c>
      <c r="F102" s="174"/>
      <c r="G102" s="174"/>
      <c r="H102" s="173">
        <f>SUM(H100:H101)</f>
        <v>0</v>
      </c>
      <c r="I102" s="174"/>
      <c r="J102" s="174"/>
      <c r="K102" s="173">
        <f>SUM(K100:K101)</f>
        <v>0</v>
      </c>
      <c r="L102" s="174"/>
      <c r="M102" s="174"/>
      <c r="N102" s="173">
        <f>SUM(N100:N101)</f>
        <v>0</v>
      </c>
      <c r="O102" s="173">
        <f>SUM(O100:O101)</f>
        <v>0</v>
      </c>
      <c r="P102" s="173">
        <f>SUM(P100:P101)</f>
        <v>0</v>
      </c>
      <c r="Q102" s="173">
        <f>SUM(Q100:Q101)</f>
        <v>0</v>
      </c>
      <c r="R102" s="173">
        <f>SUM(R100:R101)</f>
        <v>29750</v>
      </c>
      <c r="S102" s="174"/>
      <c r="T102" s="174"/>
      <c r="U102" s="175" t="s">
        <v>2</v>
      </c>
      <c r="V102" s="173">
        <f>SUM(V100:V101)</f>
        <v>0</v>
      </c>
      <c r="W102" s="176" t="str">
        <f t="shared" si="0"/>
        <v/>
      </c>
    </row>
    <row r="103" spans="1:23">
      <c r="A103" s="511">
        <v>19</v>
      </c>
      <c r="B103" s="517" t="s">
        <v>282</v>
      </c>
      <c r="C103" s="195" t="s">
        <v>57</v>
      </c>
      <c r="D103" s="129">
        <f>E103+H103</f>
        <v>4200</v>
      </c>
      <c r="E103" s="133">
        <f>IF(G103=0,0,G103-F103+1)</f>
        <v>4200</v>
      </c>
      <c r="F103" s="196">
        <v>560201</v>
      </c>
      <c r="G103" s="196">
        <v>564400</v>
      </c>
      <c r="H103" s="133">
        <f t="shared" si="2"/>
        <v>0</v>
      </c>
      <c r="I103" s="196"/>
      <c r="J103" s="196"/>
      <c r="K103" s="132">
        <f>SUM(N103:Q103)</f>
        <v>0</v>
      </c>
      <c r="L103" s="196"/>
      <c r="M103" s="196"/>
      <c r="N103" s="132"/>
      <c r="O103" s="132">
        <v>0</v>
      </c>
      <c r="P103" s="132">
        <v>0</v>
      </c>
      <c r="Q103" s="132">
        <v>0</v>
      </c>
      <c r="R103" s="133">
        <f>D103-K103</f>
        <v>4200</v>
      </c>
      <c r="S103" s="196">
        <f>IF(K103=0,(F103+I103),IF(R103=0,"-",(K103+I103+F103)))</f>
        <v>560201</v>
      </c>
      <c r="T103" s="196">
        <f>IF(R103=0,"-",(G103+J103))</f>
        <v>564400</v>
      </c>
      <c r="U103" s="169"/>
      <c r="V103" s="184">
        <f>N103*100</f>
        <v>0</v>
      </c>
      <c r="W103" s="179" t="str">
        <f t="shared" si="0"/>
        <v/>
      </c>
    </row>
    <row r="104" spans="1:23">
      <c r="A104" s="511"/>
      <c r="B104" s="518"/>
      <c r="C104" s="195" t="s">
        <v>57</v>
      </c>
      <c r="D104" s="129">
        <f>E104+H104</f>
        <v>10000</v>
      </c>
      <c r="E104" s="133">
        <f>IF(G104=0,0,G104-F104+1)</f>
        <v>10000</v>
      </c>
      <c r="F104" s="241">
        <v>190401</v>
      </c>
      <c r="G104" s="241">
        <v>200400</v>
      </c>
      <c r="H104" s="133">
        <f t="shared" si="2"/>
        <v>0</v>
      </c>
      <c r="I104" s="241"/>
      <c r="J104" s="241"/>
      <c r="K104" s="132">
        <f>SUM(N104:Q104)</f>
        <v>0</v>
      </c>
      <c r="L104" s="241"/>
      <c r="M104" s="241"/>
      <c r="N104" s="132"/>
      <c r="O104" s="132">
        <v>0</v>
      </c>
      <c r="P104" s="132">
        <v>0</v>
      </c>
      <c r="Q104" s="132">
        <v>0</v>
      </c>
      <c r="R104" s="133">
        <f>D104-K104</f>
        <v>10000</v>
      </c>
      <c r="S104" s="241">
        <f>IF(K104=0,(F104+I104),IF(R104=0,"-",(K104+I104+F104)))</f>
        <v>190401</v>
      </c>
      <c r="T104" s="241">
        <f>IF(R104=0,"-",(G104+J104))</f>
        <v>200400</v>
      </c>
      <c r="U104" s="169"/>
      <c r="V104" s="184">
        <f>N104*100</f>
        <v>0</v>
      </c>
      <c r="W104" s="179" t="str">
        <f t="shared" si="0"/>
        <v/>
      </c>
    </row>
    <row r="105" spans="1:23">
      <c r="A105" s="511"/>
      <c r="B105" s="518"/>
      <c r="C105" s="195" t="s">
        <v>57</v>
      </c>
      <c r="D105" s="129">
        <f>E105+H105</f>
        <v>0</v>
      </c>
      <c r="E105" s="133">
        <f>IF(G105=0,0,G105-F105+1)</f>
        <v>0</v>
      </c>
      <c r="F105" s="196">
        <v>0</v>
      </c>
      <c r="G105" s="196">
        <v>0</v>
      </c>
      <c r="H105" s="133">
        <f t="shared" si="2"/>
        <v>0</v>
      </c>
      <c r="I105" s="197"/>
      <c r="J105" s="197"/>
      <c r="K105" s="132">
        <f>SUM(N105:Q105)</f>
        <v>0</v>
      </c>
      <c r="L105" s="197" t="str">
        <f>IF(K105=0,"",(F105+I105))</f>
        <v/>
      </c>
      <c r="M105" s="197" t="str">
        <f>IF(K105=0,"",(K105+I105+F105-1))</f>
        <v/>
      </c>
      <c r="N105" s="132"/>
      <c r="O105" s="132">
        <v>0</v>
      </c>
      <c r="P105" s="132">
        <v>0</v>
      </c>
      <c r="Q105" s="132">
        <v>0</v>
      </c>
      <c r="R105" s="133">
        <f>D105-K105</f>
        <v>0</v>
      </c>
      <c r="S105" s="196">
        <f>IF(K105=0,(F105+I105),IF(R105=0,"-",(K105+I105+F105)))</f>
        <v>0</v>
      </c>
      <c r="T105" s="196" t="str">
        <f>IF(R105=0,"-",(G105+J105))</f>
        <v>-</v>
      </c>
      <c r="U105" s="169"/>
      <c r="V105" s="184">
        <f>N105*100</f>
        <v>0</v>
      </c>
      <c r="W105" s="179" t="str">
        <f t="shared" si="0"/>
        <v/>
      </c>
    </row>
    <row r="106" spans="1:23">
      <c r="A106" s="512"/>
      <c r="B106" s="171" t="s">
        <v>24</v>
      </c>
      <c r="C106" s="172" t="s">
        <v>57</v>
      </c>
      <c r="D106" s="193">
        <f>SUM(D103:D105)</f>
        <v>14200</v>
      </c>
      <c r="E106" s="193">
        <f>SUM(E103:E105)</f>
        <v>14200</v>
      </c>
      <c r="F106" s="194"/>
      <c r="G106" s="194"/>
      <c r="H106" s="193">
        <f>SUM(H103:H105)</f>
        <v>0</v>
      </c>
      <c r="I106" s="194"/>
      <c r="J106" s="194"/>
      <c r="K106" s="193">
        <f>SUM(K103:K105)</f>
        <v>0</v>
      </c>
      <c r="L106" s="194"/>
      <c r="M106" s="194"/>
      <c r="N106" s="193">
        <f>SUM(N103:N105)</f>
        <v>0</v>
      </c>
      <c r="O106" s="193">
        <f>SUM(O103:O105)</f>
        <v>0</v>
      </c>
      <c r="P106" s="193">
        <f>SUM(P103:P105)</f>
        <v>0</v>
      </c>
      <c r="Q106" s="193">
        <f>SUM(Q103:Q105)</f>
        <v>0</v>
      </c>
      <c r="R106" s="193">
        <f>SUM(R103:R105)</f>
        <v>14200</v>
      </c>
      <c r="S106" s="194"/>
      <c r="T106" s="194"/>
      <c r="U106" s="194" t="s">
        <v>2</v>
      </c>
      <c r="V106" s="193">
        <f>SUM(V103:V105)</f>
        <v>0</v>
      </c>
      <c r="W106" s="176" t="str">
        <f>IF(E106+H106-K106-R106=0,"","Error")</f>
        <v/>
      </c>
    </row>
    <row r="107" spans="1:23">
      <c r="A107" s="511">
        <v>20</v>
      </c>
      <c r="B107" s="517" t="s">
        <v>283</v>
      </c>
      <c r="C107" s="195" t="s">
        <v>58</v>
      </c>
      <c r="D107" s="129">
        <f>E107+H107</f>
        <v>25608</v>
      </c>
      <c r="E107" s="133">
        <f>IF(G107=0,0,G107-F107+1)</f>
        <v>25608</v>
      </c>
      <c r="F107" s="198">
        <v>568493</v>
      </c>
      <c r="G107" s="198">
        <v>594100</v>
      </c>
      <c r="H107" s="133">
        <f t="shared" si="2"/>
        <v>0</v>
      </c>
      <c r="I107" s="198"/>
      <c r="J107" s="198"/>
      <c r="K107" s="132">
        <f>SUM(N107:Q107)</f>
        <v>0</v>
      </c>
      <c r="L107" s="198"/>
      <c r="M107" s="198"/>
      <c r="N107" s="132"/>
      <c r="O107" s="132">
        <v>0</v>
      </c>
      <c r="P107" s="132">
        <v>0</v>
      </c>
      <c r="Q107" s="132">
        <v>0</v>
      </c>
      <c r="R107" s="133">
        <f>D107-K107</f>
        <v>25608</v>
      </c>
      <c r="S107" s="198">
        <f>IF(K107=0,(F107+I107),IF(R107=0,"-",(K107+I107+F107)))</f>
        <v>568493</v>
      </c>
      <c r="T107" s="198">
        <f>IF(R107=0,"-",(G107+J107))</f>
        <v>594100</v>
      </c>
      <c r="U107" s="169"/>
      <c r="V107" s="184">
        <f>N107*100</f>
        <v>0</v>
      </c>
      <c r="W107" s="179" t="str">
        <f t="shared" si="0"/>
        <v/>
      </c>
    </row>
    <row r="108" spans="1:23">
      <c r="A108" s="511"/>
      <c r="B108" s="518"/>
      <c r="C108" s="195" t="s">
        <v>58</v>
      </c>
      <c r="D108" s="129">
        <f>E108+H108</f>
        <v>0</v>
      </c>
      <c r="E108" s="133">
        <f>IF(G108=0,0,G108-F108+1)</f>
        <v>0</v>
      </c>
      <c r="F108" s="198">
        <v>0</v>
      </c>
      <c r="G108" s="198">
        <v>0</v>
      </c>
      <c r="H108" s="133">
        <f t="shared" si="2"/>
        <v>0</v>
      </c>
      <c r="I108" s="198"/>
      <c r="J108" s="198"/>
      <c r="K108" s="132">
        <f>SUM(N108:Q108)</f>
        <v>0</v>
      </c>
      <c r="L108" s="198" t="str">
        <f>IF(K108=0,"",(F108+I108))</f>
        <v/>
      </c>
      <c r="M108" s="198" t="str">
        <f>IF(K108=0,"",(K108+I108+F108-1))</f>
        <v/>
      </c>
      <c r="N108" s="132"/>
      <c r="O108" s="132">
        <v>0</v>
      </c>
      <c r="P108" s="132">
        <v>0</v>
      </c>
      <c r="Q108" s="132">
        <v>0</v>
      </c>
      <c r="R108" s="133">
        <f>D108-K108</f>
        <v>0</v>
      </c>
      <c r="S108" s="198">
        <f>IF(K108=0,(F108+I108),IF(R108=0,"-",(K108+I108+F108)))</f>
        <v>0</v>
      </c>
      <c r="T108" s="198" t="str">
        <f>IF(R108=0,"-",(G108+J108))</f>
        <v>-</v>
      </c>
      <c r="U108" s="169"/>
      <c r="V108" s="184">
        <f>N108*100</f>
        <v>0</v>
      </c>
      <c r="W108" s="179" t="str">
        <f t="shared" si="0"/>
        <v/>
      </c>
    </row>
    <row r="109" spans="1:23">
      <c r="A109" s="511"/>
      <c r="B109" s="518"/>
      <c r="C109" s="195" t="s">
        <v>58</v>
      </c>
      <c r="D109" s="129">
        <f>E109+H109</f>
        <v>0</v>
      </c>
      <c r="E109" s="133">
        <f>IF(G109=0,0,G109-F109+1)</f>
        <v>0</v>
      </c>
      <c r="F109" s="198">
        <v>0</v>
      </c>
      <c r="G109" s="198">
        <v>0</v>
      </c>
      <c r="H109" s="133">
        <f t="shared" si="2"/>
        <v>0</v>
      </c>
      <c r="I109" s="198"/>
      <c r="J109" s="198"/>
      <c r="K109" s="132">
        <f>SUM(N109:Q109)</f>
        <v>0</v>
      </c>
      <c r="L109" s="198" t="str">
        <f>IF(K109=0,"",(F109+I109))</f>
        <v/>
      </c>
      <c r="M109" s="198" t="str">
        <f>IF(K109=0,"",(K109+I109+F109-1))</f>
        <v/>
      </c>
      <c r="N109" s="132"/>
      <c r="O109" s="132">
        <v>0</v>
      </c>
      <c r="P109" s="132">
        <v>0</v>
      </c>
      <c r="Q109" s="132">
        <v>0</v>
      </c>
      <c r="R109" s="133">
        <f>D109-K109</f>
        <v>0</v>
      </c>
      <c r="S109" s="198">
        <f>IF(K109=0,(F109+I109),IF(R109=0,"-",(K109+I109+F109)))</f>
        <v>0</v>
      </c>
      <c r="T109" s="198" t="str">
        <f>IF(R109=0,"-",(G109+J109))</f>
        <v>-</v>
      </c>
      <c r="U109" s="169"/>
      <c r="V109" s="184">
        <f>N109*100</f>
        <v>0</v>
      </c>
      <c r="W109" s="179" t="str">
        <f t="shared" si="0"/>
        <v/>
      </c>
    </row>
    <row r="110" spans="1:23">
      <c r="A110" s="512"/>
      <c r="B110" s="171" t="s">
        <v>24</v>
      </c>
      <c r="C110" s="172" t="s">
        <v>58</v>
      </c>
      <c r="D110" s="193">
        <f>SUM(D107:D109)</f>
        <v>25608</v>
      </c>
      <c r="E110" s="193">
        <f>SUM(E107:E109)</f>
        <v>25608</v>
      </c>
      <c r="F110" s="194"/>
      <c r="G110" s="194"/>
      <c r="H110" s="193">
        <f>SUM(H107:H109)</f>
        <v>0</v>
      </c>
      <c r="I110" s="194"/>
      <c r="J110" s="194"/>
      <c r="K110" s="193">
        <f>SUM(K107:K109)</f>
        <v>0</v>
      </c>
      <c r="L110" s="194"/>
      <c r="M110" s="194"/>
      <c r="N110" s="193">
        <f>SUM(N107:N109)</f>
        <v>0</v>
      </c>
      <c r="O110" s="193">
        <f>SUM(O107:O109)</f>
        <v>0</v>
      </c>
      <c r="P110" s="193">
        <f>SUM(P107:P109)</f>
        <v>0</v>
      </c>
      <c r="Q110" s="193">
        <f>SUM(Q107:Q109)</f>
        <v>0</v>
      </c>
      <c r="R110" s="193">
        <f>SUM(R107:R109)</f>
        <v>25608</v>
      </c>
      <c r="S110" s="194"/>
      <c r="T110" s="194"/>
      <c r="U110" s="194" t="s">
        <v>2</v>
      </c>
      <c r="V110" s="193">
        <f>SUM(V107:V109)</f>
        <v>0</v>
      </c>
      <c r="W110" s="176" t="str">
        <f t="shared" si="0"/>
        <v/>
      </c>
    </row>
    <row r="111" spans="1:23">
      <c r="A111" s="513" t="s">
        <v>284</v>
      </c>
      <c r="B111" s="514"/>
      <c r="C111" s="199"/>
      <c r="D111" s="200">
        <f>SUMIF($B$59:$B$110,$B$63,D59:D110)</f>
        <v>288503</v>
      </c>
      <c r="E111" s="200">
        <f>SUMIF($B$59:$B$110,$B$63,E59:E110)</f>
        <v>288503</v>
      </c>
      <c r="F111" s="201"/>
      <c r="G111" s="201"/>
      <c r="H111" s="200">
        <f>SUMIF($B$59:$B$110,$B$63,H59:H110)</f>
        <v>0</v>
      </c>
      <c r="I111" s="201"/>
      <c r="J111" s="201"/>
      <c r="K111" s="200">
        <f>SUMIF($B$59:$B$110,$B$63,K59:K110)</f>
        <v>0</v>
      </c>
      <c r="L111" s="201"/>
      <c r="M111" s="201"/>
      <c r="N111" s="200">
        <f>SUMIF($B$59:$B$110,$B$63,N59:N110)</f>
        <v>0</v>
      </c>
      <c r="O111" s="200">
        <f>SUMIF($B$59:$B$110,$B$63,O59:O110)</f>
        <v>0</v>
      </c>
      <c r="P111" s="200">
        <f>SUMIF($B$59:$B$110,$B$63,P59:P110)</f>
        <v>0</v>
      </c>
      <c r="Q111" s="200">
        <f>SUMIF($B$59:$B$110,$B$63,Q59:Q110)</f>
        <v>0</v>
      </c>
      <c r="R111" s="200">
        <f>SUMIF($B$59:$B$110,$B$63,R59:R110)</f>
        <v>288503</v>
      </c>
      <c r="S111" s="201"/>
      <c r="T111" s="201"/>
      <c r="U111" s="201" t="s">
        <v>2</v>
      </c>
      <c r="V111" s="200">
        <f>SUMIF($B$59:$B$110,$B$63,V59:V110)</f>
        <v>0</v>
      </c>
      <c r="W111" s="202" t="str">
        <f>IF(E111+H111-K111-R111=0,"","Error")</f>
        <v/>
      </c>
    </row>
    <row r="112" spans="1:23">
      <c r="A112" s="515">
        <v>21</v>
      </c>
      <c r="B112" s="203" t="s">
        <v>285</v>
      </c>
      <c r="C112" s="204"/>
      <c r="D112" s="129">
        <f>E112+H112</f>
        <v>11</v>
      </c>
      <c r="E112" s="133">
        <v>11</v>
      </c>
      <c r="F112" s="131"/>
      <c r="G112" s="131"/>
      <c r="H112" s="132">
        <v>0</v>
      </c>
      <c r="I112" s="131"/>
      <c r="J112" s="131"/>
      <c r="K112" s="132">
        <f>SUM(N112:Q112)</f>
        <v>0</v>
      </c>
      <c r="L112" s="131"/>
      <c r="M112" s="131"/>
      <c r="N112" s="132"/>
      <c r="O112" s="132">
        <v>0</v>
      </c>
      <c r="P112" s="132">
        <v>0</v>
      </c>
      <c r="Q112" s="132">
        <v>0</v>
      </c>
      <c r="R112" s="133">
        <f>D112-K112</f>
        <v>11</v>
      </c>
      <c r="S112" s="131"/>
      <c r="T112" s="131"/>
      <c r="U112" s="169"/>
      <c r="V112" s="184">
        <v>0</v>
      </c>
      <c r="W112" s="135" t="str">
        <f t="shared" si="0"/>
        <v/>
      </c>
    </row>
    <row r="113" spans="1:23" ht="17" thickBot="1">
      <c r="A113" s="516"/>
      <c r="B113" s="205" t="s">
        <v>24</v>
      </c>
      <c r="C113" s="206"/>
      <c r="D113" s="207">
        <f>SUM(D112)</f>
        <v>11</v>
      </c>
      <c r="E113" s="207">
        <f>SUM(E112)</f>
        <v>11</v>
      </c>
      <c r="F113" s="208"/>
      <c r="G113" s="208"/>
      <c r="H113" s="207">
        <f>SUM(H112)</f>
        <v>0</v>
      </c>
      <c r="I113" s="208"/>
      <c r="J113" s="208"/>
      <c r="K113" s="207">
        <f>SUM(K112)</f>
        <v>0</v>
      </c>
      <c r="L113" s="208"/>
      <c r="M113" s="208"/>
      <c r="N113" s="207">
        <f>SUM(N112)</f>
        <v>0</v>
      </c>
      <c r="O113" s="207">
        <f>SUM(O112)</f>
        <v>0</v>
      </c>
      <c r="P113" s="207">
        <f>SUM(P112)</f>
        <v>0</v>
      </c>
      <c r="Q113" s="207">
        <f>SUM(Q112)</f>
        <v>0</v>
      </c>
      <c r="R113" s="207">
        <f>SUM(R112)</f>
        <v>11</v>
      </c>
      <c r="S113" s="208"/>
      <c r="T113" s="208"/>
      <c r="U113" s="209"/>
      <c r="V113" s="210">
        <f>SUM(V112)</f>
        <v>0</v>
      </c>
      <c r="W113" s="211" t="str">
        <f t="shared" si="0"/>
        <v/>
      </c>
    </row>
    <row r="114" spans="1:23">
      <c r="A114" s="212"/>
      <c r="B114" s="212"/>
      <c r="C114" s="213"/>
      <c r="D114" s="214"/>
      <c r="E114" s="214"/>
      <c r="F114" s="215"/>
      <c r="G114" s="216"/>
      <c r="H114" s="214"/>
      <c r="I114" s="215"/>
      <c r="J114" s="216"/>
      <c r="K114" s="214"/>
      <c r="L114" s="217"/>
      <c r="M114" s="218"/>
      <c r="N114" s="214"/>
      <c r="O114" s="214"/>
      <c r="P114" s="214"/>
      <c r="Q114" s="214"/>
      <c r="R114" s="214"/>
      <c r="S114" s="215"/>
      <c r="T114" s="215"/>
      <c r="U114" s="215"/>
      <c r="V114" s="219"/>
      <c r="W114" s="212"/>
    </row>
    <row r="115" spans="1:23">
      <c r="A115" s="220"/>
      <c r="B115" s="221"/>
      <c r="C115" s="221"/>
      <c r="D115" s="222"/>
      <c r="E115" s="223"/>
      <c r="F115" s="223"/>
      <c r="G115" s="224"/>
      <c r="H115" s="224"/>
      <c r="I115" s="224"/>
      <c r="J115" s="224"/>
      <c r="K115" s="224"/>
      <c r="L115" s="224"/>
      <c r="M115" s="224"/>
      <c r="N115" s="224"/>
      <c r="R115" s="460" t="s">
        <v>391</v>
      </c>
      <c r="S115" s="460"/>
      <c r="T115" s="460"/>
      <c r="U115" s="460"/>
      <c r="V115" s="460"/>
      <c r="W115" s="460"/>
    </row>
    <row r="116" spans="1:23">
      <c r="A116" s="225" t="s">
        <v>286</v>
      </c>
      <c r="B116" s="221"/>
      <c r="C116" s="221"/>
      <c r="D116" s="222"/>
      <c r="E116" s="226"/>
      <c r="F116" s="226"/>
      <c r="G116" s="227"/>
      <c r="H116" s="220"/>
      <c r="I116" s="228"/>
      <c r="J116" s="228"/>
      <c r="K116" s="229" t="s">
        <v>237</v>
      </c>
      <c r="L116" s="230"/>
      <c r="M116" s="41"/>
      <c r="N116" s="231"/>
      <c r="R116" s="460" t="s">
        <v>392</v>
      </c>
      <c r="S116" s="460"/>
      <c r="T116" s="460"/>
      <c r="U116" s="460"/>
      <c r="V116" s="460"/>
      <c r="W116" s="460"/>
    </row>
    <row r="117" spans="1:23">
      <c r="A117" s="225" t="s">
        <v>287</v>
      </c>
      <c r="B117" s="220"/>
      <c r="C117" s="220"/>
      <c r="D117" s="232"/>
      <c r="E117" s="226"/>
      <c r="F117" s="226"/>
      <c r="G117" s="233"/>
      <c r="H117" s="220"/>
      <c r="I117" s="228"/>
      <c r="J117" s="228"/>
      <c r="K117" s="229" t="s">
        <v>238</v>
      </c>
      <c r="L117" s="228"/>
      <c r="M117" s="41"/>
      <c r="R117" s="547" t="s">
        <v>128</v>
      </c>
      <c r="S117" s="547"/>
      <c r="T117" s="547"/>
      <c r="U117" s="547"/>
      <c r="V117" s="547"/>
      <c r="W117" s="547"/>
    </row>
    <row r="118" spans="1:23" ht="23.75" customHeight="1">
      <c r="R118" s="548"/>
      <c r="S118" s="548"/>
      <c r="T118" s="548"/>
      <c r="U118" s="548"/>
      <c r="V118" s="548"/>
      <c r="W118" s="548"/>
    </row>
    <row r="119" spans="1:23" ht="23.75" customHeight="1">
      <c r="R119" s="548"/>
      <c r="S119" s="548"/>
      <c r="T119" s="548"/>
      <c r="U119" s="548"/>
      <c r="V119" s="548"/>
      <c r="W119" s="548"/>
    </row>
    <row r="120" spans="1:23">
      <c r="R120" s="479"/>
      <c r="S120" s="479"/>
      <c r="T120" s="479"/>
      <c r="U120" s="479"/>
      <c r="V120" s="479"/>
      <c r="W120" s="479"/>
    </row>
  </sheetData>
  <mergeCells count="74">
    <mergeCell ref="R115:W115"/>
    <mergeCell ref="R116:W116"/>
    <mergeCell ref="R117:W117"/>
    <mergeCell ref="R118:W118"/>
    <mergeCell ref="R119:W119"/>
    <mergeCell ref="R120:W120"/>
    <mergeCell ref="A6:D6"/>
    <mergeCell ref="B107:B109"/>
    <mergeCell ref="B100:B101"/>
    <mergeCell ref="B97:B98"/>
    <mergeCell ref="B87:B89"/>
    <mergeCell ref="A7:D7"/>
    <mergeCell ref="A8:D8"/>
    <mergeCell ref="A9:A11"/>
    <mergeCell ref="B9:B11"/>
    <mergeCell ref="C9:C11"/>
    <mergeCell ref="D9:D11"/>
    <mergeCell ref="A54:A58"/>
    <mergeCell ref="B54:B57"/>
    <mergeCell ref="A38:A51"/>
    <mergeCell ref="B38:B50"/>
    <mergeCell ref="A52:A53"/>
    <mergeCell ref="H1:N1"/>
    <mergeCell ref="H2:N2"/>
    <mergeCell ref="A4:D4"/>
    <mergeCell ref="H3:N3"/>
    <mergeCell ref="A5:D5"/>
    <mergeCell ref="A13:A34"/>
    <mergeCell ref="B13:B33"/>
    <mergeCell ref="A35:A37"/>
    <mergeCell ref="B35:B36"/>
    <mergeCell ref="I11:J11"/>
    <mergeCell ref="U9:V9"/>
    <mergeCell ref="W9:W11"/>
    <mergeCell ref="E10:G10"/>
    <mergeCell ref="H10:J10"/>
    <mergeCell ref="L10:M11"/>
    <mergeCell ref="N10:N11"/>
    <mergeCell ref="O10:O11"/>
    <mergeCell ref="P10:P11"/>
    <mergeCell ref="Q10:Q11"/>
    <mergeCell ref="E9:J9"/>
    <mergeCell ref="K9:Q9"/>
    <mergeCell ref="R10:R11"/>
    <mergeCell ref="S10:T11"/>
    <mergeCell ref="V10:V11"/>
    <mergeCell ref="F11:G11"/>
    <mergeCell ref="R9:T9"/>
    <mergeCell ref="A71:A72"/>
    <mergeCell ref="B73:B75"/>
    <mergeCell ref="B61:B62"/>
    <mergeCell ref="B64:B65"/>
    <mergeCell ref="B77:B81"/>
    <mergeCell ref="A59:A60"/>
    <mergeCell ref="A61:A63"/>
    <mergeCell ref="A64:A66"/>
    <mergeCell ref="A67:A68"/>
    <mergeCell ref="A69:A70"/>
    <mergeCell ref="A107:A110"/>
    <mergeCell ref="A111:B111"/>
    <mergeCell ref="A112:A113"/>
    <mergeCell ref="H4:N5"/>
    <mergeCell ref="H6:N7"/>
    <mergeCell ref="A91:A96"/>
    <mergeCell ref="B91:B95"/>
    <mergeCell ref="A97:A99"/>
    <mergeCell ref="A100:A102"/>
    <mergeCell ref="A103:A106"/>
    <mergeCell ref="B103:B105"/>
    <mergeCell ref="A73:A76"/>
    <mergeCell ref="A77:A82"/>
    <mergeCell ref="A83:A86"/>
    <mergeCell ref="B83:B85"/>
    <mergeCell ref="A87:A90"/>
  </mergeCells>
  <printOptions horizontalCentered="1"/>
  <pageMargins left="0.59055118110236227" right="0.59055118110236227" top="0.78740157480314965" bottom="0.39370078740157483" header="0" footer="0"/>
  <pageSetup paperSize="9" scale="75" fitToHeight="0" orientation="landscape" horizontalDpi="200" verticalDpi="200" r:id="rId1"/>
  <headerFooter>
    <oddFooter>&amp;C&amp;"Khmer MEF1,Regular"&amp;8ទំព័រទី &amp;P នៃ &amp;N</oddFooter>
  </headerFooter>
  <drawing r:id="rId2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A2D2-B0AB-48E9-AD83-838426B5374C}">
  <sheetPr codeName="Sheet17">
    <tabColor rgb="FF9C0C84"/>
    <pageSetUpPr fitToPage="1"/>
  </sheetPr>
  <dimension ref="A1:O23"/>
  <sheetViews>
    <sheetView workbookViewId="0">
      <selection activeCell="C7" sqref="C7:E7"/>
    </sheetView>
  </sheetViews>
  <sheetFormatPr baseColWidth="10" defaultColWidth="8.83203125" defaultRowHeight="16"/>
  <cols>
    <col min="1" max="1" width="3.6640625" style="18" bestFit="1" customWidth="1"/>
    <col min="2" max="2" width="28.6640625" style="18" customWidth="1"/>
    <col min="3" max="3" width="8.83203125" style="18" customWidth="1"/>
    <col min="4" max="4" width="9" style="18"/>
    <col min="5" max="5" width="7.33203125" style="18" customWidth="1"/>
    <col min="6" max="6" width="7.5" style="18" customWidth="1"/>
    <col min="7" max="7" width="8" style="18" customWidth="1"/>
    <col min="8" max="8" width="6.5" style="18" customWidth="1"/>
    <col min="9" max="9" width="7.33203125" style="18" bestFit="1" customWidth="1"/>
    <col min="10" max="10" width="6.1640625" style="18" customWidth="1"/>
    <col min="11" max="11" width="5.5" style="18" bestFit="1" customWidth="1"/>
    <col min="12" max="12" width="8" style="18" customWidth="1"/>
    <col min="13" max="13" width="7.6640625" style="18" customWidth="1"/>
    <col min="14" max="14" width="7.1640625" style="18" customWidth="1"/>
    <col min="15" max="15" width="6.1640625" style="18" customWidth="1"/>
  </cols>
  <sheetData>
    <row r="1" spans="1:15" ht="26" customHeight="1">
      <c r="B1" s="50"/>
      <c r="C1" s="473" t="s">
        <v>59</v>
      </c>
      <c r="D1" s="473"/>
      <c r="E1" s="473"/>
      <c r="F1" s="473"/>
      <c r="G1" s="473"/>
      <c r="H1" s="473"/>
      <c r="I1" s="473"/>
      <c r="J1" s="473"/>
      <c r="K1" s="473"/>
      <c r="L1" s="50"/>
      <c r="M1" s="50"/>
      <c r="N1" s="50"/>
      <c r="O1" s="50"/>
    </row>
    <row r="2" spans="1:15" ht="26" customHeight="1">
      <c r="B2" s="22"/>
      <c r="C2" s="467" t="s">
        <v>61</v>
      </c>
      <c r="D2" s="467"/>
      <c r="E2" s="467"/>
      <c r="F2" s="467"/>
      <c r="G2" s="467"/>
      <c r="H2" s="467"/>
      <c r="I2" s="467"/>
      <c r="J2" s="467"/>
      <c r="K2" s="467"/>
      <c r="L2" s="22"/>
      <c r="M2" s="22"/>
      <c r="N2" s="22"/>
      <c r="O2" s="22"/>
    </row>
    <row r="3" spans="1:15" ht="26" customHeight="1">
      <c r="A3" s="467" t="s">
        <v>60</v>
      </c>
      <c r="B3" s="467"/>
      <c r="C3" s="558">
        <v>6</v>
      </c>
      <c r="D3" s="558"/>
      <c r="E3" s="558"/>
      <c r="F3" s="558"/>
      <c r="G3" s="558"/>
      <c r="H3" s="558"/>
      <c r="I3" s="558"/>
      <c r="J3" s="558"/>
      <c r="K3" s="558"/>
    </row>
    <row r="4" spans="1:15" ht="26" customHeight="1">
      <c r="A4" s="467" t="s">
        <v>129</v>
      </c>
      <c r="B4" s="467"/>
      <c r="C4" s="559"/>
      <c r="D4" s="559"/>
      <c r="E4" s="559"/>
      <c r="F4" s="559"/>
      <c r="G4" s="559"/>
      <c r="H4" s="559"/>
      <c r="I4" s="559"/>
      <c r="J4" s="559"/>
      <c r="K4" s="559"/>
    </row>
    <row r="5" spans="1:15" ht="26" customHeight="1">
      <c r="A5" s="467" t="s">
        <v>130</v>
      </c>
      <c r="B5" s="467"/>
      <c r="C5" s="473" t="str">
        <f>"តារាងរបាយការណ៍ប្រាក់កក់ប្រចាំ"</f>
        <v>តារាងរបាយការណ៍ប្រាក់កក់ប្រចាំ</v>
      </c>
      <c r="D5" s="473"/>
      <c r="E5" s="473"/>
      <c r="F5" s="473"/>
      <c r="G5" s="473"/>
      <c r="H5" s="473"/>
      <c r="I5" s="473"/>
      <c r="J5" s="473"/>
      <c r="K5" s="473"/>
    </row>
    <row r="6" spans="1:15" ht="26" customHeight="1" thickBot="1">
      <c r="A6" s="554">
        <f>'14'!A7+1</f>
        <v>148</v>
      </c>
      <c r="B6" s="554"/>
      <c r="C6" s="553"/>
      <c r="D6" s="553"/>
      <c r="E6" s="553"/>
      <c r="F6" s="553"/>
      <c r="G6" s="553"/>
      <c r="H6" s="553"/>
      <c r="I6" s="553"/>
      <c r="J6" s="553"/>
      <c r="K6" s="553"/>
    </row>
    <row r="7" spans="1:15" ht="17" thickTop="1">
      <c r="A7" s="555" t="s">
        <v>138</v>
      </c>
      <c r="B7" s="549" t="s">
        <v>323</v>
      </c>
      <c r="C7" s="549" t="s">
        <v>324</v>
      </c>
      <c r="D7" s="550"/>
      <c r="E7" s="550"/>
      <c r="F7" s="549" t="s">
        <v>325</v>
      </c>
      <c r="G7" s="550"/>
      <c r="H7" s="549" t="s">
        <v>326</v>
      </c>
      <c r="I7" s="550"/>
      <c r="J7" s="549" t="s">
        <v>327</v>
      </c>
      <c r="K7" s="550"/>
      <c r="L7" s="549" t="s">
        <v>328</v>
      </c>
      <c r="M7" s="550"/>
      <c r="N7" s="549" t="s">
        <v>329</v>
      </c>
      <c r="O7" s="551"/>
    </row>
    <row r="8" spans="1:15">
      <c r="A8" s="556"/>
      <c r="B8" s="557"/>
      <c r="C8" s="377" t="s">
        <v>330</v>
      </c>
      <c r="D8" s="377" t="s">
        <v>331</v>
      </c>
      <c r="E8" s="377" t="s">
        <v>332</v>
      </c>
      <c r="F8" s="377" t="s">
        <v>333</v>
      </c>
      <c r="G8" s="377" t="s">
        <v>331</v>
      </c>
      <c r="H8" s="377" t="s">
        <v>259</v>
      </c>
      <c r="I8" s="377" t="s">
        <v>260</v>
      </c>
      <c r="J8" s="377" t="s">
        <v>259</v>
      </c>
      <c r="K8" s="377" t="s">
        <v>260</v>
      </c>
      <c r="L8" s="377" t="s">
        <v>259</v>
      </c>
      <c r="M8" s="377" t="s">
        <v>260</v>
      </c>
      <c r="N8" s="377" t="s">
        <v>259</v>
      </c>
      <c r="O8" s="378" t="s">
        <v>260</v>
      </c>
    </row>
    <row r="9" spans="1:15" ht="17" thickBot="1">
      <c r="A9" s="379"/>
      <c r="B9" s="380"/>
      <c r="C9" s="377"/>
      <c r="D9" s="381"/>
      <c r="E9" s="377"/>
      <c r="F9" s="382"/>
      <c r="G9" s="381"/>
      <c r="H9" s="33"/>
      <c r="I9" s="383"/>
      <c r="J9" s="33"/>
      <c r="K9" s="384"/>
      <c r="L9" s="33"/>
      <c r="M9" s="33"/>
      <c r="N9" s="33"/>
      <c r="O9" s="385"/>
    </row>
    <row r="10" spans="1:15" ht="17" thickBot="1">
      <c r="A10" s="386"/>
      <c r="B10" s="387" t="s">
        <v>334</v>
      </c>
      <c r="C10" s="388"/>
      <c r="D10" s="388"/>
      <c r="E10" s="388"/>
      <c r="F10" s="388"/>
      <c r="G10" s="388"/>
      <c r="H10" s="389"/>
      <c r="I10" s="390">
        <f>SUM(I9:I9)</f>
        <v>0</v>
      </c>
      <c r="J10" s="391">
        <v>0</v>
      </c>
      <c r="K10" s="391">
        <v>0</v>
      </c>
      <c r="L10" s="391">
        <v>0</v>
      </c>
      <c r="M10" s="391">
        <v>0</v>
      </c>
      <c r="N10" s="391">
        <v>0</v>
      </c>
      <c r="O10" s="392">
        <v>0</v>
      </c>
    </row>
    <row r="11" spans="1:15" ht="17" thickBot="1">
      <c r="A11" s="386"/>
      <c r="B11" s="387" t="s">
        <v>335</v>
      </c>
      <c r="C11" s="388"/>
      <c r="D11" s="388"/>
      <c r="E11" s="388"/>
      <c r="F11" s="388"/>
      <c r="G11" s="388"/>
      <c r="H11" s="389"/>
      <c r="I11" s="391">
        <v>0</v>
      </c>
      <c r="J11" s="391">
        <v>0</v>
      </c>
      <c r="K11" s="391">
        <v>0</v>
      </c>
      <c r="L11" s="391">
        <v>0</v>
      </c>
      <c r="M11" s="393">
        <v>0</v>
      </c>
      <c r="N11" s="391">
        <v>0</v>
      </c>
      <c r="O11" s="392">
        <v>0</v>
      </c>
    </row>
    <row r="12" spans="1:15" ht="17" thickBot="1">
      <c r="A12" s="394"/>
      <c r="B12" s="395" t="s">
        <v>336</v>
      </c>
      <c r="C12" s="396"/>
      <c r="D12" s="396"/>
      <c r="E12" s="396"/>
      <c r="F12" s="396"/>
      <c r="G12" s="396"/>
      <c r="H12" s="397"/>
      <c r="I12" s="398">
        <v>0</v>
      </c>
      <c r="J12" s="398">
        <v>0</v>
      </c>
      <c r="K12" s="398">
        <v>0</v>
      </c>
      <c r="L12" s="398">
        <v>0</v>
      </c>
      <c r="M12" s="398">
        <v>0</v>
      </c>
      <c r="N12" s="398">
        <v>0</v>
      </c>
      <c r="O12" s="399">
        <v>0</v>
      </c>
    </row>
    <row r="13" spans="1:15" ht="14.75" customHeight="1" thickTop="1">
      <c r="B13" s="400"/>
      <c r="C13" s="112"/>
      <c r="D13" s="401"/>
      <c r="E13" s="401"/>
      <c r="F13" s="401"/>
      <c r="G13" s="401"/>
      <c r="H13" s="83"/>
      <c r="I13" s="402"/>
      <c r="J13" s="83"/>
      <c r="K13" s="403"/>
      <c r="L13" s="83"/>
      <c r="M13" s="83"/>
      <c r="N13" s="83"/>
      <c r="O13" s="402"/>
    </row>
    <row r="14" spans="1:15">
      <c r="A14" s="18" t="s">
        <v>337</v>
      </c>
      <c r="B14" s="404"/>
      <c r="C14" s="112"/>
      <c r="D14" s="112"/>
      <c r="E14" s="112"/>
      <c r="F14" s="112"/>
      <c r="G14" s="112"/>
      <c r="H14" s="83"/>
      <c r="J14" s="85"/>
      <c r="K14" s="85"/>
      <c r="L14" s="43"/>
      <c r="N14" s="85"/>
    </row>
    <row r="15" spans="1:15">
      <c r="A15" s="552" t="s">
        <v>193</v>
      </c>
      <c r="B15" s="552"/>
      <c r="C15" s="552"/>
      <c r="J15" s="282"/>
      <c r="K15" s="282"/>
      <c r="L15" s="43"/>
      <c r="N15" s="282"/>
    </row>
    <row r="16" spans="1:15">
      <c r="A16" s="552" t="s">
        <v>194</v>
      </c>
      <c r="B16" s="552"/>
      <c r="C16" s="552"/>
      <c r="K16" s="109"/>
      <c r="L16" s="407" t="s">
        <v>128</v>
      </c>
      <c r="M16" s="109"/>
      <c r="N16" s="109"/>
    </row>
    <row r="17" spans="2:15">
      <c r="B17" s="405"/>
      <c r="O17" s="236"/>
    </row>
    <row r="18" spans="2:15">
      <c r="O18" s="236"/>
    </row>
    <row r="19" spans="2:15">
      <c r="L19" s="479" t="s">
        <v>318</v>
      </c>
      <c r="M19" s="479"/>
      <c r="N19" s="29"/>
    </row>
    <row r="20" spans="2:15">
      <c r="L20" s="25"/>
      <c r="M20" s="25"/>
      <c r="N20" s="25"/>
      <c r="O20" s="25"/>
    </row>
    <row r="23" spans="2:15" ht="25">
      <c r="B23" s="406"/>
      <c r="L23" s="406"/>
      <c r="M23" s="283"/>
    </row>
  </sheetData>
  <mergeCells count="20">
    <mergeCell ref="C1:K1"/>
    <mergeCell ref="C2:K2"/>
    <mergeCell ref="A3:B3"/>
    <mergeCell ref="C3:K3"/>
    <mergeCell ref="A4:B4"/>
    <mergeCell ref="C4:K4"/>
    <mergeCell ref="A5:B5"/>
    <mergeCell ref="C5:K6"/>
    <mergeCell ref="A6:B6"/>
    <mergeCell ref="A7:A8"/>
    <mergeCell ref="B7:B8"/>
    <mergeCell ref="C7:E7"/>
    <mergeCell ref="F7:G7"/>
    <mergeCell ref="H7:I7"/>
    <mergeCell ref="J7:K7"/>
    <mergeCell ref="L7:M7"/>
    <mergeCell ref="N7:O7"/>
    <mergeCell ref="A15:C15"/>
    <mergeCell ref="A16:C16"/>
    <mergeCell ref="L19:M19"/>
  </mergeCells>
  <printOptions horizontalCentered="1"/>
  <pageMargins left="0.59055118110236227" right="0.59055118110236227" top="0.78740157480314965" bottom="0.39370078740157483" header="0" footer="0"/>
  <pageSetup paperSize="9" scale="96" orientation="landscape" horizontalDpi="4294967293" verticalDpi="200" r:id="rId1"/>
  <drawing r:id="rId2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547D6-19BE-47DF-8B17-3F5E2166C2B9}">
  <sheetPr codeName="Sheet18">
    <tabColor rgb="FF9C0C84"/>
    <pageSetUpPr fitToPage="1"/>
  </sheetPr>
  <dimension ref="A1:I49"/>
  <sheetViews>
    <sheetView topLeftCell="A36" zoomScaleNormal="100" zoomScalePageLayoutView="172" workbookViewId="0">
      <selection activeCell="D41" sqref="D40:D41"/>
    </sheetView>
  </sheetViews>
  <sheetFormatPr baseColWidth="10" defaultColWidth="8.83203125" defaultRowHeight="16"/>
  <cols>
    <col min="1" max="1" width="5" style="14" customWidth="1"/>
    <col min="2" max="2" width="13.33203125" style="14" customWidth="1"/>
    <col min="3" max="4" width="14" style="14" customWidth="1"/>
    <col min="5" max="5" width="11.5" style="14" customWidth="1"/>
    <col min="6" max="6" width="14.5" style="14" customWidth="1"/>
    <col min="7" max="8" width="14" style="14" customWidth="1"/>
    <col min="9" max="9" width="11.5" style="15" customWidth="1"/>
  </cols>
  <sheetData>
    <row r="1" spans="1:9" ht="27.75" customHeight="1">
      <c r="B1" s="50"/>
      <c r="C1" s="50"/>
      <c r="D1" s="570" t="s">
        <v>59</v>
      </c>
      <c r="E1" s="570"/>
      <c r="F1" s="570"/>
      <c r="G1" s="570"/>
      <c r="H1" s="50"/>
      <c r="I1" s="50"/>
    </row>
    <row r="2" spans="1:9" ht="27.75" customHeight="1">
      <c r="B2" s="22"/>
      <c r="C2" s="22"/>
      <c r="D2" s="571" t="s">
        <v>61</v>
      </c>
      <c r="E2" s="571"/>
      <c r="F2" s="571"/>
      <c r="G2" s="571"/>
      <c r="H2" s="22"/>
      <c r="I2" s="22"/>
    </row>
    <row r="3" spans="1:9" ht="27.75" customHeight="1">
      <c r="A3" s="28" t="s">
        <v>136</v>
      </c>
      <c r="B3" s="335"/>
      <c r="C3" s="23"/>
      <c r="D3" s="572" t="s">
        <v>321</v>
      </c>
      <c r="E3" s="572"/>
      <c r="F3" s="572"/>
      <c r="G3" s="572"/>
      <c r="H3" s="23"/>
    </row>
    <row r="4" spans="1:9" ht="27.75" customHeight="1">
      <c r="A4" s="28" t="s">
        <v>137</v>
      </c>
      <c r="B4" s="335"/>
      <c r="C4" s="23"/>
      <c r="D4" s="573" t="s">
        <v>322</v>
      </c>
      <c r="E4" s="573"/>
      <c r="F4" s="573"/>
      <c r="G4" s="573"/>
      <c r="H4" s="573"/>
      <c r="I4" s="336"/>
    </row>
    <row r="5" spans="1:9" ht="27.75" customHeight="1">
      <c r="A5" s="22" t="s">
        <v>130</v>
      </c>
      <c r="B5" s="335"/>
      <c r="C5" s="23"/>
      <c r="D5" s="573"/>
      <c r="E5" s="573"/>
      <c r="F5" s="573"/>
      <c r="G5" s="573"/>
      <c r="H5" s="573"/>
    </row>
    <row r="6" spans="1:9" ht="27.75" customHeight="1" thickBot="1">
      <c r="A6" s="574">
        <f>1+'15'!$A$6</f>
        <v>149</v>
      </c>
      <c r="B6" s="574"/>
      <c r="C6" s="574"/>
      <c r="D6" s="575" t="e">
        <f>"ប្រចាំ"&amp;#REF!</f>
        <v>#REF!</v>
      </c>
      <c r="E6" s="575"/>
      <c r="F6" s="575"/>
      <c r="G6" s="575"/>
      <c r="H6" s="337"/>
      <c r="I6" s="17"/>
    </row>
    <row r="7" spans="1:9">
      <c r="A7" s="562" t="s">
        <v>138</v>
      </c>
      <c r="B7" s="564" t="s">
        <v>139</v>
      </c>
      <c r="C7" s="566" t="s">
        <v>140</v>
      </c>
      <c r="D7" s="567"/>
      <c r="E7" s="568" t="s">
        <v>141</v>
      </c>
      <c r="F7" s="562" t="s">
        <v>142</v>
      </c>
      <c r="G7" s="566" t="s">
        <v>140</v>
      </c>
      <c r="H7" s="567"/>
      <c r="I7" s="560" t="s">
        <v>141</v>
      </c>
    </row>
    <row r="8" spans="1:9" ht="17" thickBot="1">
      <c r="A8" s="563"/>
      <c r="B8" s="565"/>
      <c r="C8" s="338" t="s">
        <v>143</v>
      </c>
      <c r="D8" s="338" t="s">
        <v>144</v>
      </c>
      <c r="E8" s="569"/>
      <c r="F8" s="563"/>
      <c r="G8" s="338" t="s">
        <v>143</v>
      </c>
      <c r="H8" s="338" t="s">
        <v>144</v>
      </c>
      <c r="I8" s="561"/>
    </row>
    <row r="9" spans="1:9">
      <c r="A9" s="339">
        <v>1</v>
      </c>
      <c r="B9" s="345">
        <v>21615432</v>
      </c>
      <c r="C9" s="340"/>
      <c r="D9" s="341" t="s">
        <v>353</v>
      </c>
      <c r="E9" s="349" t="d">
        <v>2024-02-01</v>
      </c>
      <c r="F9" s="342" t="e">
        <f>#REF!</f>
        <v>#REF!</v>
      </c>
      <c r="G9" s="343" t="e">
        <f>IF((ROUND(#REF!+F9+'17'!F10+SUM(#REF!),-1))-(SUM(#REF!)-SUMIF(#REF!,"VAP",#REF!))=0,"","Check for Error")</f>
        <v>#REF!</v>
      </c>
      <c r="H9" s="344"/>
      <c r="I9" s="408" t="d">
        <v>2024-03-01</v>
      </c>
    </row>
    <row r="10" spans="1:9">
      <c r="A10" s="339">
        <f>A9+1</f>
        <v>2</v>
      </c>
      <c r="B10" s="345">
        <v>7130037</v>
      </c>
      <c r="C10" s="340"/>
      <c r="D10" s="341" t="s">
        <v>354</v>
      </c>
      <c r="E10" s="349" t="d">
        <v>2024-02-02</v>
      </c>
      <c r="F10" s="346"/>
      <c r="G10" s="432"/>
      <c r="H10" s="348"/>
      <c r="I10" s="349"/>
    </row>
    <row r="11" spans="1:9">
      <c r="A11" s="339">
        <f t="shared" ref="A11:A38" si="0">A10+1</f>
        <v>3</v>
      </c>
      <c r="B11" s="345">
        <v>12384539</v>
      </c>
      <c r="C11" s="350"/>
      <c r="D11" s="341" t="s">
        <v>355</v>
      </c>
      <c r="E11" s="349" t="d">
        <v>2024-02-03</v>
      </c>
      <c r="F11" s="346"/>
      <c r="G11" s="354"/>
      <c r="H11" s="347"/>
      <c r="I11" s="349"/>
    </row>
    <row r="12" spans="1:9">
      <c r="A12" s="339">
        <f t="shared" si="0"/>
        <v>4</v>
      </c>
      <c r="B12" s="345">
        <v>18362852</v>
      </c>
      <c r="C12" s="350"/>
      <c r="D12" s="341" t="s">
        <v>356</v>
      </c>
      <c r="E12" s="349" t="d">
        <v>2024-02-04</v>
      </c>
      <c r="F12" s="346"/>
      <c r="G12" s="347"/>
      <c r="H12" s="347"/>
      <c r="I12" s="349"/>
    </row>
    <row r="13" spans="1:9">
      <c r="A13" s="339">
        <f t="shared" si="0"/>
        <v>5</v>
      </c>
      <c r="B13" s="345">
        <v>100</v>
      </c>
      <c r="C13" s="350"/>
      <c r="D13" s="341" t="s">
        <v>357</v>
      </c>
      <c r="E13" s="349" t="d">
        <v>2024-02-04</v>
      </c>
      <c r="F13" s="351"/>
      <c r="G13" s="352"/>
      <c r="H13" s="352"/>
      <c r="I13" s="353"/>
    </row>
    <row r="14" spans="1:9">
      <c r="A14" s="339">
        <f t="shared" si="0"/>
        <v>6</v>
      </c>
      <c r="B14" s="345">
        <v>14545058</v>
      </c>
      <c r="C14" s="350"/>
      <c r="D14" s="341" t="s">
        <v>358</v>
      </c>
      <c r="E14" s="349" t="d">
        <v>2024-02-05</v>
      </c>
      <c r="F14" s="345"/>
      <c r="G14" s="347"/>
      <c r="H14" s="347"/>
      <c r="I14" s="349"/>
    </row>
    <row r="15" spans="1:9">
      <c r="A15" s="339">
        <f t="shared" si="0"/>
        <v>7</v>
      </c>
      <c r="B15" s="345">
        <v>8652786</v>
      </c>
      <c r="C15" s="340"/>
      <c r="D15" s="341" t="s">
        <v>359</v>
      </c>
      <c r="E15" s="349" t="d">
        <v>2024-02-06</v>
      </c>
      <c r="F15" s="345"/>
      <c r="G15" s="347"/>
      <c r="H15" s="347"/>
      <c r="I15" s="349"/>
    </row>
    <row r="16" spans="1:9">
      <c r="A16" s="339">
        <f t="shared" si="0"/>
        <v>8</v>
      </c>
      <c r="B16" s="345">
        <v>11900442</v>
      </c>
      <c r="C16" s="340"/>
      <c r="D16" s="341" t="s">
        <v>360</v>
      </c>
      <c r="E16" s="349" t="d">
        <v>2024-02-07</v>
      </c>
      <c r="F16" s="346"/>
      <c r="G16" s="354"/>
      <c r="H16" s="347"/>
      <c r="I16" s="349"/>
    </row>
    <row r="17" spans="1:9">
      <c r="A17" s="339">
        <f t="shared" si="0"/>
        <v>9</v>
      </c>
      <c r="B17" s="345">
        <v>30418037</v>
      </c>
      <c r="C17" s="340"/>
      <c r="D17" s="341" t="s">
        <v>361</v>
      </c>
      <c r="E17" s="349" t="d">
        <v>2024-02-08</v>
      </c>
      <c r="F17" s="346"/>
      <c r="G17" s="354"/>
      <c r="H17" s="347"/>
      <c r="I17" s="349"/>
    </row>
    <row r="18" spans="1:9">
      <c r="A18" s="339">
        <f t="shared" si="0"/>
        <v>10</v>
      </c>
      <c r="B18" s="345">
        <v>9298419</v>
      </c>
      <c r="C18" s="340"/>
      <c r="D18" s="341" t="s">
        <v>362</v>
      </c>
      <c r="E18" s="349" t="d">
        <v>2024-02-09</v>
      </c>
      <c r="F18" s="346"/>
      <c r="G18" s="354"/>
      <c r="H18" s="347"/>
      <c r="I18" s="349"/>
    </row>
    <row r="19" spans="1:9">
      <c r="A19" s="339">
        <f t="shared" si="0"/>
        <v>11</v>
      </c>
      <c r="B19" s="345">
        <v>8298153</v>
      </c>
      <c r="C19" s="340"/>
      <c r="D19" s="341" t="s">
        <v>363</v>
      </c>
      <c r="E19" s="349" t="d">
        <v>2024-02-10</v>
      </c>
      <c r="F19" s="346"/>
      <c r="G19" s="354"/>
      <c r="H19" s="347"/>
      <c r="I19" s="349"/>
    </row>
    <row r="20" spans="1:9">
      <c r="A20" s="339">
        <f t="shared" si="0"/>
        <v>12</v>
      </c>
      <c r="B20" s="345">
        <v>7039719</v>
      </c>
      <c r="C20" s="340"/>
      <c r="D20" s="341" t="s">
        <v>364</v>
      </c>
      <c r="E20" s="349" t="d">
        <v>2024-02-11</v>
      </c>
      <c r="F20" s="346"/>
      <c r="G20" s="354"/>
      <c r="H20" s="347"/>
      <c r="I20" s="349"/>
    </row>
    <row r="21" spans="1:9">
      <c r="A21" s="339">
        <f t="shared" si="0"/>
        <v>13</v>
      </c>
      <c r="B21" s="345">
        <v>10253000</v>
      </c>
      <c r="C21" s="340"/>
      <c r="D21" s="341" t="s">
        <v>365</v>
      </c>
      <c r="E21" s="349" t="d">
        <v>2024-02-12</v>
      </c>
      <c r="F21" s="346"/>
      <c r="G21" s="354"/>
      <c r="H21" s="347"/>
      <c r="I21" s="349"/>
    </row>
    <row r="22" spans="1:9">
      <c r="A22" s="339">
        <f t="shared" si="0"/>
        <v>14</v>
      </c>
      <c r="B22" s="345">
        <v>7615576</v>
      </c>
      <c r="C22" s="340"/>
      <c r="D22" s="341" t="s">
        <v>366</v>
      </c>
      <c r="E22" s="349" t="d">
        <v>2024-02-13</v>
      </c>
      <c r="F22" s="346"/>
      <c r="G22" s="354"/>
      <c r="H22" s="347"/>
      <c r="I22" s="349"/>
    </row>
    <row r="23" spans="1:9">
      <c r="A23" s="339">
        <f t="shared" si="0"/>
        <v>15</v>
      </c>
      <c r="B23" s="345">
        <v>8307358</v>
      </c>
      <c r="C23" s="340"/>
      <c r="D23" s="341" t="s">
        <v>367</v>
      </c>
      <c r="E23" s="349" t="d">
        <v>2024-02-14</v>
      </c>
      <c r="F23" s="346"/>
      <c r="G23" s="354"/>
      <c r="H23" s="347"/>
      <c r="I23" s="349"/>
    </row>
    <row r="24" spans="1:9">
      <c r="A24" s="339">
        <f t="shared" si="0"/>
        <v>16</v>
      </c>
      <c r="B24" s="345">
        <v>9171883</v>
      </c>
      <c r="C24" s="340"/>
      <c r="D24" s="341" t="s">
        <v>368</v>
      </c>
      <c r="E24" s="349" t="d">
        <v>2024-02-15</v>
      </c>
      <c r="F24" s="346"/>
      <c r="G24" s="354"/>
      <c r="H24" s="347"/>
      <c r="I24" s="349"/>
    </row>
    <row r="25" spans="1:9">
      <c r="A25" s="339">
        <f t="shared" si="0"/>
        <v>17</v>
      </c>
      <c r="B25" s="345">
        <v>8660446</v>
      </c>
      <c r="C25" s="340"/>
      <c r="D25" s="341" t="s">
        <v>369</v>
      </c>
      <c r="E25" s="349" t="d">
        <v>2024-02-16</v>
      </c>
      <c r="F25" s="346"/>
      <c r="G25" s="354"/>
      <c r="H25" s="347"/>
      <c r="I25" s="349"/>
    </row>
    <row r="26" spans="1:9">
      <c r="A26" s="339">
        <f t="shared" si="0"/>
        <v>18</v>
      </c>
      <c r="B26" s="345">
        <v>9969562</v>
      </c>
      <c r="C26" s="340"/>
      <c r="D26" s="341" t="s">
        <v>370</v>
      </c>
      <c r="E26" s="349" t="d">
        <v>2024-02-17</v>
      </c>
      <c r="F26" s="346"/>
      <c r="G26" s="354"/>
      <c r="H26" s="347"/>
      <c r="I26" s="349"/>
    </row>
    <row r="27" spans="1:9">
      <c r="A27" s="339">
        <f t="shared" si="0"/>
        <v>19</v>
      </c>
      <c r="B27" s="345">
        <v>10907475</v>
      </c>
      <c r="C27" s="340"/>
      <c r="D27" s="341" t="s">
        <v>371</v>
      </c>
      <c r="E27" s="349" t="d">
        <v>2024-02-18</v>
      </c>
      <c r="F27" s="346"/>
      <c r="G27" s="354"/>
      <c r="H27" s="347"/>
      <c r="I27" s="349"/>
    </row>
    <row r="28" spans="1:9">
      <c r="A28" s="339">
        <f t="shared" si="0"/>
        <v>20</v>
      </c>
      <c r="B28" s="345">
        <v>8931793</v>
      </c>
      <c r="C28" s="431" t="s">
        <v>381</v>
      </c>
      <c r="D28" s="341"/>
      <c r="E28" s="349" t="d">
        <v>2024-02-19</v>
      </c>
      <c r="F28" s="346"/>
      <c r="G28" s="354"/>
      <c r="H28" s="347"/>
      <c r="I28" s="349"/>
    </row>
    <row r="29" spans="1:9">
      <c r="A29" s="339">
        <f t="shared" si="0"/>
        <v>21</v>
      </c>
      <c r="B29" s="345">
        <v>16275786</v>
      </c>
      <c r="C29" s="340"/>
      <c r="D29" s="341" t="s">
        <v>372</v>
      </c>
      <c r="E29" s="349" t="d">
        <v>2024-02-20</v>
      </c>
      <c r="F29" s="346"/>
      <c r="G29" s="354"/>
      <c r="H29" s="347"/>
      <c r="I29" s="349"/>
    </row>
    <row r="30" spans="1:9">
      <c r="A30" s="339">
        <f t="shared" si="0"/>
        <v>22</v>
      </c>
      <c r="B30" s="345">
        <v>14376778</v>
      </c>
      <c r="C30" s="340"/>
      <c r="D30" s="341" t="s">
        <v>373</v>
      </c>
      <c r="E30" s="349" t="d">
        <v>2024-02-21</v>
      </c>
      <c r="F30" s="346"/>
      <c r="G30" s="354"/>
      <c r="H30" s="347"/>
      <c r="I30" s="349"/>
    </row>
    <row r="31" spans="1:9">
      <c r="A31" s="339">
        <f t="shared" si="0"/>
        <v>23</v>
      </c>
      <c r="B31" s="345">
        <v>9421804</v>
      </c>
      <c r="C31" s="340"/>
      <c r="D31" s="341" t="s">
        <v>374</v>
      </c>
      <c r="E31" s="349" t="d">
        <v>2024-02-22</v>
      </c>
      <c r="F31" s="346"/>
      <c r="G31" s="354"/>
      <c r="H31" s="347"/>
      <c r="I31" s="349"/>
    </row>
    <row r="32" spans="1:9">
      <c r="A32" s="339">
        <f t="shared" si="0"/>
        <v>24</v>
      </c>
      <c r="B32" s="345">
        <v>8831550</v>
      </c>
      <c r="C32" s="340"/>
      <c r="D32" s="341" t="s">
        <v>375</v>
      </c>
      <c r="E32" s="349" t="d">
        <v>2024-02-23</v>
      </c>
      <c r="F32" s="346"/>
      <c r="G32" s="354"/>
      <c r="H32" s="347"/>
      <c r="I32" s="349"/>
    </row>
    <row r="33" spans="1:9">
      <c r="A33" s="339">
        <f t="shared" si="0"/>
        <v>25</v>
      </c>
      <c r="B33" s="345">
        <v>15899134</v>
      </c>
      <c r="C33" s="340"/>
      <c r="D33" s="341" t="s">
        <v>376</v>
      </c>
      <c r="E33" s="349" t="d">
        <v>2024-02-24</v>
      </c>
      <c r="F33" s="346"/>
      <c r="G33" s="354"/>
      <c r="H33" s="347"/>
      <c r="I33" s="349"/>
    </row>
    <row r="34" spans="1:9">
      <c r="A34" s="339">
        <f t="shared" si="0"/>
        <v>26</v>
      </c>
      <c r="B34" s="345">
        <v>9712837</v>
      </c>
      <c r="C34" s="340"/>
      <c r="D34" s="341" t="s">
        <v>377</v>
      </c>
      <c r="E34" s="349" t="d">
        <v>2024-02-25</v>
      </c>
      <c r="F34" s="346"/>
      <c r="G34" s="354"/>
      <c r="H34" s="347"/>
      <c r="I34" s="349"/>
    </row>
    <row r="35" spans="1:9">
      <c r="A35" s="339">
        <f t="shared" si="0"/>
        <v>27</v>
      </c>
      <c r="B35" s="345">
        <v>8714509</v>
      </c>
      <c r="C35" s="340"/>
      <c r="D35" s="341" t="s">
        <v>378</v>
      </c>
      <c r="E35" s="349" t="d">
        <v>2024-02-26</v>
      </c>
      <c r="F35" s="346"/>
      <c r="G35" s="354"/>
      <c r="H35" s="347"/>
      <c r="I35" s="349"/>
    </row>
    <row r="36" spans="1:9">
      <c r="A36" s="339">
        <f t="shared" si="0"/>
        <v>28</v>
      </c>
      <c r="B36" s="345">
        <v>8485101</v>
      </c>
      <c r="C36" s="340"/>
      <c r="D36" s="341" t="s">
        <v>379</v>
      </c>
      <c r="E36" s="349" t="d">
        <v>2024-02-27</v>
      </c>
      <c r="F36" s="346"/>
      <c r="G36" s="354"/>
      <c r="H36" s="347"/>
      <c r="I36" s="349"/>
    </row>
    <row r="37" spans="1:9">
      <c r="A37" s="339">
        <f t="shared" si="0"/>
        <v>29</v>
      </c>
      <c r="B37" s="345">
        <v>7440632</v>
      </c>
      <c r="C37" s="431" t="s">
        <v>382</v>
      </c>
      <c r="D37" s="341" t="s">
        <v>340</v>
      </c>
      <c r="E37" s="349" t="d">
        <v>2024-02-28</v>
      </c>
      <c r="F37" s="346"/>
      <c r="G37" s="354"/>
      <c r="H37" s="347"/>
      <c r="I37" s="349"/>
    </row>
    <row r="38" spans="1:9" ht="17" thickBot="1">
      <c r="A38" s="339">
        <f t="shared" si="0"/>
        <v>30</v>
      </c>
      <c r="B38" s="345">
        <v>12605136</v>
      </c>
      <c r="C38" s="340"/>
      <c r="D38" s="341" t="s">
        <v>380</v>
      </c>
      <c r="E38" s="349" t="d">
        <v>2024-02-29</v>
      </c>
      <c r="F38" s="346"/>
      <c r="G38" s="354"/>
      <c r="H38" s="347"/>
      <c r="I38" s="349"/>
    </row>
    <row r="39" spans="1:9" ht="17" thickBot="1">
      <c r="A39" s="355" t="s">
        <v>126</v>
      </c>
      <c r="B39" s="356">
        <f>SUM(B9:B38)</f>
        <v>335225934</v>
      </c>
      <c r="C39" s="357"/>
      <c r="D39" s="358"/>
      <c r="E39" s="359"/>
      <c r="F39" s="356" t="e">
        <f>SUM(F9:F38)</f>
        <v>#REF!</v>
      </c>
      <c r="G39" s="360"/>
      <c r="H39" s="360"/>
      <c r="I39" s="361"/>
    </row>
    <row r="40" spans="1:9">
      <c r="A40" s="362"/>
      <c r="B40" s="363"/>
      <c r="C40" s="364"/>
      <c r="D40" s="365"/>
      <c r="E40" s="366"/>
      <c r="F40" s="363"/>
      <c r="G40" s="364"/>
      <c r="H40" s="364"/>
      <c r="I40" s="367"/>
    </row>
    <row r="41" spans="1:9">
      <c r="A41" s="482" t="s">
        <v>316</v>
      </c>
      <c r="B41" s="482"/>
      <c r="C41" s="482"/>
      <c r="D41" s="433"/>
      <c r="E41" s="368"/>
      <c r="F41" s="369"/>
      <c r="G41" s="460" t="e">
        <f>#REF!</f>
        <v>#REF!</v>
      </c>
      <c r="H41" s="460"/>
      <c r="I41" s="460"/>
    </row>
    <row r="42" spans="1:9">
      <c r="A42" s="483" t="s">
        <v>194</v>
      </c>
      <c r="B42" s="483"/>
      <c r="C42" s="483"/>
      <c r="D42" s="16"/>
      <c r="E42" s="370"/>
      <c r="F42" s="371"/>
      <c r="G42" s="460" t="e">
        <f>#REF!</f>
        <v>#REF!</v>
      </c>
      <c r="H42" s="460"/>
      <c r="I42" s="460"/>
    </row>
    <row r="43" spans="1:9">
      <c r="A43" s="53"/>
      <c r="B43" s="372"/>
      <c r="C43" s="53"/>
      <c r="D43" s="373"/>
      <c r="E43" s="371"/>
      <c r="F43" s="371"/>
      <c r="G43" s="53"/>
      <c r="H43" s="234" t="s">
        <v>128</v>
      </c>
      <c r="I43" s="53"/>
    </row>
    <row r="44" spans="1:9">
      <c r="A44" s="53"/>
      <c r="B44" s="372"/>
      <c r="C44" s="53"/>
      <c r="D44" s="373"/>
      <c r="E44" s="371"/>
      <c r="F44" s="371"/>
      <c r="G44" s="53"/>
      <c r="H44" s="53"/>
      <c r="I44" s="232"/>
    </row>
    <row r="45" spans="1:9">
      <c r="A45" s="53"/>
      <c r="B45" s="372"/>
      <c r="C45" s="53"/>
      <c r="D45" s="374"/>
      <c r="E45" s="371"/>
      <c r="F45" s="371"/>
      <c r="G45" s="53"/>
      <c r="H45" s="53"/>
      <c r="I45" s="232"/>
    </row>
    <row r="46" spans="1:9">
      <c r="A46" s="53"/>
      <c r="B46" s="375"/>
      <c r="C46" s="53"/>
      <c r="D46" s="53"/>
      <c r="E46" s="371"/>
      <c r="F46" s="371"/>
      <c r="G46" s="53"/>
      <c r="H46" s="234" t="s">
        <v>318</v>
      </c>
      <c r="I46" s="53"/>
    </row>
    <row r="47" spans="1:9">
      <c r="A47" s="53"/>
      <c r="B47" s="53"/>
      <c r="C47" s="53"/>
      <c r="D47" s="53"/>
      <c r="E47" s="53"/>
      <c r="F47" s="371"/>
      <c r="G47" s="53"/>
      <c r="H47" s="53"/>
      <c r="I47" s="376"/>
    </row>
    <row r="49" spans="4:4">
      <c r="D49" s="231"/>
    </row>
  </sheetData>
  <mergeCells count="17">
    <mergeCell ref="D1:G1"/>
    <mergeCell ref="D2:G2"/>
    <mergeCell ref="D3:G3"/>
    <mergeCell ref="D4:H5"/>
    <mergeCell ref="A6:C6"/>
    <mergeCell ref="D6:G6"/>
    <mergeCell ref="I7:I8"/>
    <mergeCell ref="A41:C41"/>
    <mergeCell ref="A42:C42"/>
    <mergeCell ref="A7:A8"/>
    <mergeCell ref="B7:B8"/>
    <mergeCell ref="C7:D7"/>
    <mergeCell ref="E7:E8"/>
    <mergeCell ref="F7:F8"/>
    <mergeCell ref="G7:H7"/>
    <mergeCell ref="G41:I41"/>
    <mergeCell ref="G42:I42"/>
  </mergeCells>
  <printOptions horizontalCentered="1"/>
  <pageMargins left="0.59055118110236227" right="0.59055118110236227" top="0.78740157480314965" bottom="0.39370078740157483" header="0" footer="0"/>
  <pageSetup paperSize="9" fitToHeight="0" orientation="landscape" horizontalDpi="4294967293" verticalDpi="200" r:id="rId1"/>
  <headerFooter>
    <oddFooter>&amp;C&amp;"Khmer MEF1,Regular"&amp;8ទំព័រទី &amp;P នៃ &amp;N</oddFooter>
  </headerFooter>
  <drawing r:id="rId2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1001-B114-4D01-8E7B-5C204904C700}">
  <sheetPr codeName="Sheet19">
    <tabColor rgb="FF9C0C84"/>
    <pageSetUpPr fitToPage="1"/>
  </sheetPr>
  <dimension ref="A1:H47"/>
  <sheetViews>
    <sheetView topLeftCell="A28" zoomScaleNormal="100" workbookViewId="0">
      <selection activeCell="F17" sqref="F17"/>
    </sheetView>
  </sheetViews>
  <sheetFormatPr baseColWidth="10" defaultColWidth="8.83203125" defaultRowHeight="16"/>
  <cols>
    <col min="1" max="1" width="6.6640625" style="18" customWidth="1"/>
    <col min="2" max="2" width="14.5" style="18" customWidth="1"/>
    <col min="3" max="3" width="14.33203125" style="18" customWidth="1"/>
    <col min="4" max="4" width="15.6640625" style="18" customWidth="1"/>
    <col min="5" max="5" width="12" style="18" customWidth="1"/>
    <col min="6" max="6" width="14.5" style="334" customWidth="1"/>
    <col min="7" max="7" width="15.6640625" style="18" customWidth="1"/>
    <col min="8" max="8" width="12" style="19" customWidth="1"/>
  </cols>
  <sheetData>
    <row r="1" spans="1:8">
      <c r="B1" s="306"/>
      <c r="C1" s="306"/>
      <c r="D1" s="580" t="s">
        <v>59</v>
      </c>
      <c r="E1" s="580"/>
      <c r="F1" s="580"/>
      <c r="G1" s="306"/>
      <c r="H1" s="306"/>
    </row>
    <row r="2" spans="1:8">
      <c r="B2" s="307"/>
      <c r="C2" s="307"/>
      <c r="D2" s="581" t="s">
        <v>145</v>
      </c>
      <c r="E2" s="581"/>
      <c r="F2" s="581"/>
      <c r="G2" s="307"/>
      <c r="H2" s="307"/>
    </row>
    <row r="3" spans="1:8" ht="26.25" customHeight="1">
      <c r="A3" s="14"/>
      <c r="B3" s="308" t="s">
        <v>60</v>
      </c>
      <c r="C3" s="253"/>
      <c r="D3" s="582">
        <v>3</v>
      </c>
      <c r="E3" s="582"/>
      <c r="F3" s="582"/>
      <c r="G3" s="14"/>
      <c r="H3" s="14"/>
    </row>
    <row r="4" spans="1:8" ht="26.25" customHeight="1">
      <c r="A4" s="14"/>
      <c r="B4" s="308" t="s">
        <v>129</v>
      </c>
      <c r="C4" s="253"/>
      <c r="D4" s="583" t="s">
        <v>338</v>
      </c>
      <c r="E4" s="583"/>
      <c r="F4" s="583"/>
      <c r="G4" s="14"/>
      <c r="H4" s="50"/>
    </row>
    <row r="5" spans="1:8" ht="26.25" customHeight="1">
      <c r="A5" s="14"/>
      <c r="B5" s="308" t="s">
        <v>130</v>
      </c>
      <c r="C5" s="253"/>
      <c r="D5" s="583"/>
      <c r="E5" s="583"/>
      <c r="F5" s="583"/>
      <c r="G5" s="14"/>
      <c r="H5" s="15"/>
    </row>
    <row r="6" spans="1:8" ht="26.25" customHeight="1">
      <c r="A6" s="492">
        <f>1+'16'!$A$6</f>
        <v>150</v>
      </c>
      <c r="B6" s="492"/>
      <c r="C6" s="492"/>
      <c r="D6" s="584" t="e">
        <f>"តាមរយៈប្រព័ន្ធធនាគារពាណិជ្ជ ប្រចាំ"&amp;#REF!</f>
        <v>#REF!</v>
      </c>
      <c r="E6" s="584"/>
      <c r="F6" s="584"/>
      <c r="G6" s="20"/>
      <c r="H6" s="15"/>
    </row>
    <row r="7" spans="1:8" ht="11.25" customHeight="1" thickBot="1">
      <c r="A7" s="21"/>
      <c r="B7" s="21"/>
      <c r="C7" s="21"/>
      <c r="D7" s="585"/>
      <c r="E7" s="585"/>
      <c r="F7" s="585"/>
      <c r="G7" s="21"/>
      <c r="H7" s="21"/>
    </row>
    <row r="8" spans="1:8">
      <c r="A8" s="562" t="s">
        <v>138</v>
      </c>
      <c r="B8" s="564" t="s">
        <v>139</v>
      </c>
      <c r="C8" s="309" t="s">
        <v>140</v>
      </c>
      <c r="D8" s="309" t="s">
        <v>140</v>
      </c>
      <c r="E8" s="568" t="s">
        <v>146</v>
      </c>
      <c r="F8" s="576" t="s">
        <v>339</v>
      </c>
      <c r="G8" s="309" t="s">
        <v>140</v>
      </c>
      <c r="H8" s="578" t="s">
        <v>141</v>
      </c>
    </row>
    <row r="9" spans="1:8" ht="17" thickBot="1">
      <c r="A9" s="563"/>
      <c r="B9" s="565"/>
      <c r="C9" s="310" t="s">
        <v>143</v>
      </c>
      <c r="D9" s="310" t="s">
        <v>144</v>
      </c>
      <c r="E9" s="569"/>
      <c r="F9" s="577"/>
      <c r="G9" s="310" t="s">
        <v>143</v>
      </c>
      <c r="H9" s="579"/>
    </row>
    <row r="10" spans="1:8">
      <c r="A10" s="311">
        <v>1</v>
      </c>
      <c r="B10" s="312">
        <f>'16'!B9</f>
        <v>21615432</v>
      </c>
      <c r="C10" s="313"/>
      <c r="D10" s="341" t="str">
        <f>'16'!D9</f>
        <v>40320209433</v>
      </c>
      <c r="E10" s="349" t="d">
        <f>'16'!E9</f>
        <v>2024-02-01</v>
      </c>
      <c r="F10" s="314" t="e">
        <f>#REF!</f>
        <v>#REF!</v>
      </c>
      <c r="G10" s="315"/>
      <c r="H10" s="420" t="d">
        <v>2024-03-01</v>
      </c>
    </row>
    <row r="11" spans="1:8">
      <c r="A11" s="316">
        <f t="shared" ref="A11:A39" si="0">A10+1</f>
        <v>2</v>
      </c>
      <c r="B11" s="317">
        <f>'16'!B10</f>
        <v>7130037</v>
      </c>
      <c r="C11" s="318"/>
      <c r="D11" s="341" t="str">
        <f>'16'!D10</f>
        <v>40330653492</v>
      </c>
      <c r="E11" s="349" t="d">
        <f>'16'!E10</f>
        <v>2024-02-02</v>
      </c>
      <c r="F11" s="320"/>
      <c r="G11" s="319"/>
      <c r="H11" s="321"/>
    </row>
    <row r="12" spans="1:8">
      <c r="A12" s="316">
        <f t="shared" si="0"/>
        <v>3</v>
      </c>
      <c r="B12" s="317">
        <f>'16'!B11</f>
        <v>12384539</v>
      </c>
      <c r="C12" s="318"/>
      <c r="D12" s="341" t="s">
        <v>355</v>
      </c>
      <c r="E12" s="349" t="d">
        <f>'16'!E11</f>
        <v>2024-02-03</v>
      </c>
      <c r="F12" s="320"/>
      <c r="G12" s="319"/>
      <c r="H12" s="321"/>
    </row>
    <row r="13" spans="1:8">
      <c r="A13" s="316">
        <f t="shared" si="0"/>
        <v>4</v>
      </c>
      <c r="B13" s="317">
        <f>'16'!B12</f>
        <v>18362852</v>
      </c>
      <c r="C13" s="318"/>
      <c r="D13" s="341" t="s">
        <v>356</v>
      </c>
      <c r="E13" s="349" t="d">
        <f>'16'!E12</f>
        <v>2024-02-04</v>
      </c>
      <c r="F13" s="320"/>
      <c r="G13" s="319"/>
      <c r="H13" s="321"/>
    </row>
    <row r="14" spans="1:8">
      <c r="A14" s="316">
        <f t="shared" si="0"/>
        <v>5</v>
      </c>
      <c r="B14" s="317">
        <f>'16'!B13</f>
        <v>100</v>
      </c>
      <c r="C14" s="318"/>
      <c r="D14" s="341" t="s">
        <v>357</v>
      </c>
      <c r="E14" s="349" t="d">
        <f>'16'!E13</f>
        <v>2024-02-04</v>
      </c>
      <c r="F14" s="322"/>
      <c r="G14" s="319"/>
      <c r="H14" s="321"/>
    </row>
    <row r="15" spans="1:8">
      <c r="A15" s="316">
        <f t="shared" si="0"/>
        <v>6</v>
      </c>
      <c r="B15" s="317">
        <f>'16'!B14</f>
        <v>14545058</v>
      </c>
      <c r="C15" s="318"/>
      <c r="D15" s="341" t="s">
        <v>358</v>
      </c>
      <c r="E15" s="349" t="d">
        <f>'16'!E14</f>
        <v>2024-02-05</v>
      </c>
      <c r="F15" s="322"/>
      <c r="G15" s="319"/>
      <c r="H15" s="321"/>
    </row>
    <row r="16" spans="1:8">
      <c r="A16" s="316">
        <f t="shared" si="0"/>
        <v>7</v>
      </c>
      <c r="B16" s="317">
        <f>'16'!B15</f>
        <v>8652786</v>
      </c>
      <c r="C16" s="318"/>
      <c r="D16" s="341" t="s">
        <v>359</v>
      </c>
      <c r="E16" s="349" t="d">
        <f>'16'!E15</f>
        <v>2024-02-06</v>
      </c>
      <c r="F16" s="322"/>
      <c r="G16" s="319"/>
      <c r="H16" s="321"/>
    </row>
    <row r="17" spans="1:8">
      <c r="A17" s="316">
        <f t="shared" si="0"/>
        <v>8</v>
      </c>
      <c r="B17" s="317">
        <f>'16'!B16</f>
        <v>11900442</v>
      </c>
      <c r="C17" s="318"/>
      <c r="D17" s="341" t="s">
        <v>360</v>
      </c>
      <c r="E17" s="349" t="d">
        <f>'16'!E16</f>
        <v>2024-02-07</v>
      </c>
      <c r="F17" s="322"/>
      <c r="G17" s="319"/>
      <c r="H17" s="321"/>
    </row>
    <row r="18" spans="1:8">
      <c r="A18" s="316">
        <f t="shared" si="0"/>
        <v>9</v>
      </c>
      <c r="B18" s="317">
        <f>'16'!B17</f>
        <v>30418037</v>
      </c>
      <c r="C18" s="318"/>
      <c r="D18" s="341" t="s">
        <v>361</v>
      </c>
      <c r="E18" s="349" t="d">
        <f>'16'!E17</f>
        <v>2024-02-08</v>
      </c>
      <c r="F18" s="322"/>
      <c r="G18" s="319"/>
      <c r="H18" s="321"/>
    </row>
    <row r="19" spans="1:8">
      <c r="A19" s="316">
        <f t="shared" si="0"/>
        <v>10</v>
      </c>
      <c r="B19" s="317">
        <f>'16'!B18</f>
        <v>9298419</v>
      </c>
      <c r="C19" s="318"/>
      <c r="D19" s="341" t="s">
        <v>362</v>
      </c>
      <c r="E19" s="349" t="d">
        <f>'16'!E18</f>
        <v>2024-02-09</v>
      </c>
      <c r="F19" s="322"/>
      <c r="G19" s="319"/>
      <c r="H19" s="321"/>
    </row>
    <row r="20" spans="1:8">
      <c r="A20" s="316">
        <f t="shared" si="0"/>
        <v>11</v>
      </c>
      <c r="B20" s="317">
        <f>'16'!B19</f>
        <v>8298153</v>
      </c>
      <c r="C20" s="318"/>
      <c r="D20" s="341" t="s">
        <v>363</v>
      </c>
      <c r="E20" s="349" t="d">
        <f>'16'!E19</f>
        <v>2024-02-10</v>
      </c>
      <c r="F20" s="322"/>
      <c r="G20" s="319"/>
      <c r="H20" s="321"/>
    </row>
    <row r="21" spans="1:8">
      <c r="A21" s="316">
        <f t="shared" si="0"/>
        <v>12</v>
      </c>
      <c r="B21" s="317">
        <f>'16'!B20</f>
        <v>7039719</v>
      </c>
      <c r="C21" s="318"/>
      <c r="D21" s="341" t="s">
        <v>364</v>
      </c>
      <c r="E21" s="349" t="d">
        <f>'16'!E20</f>
        <v>2024-02-11</v>
      </c>
      <c r="F21" s="322"/>
      <c r="G21" s="319"/>
      <c r="H21" s="321"/>
    </row>
    <row r="22" spans="1:8">
      <c r="A22" s="316">
        <f t="shared" si="0"/>
        <v>13</v>
      </c>
      <c r="B22" s="317">
        <f>'16'!B21</f>
        <v>10253000</v>
      </c>
      <c r="C22" s="318"/>
      <c r="D22" s="341" t="s">
        <v>365</v>
      </c>
      <c r="E22" s="349" t="d">
        <f>'16'!E21</f>
        <v>2024-02-12</v>
      </c>
      <c r="F22" s="322"/>
      <c r="G22" s="319"/>
      <c r="H22" s="321"/>
    </row>
    <row r="23" spans="1:8">
      <c r="A23" s="316">
        <f t="shared" si="0"/>
        <v>14</v>
      </c>
      <c r="B23" s="317">
        <f>'16'!B22</f>
        <v>7615576</v>
      </c>
      <c r="C23" s="318"/>
      <c r="D23" s="341" t="s">
        <v>366</v>
      </c>
      <c r="E23" s="349" t="d">
        <f>'16'!E22</f>
        <v>2024-02-13</v>
      </c>
      <c r="F23" s="322"/>
      <c r="G23" s="319"/>
      <c r="H23" s="321"/>
    </row>
    <row r="24" spans="1:8">
      <c r="A24" s="316">
        <f t="shared" si="0"/>
        <v>15</v>
      </c>
      <c r="B24" s="317">
        <f>'16'!B23</f>
        <v>8307358</v>
      </c>
      <c r="C24" s="318"/>
      <c r="D24" s="341" t="s">
        <v>367</v>
      </c>
      <c r="E24" s="349" t="d">
        <f>'16'!E23</f>
        <v>2024-02-14</v>
      </c>
      <c r="F24" s="322"/>
      <c r="G24" s="319"/>
      <c r="H24" s="321"/>
    </row>
    <row r="25" spans="1:8">
      <c r="A25" s="316">
        <f t="shared" si="0"/>
        <v>16</v>
      </c>
      <c r="B25" s="317">
        <f>'16'!B24</f>
        <v>9171883</v>
      </c>
      <c r="C25" s="318"/>
      <c r="D25" s="341" t="s">
        <v>368</v>
      </c>
      <c r="E25" s="349" t="d">
        <f>'16'!E24</f>
        <v>2024-02-15</v>
      </c>
      <c r="F25" s="322"/>
      <c r="G25" s="319"/>
      <c r="H25" s="321"/>
    </row>
    <row r="26" spans="1:8">
      <c r="A26" s="316">
        <f t="shared" si="0"/>
        <v>17</v>
      </c>
      <c r="B26" s="317">
        <f>'16'!B25</f>
        <v>8660446</v>
      </c>
      <c r="C26" s="318"/>
      <c r="D26" s="341" t="s">
        <v>369</v>
      </c>
      <c r="E26" s="349" t="d">
        <f>'16'!E25</f>
        <v>2024-02-16</v>
      </c>
      <c r="F26" s="322"/>
      <c r="G26" s="319"/>
      <c r="H26" s="321"/>
    </row>
    <row r="27" spans="1:8">
      <c r="A27" s="316">
        <f t="shared" si="0"/>
        <v>18</v>
      </c>
      <c r="B27" s="317">
        <f>'16'!B26</f>
        <v>9969562</v>
      </c>
      <c r="C27" s="318"/>
      <c r="D27" s="341" t="s">
        <v>370</v>
      </c>
      <c r="E27" s="349" t="d">
        <f>'16'!E26</f>
        <v>2024-02-17</v>
      </c>
      <c r="F27" s="322"/>
      <c r="G27" s="319"/>
      <c r="H27" s="321"/>
    </row>
    <row r="28" spans="1:8">
      <c r="A28" s="316">
        <f t="shared" si="0"/>
        <v>19</v>
      </c>
      <c r="B28" s="317">
        <f>'16'!B27</f>
        <v>10907475</v>
      </c>
      <c r="C28" s="318"/>
      <c r="D28" s="341" t="s">
        <v>371</v>
      </c>
      <c r="E28" s="349" t="d">
        <f>'16'!E27</f>
        <v>2024-02-18</v>
      </c>
      <c r="F28" s="322"/>
      <c r="G28" s="319"/>
      <c r="H28" s="321"/>
    </row>
    <row r="29" spans="1:8">
      <c r="A29" s="316">
        <f t="shared" si="0"/>
        <v>20</v>
      </c>
      <c r="B29" s="317">
        <f>'16'!B28</f>
        <v>8931793</v>
      </c>
      <c r="C29" s="318" t="s">
        <v>381</v>
      </c>
      <c r="D29" s="341"/>
      <c r="E29" s="349" t="d">
        <f>'16'!E28</f>
        <v>2024-02-19</v>
      </c>
      <c r="F29" s="322"/>
      <c r="G29" s="319"/>
      <c r="H29" s="321"/>
    </row>
    <row r="30" spans="1:8">
      <c r="A30" s="316">
        <f t="shared" si="0"/>
        <v>21</v>
      </c>
      <c r="B30" s="317">
        <f>'16'!B29</f>
        <v>16275786</v>
      </c>
      <c r="C30" s="318"/>
      <c r="D30" s="341" t="s">
        <v>372</v>
      </c>
      <c r="E30" s="349" t="d">
        <f>'16'!E29</f>
        <v>2024-02-20</v>
      </c>
      <c r="F30" s="322"/>
      <c r="G30" s="319"/>
      <c r="H30" s="321"/>
    </row>
    <row r="31" spans="1:8">
      <c r="A31" s="316">
        <f t="shared" si="0"/>
        <v>22</v>
      </c>
      <c r="B31" s="317">
        <f>'16'!B30</f>
        <v>14376778</v>
      </c>
      <c r="C31" s="318"/>
      <c r="D31" s="341" t="s">
        <v>373</v>
      </c>
      <c r="E31" s="349" t="d">
        <f>'16'!E30</f>
        <v>2024-02-21</v>
      </c>
      <c r="F31" s="322"/>
      <c r="G31" s="319"/>
      <c r="H31" s="321"/>
    </row>
    <row r="32" spans="1:8">
      <c r="A32" s="316">
        <f t="shared" si="0"/>
        <v>23</v>
      </c>
      <c r="B32" s="317">
        <f>'16'!B31</f>
        <v>9421804</v>
      </c>
      <c r="C32" s="318"/>
      <c r="D32" s="341" t="s">
        <v>374</v>
      </c>
      <c r="E32" s="349" t="d">
        <f>'16'!E31</f>
        <v>2024-02-22</v>
      </c>
      <c r="F32" s="322"/>
      <c r="G32" s="319"/>
      <c r="H32" s="321"/>
    </row>
    <row r="33" spans="1:8">
      <c r="A33" s="316">
        <f t="shared" si="0"/>
        <v>24</v>
      </c>
      <c r="B33" s="317">
        <f>'16'!B32</f>
        <v>8831550</v>
      </c>
      <c r="C33" s="318"/>
      <c r="D33" s="341" t="s">
        <v>375</v>
      </c>
      <c r="E33" s="349" t="d">
        <f>'16'!E32</f>
        <v>2024-02-23</v>
      </c>
      <c r="F33" s="322"/>
      <c r="G33" s="319"/>
      <c r="H33" s="321"/>
    </row>
    <row r="34" spans="1:8">
      <c r="A34" s="316">
        <f t="shared" si="0"/>
        <v>25</v>
      </c>
      <c r="B34" s="317">
        <f>'16'!B33</f>
        <v>15899134</v>
      </c>
      <c r="C34" s="318"/>
      <c r="D34" s="341" t="s">
        <v>376</v>
      </c>
      <c r="E34" s="349" t="d">
        <f>'16'!E33</f>
        <v>2024-02-24</v>
      </c>
      <c r="F34" s="322"/>
      <c r="G34" s="319"/>
      <c r="H34" s="321"/>
    </row>
    <row r="35" spans="1:8">
      <c r="A35" s="316">
        <f t="shared" si="0"/>
        <v>26</v>
      </c>
      <c r="B35" s="317">
        <f>'16'!B34</f>
        <v>9712837</v>
      </c>
      <c r="C35" s="318"/>
      <c r="D35" s="341" t="s">
        <v>377</v>
      </c>
      <c r="E35" s="349" t="d">
        <f>'16'!E34</f>
        <v>2024-02-25</v>
      </c>
      <c r="F35" s="322"/>
      <c r="G35" s="319"/>
      <c r="H35" s="321"/>
    </row>
    <row r="36" spans="1:8">
      <c r="A36" s="316">
        <f t="shared" si="0"/>
        <v>27</v>
      </c>
      <c r="B36" s="317">
        <f>'16'!B35</f>
        <v>8714509</v>
      </c>
      <c r="C36" s="318"/>
      <c r="D36" s="341" t="s">
        <v>378</v>
      </c>
      <c r="E36" s="349" t="d">
        <f>'16'!E35</f>
        <v>2024-02-26</v>
      </c>
      <c r="F36" s="322"/>
      <c r="G36" s="319"/>
      <c r="H36" s="321"/>
    </row>
    <row r="37" spans="1:8">
      <c r="A37" s="316">
        <f t="shared" si="0"/>
        <v>28</v>
      </c>
      <c r="B37" s="317">
        <f>'16'!B36</f>
        <v>8485101</v>
      </c>
      <c r="C37" s="318"/>
      <c r="D37" s="341" t="s">
        <v>379</v>
      </c>
      <c r="E37" s="349" t="d">
        <f>'16'!E36</f>
        <v>2024-02-27</v>
      </c>
      <c r="F37" s="322"/>
      <c r="G37" s="319"/>
      <c r="H37" s="321"/>
    </row>
    <row r="38" spans="1:8">
      <c r="A38" s="316">
        <f t="shared" si="0"/>
        <v>29</v>
      </c>
      <c r="B38" s="317">
        <f>'16'!B37</f>
        <v>7440632</v>
      </c>
      <c r="C38" s="318" t="s">
        <v>382</v>
      </c>
      <c r="D38" s="341" t="s">
        <v>340</v>
      </c>
      <c r="E38" s="349" t="d">
        <f>'16'!E37</f>
        <v>2024-02-28</v>
      </c>
      <c r="F38" s="322"/>
      <c r="G38" s="319"/>
      <c r="H38" s="321"/>
    </row>
    <row r="39" spans="1:8" ht="17" thickBot="1">
      <c r="A39" s="410">
        <f t="shared" si="0"/>
        <v>30</v>
      </c>
      <c r="B39" s="411">
        <f>'16'!B38</f>
        <v>12605136</v>
      </c>
      <c r="C39" s="412"/>
      <c r="D39" s="413" t="s">
        <v>380</v>
      </c>
      <c r="E39" s="414" t="d">
        <f>'16'!E38</f>
        <v>2024-02-29</v>
      </c>
      <c r="F39" s="415"/>
      <c r="G39" s="416"/>
      <c r="H39" s="417"/>
    </row>
    <row r="40" spans="1:8" ht="17" thickBot="1">
      <c r="A40" s="409" t="s">
        <v>24</v>
      </c>
      <c r="B40" s="323">
        <f>SUM(B10:B39)</f>
        <v>335225934</v>
      </c>
      <c r="C40" s="324"/>
      <c r="D40" s="418"/>
      <c r="E40" s="419"/>
      <c r="F40" s="323" t="e">
        <f>SUM(F10:F39)</f>
        <v>#REF!</v>
      </c>
      <c r="G40" s="325"/>
      <c r="H40" s="326"/>
    </row>
    <row r="41" spans="1:8" ht="8.25" customHeight="1">
      <c r="D41" s="333"/>
      <c r="E41" s="115"/>
      <c r="F41" s="328"/>
      <c r="G41" s="327"/>
      <c r="H41" s="329"/>
    </row>
    <row r="42" spans="1:8">
      <c r="A42" s="115"/>
      <c r="F42" s="460" t="e">
        <f>#REF!</f>
        <v>#REF!</v>
      </c>
      <c r="G42" s="460"/>
      <c r="H42" s="460"/>
    </row>
    <row r="43" spans="1:8">
      <c r="A43" s="330" t="s">
        <v>320</v>
      </c>
      <c r="B43" s="14"/>
      <c r="C43" s="235"/>
      <c r="F43" s="460" t="e">
        <f>#REF!</f>
        <v>#REF!</v>
      </c>
      <c r="G43" s="460"/>
      <c r="H43" s="460"/>
    </row>
    <row r="44" spans="1:8">
      <c r="A44" s="331" t="s">
        <v>194</v>
      </c>
      <c r="B44" s="115"/>
      <c r="C44" s="332"/>
      <c r="F44" s="547" t="s">
        <v>128</v>
      </c>
      <c r="G44" s="547"/>
      <c r="H44" s="547"/>
    </row>
    <row r="45" spans="1:8">
      <c r="F45" s="586"/>
      <c r="G45" s="586"/>
      <c r="H45" s="586"/>
    </row>
    <row r="46" spans="1:8">
      <c r="F46" s="586"/>
      <c r="G46" s="586"/>
      <c r="H46" s="586"/>
    </row>
    <row r="47" spans="1:8" ht="27.5" customHeight="1">
      <c r="F47" s="479" t="s">
        <v>195</v>
      </c>
      <c r="G47" s="479"/>
      <c r="H47" s="479"/>
    </row>
  </sheetData>
  <mergeCells count="17">
    <mergeCell ref="F47:H47"/>
    <mergeCell ref="F42:H42"/>
    <mergeCell ref="F43:H43"/>
    <mergeCell ref="F44:H44"/>
    <mergeCell ref="F45:H45"/>
    <mergeCell ref="F46:H46"/>
    <mergeCell ref="D1:F1"/>
    <mergeCell ref="D2:F2"/>
    <mergeCell ref="D3:F3"/>
    <mergeCell ref="D4:F5"/>
    <mergeCell ref="A6:C6"/>
    <mergeCell ref="D6:F7"/>
    <mergeCell ref="A8:A9"/>
    <mergeCell ref="B8:B9"/>
    <mergeCell ref="E8:E9"/>
    <mergeCell ref="F8:F9"/>
    <mergeCell ref="H8:H9"/>
  </mergeCells>
  <printOptions horizontalCentered="1"/>
  <pageMargins left="0.59055118110236227" right="0.59055118110236227" top="0.78740157480314965" bottom="0.39370078740157483" header="0" footer="0"/>
  <pageSetup paperSize="9" fitToHeight="0" orientation="landscape" horizontalDpi="4294967293" verticalDpi="200" r:id="rId1"/>
  <headerFooter>
    <oddFooter>&amp;C&amp;"Khmer MEF1,Regular"&amp;8ទំព័រទី &amp;P នៃ &amp;N</oddFooter>
  </headerFooter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625C-DCDC-4A59-870C-6FADF03BB917}">
  <sheetPr codeName="Sheet20">
    <tabColor rgb="FF9C0C84"/>
    <pageSetUpPr fitToPage="1"/>
  </sheetPr>
  <dimension ref="A1:J29"/>
  <sheetViews>
    <sheetView topLeftCell="A27" workbookViewId="0">
      <selection activeCell="B10" sqref="B10:E10"/>
    </sheetView>
  </sheetViews>
  <sheetFormatPr baseColWidth="10" defaultColWidth="8.83203125" defaultRowHeight="16"/>
  <cols>
    <col min="1" max="1" width="12.1640625" style="18" customWidth="1"/>
    <col min="2" max="9" width="5.6640625" style="18" customWidth="1"/>
    <col min="10" max="10" width="24.1640625" style="18" customWidth="1"/>
  </cols>
  <sheetData>
    <row r="1" spans="1:10" ht="28.25" customHeight="1">
      <c r="A1" s="50"/>
      <c r="B1" s="50"/>
      <c r="C1" s="50"/>
      <c r="D1" s="50"/>
      <c r="E1" s="473" t="s">
        <v>59</v>
      </c>
      <c r="F1" s="473"/>
      <c r="G1" s="473"/>
      <c r="H1" s="473"/>
      <c r="I1" s="50"/>
      <c r="J1" s="50"/>
    </row>
    <row r="2" spans="1:10" ht="28.25" customHeight="1">
      <c r="A2" s="22"/>
      <c r="B2" s="22"/>
      <c r="C2" s="22"/>
      <c r="D2" s="22"/>
      <c r="E2" s="467" t="s">
        <v>61</v>
      </c>
      <c r="F2" s="467"/>
      <c r="G2" s="467"/>
      <c r="H2" s="467"/>
      <c r="I2" s="22"/>
      <c r="J2" s="22"/>
    </row>
    <row r="3" spans="1:10" ht="28.25" customHeight="1">
      <c r="A3" s="115"/>
      <c r="B3" s="25" t="s">
        <v>60</v>
      </c>
      <c r="C3" s="25"/>
      <c r="D3" s="25"/>
      <c r="E3" s="491">
        <v>6</v>
      </c>
      <c r="F3" s="491"/>
      <c r="G3" s="491"/>
      <c r="H3" s="491"/>
      <c r="I3" s="115"/>
      <c r="J3" s="115"/>
    </row>
    <row r="4" spans="1:10" ht="28.25" customHeight="1">
      <c r="A4" s="115"/>
      <c r="B4" s="25" t="s">
        <v>129</v>
      </c>
      <c r="C4" s="25"/>
      <c r="D4" s="25"/>
      <c r="E4" s="115"/>
      <c r="F4" s="115"/>
      <c r="G4" s="115"/>
      <c r="H4" s="115"/>
      <c r="I4" s="115"/>
      <c r="J4" s="115"/>
    </row>
    <row r="5" spans="1:10" ht="28.25" customHeight="1">
      <c r="A5" s="115"/>
      <c r="B5" s="25" t="s">
        <v>130</v>
      </c>
      <c r="C5" s="25"/>
      <c r="D5" s="25"/>
      <c r="E5" s="115"/>
      <c r="F5" s="115"/>
      <c r="G5" s="115"/>
      <c r="H5" s="115"/>
      <c r="I5" s="115"/>
      <c r="J5" s="268"/>
    </row>
    <row r="6" spans="1:10" ht="28.25" customHeight="1">
      <c r="A6" s="435">
        <f>1+'17'!$A$6</f>
        <v>151</v>
      </c>
      <c r="B6" s="435"/>
      <c r="C6" s="435"/>
      <c r="D6" s="435"/>
      <c r="E6" s="115"/>
      <c r="F6" s="115"/>
      <c r="G6" s="12"/>
      <c r="H6" s="12"/>
      <c r="I6" s="12"/>
      <c r="J6" s="269"/>
    </row>
    <row r="7" spans="1:10" ht="28.25" customHeight="1" thickBot="1">
      <c r="A7" s="474" t="s">
        <v>317</v>
      </c>
      <c r="B7" s="474"/>
      <c r="C7" s="474"/>
      <c r="D7" s="474"/>
      <c r="E7" s="474"/>
      <c r="F7" s="474"/>
      <c r="G7" s="474"/>
      <c r="H7" s="474"/>
      <c r="I7" s="474"/>
      <c r="J7" s="474"/>
    </row>
    <row r="8" spans="1:10">
      <c r="A8" s="599" t="s">
        <v>312</v>
      </c>
      <c r="B8" s="601" t="s">
        <v>313</v>
      </c>
      <c r="C8" s="601"/>
      <c r="D8" s="601"/>
      <c r="E8" s="601"/>
      <c r="F8" s="601"/>
      <c r="G8" s="601"/>
      <c r="H8" s="601"/>
      <c r="I8" s="601"/>
      <c r="J8" s="602"/>
    </row>
    <row r="9" spans="1:10" ht="17" thickBot="1">
      <c r="A9" s="600"/>
      <c r="B9" s="603" t="s">
        <v>314</v>
      </c>
      <c r="C9" s="604"/>
      <c r="D9" s="604"/>
      <c r="E9" s="605"/>
      <c r="F9" s="603" t="s">
        <v>315</v>
      </c>
      <c r="G9" s="604"/>
      <c r="H9" s="604"/>
      <c r="I9" s="605"/>
      <c r="J9" s="270" t="s">
        <v>24</v>
      </c>
    </row>
    <row r="10" spans="1:10">
      <c r="A10" s="271" t="s">
        <v>297</v>
      </c>
      <c r="B10" s="596">
        <v>257346661</v>
      </c>
      <c r="C10" s="597"/>
      <c r="D10" s="597"/>
      <c r="E10" s="598"/>
      <c r="F10" s="596">
        <v>0</v>
      </c>
      <c r="G10" s="597"/>
      <c r="H10" s="597"/>
      <c r="I10" s="598"/>
      <c r="J10" s="272">
        <f t="shared" ref="J10:J21" si="0">SUM(B10:I10)</f>
        <v>257346661</v>
      </c>
    </row>
    <row r="11" spans="1:10">
      <c r="A11" s="273" t="s">
        <v>299</v>
      </c>
      <c r="B11" s="590">
        <f>'16'!$B$39</f>
        <v>335225934</v>
      </c>
      <c r="C11" s="591"/>
      <c r="D11" s="591"/>
      <c r="E11" s="592"/>
      <c r="F11" s="590">
        <v>0</v>
      </c>
      <c r="G11" s="591"/>
      <c r="H11" s="591"/>
      <c r="I11" s="592"/>
      <c r="J11" s="272">
        <f t="shared" si="0"/>
        <v>335225934</v>
      </c>
    </row>
    <row r="12" spans="1:10">
      <c r="A12" s="273" t="s">
        <v>300</v>
      </c>
      <c r="B12" s="590"/>
      <c r="C12" s="591"/>
      <c r="D12" s="591"/>
      <c r="E12" s="592"/>
      <c r="F12" s="590">
        <v>0</v>
      </c>
      <c r="G12" s="591"/>
      <c r="H12" s="591"/>
      <c r="I12" s="592"/>
      <c r="J12" s="272">
        <f t="shared" si="0"/>
        <v>0</v>
      </c>
    </row>
    <row r="13" spans="1:10">
      <c r="A13" s="273" t="s">
        <v>301</v>
      </c>
      <c r="B13" s="590"/>
      <c r="C13" s="591"/>
      <c r="D13" s="591"/>
      <c r="E13" s="592"/>
      <c r="F13" s="590">
        <v>0</v>
      </c>
      <c r="G13" s="591"/>
      <c r="H13" s="591"/>
      <c r="I13" s="592"/>
      <c r="J13" s="272">
        <f t="shared" si="0"/>
        <v>0</v>
      </c>
    </row>
    <row r="14" spans="1:10">
      <c r="A14" s="273" t="s">
        <v>302</v>
      </c>
      <c r="B14" s="590"/>
      <c r="C14" s="591"/>
      <c r="D14" s="591"/>
      <c r="E14" s="592"/>
      <c r="F14" s="590">
        <v>0</v>
      </c>
      <c r="G14" s="591"/>
      <c r="H14" s="591"/>
      <c r="I14" s="592"/>
      <c r="J14" s="272">
        <f t="shared" si="0"/>
        <v>0</v>
      </c>
    </row>
    <row r="15" spans="1:10">
      <c r="A15" s="273" t="s">
        <v>303</v>
      </c>
      <c r="B15" s="590"/>
      <c r="C15" s="591"/>
      <c r="D15" s="591"/>
      <c r="E15" s="592"/>
      <c r="F15" s="590">
        <v>0</v>
      </c>
      <c r="G15" s="591"/>
      <c r="H15" s="591"/>
      <c r="I15" s="592"/>
      <c r="J15" s="272">
        <f t="shared" si="0"/>
        <v>0</v>
      </c>
    </row>
    <row r="16" spans="1:10">
      <c r="A16" s="273" t="s">
        <v>304</v>
      </c>
      <c r="B16" s="590"/>
      <c r="C16" s="591"/>
      <c r="D16" s="591"/>
      <c r="E16" s="592"/>
      <c r="F16" s="590">
        <v>0</v>
      </c>
      <c r="G16" s="591"/>
      <c r="H16" s="591"/>
      <c r="I16" s="592"/>
      <c r="J16" s="272">
        <f t="shared" si="0"/>
        <v>0</v>
      </c>
    </row>
    <row r="17" spans="1:10">
      <c r="A17" s="273" t="s">
        <v>305</v>
      </c>
      <c r="B17" s="590"/>
      <c r="C17" s="591"/>
      <c r="D17" s="591"/>
      <c r="E17" s="592"/>
      <c r="F17" s="590">
        <v>0</v>
      </c>
      <c r="G17" s="591"/>
      <c r="H17" s="591"/>
      <c r="I17" s="592"/>
      <c r="J17" s="272">
        <f>SUM(B17:I17)</f>
        <v>0</v>
      </c>
    </row>
    <row r="18" spans="1:10">
      <c r="A18" s="273" t="s">
        <v>306</v>
      </c>
      <c r="B18" s="590"/>
      <c r="C18" s="591"/>
      <c r="D18" s="591"/>
      <c r="E18" s="592"/>
      <c r="F18" s="590">
        <v>0</v>
      </c>
      <c r="G18" s="591"/>
      <c r="H18" s="591"/>
      <c r="I18" s="592"/>
      <c r="J18" s="272">
        <f t="shared" si="0"/>
        <v>0</v>
      </c>
    </row>
    <row r="19" spans="1:10">
      <c r="A19" s="273" t="s">
        <v>307</v>
      </c>
      <c r="B19" s="590"/>
      <c r="C19" s="591"/>
      <c r="D19" s="591"/>
      <c r="E19" s="592"/>
      <c r="F19" s="590">
        <v>0</v>
      </c>
      <c r="G19" s="591"/>
      <c r="H19" s="591"/>
      <c r="I19" s="592"/>
      <c r="J19" s="272">
        <f t="shared" si="0"/>
        <v>0</v>
      </c>
    </row>
    <row r="20" spans="1:10">
      <c r="A20" s="273" t="s">
        <v>308</v>
      </c>
      <c r="B20" s="590"/>
      <c r="C20" s="591"/>
      <c r="D20" s="591"/>
      <c r="E20" s="592"/>
      <c r="F20" s="590">
        <v>0</v>
      </c>
      <c r="G20" s="591"/>
      <c r="H20" s="591"/>
      <c r="I20" s="592"/>
      <c r="J20" s="272">
        <f t="shared" si="0"/>
        <v>0</v>
      </c>
    </row>
    <row r="21" spans="1:10" ht="17" thickBot="1">
      <c r="A21" s="274" t="s">
        <v>309</v>
      </c>
      <c r="B21" s="593"/>
      <c r="C21" s="594"/>
      <c r="D21" s="594"/>
      <c r="E21" s="595"/>
      <c r="F21" s="593">
        <v>0</v>
      </c>
      <c r="G21" s="594"/>
      <c r="H21" s="594"/>
      <c r="I21" s="595"/>
      <c r="J21" s="272">
        <f t="shared" si="0"/>
        <v>0</v>
      </c>
    </row>
    <row r="22" spans="1:10" ht="17" thickBot="1">
      <c r="A22" s="275" t="s">
        <v>126</v>
      </c>
      <c r="B22" s="587">
        <f>SUM(B10:E21)</f>
        <v>592572595</v>
      </c>
      <c r="C22" s="588"/>
      <c r="D22" s="588"/>
      <c r="E22" s="589"/>
      <c r="F22" s="587">
        <f>SUM(F10:I21)</f>
        <v>0</v>
      </c>
      <c r="G22" s="588"/>
      <c r="H22" s="588"/>
      <c r="I22" s="589"/>
      <c r="J22" s="276">
        <f>SUM(J10:J21)</f>
        <v>592572595</v>
      </c>
    </row>
    <row r="23" spans="1:10" ht="14" customHeight="1">
      <c r="A23" s="26"/>
      <c r="B23" s="277"/>
      <c r="C23" s="277"/>
      <c r="D23" s="277"/>
      <c r="E23" s="277"/>
      <c r="F23" s="277"/>
      <c r="G23" s="277"/>
      <c r="H23" s="277"/>
      <c r="I23" s="277"/>
      <c r="J23" s="277"/>
    </row>
    <row r="24" spans="1:10">
      <c r="A24" s="278"/>
      <c r="B24" s="279"/>
      <c r="C24" s="25"/>
      <c r="D24" s="25"/>
      <c r="E24" s="25"/>
      <c r="F24" s="25"/>
      <c r="G24" s="280"/>
      <c r="H24" s="460" t="e">
        <f>#REF!</f>
        <v>#REF!</v>
      </c>
      <c r="I24" s="460"/>
      <c r="J24" s="460"/>
    </row>
    <row r="25" spans="1:10">
      <c r="A25" s="499" t="s">
        <v>316</v>
      </c>
      <c r="B25" s="499"/>
      <c r="C25" s="499"/>
      <c r="D25" s="499"/>
      <c r="E25" s="499"/>
      <c r="F25" s="25"/>
      <c r="G25" s="281"/>
      <c r="H25" s="460" t="e">
        <f>#REF!</f>
        <v>#REF!</v>
      </c>
      <c r="I25" s="460"/>
      <c r="J25" s="460"/>
    </row>
    <row r="26" spans="1:10">
      <c r="A26" s="467" t="s">
        <v>194</v>
      </c>
      <c r="B26" s="467"/>
      <c r="C26" s="467"/>
      <c r="D26" s="467"/>
      <c r="E26" s="467"/>
      <c r="F26" s="279"/>
      <c r="G26" s="279"/>
      <c r="H26" s="606" t="s">
        <v>128</v>
      </c>
      <c r="I26" s="606"/>
      <c r="J26" s="606"/>
    </row>
    <row r="27" spans="1:10">
      <c r="A27" s="285"/>
      <c r="B27" s="286"/>
      <c r="C27" s="286"/>
      <c r="D27" s="286"/>
      <c r="E27" s="286"/>
      <c r="F27" s="286"/>
      <c r="G27" s="286"/>
      <c r="H27" s="607"/>
      <c r="I27" s="607"/>
      <c r="J27" s="607"/>
    </row>
    <row r="28" spans="1:10">
      <c r="A28" s="279"/>
      <c r="B28" s="279"/>
      <c r="C28" s="279"/>
      <c r="D28" s="279"/>
      <c r="E28" s="279"/>
      <c r="F28" s="279"/>
      <c r="G28" s="279"/>
      <c r="H28" s="608"/>
      <c r="I28" s="608"/>
      <c r="J28" s="608"/>
    </row>
    <row r="29" spans="1:10">
      <c r="A29" s="279"/>
      <c r="B29" s="279"/>
      <c r="C29" s="279"/>
      <c r="D29" s="279"/>
      <c r="E29" s="279"/>
      <c r="F29" s="279"/>
      <c r="G29" s="279"/>
      <c r="H29" s="466" t="s">
        <v>170</v>
      </c>
      <c r="I29" s="466"/>
      <c r="J29" s="466"/>
    </row>
  </sheetData>
  <mergeCells count="43">
    <mergeCell ref="H29:J29"/>
    <mergeCell ref="H24:J24"/>
    <mergeCell ref="H25:J25"/>
    <mergeCell ref="H26:J26"/>
    <mergeCell ref="H27:J27"/>
    <mergeCell ref="H28:J28"/>
    <mergeCell ref="E1:H1"/>
    <mergeCell ref="E2:H2"/>
    <mergeCell ref="E3:H3"/>
    <mergeCell ref="A6:D6"/>
    <mergeCell ref="A8:A9"/>
    <mergeCell ref="B8:J8"/>
    <mergeCell ref="B9:E9"/>
    <mergeCell ref="F9:I9"/>
    <mergeCell ref="B10:E10"/>
    <mergeCell ref="F10:I10"/>
    <mergeCell ref="B11:E11"/>
    <mergeCell ref="F11:I11"/>
    <mergeCell ref="B12:E12"/>
    <mergeCell ref="F12:I12"/>
    <mergeCell ref="F18:I18"/>
    <mergeCell ref="B13:E13"/>
    <mergeCell ref="F13:I13"/>
    <mergeCell ref="B14:E14"/>
    <mergeCell ref="F14:I14"/>
    <mergeCell ref="B15:E15"/>
    <mergeCell ref="F15:I15"/>
    <mergeCell ref="B22:E22"/>
    <mergeCell ref="F22:I22"/>
    <mergeCell ref="A25:E25"/>
    <mergeCell ref="A26:E26"/>
    <mergeCell ref="A7:J7"/>
    <mergeCell ref="B19:E19"/>
    <mergeCell ref="F19:I19"/>
    <mergeCell ref="B20:E20"/>
    <mergeCell ref="F20:I20"/>
    <mergeCell ref="B21:E21"/>
    <mergeCell ref="F21:I21"/>
    <mergeCell ref="B16:E16"/>
    <mergeCell ref="F16:I16"/>
    <mergeCell ref="B17:E17"/>
    <mergeCell ref="F17:I17"/>
    <mergeCell ref="B18:E18"/>
  </mergeCells>
  <printOptions horizontalCentered="1"/>
  <pageMargins left="0.59055118110236227" right="0.59055118110236227" top="0.78740157480314965" bottom="0.39370078740157483" header="0" footer="0"/>
  <pageSetup paperSize="9" scale="99" orientation="portrait" horizontalDpi="200" verticalDpi="200" r:id="rId1"/>
  <drawing r:id="rId2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30B4-D2F0-4C0B-A09B-5F18DA89067A}">
  <sheetPr codeName="Sheet21">
    <tabColor rgb="FF9C0C84"/>
    <pageSetUpPr fitToPage="1"/>
  </sheetPr>
  <dimension ref="A1:K32"/>
  <sheetViews>
    <sheetView topLeftCell="A2" workbookViewId="0">
      <selection activeCell="J23" sqref="J23"/>
    </sheetView>
  </sheetViews>
  <sheetFormatPr baseColWidth="10" defaultColWidth="8.83203125" defaultRowHeight="16"/>
  <cols>
    <col min="1" max="1" width="4.83203125" style="255" customWidth="1"/>
    <col min="2" max="2" width="9.33203125" style="255" bestFit="1" customWidth="1"/>
    <col min="3" max="4" width="8.83203125" style="255" customWidth="1"/>
    <col min="5" max="5" width="18.83203125" style="255" customWidth="1"/>
    <col min="6" max="7" width="8.83203125" style="255" customWidth="1"/>
    <col min="8" max="8" width="18.83203125" style="255" customWidth="1"/>
    <col min="9" max="10" width="8.83203125" style="255" customWidth="1"/>
    <col min="11" max="11" width="18.83203125" style="255" customWidth="1"/>
  </cols>
  <sheetData>
    <row r="1" spans="1:11" ht="25.5" customHeight="1">
      <c r="B1" s="256"/>
      <c r="C1" s="256"/>
      <c r="D1" s="256"/>
      <c r="E1" s="618" t="s">
        <v>59</v>
      </c>
      <c r="F1" s="618"/>
      <c r="G1" s="618"/>
      <c r="H1" s="618"/>
      <c r="I1" s="256"/>
      <c r="J1" s="256"/>
      <c r="K1" s="256"/>
    </row>
    <row r="2" spans="1:11" ht="25.5" customHeight="1">
      <c r="A2" s="257"/>
      <c r="B2" s="257"/>
      <c r="C2" s="257"/>
      <c r="D2" s="257"/>
      <c r="E2" s="619" t="s">
        <v>290</v>
      </c>
      <c r="F2" s="620"/>
      <c r="G2" s="620"/>
      <c r="H2" s="620"/>
      <c r="I2" s="257"/>
      <c r="J2" s="257"/>
      <c r="K2" s="257"/>
    </row>
    <row r="3" spans="1:11" ht="25.5" customHeight="1">
      <c r="A3" s="621" t="s">
        <v>60</v>
      </c>
      <c r="B3" s="621"/>
      <c r="C3" s="621"/>
      <c r="D3" s="621"/>
      <c r="E3" s="622" t="s">
        <v>291</v>
      </c>
      <c r="F3" s="623"/>
      <c r="G3" s="623"/>
      <c r="H3" s="623"/>
    </row>
    <row r="4" spans="1:11" ht="25.5" customHeight="1">
      <c r="A4" s="621" t="s">
        <v>129</v>
      </c>
      <c r="B4" s="621"/>
      <c r="C4" s="621"/>
      <c r="D4" s="621"/>
      <c r="E4" s="618" t="e">
        <f>"  ស្ថិតិស្តីពីការប្រើប្រាស់ប្រតិវេទន៍គយប្រចាំ"&amp;#REF!</f>
        <v>#REF!</v>
      </c>
      <c r="F4" s="618"/>
      <c r="G4" s="618"/>
      <c r="H4" s="618"/>
    </row>
    <row r="5" spans="1:11" ht="25.5" customHeight="1">
      <c r="A5" s="621" t="s">
        <v>130</v>
      </c>
      <c r="B5" s="621"/>
      <c r="C5" s="621"/>
      <c r="D5" s="621"/>
      <c r="E5" s="618"/>
      <c r="F5" s="618"/>
      <c r="G5" s="618"/>
      <c r="H5" s="618"/>
      <c r="I5" s="259"/>
      <c r="J5" s="259"/>
      <c r="K5" s="259"/>
    </row>
    <row r="6" spans="1:11" ht="25.5" customHeight="1" thickBot="1">
      <c r="A6" s="435">
        <f>1+'18'!$A$6</f>
        <v>152</v>
      </c>
      <c r="B6" s="435"/>
      <c r="C6" s="435"/>
      <c r="D6" s="435"/>
      <c r="E6" s="624"/>
      <c r="F6" s="624"/>
      <c r="G6" s="624"/>
      <c r="H6" s="624"/>
      <c r="I6" s="257"/>
      <c r="J6" s="257"/>
    </row>
    <row r="7" spans="1:11" s="293" customFormat="1" ht="14">
      <c r="A7" s="609" t="s">
        <v>138</v>
      </c>
      <c r="B7" s="611" t="s">
        <v>292</v>
      </c>
      <c r="C7" s="613" t="s">
        <v>293</v>
      </c>
      <c r="D7" s="614"/>
      <c r="E7" s="615"/>
      <c r="F7" s="613" t="s">
        <v>294</v>
      </c>
      <c r="G7" s="614"/>
      <c r="H7" s="616"/>
      <c r="I7" s="613" t="s">
        <v>295</v>
      </c>
      <c r="J7" s="614"/>
      <c r="K7" s="617"/>
    </row>
    <row r="8" spans="1:11" s="293" customFormat="1" ht="14">
      <c r="A8" s="610"/>
      <c r="B8" s="612"/>
      <c r="C8" s="36" t="s">
        <v>24</v>
      </c>
      <c r="D8" s="36" t="s">
        <v>186</v>
      </c>
      <c r="E8" s="36" t="s">
        <v>296</v>
      </c>
      <c r="F8" s="36" t="s">
        <v>24</v>
      </c>
      <c r="G8" s="36" t="s">
        <v>186</v>
      </c>
      <c r="H8" s="36" t="s">
        <v>296</v>
      </c>
      <c r="I8" s="36" t="s">
        <v>24</v>
      </c>
      <c r="J8" s="36" t="s">
        <v>186</v>
      </c>
      <c r="K8" s="297" t="s">
        <v>296</v>
      </c>
    </row>
    <row r="9" spans="1:11" s="293" customFormat="1" ht="20" customHeight="1">
      <c r="A9" s="260">
        <v>1</v>
      </c>
      <c r="B9" s="292" t="s">
        <v>297</v>
      </c>
      <c r="C9" s="261">
        <f t="shared" ref="C9:C10" si="0">D9</f>
        <v>0</v>
      </c>
      <c r="D9" s="261">
        <v>0</v>
      </c>
      <c r="E9" s="262" t="s">
        <v>298</v>
      </c>
      <c r="F9" s="261">
        <f t="shared" ref="F9:F10" si="1">G9</f>
        <v>0</v>
      </c>
      <c r="G9" s="261">
        <v>0</v>
      </c>
      <c r="H9" s="262" t="s">
        <v>298</v>
      </c>
      <c r="I9" s="261">
        <v>0</v>
      </c>
      <c r="J9" s="261">
        <v>0</v>
      </c>
      <c r="K9" s="263" t="s">
        <v>298</v>
      </c>
    </row>
    <row r="10" spans="1:11" s="293" customFormat="1" ht="20" customHeight="1">
      <c r="A10" s="260">
        <v>2</v>
      </c>
      <c r="B10" s="292" t="s">
        <v>299</v>
      </c>
      <c r="C10" s="261">
        <f t="shared" si="0"/>
        <v>0</v>
      </c>
      <c r="D10" s="261">
        <v>0</v>
      </c>
      <c r="E10" s="262" t="s">
        <v>298</v>
      </c>
      <c r="F10" s="261">
        <f t="shared" si="1"/>
        <v>0</v>
      </c>
      <c r="G10" s="261">
        <v>0</v>
      </c>
      <c r="H10" s="262" t="s">
        <v>298</v>
      </c>
      <c r="I10" s="261">
        <v>0</v>
      </c>
      <c r="J10" s="261">
        <v>0</v>
      </c>
      <c r="K10" s="263" t="s">
        <v>298</v>
      </c>
    </row>
    <row r="11" spans="1:11" s="293" customFormat="1" ht="20" customHeight="1">
      <c r="A11" s="264">
        <v>3</v>
      </c>
      <c r="B11" s="294" t="s">
        <v>300</v>
      </c>
      <c r="C11" s="261">
        <f t="shared" ref="C11:C20" si="2">D11</f>
        <v>0</v>
      </c>
      <c r="D11" s="261">
        <v>0</v>
      </c>
      <c r="E11" s="262" t="s">
        <v>298</v>
      </c>
      <c r="F11" s="261">
        <f t="shared" ref="F11:F20" si="3">G11</f>
        <v>0</v>
      </c>
      <c r="G11" s="261">
        <v>0</v>
      </c>
      <c r="H11" s="262" t="s">
        <v>298</v>
      </c>
      <c r="I11" s="261">
        <v>0</v>
      </c>
      <c r="J11" s="261">
        <v>0</v>
      </c>
      <c r="K11" s="263" t="s">
        <v>298</v>
      </c>
    </row>
    <row r="12" spans="1:11" s="293" customFormat="1" ht="20" customHeight="1">
      <c r="A12" s="265">
        <v>4</v>
      </c>
      <c r="B12" s="262" t="s">
        <v>301</v>
      </c>
      <c r="C12" s="261">
        <f t="shared" si="2"/>
        <v>0</v>
      </c>
      <c r="D12" s="261">
        <v>0</v>
      </c>
      <c r="E12" s="262" t="s">
        <v>298</v>
      </c>
      <c r="F12" s="261">
        <f t="shared" si="3"/>
        <v>0</v>
      </c>
      <c r="G12" s="261">
        <v>0</v>
      </c>
      <c r="H12" s="262" t="s">
        <v>298</v>
      </c>
      <c r="I12" s="261">
        <v>0</v>
      </c>
      <c r="J12" s="261">
        <v>0</v>
      </c>
      <c r="K12" s="263" t="s">
        <v>298</v>
      </c>
    </row>
    <row r="13" spans="1:11" s="293" customFormat="1" ht="20" customHeight="1">
      <c r="A13" s="260">
        <v>5</v>
      </c>
      <c r="B13" s="292" t="s">
        <v>302</v>
      </c>
      <c r="C13" s="261">
        <f t="shared" si="2"/>
        <v>0</v>
      </c>
      <c r="D13" s="261">
        <v>0</v>
      </c>
      <c r="E13" s="262" t="s">
        <v>298</v>
      </c>
      <c r="F13" s="261">
        <f t="shared" si="3"/>
        <v>0</v>
      </c>
      <c r="G13" s="261">
        <v>0</v>
      </c>
      <c r="H13" s="262" t="s">
        <v>298</v>
      </c>
      <c r="I13" s="261">
        <v>0</v>
      </c>
      <c r="J13" s="261">
        <v>0</v>
      </c>
      <c r="K13" s="263" t="s">
        <v>298</v>
      </c>
    </row>
    <row r="14" spans="1:11" s="293" customFormat="1" ht="20" customHeight="1">
      <c r="A14" s="260">
        <v>6</v>
      </c>
      <c r="B14" s="292" t="s">
        <v>303</v>
      </c>
      <c r="C14" s="261">
        <f t="shared" si="2"/>
        <v>0</v>
      </c>
      <c r="D14" s="261">
        <v>0</v>
      </c>
      <c r="E14" s="262" t="s">
        <v>298</v>
      </c>
      <c r="F14" s="261">
        <f t="shared" si="3"/>
        <v>0</v>
      </c>
      <c r="G14" s="261">
        <v>0</v>
      </c>
      <c r="H14" s="262" t="s">
        <v>298</v>
      </c>
      <c r="I14" s="261">
        <v>0</v>
      </c>
      <c r="J14" s="261">
        <v>0</v>
      </c>
      <c r="K14" s="263" t="s">
        <v>298</v>
      </c>
    </row>
    <row r="15" spans="1:11" s="293" customFormat="1" ht="20" customHeight="1">
      <c r="A15" s="260">
        <v>7</v>
      </c>
      <c r="B15" s="292" t="s">
        <v>304</v>
      </c>
      <c r="C15" s="261">
        <f t="shared" si="2"/>
        <v>0</v>
      </c>
      <c r="D15" s="261">
        <v>0</v>
      </c>
      <c r="E15" s="262" t="s">
        <v>298</v>
      </c>
      <c r="F15" s="261">
        <f t="shared" si="3"/>
        <v>0</v>
      </c>
      <c r="G15" s="261">
        <v>0</v>
      </c>
      <c r="H15" s="262" t="s">
        <v>298</v>
      </c>
      <c r="I15" s="261">
        <v>0</v>
      </c>
      <c r="J15" s="261">
        <v>0</v>
      </c>
      <c r="K15" s="263" t="s">
        <v>298</v>
      </c>
    </row>
    <row r="16" spans="1:11" s="293" customFormat="1" ht="20" customHeight="1">
      <c r="A16" s="260">
        <v>8</v>
      </c>
      <c r="B16" s="292" t="s">
        <v>305</v>
      </c>
      <c r="C16" s="261">
        <f t="shared" si="2"/>
        <v>0</v>
      </c>
      <c r="D16" s="261">
        <v>0</v>
      </c>
      <c r="E16" s="262" t="s">
        <v>298</v>
      </c>
      <c r="F16" s="261">
        <f t="shared" si="3"/>
        <v>0</v>
      </c>
      <c r="G16" s="261">
        <v>0</v>
      </c>
      <c r="H16" s="262" t="s">
        <v>298</v>
      </c>
      <c r="I16" s="261">
        <v>0</v>
      </c>
      <c r="J16" s="261">
        <v>0</v>
      </c>
      <c r="K16" s="263" t="s">
        <v>298</v>
      </c>
    </row>
    <row r="17" spans="1:11" s="293" customFormat="1" ht="20" customHeight="1">
      <c r="A17" s="260">
        <v>9</v>
      </c>
      <c r="B17" s="292" t="s">
        <v>306</v>
      </c>
      <c r="C17" s="261">
        <f t="shared" si="2"/>
        <v>0</v>
      </c>
      <c r="D17" s="261">
        <v>0</v>
      </c>
      <c r="E17" s="262" t="s">
        <v>298</v>
      </c>
      <c r="F17" s="261">
        <f t="shared" si="3"/>
        <v>0</v>
      </c>
      <c r="G17" s="261">
        <v>0</v>
      </c>
      <c r="H17" s="262" t="s">
        <v>298</v>
      </c>
      <c r="I17" s="261">
        <v>0</v>
      </c>
      <c r="J17" s="261">
        <v>0</v>
      </c>
      <c r="K17" s="263" t="s">
        <v>298</v>
      </c>
    </row>
    <row r="18" spans="1:11" s="293" customFormat="1" ht="20" customHeight="1">
      <c r="A18" s="260">
        <v>10</v>
      </c>
      <c r="B18" s="292" t="s">
        <v>307</v>
      </c>
      <c r="C18" s="261">
        <f t="shared" si="2"/>
        <v>0</v>
      </c>
      <c r="D18" s="261">
        <v>0</v>
      </c>
      <c r="E18" s="262" t="s">
        <v>298</v>
      </c>
      <c r="F18" s="261">
        <f t="shared" si="3"/>
        <v>0</v>
      </c>
      <c r="G18" s="261">
        <v>0</v>
      </c>
      <c r="H18" s="262" t="s">
        <v>298</v>
      </c>
      <c r="I18" s="261">
        <v>0</v>
      </c>
      <c r="J18" s="261">
        <v>0</v>
      </c>
      <c r="K18" s="263" t="s">
        <v>298</v>
      </c>
    </row>
    <row r="19" spans="1:11" s="293" customFormat="1" ht="20" customHeight="1">
      <c r="A19" s="264">
        <v>11</v>
      </c>
      <c r="B19" s="294" t="s">
        <v>308</v>
      </c>
      <c r="C19" s="261">
        <f t="shared" si="2"/>
        <v>0</v>
      </c>
      <c r="D19" s="261">
        <v>0</v>
      </c>
      <c r="E19" s="262" t="s">
        <v>298</v>
      </c>
      <c r="F19" s="261">
        <f t="shared" si="3"/>
        <v>0</v>
      </c>
      <c r="G19" s="261">
        <v>0</v>
      </c>
      <c r="H19" s="262" t="s">
        <v>298</v>
      </c>
      <c r="I19" s="261">
        <v>0</v>
      </c>
      <c r="J19" s="261">
        <v>0</v>
      </c>
      <c r="K19" s="263" t="s">
        <v>298</v>
      </c>
    </row>
    <row r="20" spans="1:11" s="293" customFormat="1" ht="20" customHeight="1">
      <c r="A20" s="260">
        <v>12</v>
      </c>
      <c r="B20" s="295" t="s">
        <v>309</v>
      </c>
      <c r="C20" s="261">
        <f t="shared" si="2"/>
        <v>0</v>
      </c>
      <c r="D20" s="261">
        <v>0</v>
      </c>
      <c r="E20" s="262" t="s">
        <v>298</v>
      </c>
      <c r="F20" s="261">
        <f t="shared" si="3"/>
        <v>0</v>
      </c>
      <c r="G20" s="261">
        <v>0</v>
      </c>
      <c r="H20" s="262" t="s">
        <v>298</v>
      </c>
      <c r="I20" s="261">
        <v>0</v>
      </c>
      <c r="J20" s="261">
        <v>0</v>
      </c>
      <c r="K20" s="263" t="s">
        <v>298</v>
      </c>
    </row>
    <row r="21" spans="1:11" s="293" customFormat="1" ht="20" customHeight="1" thickBot="1">
      <c r="A21" s="266"/>
      <c r="B21" s="296" t="s">
        <v>24</v>
      </c>
      <c r="C21" s="267">
        <f>SUM(C9:C20)</f>
        <v>0</v>
      </c>
      <c r="D21" s="267">
        <f>SUM(D9:D20)</f>
        <v>0</v>
      </c>
      <c r="E21" s="289" t="s">
        <v>298</v>
      </c>
      <c r="F21" s="267">
        <f>SUM(F9:F20)</f>
        <v>0</v>
      </c>
      <c r="G21" s="267">
        <f>SUM(G9:G20)</f>
        <v>0</v>
      </c>
      <c r="H21" s="267"/>
      <c r="I21" s="267">
        <f>SUM(I9:I20)</f>
        <v>0</v>
      </c>
      <c r="J21" s="267">
        <f>SUM(J9:J20)</f>
        <v>0</v>
      </c>
      <c r="K21" s="290" t="s">
        <v>298</v>
      </c>
    </row>
    <row r="23" spans="1:11" s="291" customFormat="1" ht="15">
      <c r="A23" s="298"/>
      <c r="B23" s="258"/>
      <c r="C23" s="299" t="s">
        <v>310</v>
      </c>
      <c r="D23" s="258"/>
      <c r="E23" s="300"/>
      <c r="F23" s="259"/>
      <c r="G23" s="301"/>
      <c r="H23" s="254"/>
      <c r="I23" s="298"/>
      <c r="J23" s="302" t="e">
        <f>#REF!</f>
        <v>#REF!</v>
      </c>
      <c r="K23" s="303"/>
    </row>
    <row r="24" spans="1:11" s="291" customFormat="1" ht="15">
      <c r="A24" s="298"/>
      <c r="B24" s="258"/>
      <c r="C24" s="258" t="s">
        <v>311</v>
      </c>
      <c r="D24" s="258"/>
      <c r="E24" s="258"/>
      <c r="F24" s="298"/>
      <c r="G24" s="298"/>
      <c r="H24" s="254"/>
      <c r="I24" s="298"/>
      <c r="J24" s="302" t="e">
        <f>#REF!</f>
        <v>#REF!</v>
      </c>
      <c r="K24" s="303"/>
    </row>
    <row r="25" spans="1:11" s="291" customFormat="1" ht="15">
      <c r="A25" s="298"/>
      <c r="B25" s="298"/>
      <c r="C25" s="298"/>
      <c r="D25" s="298"/>
      <c r="E25" s="298"/>
      <c r="F25" s="298"/>
      <c r="G25" s="298"/>
      <c r="H25" s="298"/>
      <c r="I25" s="298"/>
      <c r="J25" s="305" t="s">
        <v>128</v>
      </c>
      <c r="K25" s="284"/>
    </row>
    <row r="26" spans="1:11" s="291" customFormat="1" ht="15">
      <c r="A26" s="298"/>
      <c r="B26" s="298"/>
      <c r="C26" s="298"/>
      <c r="D26" s="298"/>
      <c r="E26" s="298"/>
      <c r="F26" s="298"/>
      <c r="G26" s="298"/>
      <c r="H26" s="298"/>
      <c r="I26" s="298"/>
      <c r="J26" s="304"/>
      <c r="K26" s="287"/>
    </row>
    <row r="27" spans="1:11" s="291" customFormat="1" ht="15">
      <c r="A27" s="298"/>
      <c r="B27" s="298"/>
      <c r="C27" s="298"/>
      <c r="D27" s="298"/>
      <c r="E27" s="298"/>
      <c r="F27" s="298"/>
      <c r="G27" s="298"/>
      <c r="H27" s="298"/>
      <c r="I27" s="298"/>
      <c r="J27" s="304"/>
      <c r="K27" s="287"/>
    </row>
    <row r="28" spans="1:11" s="291" customFormat="1" ht="15">
      <c r="A28" s="298"/>
      <c r="B28" s="298"/>
      <c r="C28" s="298"/>
      <c r="D28" s="298"/>
      <c r="E28" s="298"/>
      <c r="F28" s="298"/>
      <c r="G28" s="298"/>
      <c r="H28" s="298"/>
      <c r="I28" s="298"/>
      <c r="J28" s="288" t="s">
        <v>319</v>
      </c>
    </row>
    <row r="29" spans="1:11" s="291" customFormat="1" ht="15">
      <c r="A29" s="298"/>
      <c r="B29" s="298"/>
      <c r="C29" s="298"/>
      <c r="D29" s="298"/>
      <c r="E29" s="298"/>
      <c r="F29" s="298"/>
      <c r="G29" s="298"/>
      <c r="H29" s="298"/>
      <c r="I29" s="298"/>
      <c r="J29" s="298"/>
      <c r="K29" s="298"/>
    </row>
    <row r="30" spans="1:11" s="291" customFormat="1" ht="15">
      <c r="A30" s="298"/>
      <c r="B30" s="298"/>
      <c r="C30" s="298"/>
      <c r="D30" s="298"/>
      <c r="E30" s="298"/>
      <c r="F30" s="298"/>
      <c r="G30" s="298"/>
      <c r="H30" s="298"/>
      <c r="I30" s="298"/>
      <c r="J30" s="298"/>
      <c r="K30" s="298"/>
    </row>
    <row r="31" spans="1:11" s="291" customFormat="1" ht="15">
      <c r="A31" s="298"/>
      <c r="B31" s="298"/>
      <c r="C31" s="298"/>
      <c r="D31" s="298"/>
      <c r="E31" s="298"/>
      <c r="F31" s="298"/>
      <c r="G31" s="298"/>
      <c r="H31" s="298"/>
      <c r="I31" s="298"/>
      <c r="J31" s="298"/>
      <c r="K31" s="298"/>
    </row>
    <row r="32" spans="1:11" s="291" customFormat="1" ht="15">
      <c r="A32" s="298"/>
      <c r="B32" s="298"/>
      <c r="C32" s="298"/>
      <c r="D32" s="298"/>
      <c r="E32" s="298"/>
      <c r="F32" s="298"/>
      <c r="G32" s="298"/>
      <c r="H32" s="298"/>
      <c r="I32" s="298"/>
      <c r="J32" s="298"/>
      <c r="K32" s="298"/>
    </row>
  </sheetData>
  <mergeCells count="13">
    <mergeCell ref="E1:H1"/>
    <mergeCell ref="E2:H2"/>
    <mergeCell ref="A3:D3"/>
    <mergeCell ref="E3:H3"/>
    <mergeCell ref="A4:D4"/>
    <mergeCell ref="E4:H6"/>
    <mergeCell ref="A5:D5"/>
    <mergeCell ref="A6:D6"/>
    <mergeCell ref="A7:A8"/>
    <mergeCell ref="B7:B8"/>
    <mergeCell ref="C7:E7"/>
    <mergeCell ref="F7:H7"/>
    <mergeCell ref="I7:K7"/>
  </mergeCells>
  <printOptions horizontalCentered="1"/>
  <pageMargins left="0.59055118110236227" right="0.59055118110236227" top="0.78740157480314965" bottom="0.39370078740157483" header="0" footer="0"/>
  <pageSetup paperSize="9" scale="83" orientation="landscape" horizontalDpi="200" verticalDpi="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D02AFB9B-EB08-4F5D-9913-AB23F601B90E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20</vt:i4>
      </vt:variant>
    </vt:vector>
  </HeadingPairs>
  <TitlesOfParts>
    <vt:vector size="33" baseType="lpstr">
      <vt:lpstr>1</vt:lpstr>
      <vt:lpstr>2</vt:lpstr>
      <vt:lpstr>3</vt:lpstr>
      <vt:lpstr>4</vt:lpstr>
      <vt:lpstr>5</vt:lpstr>
      <vt:lpstr>6</vt:lpstr>
      <vt:lpstr>7</vt:lpstr>
      <vt:lpstr>14</vt:lpstr>
      <vt:lpstr>15</vt:lpstr>
      <vt:lpstr>16</vt:lpstr>
      <vt:lpstr>17</vt:lpstr>
      <vt:lpstr>18</vt:lpstr>
      <vt:lpstr>19</vt:lpstr>
      <vt:lpstr>'1'!Print_Area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'3'!Print_Area</vt:lpstr>
      <vt:lpstr>'4'!Print_Area</vt:lpstr>
      <vt:lpstr>'5'!Print_Area</vt:lpstr>
      <vt:lpstr>'6'!Print_Area</vt:lpstr>
      <vt:lpstr>'7'!Print_Area</vt:lpstr>
      <vt:lpstr>'1'!Print_Titles</vt:lpstr>
      <vt:lpstr>'14'!Print_Titles</vt:lpstr>
      <vt:lpstr>'16'!Print_Titles</vt:lpstr>
      <vt:lpstr>'17'!Print_Titles</vt:lpstr>
      <vt:lpstr>'2'!Print_Titles</vt:lpstr>
      <vt:lpstr>'3'!Print_Titles</vt:lpstr>
      <vt:lpstr>'4'!Print_Titles</vt:lpstr>
      <vt:lpstr>'7'!Print_Titles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Touch Dara</dc:creator>
  <cp:lastModifiedBy>Dara Touch</cp:lastModifiedBy>
  <cp:lastPrinted>2024-03-01T03:19:41Z</cp:lastPrinted>
  <dcterms:created xsi:type="dcterms:W3CDTF">2024-01-04T03:26:01Z</dcterms:created>
  <dcterms:modified xsi:type="dcterms:W3CDTF">2024-04-19T14:10:03Z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2024-01-04T09:16:41+07:00</dcterms:created>
  <dcterms:modified xsi:type="dcterms:W3CDTF">2024-01-04T09:16:41+07:00</dcterms:modified>
  <cp:revision>0</cp:revision>
</cp:coreProperties>
</file>