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rnardo/Dropbox (Personal)/Documentos/R/Github/lares/inst/docs/"/>
    </mc:Choice>
  </mc:AlternateContent>
  <xr:revisionPtr revIDLastSave="0" documentId="13_ncr:1_{1D749372-A431-F149-8681-2AB0F1664BE1}" xr6:coauthVersionLast="37" xr6:coauthVersionMax="37" xr10:uidLastSave="{00000000-0000-0000-0000-000000000000}"/>
  <bookViews>
    <workbookView xWindow="0" yWindow="460" windowWidth="28800" windowHeight="17540" tabRatio="500" xr2:uid="{00000000-000D-0000-FFFF-FFFF00000000}"/>
  </bookViews>
  <sheets>
    <sheet name="Portafolio" sheetId="5" r:id="rId1"/>
    <sheet name="Fondos" sheetId="2" r:id="rId2"/>
    <sheet name="Transacciones" sheetId="4" r:id="rId3"/>
  </sheet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C2" i="4"/>
  <c r="B3" i="4"/>
  <c r="C3" i="4"/>
  <c r="B4" i="4"/>
  <c r="C4" i="4"/>
  <c r="B5" i="4"/>
  <c r="C5" i="4"/>
  <c r="H2" i="5"/>
  <c r="H6" i="5"/>
  <c r="B6" i="4"/>
  <c r="C6" i="4"/>
  <c r="H5" i="5"/>
  <c r="H8" i="5"/>
  <c r="H9" i="5"/>
  <c r="B7" i="4"/>
  <c r="C7" i="4"/>
  <c r="B8" i="4"/>
  <c r="C8" i="4"/>
  <c r="B9" i="4"/>
  <c r="C9" i="4"/>
  <c r="H10" i="5"/>
  <c r="H11" i="5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H4" i="5"/>
  <c r="H12" i="5"/>
  <c r="H7" i="5"/>
  <c r="H3" i="5"/>
  <c r="A18" i="4"/>
  <c r="H18" i="4"/>
  <c r="I18" i="4"/>
  <c r="H3" i="4"/>
  <c r="H4" i="4"/>
  <c r="H5" i="4"/>
  <c r="H6" i="4"/>
  <c r="H7" i="4"/>
  <c r="H8" i="4"/>
  <c r="H9" i="4"/>
  <c r="H10" i="4"/>
  <c r="H11" i="4"/>
  <c r="G12" i="4"/>
  <c r="H12" i="4"/>
  <c r="H13" i="4"/>
  <c r="H14" i="4"/>
  <c r="H15" i="4"/>
  <c r="H16" i="4"/>
  <c r="H17" i="4"/>
  <c r="A16" i="4"/>
  <c r="I16" i="4"/>
  <c r="A17" i="4"/>
  <c r="I17" i="4"/>
  <c r="I14" i="4"/>
  <c r="I15" i="4"/>
  <c r="A14" i="4"/>
  <c r="A15" i="4"/>
  <c r="B12" i="5"/>
  <c r="C12" i="5"/>
  <c r="G12" i="5"/>
  <c r="B4" i="5"/>
  <c r="C4" i="5"/>
  <c r="G4" i="5"/>
  <c r="D4" i="5"/>
  <c r="D12" i="5"/>
  <c r="A4" i="2"/>
  <c r="A13" i="4"/>
  <c r="I13" i="4"/>
  <c r="A12" i="4"/>
  <c r="I12" i="4"/>
  <c r="H2" i="4"/>
  <c r="C6" i="5"/>
  <c r="C8" i="5"/>
  <c r="C9" i="5"/>
  <c r="C5" i="5"/>
  <c r="C10" i="5"/>
  <c r="C11" i="5"/>
  <c r="C7" i="5"/>
  <c r="B7" i="5"/>
  <c r="C3" i="5"/>
  <c r="A2" i="2"/>
  <c r="A3" i="2"/>
  <c r="G2" i="5"/>
  <c r="G6" i="5"/>
  <c r="G8" i="5"/>
  <c r="G9" i="5"/>
  <c r="G5" i="5"/>
  <c r="G10" i="5"/>
  <c r="G11" i="5"/>
  <c r="G7" i="5"/>
  <c r="G3" i="5"/>
  <c r="B2" i="5"/>
  <c r="B6" i="5"/>
  <c r="B8" i="5"/>
  <c r="B9" i="5"/>
  <c r="B5" i="5"/>
  <c r="B10" i="5"/>
  <c r="B11" i="5"/>
  <c r="B3" i="5"/>
  <c r="I2" i="4"/>
  <c r="I3" i="4"/>
  <c r="I4" i="4"/>
  <c r="I5" i="4"/>
  <c r="I6" i="4"/>
  <c r="I7" i="4"/>
  <c r="I8" i="4"/>
  <c r="I9" i="4"/>
  <c r="I10" i="4"/>
  <c r="I11" i="4"/>
  <c r="A11" i="4"/>
  <c r="A3" i="4"/>
  <c r="A4" i="4"/>
  <c r="A5" i="4"/>
  <c r="A6" i="4"/>
  <c r="A7" i="4"/>
  <c r="A8" i="4"/>
  <c r="A9" i="4"/>
  <c r="A10" i="4"/>
  <c r="A2" i="4"/>
  <c r="D11" i="5"/>
  <c r="C2" i="5"/>
  <c r="E3" i="5"/>
  <c r="D7" i="5"/>
  <c r="D3" i="5"/>
  <c r="D5" i="5"/>
  <c r="D8" i="5"/>
  <c r="D10" i="5"/>
  <c r="D9" i="5"/>
  <c r="D6" i="5"/>
  <c r="E8" i="5"/>
  <c r="E5" i="5"/>
  <c r="E7" i="5"/>
  <c r="E2" i="5"/>
  <c r="E12" i="5"/>
  <c r="E10" i="5"/>
  <c r="D2" i="5"/>
  <c r="E9" i="5"/>
  <c r="E4" i="5"/>
  <c r="E6" i="5"/>
  <c r="E11" i="5"/>
</calcChain>
</file>

<file path=xl/sharedStrings.xml><?xml version="1.0" encoding="utf-8"?>
<sst xmlns="http://schemas.openxmlformats.org/spreadsheetml/2006/main" count="67" uniqueCount="37">
  <si>
    <t>US Stocks</t>
  </si>
  <si>
    <t>VTI</t>
  </si>
  <si>
    <t>International</t>
  </si>
  <si>
    <t>Bonds</t>
  </si>
  <si>
    <t>VCIT</t>
  </si>
  <si>
    <t>Alternative</t>
  </si>
  <si>
    <t>VNQ</t>
  </si>
  <si>
    <t>IEMG</t>
  </si>
  <si>
    <t>VXUS</t>
  </si>
  <si>
    <t>CGW</t>
  </si>
  <si>
    <t>IEFA</t>
  </si>
  <si>
    <t>ARKK</t>
  </si>
  <si>
    <t>GOOGL</t>
  </si>
  <si>
    <t>Stocks</t>
  </si>
  <si>
    <t>Symbol</t>
  </si>
  <si>
    <t>Quant</t>
  </si>
  <si>
    <t>ID</t>
  </si>
  <si>
    <t>Cash</t>
  </si>
  <si>
    <t>Inv</t>
  </si>
  <si>
    <t>Date</t>
  </si>
  <si>
    <t>Invested</t>
  </si>
  <si>
    <t>Description</t>
  </si>
  <si>
    <t>Type</t>
  </si>
  <si>
    <t>Amount</t>
  </si>
  <si>
    <t>Trans</t>
  </si>
  <si>
    <t>StockIniValue</t>
  </si>
  <si>
    <t>Value</t>
  </si>
  <si>
    <t>InvPerc</t>
  </si>
  <si>
    <t>TSLA</t>
  </si>
  <si>
    <t>LIT</t>
  </si>
  <si>
    <t>Concepto</t>
  </si>
  <si>
    <t>StartDate</t>
  </si>
  <si>
    <t>CODE</t>
  </si>
  <si>
    <t>Starting deposit</t>
  </si>
  <si>
    <t>Grandpa's gift</t>
  </si>
  <si>
    <t>Savings</t>
  </si>
  <si>
    <t>Travel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</si>
</sst>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[$$-409]#,##0.00"/>
    <numFmt numFmtId="165" formatCode="dd/mm/yyyy;@"/>
    <numFmt numFmtId="166" formatCode="_-&quot;$&quot;* #,##0.00_-;\-&quot;$&quot;* #,##0.00_-;_-&quot;$&quot;* &quot;-&quot;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165" fontId="0" fillId="0" borderId="0" xfId="0" applyNumberFormat="1" applyFill="1" applyAlignment="1">
      <alignment horizontal="left"/>
    </xf>
    <xf numFmtId="166" fontId="0" fillId="0" borderId="0" xfId="3" applyNumberFormat="1" applyFont="1"/>
    <xf numFmtId="166" fontId="2" fillId="2" borderId="0" xfId="3" applyNumberFormat="1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4" applyNumberFormat="1" applyFont="1"/>
    <xf numFmtId="44" fontId="0" fillId="0" borderId="0" xfId="0" applyNumberFormat="1"/>
    <xf numFmtId="0" fontId="2" fillId="3" borderId="0" xfId="0" applyFont="1" applyFill="1" applyAlignment="1">
      <alignment horizontal="left"/>
    </xf>
    <xf numFmtId="0" fontId="0" fillId="0" borderId="0" xfId="0" applyNumberFormat="1" applyAlignment="1">
      <alignment horizontal="right"/>
    </xf>
    <xf numFmtId="0" fontId="5" fillId="0" borderId="0" xfId="0" applyFont="1"/>
    <xf numFmtId="166" fontId="5" fillId="0" borderId="0" xfId="3" applyNumberFormat="1" applyFont="1"/>
    <xf numFmtId="0" fontId="0" fillId="0" borderId="0" xfId="0" applyNumberFormat="1" applyAlignment="1">
      <alignment horizontal="center"/>
    </xf>
    <xf numFmtId="166" fontId="6" fillId="0" borderId="0" xfId="3" applyNumberFormat="1" applyFont="1"/>
    <xf numFmtId="42" fontId="6" fillId="0" borderId="0" xfId="3" applyFont="1"/>
    <xf numFmtId="0" fontId="7" fillId="3" borderId="0" xfId="0" applyFont="1" applyFill="1" applyAlignment="1">
      <alignment horizontal="center"/>
    </xf>
    <xf numFmtId="165" fontId="0" fillId="0" borderId="0" xfId="0" applyNumberFormat="1" applyFill="1" applyAlignment="1">
      <alignment horizontal="center"/>
    </xf>
  </cellXfs>
  <cellStyles count="266">
    <cellStyle name="Hipervínculo" xfId="72" builtinId="8" hidden="1"/>
    <cellStyle name="Hipervínculo" xfId="54" builtinId="8" hidden="1"/>
    <cellStyle name="Hipervínculo" xfId="70" builtinId="8" hidden="1"/>
    <cellStyle name="Hipervínculo" xfId="52" builtinId="8" hidden="1"/>
    <cellStyle name="Hipervínculo" xfId="26" builtinId="8" hidden="1"/>
    <cellStyle name="Hipervínculo" xfId="82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86" builtinId="8" hidden="1"/>
    <cellStyle name="Hipervínculo" xfId="60" builtinId="8" hidden="1"/>
    <cellStyle name="Hipervínculo" xfId="58" builtinId="8" hidden="1"/>
    <cellStyle name="Hipervínculo" xfId="62" builtinId="8" hidden="1"/>
    <cellStyle name="Hipervínculo" xfId="20" builtinId="8" hidden="1"/>
    <cellStyle name="Hipervínculo" xfId="90" builtinId="8" hidden="1"/>
    <cellStyle name="Hipervínculo" xfId="22" builtinId="8" hidden="1"/>
    <cellStyle name="Hipervínculo" xfId="100" builtinId="8" hidden="1"/>
    <cellStyle name="Hipervínculo" xfId="116" builtinId="8" hidden="1"/>
    <cellStyle name="Hipervínculo" xfId="132" builtinId="8" hidden="1"/>
    <cellStyle name="Hipervínculo" xfId="148" builtinId="8" hidden="1"/>
    <cellStyle name="Hipervínculo" xfId="164" builtinId="8" hidden="1"/>
    <cellStyle name="Hipervínculo" xfId="180" builtinId="8" hidden="1"/>
    <cellStyle name="Hipervínculo" xfId="196" builtinId="8" hidden="1"/>
    <cellStyle name="Hipervínculo" xfId="212" builtinId="8" hidden="1"/>
    <cellStyle name="Hipervínculo" xfId="228" builtinId="8" hidden="1"/>
    <cellStyle name="Hipervínculo" xfId="244" builtinId="8" hidden="1"/>
    <cellStyle name="Hipervínculo" xfId="250" builtinId="8" hidden="1"/>
    <cellStyle name="Hipervínculo" xfId="234" builtinId="8" hidden="1"/>
    <cellStyle name="Hipervínculo" xfId="218" builtinId="8" hidden="1"/>
    <cellStyle name="Hipervínculo" xfId="202" builtinId="8" hidden="1"/>
    <cellStyle name="Hipervínculo" xfId="114" builtinId="8" hidden="1"/>
    <cellStyle name="Hipervínculo" xfId="126" builtinId="8" hidden="1"/>
    <cellStyle name="Hipervínculo" xfId="134" builtinId="8" hidden="1"/>
    <cellStyle name="Hipervínculo" xfId="146" builtinId="8" hidden="1"/>
    <cellStyle name="Hipervínculo" xfId="158" builtinId="8" hidden="1"/>
    <cellStyle name="Hipervínculo" xfId="166" builtinId="8" hidden="1"/>
    <cellStyle name="Hipervínculo" xfId="178" builtinId="8" hidden="1"/>
    <cellStyle name="Hipervínculo" xfId="190" builtinId="8" hidden="1"/>
    <cellStyle name="Hipervínculo" xfId="170" builtinId="8" hidden="1"/>
    <cellStyle name="Hipervínculo" xfId="138" builtinId="8" hidden="1"/>
    <cellStyle name="Hipervínculo" xfId="16" builtinId="8" hidden="1"/>
    <cellStyle name="Hipervínculo" xfId="98" builtinId="8" hidden="1"/>
    <cellStyle name="Hipervínculo" xfId="110" builtinId="8" hidden="1"/>
    <cellStyle name="Hipervínculo" xfId="14" builtinId="8" hidden="1"/>
    <cellStyle name="Hipervínculo" xfId="24" builtinId="8" hidden="1"/>
    <cellStyle name="Hipervínculo" xfId="256" builtinId="8" hidden="1"/>
    <cellStyle name="Hipervínculo" xfId="260" builtinId="8" hidden="1"/>
    <cellStyle name="Hipervínculo" xfId="264" builtinId="8" hidden="1"/>
    <cellStyle name="Hipervínculo" xfId="262" builtinId="8" hidden="1"/>
    <cellStyle name="Hipervínculo" xfId="258" builtinId="8" hidden="1"/>
    <cellStyle name="Hipervínculo" xfId="34" builtinId="8" hidden="1"/>
    <cellStyle name="Hipervínculo" xfId="28" builtinId="8" hidden="1"/>
    <cellStyle name="Hipervínculo" xfId="106" builtinId="8" hidden="1"/>
    <cellStyle name="Hipervínculo" xfId="102" builtinId="8" hidden="1"/>
    <cellStyle name="Hipervínculo" xfId="30" builtinId="8" hidden="1"/>
    <cellStyle name="Hipervínculo" xfId="122" builtinId="8" hidden="1"/>
    <cellStyle name="Hipervínculo" xfId="154" builtinId="8" hidden="1"/>
    <cellStyle name="Hipervínculo" xfId="186" builtinId="8" hidden="1"/>
    <cellStyle name="Hipervínculo" xfId="182" builtinId="8" hidden="1"/>
    <cellStyle name="Hipervínculo" xfId="174" builtinId="8" hidden="1"/>
    <cellStyle name="Hipervínculo" xfId="162" builtinId="8" hidden="1"/>
    <cellStyle name="Hipervínculo" xfId="150" builtinId="8" hidden="1"/>
    <cellStyle name="Hipervínculo" xfId="142" builtinId="8" hidden="1"/>
    <cellStyle name="Hipervínculo" xfId="130" builtinId="8" hidden="1"/>
    <cellStyle name="Hipervínculo" xfId="118" builtinId="8" hidden="1"/>
    <cellStyle name="Hipervínculo" xfId="194" builtinId="8" hidden="1"/>
    <cellStyle name="Hipervínculo" xfId="210" builtinId="8" hidden="1"/>
    <cellStyle name="Hipervínculo" xfId="226" builtinId="8" hidden="1"/>
    <cellStyle name="Hipervínculo" xfId="242" builtinId="8" hidden="1"/>
    <cellStyle name="Hipervínculo" xfId="252" builtinId="8" hidden="1"/>
    <cellStyle name="Hipervínculo" xfId="236" builtinId="8" hidden="1"/>
    <cellStyle name="Hipervínculo" xfId="220" builtinId="8" hidden="1"/>
    <cellStyle name="Hipervínculo" xfId="204" builtinId="8" hidden="1"/>
    <cellStyle name="Hipervínculo" xfId="188" builtinId="8" hidden="1"/>
    <cellStyle name="Hipervínculo" xfId="172" builtinId="8" hidden="1"/>
    <cellStyle name="Hipervínculo" xfId="156" builtinId="8" hidden="1"/>
    <cellStyle name="Hipervínculo" xfId="140" builtinId="8" hidden="1"/>
    <cellStyle name="Hipervínculo" xfId="124" builtinId="8" hidden="1"/>
    <cellStyle name="Hipervínculo" xfId="108" builtinId="8" hidden="1"/>
    <cellStyle name="Hipervínculo" xfId="18" builtinId="8" hidden="1"/>
    <cellStyle name="Hipervínculo" xfId="44" builtinId="8" hidden="1"/>
    <cellStyle name="Hipervínculo" xfId="80" builtinId="8" hidden="1"/>
    <cellStyle name="Hipervínculo" xfId="46" builtinId="8" hidden="1"/>
    <cellStyle name="Hipervínculo" xfId="68" builtinId="8" hidden="1"/>
    <cellStyle name="Hipervínculo" xfId="64" builtinId="8" hidden="1"/>
    <cellStyle name="Hipervínculo" xfId="40" builtinId="8" hidden="1"/>
    <cellStyle name="Hipervínculo" xfId="78" builtinId="8" hidden="1"/>
    <cellStyle name="Hipervínculo" xfId="88" builtinId="8" hidden="1"/>
    <cellStyle name="Hipervínculo" xfId="76" builtinId="8" hidden="1"/>
    <cellStyle name="Hipervínculo" xfId="84" builtinId="8" hidden="1"/>
    <cellStyle name="Hipervínculo" xfId="74" builtinId="8" hidden="1"/>
    <cellStyle name="Hipervínculo" xfId="56" builtinId="8" hidden="1"/>
    <cellStyle name="Hipervínculo" xfId="48" builtinId="8" hidden="1"/>
    <cellStyle name="Hipervínculo" xfId="66" builtinId="8" hidden="1"/>
    <cellStyle name="Hipervínculo" xfId="42" builtinId="8" hidden="1"/>
    <cellStyle name="Hipervínculo" xfId="38" builtinId="8" hidden="1"/>
    <cellStyle name="Hipervínculo" xfId="232" builtinId="8" hidden="1"/>
    <cellStyle name="Hipervínculo" xfId="216" builtinId="8" hidden="1"/>
    <cellStyle name="Hipervínculo" xfId="208" builtinId="8" hidden="1"/>
    <cellStyle name="Hipervínculo" xfId="200" builtinId="8" hidden="1"/>
    <cellStyle name="Hipervínculo" xfId="184" builtinId="8" hidden="1"/>
    <cellStyle name="Hipervínculo" xfId="176" builtinId="8" hidden="1"/>
    <cellStyle name="Hipervínculo" xfId="168" builtinId="8" hidden="1"/>
    <cellStyle name="Hipervínculo" xfId="152" builtinId="8" hidden="1"/>
    <cellStyle name="Hipervínculo" xfId="144" builtinId="8" hidden="1"/>
    <cellStyle name="Hipervínculo" xfId="136" builtinId="8" hidden="1"/>
    <cellStyle name="Hipervínculo" xfId="120" builtinId="8" hidden="1"/>
    <cellStyle name="Hipervínculo" xfId="112" builtinId="8" hidden="1"/>
    <cellStyle name="Hipervínculo" xfId="104" builtinId="8" hidden="1"/>
    <cellStyle name="Hipervínculo" xfId="1" builtinId="8" hidden="1"/>
    <cellStyle name="Hipervínculo" xfId="32" builtinId="8" hidden="1"/>
    <cellStyle name="Hipervínculo" xfId="50" builtinId="8" hidden="1"/>
    <cellStyle name="Hipervínculo" xfId="36" builtinId="8" hidden="1"/>
    <cellStyle name="Hipervínculo" xfId="128" builtinId="8" hidden="1"/>
    <cellStyle name="Hipervínculo" xfId="160" builtinId="8" hidden="1"/>
    <cellStyle name="Hipervínculo" xfId="192" builtinId="8" hidden="1"/>
    <cellStyle name="Hipervínculo" xfId="224" builtinId="8" hidden="1"/>
    <cellStyle name="Hipervínculo" xfId="230" builtinId="8" hidden="1"/>
    <cellStyle name="Hipervínculo" xfId="238" builtinId="8" hidden="1"/>
    <cellStyle name="Hipervínculo" xfId="246" builtinId="8" hidden="1"/>
    <cellStyle name="Hipervínculo" xfId="248" builtinId="8" hidden="1"/>
    <cellStyle name="Hipervínculo" xfId="240" builtinId="8" hidden="1"/>
    <cellStyle name="Hipervínculo" xfId="254" builtinId="8" hidden="1"/>
    <cellStyle name="Hipervínculo" xfId="214" builtinId="8" hidden="1"/>
    <cellStyle name="Hipervínculo" xfId="222" builtinId="8" hidden="1"/>
    <cellStyle name="Hipervínculo" xfId="206" builtinId="8" hidden="1"/>
    <cellStyle name="Hipervínculo" xfId="198" builtinId="8" hidden="1"/>
    <cellStyle name="Hipervínculo visitado" xfId="79" builtinId="9" hidden="1"/>
    <cellStyle name="Hipervínculo visitado" xfId="89" builtinId="9" hidden="1"/>
    <cellStyle name="Hipervínculo visitado" xfId="91" builtinId="9" hidden="1"/>
    <cellStyle name="Hipervínculo visitado" xfId="69" builtinId="9" hidden="1"/>
    <cellStyle name="Hipervínculo visitado" xfId="73" builtinId="9" hidden="1"/>
    <cellStyle name="Hipervínculo visitado" xfId="15" builtinId="9" hidden="1"/>
    <cellStyle name="Hipervínculo visitado" xfId="87" builtinId="9" hidden="1"/>
    <cellStyle name="Hipervínculo visitado" xfId="81" builtinId="9" hidden="1"/>
    <cellStyle name="Hipervínculo visitado" xfId="51" builtinId="9" hidden="1"/>
    <cellStyle name="Hipervínculo visitado" xfId="85" builtinId="9" hidden="1"/>
    <cellStyle name="Hipervínculo visitado" xfId="35" builtinId="9" hidden="1"/>
    <cellStyle name="Hipervínculo visitado" xfId="21" builtinId="9" hidden="1"/>
    <cellStyle name="Hipervínculo visitado" xfId="25" builtinId="9" hidden="1"/>
    <cellStyle name="Hipervínculo visitado" xfId="2" builtinId="9" hidden="1"/>
    <cellStyle name="Hipervínculo visitado" xfId="19" builtinId="9" hidden="1"/>
    <cellStyle name="Hipervínculo visitado" xfId="111" builtinId="9" hidden="1"/>
    <cellStyle name="Hipervínculo visitado" xfId="143" builtinId="9" hidden="1"/>
    <cellStyle name="Hipervínculo visitado" xfId="175" builtinId="9" hidden="1"/>
    <cellStyle name="Hipervínculo visitado" xfId="239" builtinId="9" hidden="1"/>
    <cellStyle name="Hipervínculo visitado" xfId="251" builtinId="9" hidden="1"/>
    <cellStyle name="Hipervínculo visitado" xfId="241" builtinId="9" hidden="1"/>
    <cellStyle name="Hipervínculo visitado" xfId="153" builtinId="9" hidden="1"/>
    <cellStyle name="Hipervínculo visitado" xfId="157" builtinId="9" hidden="1"/>
    <cellStyle name="Hipervínculo visitado" xfId="161" builtinId="9" hidden="1"/>
    <cellStyle name="Hipervínculo visitado" xfId="165" builtinId="9" hidden="1"/>
    <cellStyle name="Hipervínculo visitado" xfId="169" builtinId="9" hidden="1"/>
    <cellStyle name="Hipervínculo visitado" xfId="171" builtinId="9" hidden="1"/>
    <cellStyle name="Hipervínculo visitado" xfId="179" builtinId="9" hidden="1"/>
    <cellStyle name="Hipervínculo visitado" xfId="181" builtinId="9" hidden="1"/>
    <cellStyle name="Hipervínculo visitado" xfId="185" builtinId="9" hidden="1"/>
    <cellStyle name="Hipervínculo visitado" xfId="189" builtinId="9" hidden="1"/>
    <cellStyle name="Hipervínculo visitado" xfId="193" builtinId="9" hidden="1"/>
    <cellStyle name="Hipervínculo visitado" xfId="195" builtinId="9" hidden="1"/>
    <cellStyle name="Hipervínculo visitado" xfId="203" builtinId="9" hidden="1"/>
    <cellStyle name="Hipervínculo visitado" xfId="205" builtinId="9" hidden="1"/>
    <cellStyle name="Hipervínculo visitado" xfId="209" builtinId="9" hidden="1"/>
    <cellStyle name="Hipervínculo visitado" xfId="213" builtinId="9" hidden="1"/>
    <cellStyle name="Hipervínculo visitado" xfId="217" builtinId="9" hidden="1"/>
    <cellStyle name="Hipervínculo visitado" xfId="221" builtinId="9" hidden="1"/>
    <cellStyle name="Hipervínculo visitado" xfId="227" builtinId="9" hidden="1"/>
    <cellStyle name="Hipervínculo visitado" xfId="219" builtinId="9" hidden="1"/>
    <cellStyle name="Hipervínculo visitado" xfId="197" builtinId="9" hidden="1"/>
    <cellStyle name="Hipervínculo visitado" xfId="155" builtinId="9" hidden="1"/>
    <cellStyle name="Hipervínculo visitado" xfId="123" builtinId="9" hidden="1"/>
    <cellStyle name="Hipervínculo visitado" xfId="125" builtinId="9" hidden="1"/>
    <cellStyle name="Hipervínculo visitado" xfId="131" builtinId="9" hidden="1"/>
    <cellStyle name="Hipervínculo visitado" xfId="133" builtinId="9" hidden="1"/>
    <cellStyle name="Hipervínculo visitado" xfId="137" builtinId="9" hidden="1"/>
    <cellStyle name="Hipervínculo visitado" xfId="141" builtinId="9" hidden="1"/>
    <cellStyle name="Hipervínculo visitado" xfId="145" builtinId="9" hidden="1"/>
    <cellStyle name="Hipervínculo visitado" xfId="147" builtinId="9" hidden="1"/>
    <cellStyle name="Hipervínculo visitado" xfId="107" builtinId="9" hidden="1"/>
    <cellStyle name="Hipervínculo visitado" xfId="109" builtinId="9" hidden="1"/>
    <cellStyle name="Hipervínculo visitado" xfId="115" builtinId="9" hidden="1"/>
    <cellStyle name="Hipervínculo visitado" xfId="121" builtinId="9" hidden="1"/>
    <cellStyle name="Hipervínculo visitado" xfId="113" builtinId="9" hidden="1"/>
    <cellStyle name="Hipervínculo visitado" xfId="101" builtinId="9" hidden="1"/>
    <cellStyle name="Hipervínculo visitado" xfId="99" builtinId="9" hidden="1"/>
    <cellStyle name="Hipervínculo visitado" xfId="61" builtinId="9" hidden="1"/>
    <cellStyle name="Hipervínculo visitado" xfId="257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59" builtinId="9" hidden="1"/>
    <cellStyle name="Hipervínculo visitado" xfId="105" builtinId="9" hidden="1"/>
    <cellStyle name="Hipervínculo visitado" xfId="117" builtinId="9" hidden="1"/>
    <cellStyle name="Hipervínculo visitado" xfId="149" builtinId="9" hidden="1"/>
    <cellStyle name="Hipervínculo visitado" xfId="139" builtinId="9" hidden="1"/>
    <cellStyle name="Hipervínculo visitado" xfId="129" builtinId="9" hidden="1"/>
    <cellStyle name="Hipervínculo visitado" xfId="177" builtinId="9" hidden="1"/>
    <cellStyle name="Hipervínculo visitado" xfId="225" builtinId="9" hidden="1"/>
    <cellStyle name="Hipervínculo visitado" xfId="211" builtinId="9" hidden="1"/>
    <cellStyle name="Hipervínculo visitado" xfId="201" builtinId="9" hidden="1"/>
    <cellStyle name="Hipervínculo visitado" xfId="187" builtinId="9" hidden="1"/>
    <cellStyle name="Hipervínculo visitado" xfId="173" builtinId="9" hidden="1"/>
    <cellStyle name="Hipervínculo visitado" xfId="163" builtinId="9" hidden="1"/>
    <cellStyle name="Hipervínculo visitado" xfId="229" builtinId="9" hidden="1"/>
    <cellStyle name="Hipervínculo visitado" xfId="207" builtinId="9" hidden="1"/>
    <cellStyle name="Hipervínculo visitado" xfId="97" builtinId="9" hidden="1"/>
    <cellStyle name="Hipervínculo visitado" xfId="13" builtinId="9" hidden="1"/>
    <cellStyle name="Hipervínculo visitado" xfId="59" builtinId="9" hidden="1"/>
    <cellStyle name="Hipervínculo visitado" xfId="23" builtinId="9" hidden="1"/>
    <cellStyle name="Hipervínculo visitado" xfId="93" builtinId="9" hidden="1"/>
    <cellStyle name="Hipervínculo visitado" xfId="43" builtinId="9" hidden="1"/>
    <cellStyle name="Hipervínculo visitado" xfId="53" builtinId="9" hidden="1"/>
    <cellStyle name="Hipervínculo visitado" xfId="49" builtinId="9" hidden="1"/>
    <cellStyle name="Hipervínculo visitado" xfId="83" builtinId="9" hidden="1"/>
    <cellStyle name="Hipervínculo visitado" xfId="71" builtinId="9" hidden="1"/>
    <cellStyle name="Hipervínculo visitado" xfId="39" builtinId="9" hidden="1"/>
    <cellStyle name="Hipervínculo visitado" xfId="41" builtinId="9" hidden="1"/>
    <cellStyle name="Hipervínculo visitado" xfId="10" builtinId="9" hidden="1"/>
    <cellStyle name="Hipervínculo visitado" xfId="17" builtinId="9" hidden="1"/>
    <cellStyle name="Hipervínculo visitado" xfId="29" builtinId="9" hidden="1"/>
    <cellStyle name="Hipervínculo visitado" xfId="27" builtinId="9" hidden="1"/>
    <cellStyle name="Hipervínculo visitado" xfId="37" builtinId="9" hidden="1"/>
    <cellStyle name="Hipervínculo visitado" xfId="8" builtinId="9" hidden="1"/>
    <cellStyle name="Hipervínculo visitado" xfId="9" builtinId="9" hidden="1"/>
    <cellStyle name="Hipervínculo visitado" xfId="5" builtinId="9" hidden="1"/>
    <cellStyle name="Hipervínculo visitado" xfId="12" builtinId="9" hidden="1"/>
    <cellStyle name="Hipervínculo visitado" xfId="11" builtinId="9" hidden="1"/>
    <cellStyle name="Hipervínculo visitado" xfId="6" builtinId="9" hidden="1"/>
    <cellStyle name="Hipervínculo visitado" xfId="7" builtinId="9" hidden="1"/>
    <cellStyle name="Hipervínculo visitado" xfId="33" builtinId="9" hidden="1"/>
    <cellStyle name="Hipervínculo visitado" xfId="63" builtinId="9" hidden="1"/>
    <cellStyle name="Hipervínculo visitado" xfId="77" builtinId="9" hidden="1"/>
    <cellStyle name="Hipervínculo visitado" xfId="75" builtinId="9" hidden="1"/>
    <cellStyle name="Hipervínculo visitado" xfId="57" builtinId="9" hidden="1"/>
    <cellStyle name="Hipervínculo visitado" xfId="67" builtinId="9" hidden="1"/>
    <cellStyle name="Hipervínculo visitado" xfId="55" builtinId="9" hidden="1"/>
    <cellStyle name="Hipervínculo visitado" xfId="47" builtinId="9" hidden="1"/>
    <cellStyle name="Hipervínculo visitado" xfId="65" builtinId="9" hidden="1"/>
    <cellStyle name="Hipervínculo visitado" xfId="45" builtinId="9" hidden="1"/>
    <cellStyle name="Hipervínculo visitado" xfId="31" builtinId="9" hidden="1"/>
    <cellStyle name="Hipervínculo visitado" xfId="95" builtinId="9" hidden="1"/>
    <cellStyle name="Hipervínculo visitado" xfId="223" builtinId="9" hidden="1"/>
    <cellStyle name="Hipervínculo visitado" xfId="215" builtinId="9" hidden="1"/>
    <cellStyle name="Hipervínculo visitado" xfId="199" builtinId="9" hidden="1"/>
    <cellStyle name="Hipervínculo visitado" xfId="191" builtinId="9" hidden="1"/>
    <cellStyle name="Hipervínculo visitado" xfId="183" builtinId="9" hidden="1"/>
    <cellStyle name="Hipervínculo visitado" xfId="167" builtinId="9" hidden="1"/>
    <cellStyle name="Hipervínculo visitado" xfId="151" builtinId="9" hidden="1"/>
    <cellStyle name="Hipervínculo visitado" xfId="135" builtinId="9" hidden="1"/>
    <cellStyle name="Hipervínculo visitado" xfId="127" builtinId="9" hidden="1"/>
    <cellStyle name="Hipervínculo visitado" xfId="119" builtinId="9" hidden="1"/>
    <cellStyle name="Hipervínculo visitado" xfId="103" builtinId="9" hidden="1"/>
    <cellStyle name="Hipervínculo visitado" xfId="159" builtinId="9" hidden="1"/>
    <cellStyle name="Hipervínculo visitado" xfId="249" builtinId="9" hidden="1"/>
    <cellStyle name="Hipervínculo visitado" xfId="253" builtinId="9" hidden="1"/>
    <cellStyle name="Hipervínculo visitado" xfId="255" builtinId="9" hidden="1"/>
    <cellStyle name="Hipervínculo visitado" xfId="247" builtinId="9" hidden="1"/>
    <cellStyle name="Hipervínculo visitado" xfId="231" builtinId="9" hidden="1"/>
    <cellStyle name="Hipervínculo visitado" xfId="237" builtinId="9" hidden="1"/>
    <cellStyle name="Hipervínculo visitado" xfId="243" builtinId="9" hidden="1"/>
    <cellStyle name="Hipervínculo visitado" xfId="245" builtinId="9" hidden="1"/>
    <cellStyle name="Hipervínculo visitado" xfId="235" builtinId="9" hidden="1"/>
    <cellStyle name="Hipervínculo visitado" xfId="233" builtinId="9" hidden="1"/>
    <cellStyle name="Moneda [0]" xfId="3" builtinId="7"/>
    <cellStyle name="Normal" xfId="0" builtinId="0"/>
    <cellStyle name="Porcentaje" xfId="4" builtinId="5"/>
  </cellStyles>
  <dxfs count="35"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[$$-409]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4" formatCode="[$$-409]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4" formatCode="[$$-409]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4" formatCode="[$$-409]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dd/mm/yy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_-;_-@_-"/>
    </dxf>
    <dxf>
      <numFmt numFmtId="165" formatCode="dd/mm/yy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_-;_-@_-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H12" totalsRowShown="0" headerRowDxfId="33">
  <sortState ref="A2:H12">
    <sortCondition descending="1" ref="C2"/>
  </sortState>
  <tableColumns count="8">
    <tableColumn id="1" xr3:uid="{00000000-0010-0000-0000-000001000000}" name="Symbol" dataDxfId="32"/>
    <tableColumn id="2" xr3:uid="{00000000-0010-0000-0000-000002000000}" name="Stocks" dataDxfId="31">
      <calculatedColumnFormula>SUMIF(Tabla1[Symbol],Tabla2[[#This Row],[Symbol]],Tabla1[Quant])</calculatedColumnFormula>
    </tableColumn>
    <tableColumn id="3" xr3:uid="{00000000-0010-0000-0000-000003000000}" name="Invested" dataDxfId="30" dataCellStyle="Moneda [0]">
      <calculatedColumnFormula>SUMIF(Tabla1[Symbol],Tabla2[[#This Row],[Symbol]],Tabla1[Amount])</calculatedColumnFormula>
    </tableColumn>
    <tableColumn id="4" xr3:uid="{00000000-0010-0000-0000-000004000000}" name="StockIniValue" dataDxfId="29">
      <calculatedColumnFormula>IFERROR(Tabla2[[#This Row],[Invested]]/Tabla2[[#This Row],[Stocks]],0)</calculatedColumnFormula>
    </tableColumn>
    <tableColumn id="5" xr3:uid="{00000000-0010-0000-0000-000005000000}" name="InvPerc" dataDxfId="28" dataCellStyle="Porcentaje">
      <calculatedColumnFormula>Tabla2[[#This Row],[Invested]]/SUM(Tabla2[Invested])</calculatedColumnFormula>
    </tableColumn>
    <tableColumn id="6" xr3:uid="{00000000-0010-0000-0000-000006000000}" name="Type"/>
    <tableColumn id="7" xr3:uid="{00000000-0010-0000-0000-000007000000}" name="Trans" dataDxfId="27">
      <calculatedColumnFormula>COUNTIF(Tabla1[Symbol],Tabla2[[#This Row],[Symbol]])</calculatedColumnFormula>
    </tableColumn>
    <tableColumn id="8" xr3:uid="{ABF5D390-FC0A-CD4D-9AA4-B3BA2EA3CC23}" name="StartDate" dataDxfId="26">
      <calculatedColumnFormula>VLOOKUP(Tabla2[[#This Row],[Symbol]]&amp;"1",Tabla1[[CODE]:[Date]],3,FALSE)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A1:D8" totalsRowShown="0" dataDxfId="24" dataCellStyle="Moneda [0]">
  <tableColumns count="4">
    <tableColumn id="1" xr3:uid="{00000000-0010-0000-0100-000001000000}" name="ID" dataDxfId="23">
      <calculatedColumnFormula>ROW()-1</calculatedColumnFormula>
    </tableColumn>
    <tableColumn id="2" xr3:uid="{00000000-0010-0000-0100-000002000000}" name="Date" dataDxfId="22"/>
    <tableColumn id="3" xr3:uid="{00000000-0010-0000-0100-000003000000}" name="Cash" dataDxfId="21" dataCellStyle="Moneda [0]"/>
    <tableColumn id="4" xr3:uid="{1CA1CDD9-23E9-5C43-B7F2-56E6F032861A}" name="Concepto" dataDxfId="20" dataCellStyle="Moneda [0]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a1" displayName="Tabla1" ref="A1:I18" totalsRowShown="0">
  <tableColumns count="9">
    <tableColumn id="1" xr3:uid="{00000000-0010-0000-0200-000001000000}" name="ID" dataDxfId="17" totalsRowDxfId="16">
      <calculatedColumnFormula>ROW()-1</calculatedColumnFormula>
    </tableColumn>
    <tableColumn id="2" xr3:uid="{00000000-0010-0000-0200-000002000000}" name="Inv" dataDxfId="15" totalsRowDxfId="14">
      <calculatedColumnFormula>COUNTIF(D$2:D2,Tabla1[[#This Row],[Symbol]])</calculatedColumnFormula>
    </tableColumn>
    <tableColumn id="10" xr3:uid="{04CD5116-8E90-834C-BF7D-8FB44C956722}" name="CODE" dataDxfId="13" totalsRowDxfId="12">
      <calculatedColumnFormula>Tabla1[[#This Row],[Symbol]]&amp;Tabla1[[#This Row],[Inv]]</calculatedColumnFormula>
    </tableColumn>
    <tableColumn id="3" xr3:uid="{00000000-0010-0000-0200-000003000000}" name="Symbol" dataDxfId="11" totalsRowDxfId="10"/>
    <tableColumn id="4" xr3:uid="{00000000-0010-0000-0200-000004000000}" name="Date" dataDxfId="9" totalsRowDxfId="8"/>
    <tableColumn id="5" xr3:uid="{00000000-0010-0000-0200-000005000000}" name="Quant" dataDxfId="7" totalsRowDxfId="6"/>
    <tableColumn id="6" xr3:uid="{00000000-0010-0000-0200-000006000000}" name="Value" dataDxfId="5" totalsRowDxfId="4"/>
    <tableColumn id="7" xr3:uid="{00000000-0010-0000-0200-000007000000}" name="Amount" dataDxfId="3" totalsRowDxfId="2">
      <calculatedColumnFormula>Tabla1[[#This Row],[Value]]*Tabla1[[#This Row],[Quant]]+7</calculatedColumnFormula>
    </tableColumn>
    <tableColumn id="8" xr3:uid="{00000000-0010-0000-0200-000008000000}" name="Description" dataDxfId="1" totalsRowDxfId="0">
      <calculatedColumnFormula>Tabla1[[#This Row],[Quant]] &amp;" @" &amp;Tabla1[[#This Row],[Value]]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="140" zoomScaleNormal="140" workbookViewId="0"/>
  </sheetViews>
  <sheetFormatPr baseColWidth="10" defaultColWidth="10.83203125" defaultRowHeight="16" x14ac:dyDescent="0.2"/>
  <cols>
    <col min="2" max="2" width="9" style="16" customWidth="1"/>
    <col min="3" max="3" width="13.5" customWidth="1"/>
    <col min="4" max="4" width="13" customWidth="1"/>
    <col min="5" max="5" width="11.5" customWidth="1"/>
    <col min="6" max="6" width="13.83203125" customWidth="1"/>
    <col min="7" max="7" width="8.1640625" style="16" customWidth="1"/>
    <col min="8" max="8" width="13.33203125" style="16" customWidth="1"/>
    <col min="9" max="9" width="12.83203125" customWidth="1"/>
  </cols>
  <sheetData>
    <row r="1" spans="1:8" x14ac:dyDescent="0.2">
      <c r="A1" s="12" t="s">
        <v>14</v>
      </c>
      <c r="B1" s="13" t="s">
        <v>13</v>
      </c>
      <c r="C1" s="13" t="s">
        <v>20</v>
      </c>
      <c r="D1" s="13" t="s">
        <v>25</v>
      </c>
      <c r="E1" s="14" t="s">
        <v>27</v>
      </c>
      <c r="F1" s="12" t="s">
        <v>22</v>
      </c>
      <c r="G1" s="13" t="s">
        <v>24</v>
      </c>
      <c r="H1" s="26" t="s">
        <v>31</v>
      </c>
    </row>
    <row r="2" spans="1:8" x14ac:dyDescent="0.2">
      <c r="A2" s="6" t="s">
        <v>1</v>
      </c>
      <c r="B2" s="16">
        <f>SUMIF(Tabla1[Symbol],Tabla2[[#This Row],[Symbol]],Tabla1[Quant])</f>
        <v>145</v>
      </c>
      <c r="C2" s="9">
        <f>SUMIF(Tabla1[Symbol],Tabla2[[#This Row],[Symbol]],Tabla1[Amount])</f>
        <v>20054.550000000003</v>
      </c>
      <c r="D2" s="18">
        <f>IFERROR(Tabla2[[#This Row],[Invested]]/Tabla2[[#This Row],[Stocks]],0)</f>
        <v>138.30724137931037</v>
      </c>
      <c r="E2" s="17">
        <f>Tabla2[[#This Row],[Invested]]/SUM(Tabla2[Invested])</f>
        <v>0.32594264223437036</v>
      </c>
      <c r="F2" t="s">
        <v>0</v>
      </c>
      <c r="G2" s="16">
        <f>COUNTIF(Tabla1[Symbol],Tabla2[[#This Row],[Symbol]])</f>
        <v>4</v>
      </c>
      <c r="H2" s="27">
        <f>VLOOKUP(Tabla2[[#This Row],[Symbol]]&amp;"1",Tabla1[[CODE]:[Date]],3,FALSE)</f>
        <v>43068</v>
      </c>
    </row>
    <row r="3" spans="1:8" x14ac:dyDescent="0.2">
      <c r="A3" s="6" t="s">
        <v>12</v>
      </c>
      <c r="B3" s="16">
        <f>SUMIF(Tabla1[Symbol],Tabla2[[#This Row],[Symbol]],Tabla1[Quant])</f>
        <v>10</v>
      </c>
      <c r="C3" s="9">
        <f>SUMIF(Tabla1[Symbol],Tabla2[[#This Row],[Symbol]],Tabla1[Amount])</f>
        <v>10285</v>
      </c>
      <c r="D3" s="18">
        <f>IFERROR(Tabla2[[#This Row],[Invested]]/Tabla2[[#This Row],[Stocks]],0)</f>
        <v>1028.5</v>
      </c>
      <c r="E3" s="17">
        <f>Tabla2[[#This Row],[Invested]]/SUM(Tabla2[Invested])</f>
        <v>0.16716007466537511</v>
      </c>
      <c r="F3" t="s">
        <v>0</v>
      </c>
      <c r="G3" s="16">
        <f>COUNTIF(Tabla1[Symbol],Tabla2[[#This Row],[Symbol]])</f>
        <v>1</v>
      </c>
      <c r="H3" s="27">
        <f>VLOOKUP(Tabla2[[#This Row],[Symbol]]&amp;"1",Tabla1[[CODE]:[Date]],3,FALSE)</f>
        <v>43073</v>
      </c>
    </row>
    <row r="4" spans="1:8" x14ac:dyDescent="0.2">
      <c r="A4" s="6" t="s">
        <v>28</v>
      </c>
      <c r="B4" s="16">
        <f>SUMIF(Tabla1[Symbol],Tabla2[[#This Row],[Symbol]],Tabla1[Quant])</f>
        <v>30</v>
      </c>
      <c r="C4" s="9">
        <f>SUMIF(Tabla1[Symbol],Tabla2[[#This Row],[Symbol]],Tabla1[Amount])</f>
        <v>8009</v>
      </c>
      <c r="D4" s="18">
        <f>IFERROR(Tabla2[[#This Row],[Invested]]/Tabla2[[#This Row],[Stocks]],0)</f>
        <v>266.96666666666664</v>
      </c>
      <c r="E4" s="17">
        <f>Tabla2[[#This Row],[Invested]]/SUM(Tabla2[Invested])</f>
        <v>0.13016869596451039</v>
      </c>
      <c r="F4" t="s">
        <v>0</v>
      </c>
      <c r="G4" s="23">
        <f>COUNTIF(Tabla1[Symbol],Tabla2[[#This Row],[Symbol]])</f>
        <v>2</v>
      </c>
      <c r="H4" s="27">
        <f>VLOOKUP(Tabla2[[#This Row],[Symbol]]&amp;"1",Tabla1[[CODE]:[Date]],3,FALSE)</f>
        <v>43249</v>
      </c>
    </row>
    <row r="5" spans="1:8" x14ac:dyDescent="0.2">
      <c r="A5" s="6" t="s">
        <v>10</v>
      </c>
      <c r="B5" s="16">
        <f>SUMIF(Tabla1[Symbol],Tabla2[[#This Row],[Symbol]],Tabla1[Quant])</f>
        <v>70</v>
      </c>
      <c r="C5" s="9">
        <f>SUMIF(Tabla1[Symbol],Tabla2[[#This Row],[Symbol]],Tabla1[Amount])</f>
        <v>4606.5999999999995</v>
      </c>
      <c r="D5" s="18">
        <f>IFERROR(Tabla2[[#This Row],[Invested]]/Tabla2[[#This Row],[Stocks]],0)</f>
        <v>65.808571428571426</v>
      </c>
      <c r="E5" s="17">
        <f>Tabla2[[#This Row],[Invested]]/SUM(Tabla2[Invested])</f>
        <v>7.4870160423287979E-2</v>
      </c>
      <c r="F5" t="s">
        <v>2</v>
      </c>
      <c r="G5" s="16">
        <f>COUNTIF(Tabla1[Symbol],Tabla2[[#This Row],[Symbol]])</f>
        <v>2</v>
      </c>
      <c r="H5" s="27">
        <f>VLOOKUP(Tabla2[[#This Row],[Symbol]]&amp;"1",Tabla1[[CODE]:[Date]],3,FALSE)</f>
        <v>43068</v>
      </c>
    </row>
    <row r="6" spans="1:8" x14ac:dyDescent="0.2">
      <c r="A6" s="6" t="s">
        <v>7</v>
      </c>
      <c r="B6" s="16">
        <f>SUMIF(Tabla1[Symbol],Tabla2[[#This Row],[Symbol]],Tabla1[Quant])</f>
        <v>80</v>
      </c>
      <c r="C6" s="9">
        <f>SUMIF(Tabla1[Symbol],Tabla2[[#This Row],[Symbol]],Tabla1[Amount])</f>
        <v>4528.7</v>
      </c>
      <c r="D6" s="18">
        <f>IFERROR(Tabla2[[#This Row],[Invested]]/Tabla2[[#This Row],[Stocks]],0)</f>
        <v>56.608750000000001</v>
      </c>
      <c r="E6" s="17">
        <f>Tabla2[[#This Row],[Invested]]/SUM(Tabla2[Invested])</f>
        <v>7.360406710132078E-2</v>
      </c>
      <c r="F6" t="s">
        <v>2</v>
      </c>
      <c r="G6" s="16">
        <f>COUNTIF(Tabla1[Symbol],Tabla2[[#This Row],[Symbol]])</f>
        <v>2</v>
      </c>
      <c r="H6" s="27">
        <f>VLOOKUP(Tabla2[[#This Row],[Symbol]]&amp;"1",Tabla1[[CODE]:[Date]],3,FALSE)</f>
        <v>43063</v>
      </c>
    </row>
    <row r="7" spans="1:8" x14ac:dyDescent="0.2">
      <c r="A7" s="6" t="s">
        <v>11</v>
      </c>
      <c r="B7" s="16">
        <f>SUMIF(Tabla1[Symbol],Tabla2[[#This Row],[Symbol]],Tabla1[Quant])</f>
        <v>100</v>
      </c>
      <c r="C7" s="9">
        <f>SUMIF(Tabla1[Symbol],Tabla2[[#This Row],[Symbol]],Tabla1[Amount])</f>
        <v>3707</v>
      </c>
      <c r="D7" s="18">
        <f>IFERROR(Tabla2[[#This Row],[Invested]]/Tabla2[[#This Row],[Stocks]],0)</f>
        <v>37.07</v>
      </c>
      <c r="E7" s="17">
        <f>Tabla2[[#This Row],[Invested]]/SUM(Tabla2[Invested])</f>
        <v>6.0249139210942687E-2</v>
      </c>
      <c r="F7" t="s">
        <v>2</v>
      </c>
      <c r="G7" s="16">
        <f>COUNTIF(Tabla1[Symbol],Tabla2[[#This Row],[Symbol]])</f>
        <v>1</v>
      </c>
      <c r="H7" s="27">
        <f>VLOOKUP(Tabla2[[#This Row],[Symbol]]&amp;"1",Tabla1[[CODE]:[Date]],3,FALSE)</f>
        <v>43068</v>
      </c>
    </row>
    <row r="8" spans="1:8" x14ac:dyDescent="0.2">
      <c r="A8" s="6" t="s">
        <v>4</v>
      </c>
      <c r="B8" s="16">
        <f>SUMIF(Tabla1[Symbol],Tabla2[[#This Row],[Symbol]],Tabla1[Quant])</f>
        <v>30</v>
      </c>
      <c r="C8" s="9">
        <f>SUMIF(Tabla1[Symbol],Tabla2[[#This Row],[Symbol]],Tabla1[Amount])</f>
        <v>2639.5</v>
      </c>
      <c r="D8" s="18">
        <f>IFERROR(Tabla2[[#This Row],[Invested]]/Tabla2[[#This Row],[Stocks]],0)</f>
        <v>87.983333333333334</v>
      </c>
      <c r="E8" s="17">
        <f>Tabla2[[#This Row],[Invested]]/SUM(Tabla2[Invested])</f>
        <v>4.289927244329194E-2</v>
      </c>
      <c r="F8" t="s">
        <v>3</v>
      </c>
      <c r="G8" s="16">
        <f>COUNTIF(Tabla1[Symbol],Tabla2[[#This Row],[Symbol]])</f>
        <v>1</v>
      </c>
      <c r="H8" s="27">
        <f>VLOOKUP(Tabla2[[#This Row],[Symbol]]&amp;"1",Tabla1[[CODE]:[Date]],3,FALSE)</f>
        <v>43066</v>
      </c>
    </row>
    <row r="9" spans="1:8" x14ac:dyDescent="0.2">
      <c r="A9" s="6" t="s">
        <v>6</v>
      </c>
      <c r="B9" s="16">
        <f>SUMIF(Tabla1[Symbol],Tabla2[[#This Row],[Symbol]],Tabla1[Quant])</f>
        <v>30</v>
      </c>
      <c r="C9" s="9">
        <f>SUMIF(Tabla1[Symbol],Tabla2[[#This Row],[Symbol]],Tabla1[Amount])</f>
        <v>2527</v>
      </c>
      <c r="D9" s="18">
        <f>IFERROR(Tabla2[[#This Row],[Invested]]/Tabla2[[#This Row],[Stocks]],0)</f>
        <v>84.233333333333334</v>
      </c>
      <c r="E9" s="17">
        <f>Tabla2[[#This Row],[Invested]]/SUM(Tabla2[Invested])</f>
        <v>4.1070832151619142E-2</v>
      </c>
      <c r="F9" t="s">
        <v>5</v>
      </c>
      <c r="G9" s="16">
        <f>COUNTIF(Tabla1[Symbol],Tabla2[[#This Row],[Symbol]])</f>
        <v>1</v>
      </c>
      <c r="H9" s="27">
        <f>VLOOKUP(Tabla2[[#This Row],[Symbol]]&amp;"1",Tabla1[[CODE]:[Date]],3,FALSE)</f>
        <v>43067</v>
      </c>
    </row>
    <row r="10" spans="1:8" x14ac:dyDescent="0.2">
      <c r="A10" s="6" t="s">
        <v>9</v>
      </c>
      <c r="B10" s="16">
        <f>SUMIF(Tabla1[Symbol],Tabla2[[#This Row],[Symbol]],Tabla1[Quant])</f>
        <v>50</v>
      </c>
      <c r="C10" s="9">
        <f>SUMIF(Tabla1[Symbol],Tabla2[[#This Row],[Symbol]],Tabla1[Amount])</f>
        <v>1799.5</v>
      </c>
      <c r="D10" s="18">
        <f>IFERROR(Tabla2[[#This Row],[Invested]]/Tabla2[[#This Row],[Stocks]],0)</f>
        <v>35.99</v>
      </c>
      <c r="E10" s="17">
        <f>Tabla2[[#This Row],[Invested]]/SUM(Tabla2[Invested])</f>
        <v>2.9246918265468401E-2</v>
      </c>
      <c r="F10" t="s">
        <v>2</v>
      </c>
      <c r="G10" s="16">
        <f>COUNTIF(Tabla1[Symbol],Tabla2[[#This Row],[Symbol]])</f>
        <v>1</v>
      </c>
      <c r="H10" s="27">
        <f>VLOOKUP(Tabla2[[#This Row],[Symbol]]&amp;"1",Tabla1[[CODE]:[Date]],3,FALSE)</f>
        <v>43070</v>
      </c>
    </row>
    <row r="11" spans="1:8" x14ac:dyDescent="0.2">
      <c r="A11" s="6" t="s">
        <v>8</v>
      </c>
      <c r="B11" s="16">
        <f>SUMIF(Tabla1[Symbol],Tabla2[[#This Row],[Symbol]],Tabla1[Quant])</f>
        <v>30</v>
      </c>
      <c r="C11" s="9">
        <f>SUMIF(Tabla1[Symbol],Tabla2[[#This Row],[Symbol]],Tabla1[Amount])</f>
        <v>1699</v>
      </c>
      <c r="D11" s="18">
        <f>IFERROR(Tabla2[[#This Row],[Invested]]/Tabla2[[#This Row],[Stocks]],0)</f>
        <v>56.633333333333333</v>
      </c>
      <c r="E11" s="17">
        <f>Tabla2[[#This Row],[Invested]]/SUM(Tabla2[Invested])</f>
        <v>2.7613511604907371E-2</v>
      </c>
      <c r="F11" t="s">
        <v>2</v>
      </c>
      <c r="G11" s="16">
        <f>COUNTIF(Tabla1[Symbol],Tabla2[[#This Row],[Symbol]])</f>
        <v>1</v>
      </c>
      <c r="H11" s="27">
        <f>VLOOKUP(Tabla2[[#This Row],[Symbol]]&amp;"1",Tabla1[[CODE]:[Date]],3,FALSE)</f>
        <v>43068</v>
      </c>
    </row>
    <row r="12" spans="1:8" x14ac:dyDescent="0.2">
      <c r="A12" s="6" t="s">
        <v>29</v>
      </c>
      <c r="B12" s="16">
        <f>SUMIF(Tabla1[Symbol],Tabla2[[#This Row],[Symbol]],Tabla1[Quant])</f>
        <v>50</v>
      </c>
      <c r="C12" s="9">
        <f>SUMIF(Tabla1[Symbol],Tabla2[[#This Row],[Symbol]],Tabla1[Amount])</f>
        <v>1671.9999999999998</v>
      </c>
      <c r="D12" s="18">
        <f>IFERROR(Tabla2[[#This Row],[Invested]]/Tabla2[[#This Row],[Stocks]],0)</f>
        <v>33.44</v>
      </c>
      <c r="E12" s="17">
        <f>Tabla2[[#This Row],[Invested]]/SUM(Tabla2[Invested])</f>
        <v>2.7174685934905896E-2</v>
      </c>
      <c r="F12" t="s">
        <v>2</v>
      </c>
      <c r="G12" s="23">
        <f>COUNTIF(Tabla1[Symbol],Tabla2[[#This Row],[Symbol]])</f>
        <v>1</v>
      </c>
      <c r="H12" s="27">
        <f>VLOOKUP(Tabla2[[#This Row],[Symbol]]&amp;"1",Tabla1[[CODE]:[Date]],3,FALSE)</f>
        <v>43249</v>
      </c>
    </row>
  </sheetData>
  <sortState ref="A2:E10">
    <sortCondition descending="1" ref="C2"/>
  </sortState>
  <conditionalFormatting sqref="H2:H12">
    <cfRule type="cellIs" dxfId="34" priority="1" operator="equal">
      <formula>"SI"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zoomScale="140" workbookViewId="0">
      <selection activeCell="C8" sqref="C8"/>
    </sheetView>
  </sheetViews>
  <sheetFormatPr baseColWidth="10" defaultColWidth="10.83203125" defaultRowHeight="16" x14ac:dyDescent="0.2"/>
  <cols>
    <col min="1" max="1" width="5.83203125" style="2" bestFit="1" customWidth="1"/>
    <col min="2" max="2" width="12.83203125" customWidth="1"/>
    <col min="3" max="3" width="13.83203125" style="9" customWidth="1"/>
    <col min="4" max="4" width="25.83203125" customWidth="1"/>
  </cols>
  <sheetData>
    <row r="1" spans="1:4" s="1" customFormat="1" x14ac:dyDescent="0.2">
      <c r="A1" s="14" t="s">
        <v>16</v>
      </c>
      <c r="B1" s="11" t="s">
        <v>19</v>
      </c>
      <c r="C1" s="10" t="s">
        <v>17</v>
      </c>
      <c r="D1" s="10" t="s">
        <v>30</v>
      </c>
    </row>
    <row r="2" spans="1:4" x14ac:dyDescent="0.2">
      <c r="A2" s="2">
        <f>ROW()-1</f>
        <v>1</v>
      </c>
      <c r="B2" s="8">
        <v>43063</v>
      </c>
      <c r="C2" s="9">
        <v>50000</v>
      </c>
      <c r="D2" s="25" t="s">
        <v>33</v>
      </c>
    </row>
    <row r="3" spans="1:4" x14ac:dyDescent="0.2">
      <c r="A3" s="2">
        <f>ROW()-1</f>
        <v>2</v>
      </c>
      <c r="B3" s="8">
        <v>43102</v>
      </c>
      <c r="C3" s="9">
        <v>6000</v>
      </c>
      <c r="D3" s="25" t="s">
        <v>34</v>
      </c>
    </row>
    <row r="4" spans="1:4" x14ac:dyDescent="0.2">
      <c r="A4" s="2">
        <f>ROW()-1</f>
        <v>3</v>
      </c>
      <c r="B4" s="8">
        <v>43185</v>
      </c>
      <c r="C4" s="22">
        <v>1200</v>
      </c>
      <c r="D4" s="25" t="s">
        <v>35</v>
      </c>
    </row>
    <row r="5" spans="1:4" x14ac:dyDescent="0.2">
      <c r="A5" s="2">
        <v>4</v>
      </c>
      <c r="B5" s="8">
        <v>43249</v>
      </c>
      <c r="C5" s="22">
        <v>6000</v>
      </c>
      <c r="D5" s="25" t="s">
        <v>35</v>
      </c>
    </row>
    <row r="6" spans="1:4" x14ac:dyDescent="0.2">
      <c r="A6" s="2">
        <v>5</v>
      </c>
      <c r="B6" s="8">
        <v>43291</v>
      </c>
      <c r="C6" s="24">
        <v>-2500</v>
      </c>
      <c r="D6" s="25" t="s">
        <v>36</v>
      </c>
    </row>
    <row r="7" spans="1:4" x14ac:dyDescent="0.2">
      <c r="A7" s="2">
        <v>6</v>
      </c>
      <c r="B7" s="8">
        <v>43290</v>
      </c>
      <c r="C7" s="24">
        <v>800</v>
      </c>
      <c r="D7" s="25" t="s">
        <v>35</v>
      </c>
    </row>
    <row r="8" spans="1:4" x14ac:dyDescent="0.2">
      <c r="A8" s="2">
        <v>7</v>
      </c>
      <c r="B8" s="8">
        <v>43367</v>
      </c>
      <c r="C8" s="24">
        <v>500</v>
      </c>
      <c r="D8" s="25" t="s">
        <v>35</v>
      </c>
    </row>
  </sheetData>
  <conditionalFormatting sqref="B2:B8">
    <cfRule type="cellIs" dxfId="25" priority="1" operator="equal">
      <formula>"SI"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zoomScale="140" zoomScaleNormal="140" workbookViewId="0">
      <selection activeCell="F11" sqref="F11"/>
    </sheetView>
  </sheetViews>
  <sheetFormatPr baseColWidth="10" defaultColWidth="10.83203125" defaultRowHeight="16" x14ac:dyDescent="0.2"/>
  <cols>
    <col min="1" max="1" width="5.6640625" style="2" customWidth="1"/>
    <col min="2" max="2" width="6.1640625" style="5" customWidth="1"/>
    <col min="3" max="3" width="8.33203125" style="16" bestFit="1" customWidth="1"/>
    <col min="4" max="4" width="10.33203125" customWidth="1"/>
    <col min="5" max="5" width="11.83203125" style="7" customWidth="1"/>
    <col min="6" max="6" width="8.83203125" style="7" customWidth="1"/>
    <col min="7" max="7" width="12.5" customWidth="1"/>
    <col min="8" max="8" width="14.5" customWidth="1"/>
    <col min="9" max="9" width="13.1640625" style="7" customWidth="1"/>
  </cols>
  <sheetData>
    <row r="1" spans="1:9" s="1" customFormat="1" x14ac:dyDescent="0.2">
      <c r="A1" s="14" t="s">
        <v>16</v>
      </c>
      <c r="B1" s="13" t="s">
        <v>18</v>
      </c>
      <c r="C1" s="19" t="s">
        <v>32</v>
      </c>
      <c r="D1" s="11" t="s">
        <v>14</v>
      </c>
      <c r="E1" s="12" t="s">
        <v>19</v>
      </c>
      <c r="F1" s="12" t="s">
        <v>15</v>
      </c>
      <c r="G1" s="11" t="s">
        <v>26</v>
      </c>
      <c r="H1" s="13" t="s">
        <v>23</v>
      </c>
      <c r="I1" s="19" t="s">
        <v>21</v>
      </c>
    </row>
    <row r="2" spans="1:9" x14ac:dyDescent="0.2">
      <c r="A2" s="2">
        <f>ROW()-1</f>
        <v>1</v>
      </c>
      <c r="B2" s="5">
        <f>COUNTIF(D$2:D2,Tabla1[[#This Row],[Symbol]])</f>
        <v>1</v>
      </c>
      <c r="C2" t="str">
        <f>Tabla1[[#This Row],[Symbol]]&amp;Tabla1[[#This Row],[Inv]]</f>
        <v>IEMG1</v>
      </c>
      <c r="D2" s="6" t="s">
        <v>7</v>
      </c>
      <c r="E2" s="8">
        <v>43063</v>
      </c>
      <c r="F2" s="4">
        <v>50</v>
      </c>
      <c r="G2" s="3">
        <v>57</v>
      </c>
      <c r="H2" s="3">
        <f>Tabla1[[#This Row],[Value]]*Tabla1[[#This Row],[Quant]]+7</f>
        <v>2857</v>
      </c>
      <c r="I2" s="2" t="str">
        <f>Tabla1[[#This Row],[Quant]] &amp;" @" &amp;Tabla1[[#This Row],[Value]]</f>
        <v>50 @57</v>
      </c>
    </row>
    <row r="3" spans="1:9" x14ac:dyDescent="0.2">
      <c r="A3" s="2">
        <f t="shared" ref="A3:A11" si="0">ROW()-1</f>
        <v>2</v>
      </c>
      <c r="B3" s="16">
        <f>COUNTIF(D$2:D3,Tabla1[[#This Row],[Symbol]])</f>
        <v>1</v>
      </c>
      <c r="C3" t="str">
        <f>Tabla1[[#This Row],[Symbol]]&amp;Tabla1[[#This Row],[Inv]]</f>
        <v>VCIT1</v>
      </c>
      <c r="D3" s="6" t="s">
        <v>4</v>
      </c>
      <c r="E3" s="8">
        <v>43066</v>
      </c>
      <c r="F3" s="4">
        <v>30</v>
      </c>
      <c r="G3" s="3">
        <v>87.75</v>
      </c>
      <c r="H3" s="3">
        <f>Tabla1[[#This Row],[Value]]*Tabla1[[#This Row],[Quant]]+7</f>
        <v>2639.5</v>
      </c>
      <c r="I3" s="2" t="str">
        <f>Tabla1[[#This Row],[Quant]] &amp;" @" &amp;Tabla1[[#This Row],[Value]]</f>
        <v>30 @87,75</v>
      </c>
    </row>
    <row r="4" spans="1:9" x14ac:dyDescent="0.2">
      <c r="A4" s="2">
        <f t="shared" si="0"/>
        <v>3</v>
      </c>
      <c r="B4" s="16">
        <f>COUNTIF(D$2:D4,Tabla1[[#This Row],[Symbol]])</f>
        <v>1</v>
      </c>
      <c r="C4" t="str">
        <f>Tabla1[[#This Row],[Symbol]]&amp;Tabla1[[#This Row],[Inv]]</f>
        <v>VNQ1</v>
      </c>
      <c r="D4" s="6" t="s">
        <v>6</v>
      </c>
      <c r="E4" s="8">
        <v>43067</v>
      </c>
      <c r="F4" s="4">
        <v>30</v>
      </c>
      <c r="G4" s="3">
        <v>84</v>
      </c>
      <c r="H4" s="3">
        <f>Tabla1[[#This Row],[Value]]*Tabla1[[#This Row],[Quant]]+7</f>
        <v>2527</v>
      </c>
      <c r="I4" s="2" t="str">
        <f>Tabla1[[#This Row],[Quant]] &amp;" @" &amp;Tabla1[[#This Row],[Value]]</f>
        <v>30 @84</v>
      </c>
    </row>
    <row r="5" spans="1:9" x14ac:dyDescent="0.2">
      <c r="A5" s="2">
        <f t="shared" si="0"/>
        <v>4</v>
      </c>
      <c r="B5" s="16">
        <f>COUNTIF(D$2:D5,Tabla1[[#This Row],[Symbol]])</f>
        <v>1</v>
      </c>
      <c r="C5" t="str">
        <f>Tabla1[[#This Row],[Symbol]]&amp;Tabla1[[#This Row],[Inv]]</f>
        <v>VTI1</v>
      </c>
      <c r="D5" s="6" t="s">
        <v>1</v>
      </c>
      <c r="E5" s="8">
        <v>43068</v>
      </c>
      <c r="F5" s="4">
        <v>80</v>
      </c>
      <c r="G5" s="3">
        <v>135.38</v>
      </c>
      <c r="H5" s="3">
        <f>Tabla1[[#This Row],[Value]]*Tabla1[[#This Row],[Quant]]+7</f>
        <v>10837.4</v>
      </c>
      <c r="I5" s="2" t="str">
        <f>Tabla1[[#This Row],[Quant]] &amp;" @" &amp;Tabla1[[#This Row],[Value]]</f>
        <v>80 @135,38</v>
      </c>
    </row>
    <row r="6" spans="1:9" x14ac:dyDescent="0.2">
      <c r="A6" s="2">
        <f t="shared" si="0"/>
        <v>5</v>
      </c>
      <c r="B6" s="16">
        <f>COUNTIF(D$2:D6,Tabla1[[#This Row],[Symbol]])</f>
        <v>1</v>
      </c>
      <c r="C6" t="str">
        <f>Tabla1[[#This Row],[Symbol]]&amp;Tabla1[[#This Row],[Inv]]</f>
        <v>IEFA1</v>
      </c>
      <c r="D6" s="6" t="s">
        <v>10</v>
      </c>
      <c r="E6" s="8">
        <v>43068</v>
      </c>
      <c r="F6" s="4">
        <v>50</v>
      </c>
      <c r="G6" s="3">
        <v>65.739999999999995</v>
      </c>
      <c r="H6" s="3">
        <f>Tabla1[[#This Row],[Value]]*Tabla1[[#This Row],[Quant]]+7</f>
        <v>3293.9999999999995</v>
      </c>
      <c r="I6" s="2" t="str">
        <f>Tabla1[[#This Row],[Quant]] &amp;" @" &amp;Tabla1[[#This Row],[Value]]</f>
        <v>50 @65,74</v>
      </c>
    </row>
    <row r="7" spans="1:9" x14ac:dyDescent="0.2">
      <c r="A7" s="2">
        <f t="shared" si="0"/>
        <v>6</v>
      </c>
      <c r="B7" s="16">
        <f>COUNTIF(D$2:D7,Tabla1[[#This Row],[Symbol]])</f>
        <v>1</v>
      </c>
      <c r="C7" t="str">
        <f>Tabla1[[#This Row],[Symbol]]&amp;Tabla1[[#This Row],[Inv]]</f>
        <v>VXUS1</v>
      </c>
      <c r="D7" s="6" t="s">
        <v>8</v>
      </c>
      <c r="E7" s="8">
        <v>43068</v>
      </c>
      <c r="F7" s="4">
        <v>30</v>
      </c>
      <c r="G7" s="3">
        <v>56.4</v>
      </c>
      <c r="H7" s="3">
        <f>Tabla1[[#This Row],[Value]]*Tabla1[[#This Row],[Quant]]+7</f>
        <v>1699</v>
      </c>
      <c r="I7" s="2" t="str">
        <f>Tabla1[[#This Row],[Quant]] &amp;" @" &amp;Tabla1[[#This Row],[Value]]</f>
        <v>30 @56,4</v>
      </c>
    </row>
    <row r="8" spans="1:9" x14ac:dyDescent="0.2">
      <c r="A8" s="2">
        <f t="shared" si="0"/>
        <v>7</v>
      </c>
      <c r="B8" s="16">
        <f>COUNTIF(D$2:D8,Tabla1[[#This Row],[Symbol]])</f>
        <v>1</v>
      </c>
      <c r="C8" t="str">
        <f>Tabla1[[#This Row],[Symbol]]&amp;Tabla1[[#This Row],[Inv]]</f>
        <v>ARKK1</v>
      </c>
      <c r="D8" s="6" t="s">
        <v>11</v>
      </c>
      <c r="E8" s="8">
        <v>43068</v>
      </c>
      <c r="F8" s="4">
        <v>100</v>
      </c>
      <c r="G8" s="3">
        <v>37</v>
      </c>
      <c r="H8" s="3">
        <f>Tabla1[[#This Row],[Value]]*Tabla1[[#This Row],[Quant]]+7</f>
        <v>3707</v>
      </c>
      <c r="I8" s="2" t="str">
        <f>Tabla1[[#This Row],[Quant]] &amp;" @" &amp;Tabla1[[#This Row],[Value]]</f>
        <v>100 @37</v>
      </c>
    </row>
    <row r="9" spans="1:9" x14ac:dyDescent="0.2">
      <c r="A9" s="2">
        <f t="shared" si="0"/>
        <v>8</v>
      </c>
      <c r="B9" s="16">
        <f>COUNTIF(D$2:D9,Tabla1[[#This Row],[Symbol]])</f>
        <v>1</v>
      </c>
      <c r="C9" t="str">
        <f>Tabla1[[#This Row],[Symbol]]&amp;Tabla1[[#This Row],[Inv]]</f>
        <v>CGW1</v>
      </c>
      <c r="D9" s="6" t="s">
        <v>9</v>
      </c>
      <c r="E9" s="8">
        <v>43070</v>
      </c>
      <c r="F9" s="4">
        <v>50</v>
      </c>
      <c r="G9" s="3">
        <v>35.85</v>
      </c>
      <c r="H9" s="3">
        <f>Tabla1[[#This Row],[Value]]*Tabla1[[#This Row],[Quant]]+7</f>
        <v>1799.5</v>
      </c>
      <c r="I9" s="2" t="str">
        <f>Tabla1[[#This Row],[Quant]] &amp;" @" &amp;Tabla1[[#This Row],[Value]]</f>
        <v>50 @35,85</v>
      </c>
    </row>
    <row r="10" spans="1:9" x14ac:dyDescent="0.2">
      <c r="A10" s="2">
        <f t="shared" si="0"/>
        <v>9</v>
      </c>
      <c r="B10" s="16">
        <f>COUNTIF(D$2:D10,Tabla1[[#This Row],[Symbol]])</f>
        <v>1</v>
      </c>
      <c r="C10" t="str">
        <f>Tabla1[[#This Row],[Symbol]]&amp;Tabla1[[#This Row],[Inv]]</f>
        <v>GOOGL1</v>
      </c>
      <c r="D10" s="6" t="s">
        <v>12</v>
      </c>
      <c r="E10" s="8">
        <v>43073</v>
      </c>
      <c r="F10" s="4">
        <v>10</v>
      </c>
      <c r="G10" s="3">
        <v>1027.8</v>
      </c>
      <c r="H10" s="3">
        <f>Tabla1[[#This Row],[Value]]*Tabla1[[#This Row],[Quant]]+7</f>
        <v>10285</v>
      </c>
      <c r="I10" s="2" t="str">
        <f>Tabla1[[#This Row],[Quant]] &amp;" @" &amp;Tabla1[[#This Row],[Value]]</f>
        <v>10 @1027,8</v>
      </c>
    </row>
    <row r="11" spans="1:9" x14ac:dyDescent="0.2">
      <c r="A11" s="2">
        <f t="shared" si="0"/>
        <v>10</v>
      </c>
      <c r="B11" s="16">
        <f>COUNTIF(D$2:D11,Tabla1[[#This Row],[Symbol]])</f>
        <v>2</v>
      </c>
      <c r="C11" t="str">
        <f>Tabla1[[#This Row],[Symbol]]&amp;Tabla1[[#This Row],[Inv]]</f>
        <v>VTI2</v>
      </c>
      <c r="D11" s="6" t="s">
        <v>1</v>
      </c>
      <c r="E11" s="8">
        <v>43098</v>
      </c>
      <c r="F11" s="15">
        <v>15</v>
      </c>
      <c r="G11" s="3">
        <v>137.65</v>
      </c>
      <c r="H11" s="3">
        <f>Tabla1[[#This Row],[Value]]*Tabla1[[#This Row],[Quant]]+7</f>
        <v>2071.75</v>
      </c>
      <c r="I11" s="2" t="str">
        <f>Tabla1[[#This Row],[Quant]] &amp;" @" &amp;Tabla1[[#This Row],[Value]]</f>
        <v>15 @137,65</v>
      </c>
    </row>
    <row r="12" spans="1:9" x14ac:dyDescent="0.2">
      <c r="A12" s="2">
        <f>ROW()-1</f>
        <v>11</v>
      </c>
      <c r="B12" s="16">
        <f>COUNTIF(D$2:D12,Tabla1[[#This Row],[Symbol]])</f>
        <v>3</v>
      </c>
      <c r="C12" t="str">
        <f>Tabla1[[#This Row],[Symbol]]&amp;Tabla1[[#This Row],[Inv]]</f>
        <v>VTI3</v>
      </c>
      <c r="D12" s="6" t="s">
        <v>1</v>
      </c>
      <c r="E12" s="8">
        <v>43130</v>
      </c>
      <c r="F12" s="16">
        <v>40</v>
      </c>
      <c r="G12" s="3">
        <f>144.45</f>
        <v>144.44999999999999</v>
      </c>
      <c r="H12" s="3">
        <f>Tabla1[[#This Row],[Value]]*Tabla1[[#This Row],[Quant]]+7</f>
        <v>5785</v>
      </c>
      <c r="I12" s="20" t="str">
        <f>Tabla1[[#This Row],[Quant]] &amp;" @" &amp;Tabla1[[#This Row],[Value]]</f>
        <v>40 @144,45</v>
      </c>
    </row>
    <row r="13" spans="1:9" x14ac:dyDescent="0.2">
      <c r="A13" s="2">
        <f>ROW()-1</f>
        <v>12</v>
      </c>
      <c r="B13" s="16">
        <f>COUNTIF(D$2:D18,Tabla1[[#This Row],[Symbol]])</f>
        <v>4</v>
      </c>
      <c r="C13" t="str">
        <f>Tabla1[[#This Row],[Symbol]]&amp;Tabla1[[#This Row],[Inv]]</f>
        <v>VTI4</v>
      </c>
      <c r="D13" s="21" t="s">
        <v>1</v>
      </c>
      <c r="E13" s="8">
        <v>43185</v>
      </c>
      <c r="F13" s="16">
        <v>10</v>
      </c>
      <c r="G13" s="3">
        <v>135.34</v>
      </c>
      <c r="H13" s="3">
        <f>Tabla1[[#This Row],[Value]]*Tabla1[[#This Row],[Quant]]+7</f>
        <v>1360.4</v>
      </c>
      <c r="I13" s="20" t="str">
        <f>Tabla1[[#This Row],[Quant]] &amp;" @" &amp;Tabla1[[#This Row],[Value]]</f>
        <v>10 @135,34</v>
      </c>
    </row>
    <row r="14" spans="1:9" x14ac:dyDescent="0.2">
      <c r="A14" s="2">
        <f t="shared" ref="A14:A18" si="1">ROW()-1</f>
        <v>13</v>
      </c>
      <c r="B14" s="16">
        <f>COUNTIF(D$2:D14,Tabla1[[#This Row],[Symbol]])</f>
        <v>2</v>
      </c>
      <c r="C14" t="str">
        <f>Tabla1[[#This Row],[Symbol]]&amp;Tabla1[[#This Row],[Inv]]</f>
        <v>IEMG2</v>
      </c>
      <c r="D14" s="6" t="s">
        <v>7</v>
      </c>
      <c r="E14" s="8">
        <v>43249</v>
      </c>
      <c r="F14" s="16">
        <v>30</v>
      </c>
      <c r="G14" s="3">
        <v>55.49</v>
      </c>
      <c r="H14" s="3">
        <f>Tabla1[[#This Row],[Value]]*Tabla1[[#This Row],[Quant]]+7</f>
        <v>1671.7</v>
      </c>
      <c r="I14" s="20" t="str">
        <f>Tabla1[[#This Row],[Quant]] &amp;" @" &amp;Tabla1[[#This Row],[Value]]</f>
        <v>30 @55,49</v>
      </c>
    </row>
    <row r="15" spans="1:9" x14ac:dyDescent="0.2">
      <c r="A15" s="2">
        <f t="shared" si="1"/>
        <v>14</v>
      </c>
      <c r="B15" s="16">
        <f>COUNTIF(D$2:D18,Tabla1[[#This Row],[Symbol]])</f>
        <v>2</v>
      </c>
      <c r="C15" t="str">
        <f>Tabla1[[#This Row],[Symbol]]&amp;Tabla1[[#This Row],[Inv]]</f>
        <v>IEFA2</v>
      </c>
      <c r="D15" s="6" t="s">
        <v>10</v>
      </c>
      <c r="E15" s="8">
        <v>43249</v>
      </c>
      <c r="F15" s="16">
        <v>20</v>
      </c>
      <c r="G15" s="3">
        <v>65.28</v>
      </c>
      <c r="H15" s="3">
        <f>Tabla1[[#This Row],[Value]]*Tabla1[[#This Row],[Quant]]+7</f>
        <v>1312.6</v>
      </c>
      <c r="I15" s="20" t="str">
        <f>Tabla1[[#This Row],[Quant]] &amp;" @" &amp;Tabla1[[#This Row],[Value]]</f>
        <v>20 @65,28</v>
      </c>
    </row>
    <row r="16" spans="1:9" x14ac:dyDescent="0.2">
      <c r="A16" s="2">
        <f t="shared" si="1"/>
        <v>15</v>
      </c>
      <c r="B16" s="16">
        <f>COUNTIF(D$2:D16,Tabla1[[#This Row],[Symbol]])</f>
        <v>1</v>
      </c>
      <c r="C16" t="str">
        <f>Tabla1[[#This Row],[Symbol]]&amp;Tabla1[[#This Row],[Inv]]</f>
        <v>TSLA1</v>
      </c>
      <c r="D16" s="6" t="s">
        <v>28</v>
      </c>
      <c r="E16" s="8">
        <v>43249</v>
      </c>
      <c r="F16" s="16">
        <v>10</v>
      </c>
      <c r="G16" s="3">
        <v>277.5</v>
      </c>
      <c r="H16" s="3">
        <f>Tabla1[[#This Row],[Value]]*Tabla1[[#This Row],[Quant]]+7</f>
        <v>2782</v>
      </c>
      <c r="I16" s="20" t="str">
        <f>Tabla1[[#This Row],[Quant]] &amp;" @" &amp;Tabla1[[#This Row],[Value]]</f>
        <v>10 @277,5</v>
      </c>
    </row>
    <row r="17" spans="1:9" x14ac:dyDescent="0.2">
      <c r="A17" s="2">
        <f t="shared" si="1"/>
        <v>16</v>
      </c>
      <c r="B17" s="16">
        <f>COUNTIF(D$2:D18,Tabla1[[#This Row],[Symbol]])</f>
        <v>1</v>
      </c>
      <c r="C17" t="str">
        <f>Tabla1[[#This Row],[Symbol]]&amp;Tabla1[[#This Row],[Inv]]</f>
        <v>LIT1</v>
      </c>
      <c r="D17" s="6" t="s">
        <v>29</v>
      </c>
      <c r="E17" s="8">
        <v>43249</v>
      </c>
      <c r="F17" s="16">
        <v>50</v>
      </c>
      <c r="G17" s="3">
        <v>33.299999999999997</v>
      </c>
      <c r="H17" s="3">
        <f>Tabla1[[#This Row],[Value]]*Tabla1[[#This Row],[Quant]]+7</f>
        <v>1671.9999999999998</v>
      </c>
      <c r="I17" s="20" t="str">
        <f>Tabla1[[#This Row],[Quant]] &amp;" @" &amp;Tabla1[[#This Row],[Value]]</f>
        <v>50 @33,3</v>
      </c>
    </row>
    <row r="18" spans="1:9" x14ac:dyDescent="0.2">
      <c r="A18" s="2">
        <f t="shared" si="1"/>
        <v>17</v>
      </c>
      <c r="B18" s="16">
        <f>COUNTIF(D$2:D18,Tabla1[[#This Row],[Symbol]])</f>
        <v>2</v>
      </c>
      <c r="C18" t="str">
        <f>Tabla1[[#This Row],[Symbol]]&amp;Tabla1[[#This Row],[Inv]]</f>
        <v>TSLA2</v>
      </c>
      <c r="D18" s="6" t="s">
        <v>28</v>
      </c>
      <c r="E18" s="8">
        <v>43350</v>
      </c>
      <c r="F18" s="16">
        <v>20</v>
      </c>
      <c r="G18" s="3">
        <v>261</v>
      </c>
      <c r="H18" s="3">
        <f>Tabla1[[#This Row],[Value]]*Tabla1[[#This Row],[Quant]]+7</f>
        <v>5227</v>
      </c>
      <c r="I18" s="20" t="str">
        <f>Tabla1[[#This Row],[Quant]] &amp;" @" &amp;Tabla1[[#This Row],[Value]]</f>
        <v>20 @261</v>
      </c>
    </row>
  </sheetData>
  <sortState ref="A2:G10">
    <sortCondition ref="E2"/>
  </sortState>
  <conditionalFormatting sqref="E2:E5">
    <cfRule type="cellIs" dxfId="19" priority="3" operator="equal">
      <formula>"SI"</formula>
    </cfRule>
  </conditionalFormatting>
  <conditionalFormatting sqref="E6:E18">
    <cfRule type="cellIs" dxfId="18" priority="1" operator="equal">
      <formula>"SI"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Portafolio</vt:lpstr>
      <vt:lpstr>Fondos</vt:lpstr>
      <vt:lpstr>Transacciones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Lares</dc:creator>
  <cp:lastModifiedBy>Bernardo Lares</cp:lastModifiedBy>
  <dcterms:created xsi:type="dcterms:W3CDTF">2017-11-01T21:09:20Z</dcterms:created>
  <dcterms:modified xsi:type="dcterms:W3CDTF">2018-09-27T13:48:42Z</dcterms:modified>
</cp:coreProperties>
</file>