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5" yWindow="193" windowWidth="19139" windowHeight="7211" activeTab="3"/>
  </bookViews>
  <sheets>
    <sheet name="TABELA" sheetId="1" r:id="rId1"/>
    <sheet name="DADOS" sheetId="2" r:id="rId2"/>
    <sheet name="variáveis" sheetId="3" r:id="rId3"/>
    <sheet name="variaveis_sdr" sheetId="5" r:id="rId4"/>
    <sheet name="Plan1" sheetId="4" r:id="rId5"/>
  </sheets>
  <calcPr calcId="125725"/>
</workbook>
</file>

<file path=xl/calcChain.xml><?xml version="1.0" encoding="utf-8"?>
<calcChain xmlns="http://schemas.openxmlformats.org/spreadsheetml/2006/main">
  <c r="H28" i="3"/>
  <c r="F28"/>
  <c r="Q28" l="1"/>
  <c r="K28"/>
  <c r="O28"/>
  <c r="P9" l="1"/>
  <c r="Q9" s="1"/>
  <c r="P28"/>
  <c r="P26"/>
  <c r="Q26" s="1"/>
  <c r="P24"/>
  <c r="Q24" s="1"/>
  <c r="P22"/>
  <c r="Q22" s="1"/>
  <c r="P20"/>
  <c r="Q20" s="1"/>
  <c r="P18"/>
  <c r="Q18" s="1"/>
  <c r="P16"/>
  <c r="Q16" s="1"/>
  <c r="P14"/>
  <c r="Q14" s="1"/>
  <c r="P12"/>
  <c r="Q12" s="1"/>
  <c r="P10"/>
  <c r="Q10" s="1"/>
  <c r="Q7"/>
  <c r="P11"/>
  <c r="Q11" s="1"/>
  <c r="P13"/>
  <c r="Q13" s="1"/>
  <c r="P15"/>
  <c r="Q15" s="1"/>
  <c r="P17"/>
  <c r="Q17" s="1"/>
  <c r="P19"/>
  <c r="Q19" s="1"/>
  <c r="P21"/>
  <c r="Q21" s="1"/>
  <c r="P23"/>
  <c r="Q23" s="1"/>
  <c r="P25"/>
  <c r="Q25" s="1"/>
  <c r="P27"/>
  <c r="Q27" s="1"/>
  <c r="P8"/>
  <c r="Q8" s="1"/>
  <c r="O7"/>
  <c r="L9"/>
  <c r="M9" s="1"/>
  <c r="M8"/>
  <c r="M7"/>
  <c r="N8"/>
  <c r="K24"/>
  <c r="K25"/>
  <c r="K26"/>
  <c r="K27"/>
  <c r="K23"/>
  <c r="K7"/>
  <c r="K9"/>
  <c r="N9" l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O9"/>
  <c r="O12"/>
  <c r="O10"/>
  <c r="O8"/>
  <c r="L10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M28" s="1"/>
  <c r="K8"/>
  <c r="G45"/>
  <c r="O14" l="1"/>
  <c r="O13"/>
  <c r="O20"/>
  <c r="O16"/>
  <c r="O24"/>
  <c r="O11"/>
  <c r="O17"/>
  <c r="O21"/>
  <c r="O25"/>
  <c r="O18"/>
  <c r="O22"/>
  <c r="O26"/>
  <c r="O15"/>
  <c r="O19"/>
  <c r="O23"/>
  <c r="O27"/>
  <c r="M10"/>
  <c r="M11" l="1"/>
  <c r="I20" i="2"/>
  <c r="I21"/>
  <c r="I22"/>
  <c r="I19"/>
  <c r="I18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3"/>
  <c r="F21" i="1"/>
  <c r="E21"/>
  <c r="M12" i="3" l="1"/>
  <c r="M13" l="1"/>
  <c r="M14" l="1"/>
  <c r="M15" l="1"/>
  <c r="M16" l="1"/>
  <c r="M17" l="1"/>
  <c r="M18" l="1"/>
  <c r="M19" l="1"/>
  <c r="M20" l="1"/>
  <c r="M21" l="1"/>
  <c r="M22" l="1"/>
  <c r="M23" l="1"/>
  <c r="M24" l="1"/>
  <c r="M25" l="1"/>
  <c r="M27" l="1"/>
  <c r="M26"/>
</calcChain>
</file>

<file path=xl/comments1.xml><?xml version="1.0" encoding="utf-8"?>
<comments xmlns="http://schemas.openxmlformats.org/spreadsheetml/2006/main">
  <authors>
    <author>Mario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Mario:</t>
        </r>
        <r>
          <rPr>
            <sz val="9"/>
            <color indexed="81"/>
            <rFont val="Tahoma"/>
            <family val="2"/>
          </rPr>
          <t xml:space="preserve">
Esse VALOR não estava disponível. A solução foi calcula-lo inserindo a despesa de saúde executada de 1999 acrescentada 5%, conforme a determinação legal.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Mario:</t>
        </r>
        <r>
          <rPr>
            <sz val="9"/>
            <color indexed="81"/>
            <rFont val="Tahoma"/>
            <family val="2"/>
          </rPr>
          <t xml:space="preserve">
Esse VALOR não estava disponível. A solução foi calcula-lo inserindo a despesa de saúde executada de 1999 acrescentada 5%, conforme a determinação legal.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Mario:</t>
        </r>
        <r>
          <rPr>
            <sz val="9"/>
            <color indexed="81"/>
            <rFont val="Tahoma"/>
            <family val="2"/>
          </rPr>
          <t xml:space="preserve">
15%RCL de 1999+IPCA1999. Obs* na lei o IPCA é acumulado de julho do ano t-1 a julho do ano t. Neste caso por aproximação foi feito uma proxy de dezembro do ano t-1 a dezembro do ano t. Considerando que não há sazonalidade isso terá pouca interferência no resultado final.
 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Mario:</t>
        </r>
        <r>
          <rPr>
            <sz val="9"/>
            <color indexed="81"/>
            <rFont val="Tahoma"/>
            <family val="2"/>
          </rPr>
          <t xml:space="preserve">
15%RCL de 1999+IPCA1999. Obs* na lei o IPCA é acumulado de julho do ano t-1 a julho do ano t. Neste caso por aproximação foi feito uma proxy de dezembro do ano t-1 a dezembro do ano t. Considerando que não há sazonalidade isso terá pouca interferência no resultado final.
 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Mario:</t>
        </r>
        <r>
          <rPr>
            <sz val="9"/>
            <color indexed="81"/>
            <rFont val="Tahoma"/>
            <family val="2"/>
          </rPr>
          <t xml:space="preserve">
Atualizado conforme a variação do Pib nominal.
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 xml:space="preserve">Mario:
atualizado conforme a variação do PIB nominal.
</t>
        </r>
      </text>
    </comment>
    <comment ref="J28" authorId="0">
      <text>
        <r>
          <rPr>
            <b/>
            <sz val="9"/>
            <color indexed="81"/>
            <rFont val="Tahoma"/>
            <charset val="1"/>
          </rPr>
          <t>Mario:</t>
        </r>
        <r>
          <rPr>
            <sz val="9"/>
            <color indexed="81"/>
            <rFont val="Tahoma"/>
            <charset val="1"/>
          </rPr>
          <t xml:space="preserve">
Conforme o IPEA a variação do PIB para 2021 será de 3%.</t>
        </r>
      </text>
    </comment>
  </commentList>
</comments>
</file>

<file path=xl/comments2.xml><?xml version="1.0" encoding="utf-8"?>
<comments xmlns="http://schemas.openxmlformats.org/spreadsheetml/2006/main">
  <authors>
    <author>Mario</author>
    <author>Steven Ross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Mario:</t>
        </r>
        <r>
          <rPr>
            <sz val="9"/>
            <color indexed="81"/>
            <rFont val="Tahoma"/>
            <family val="2"/>
          </rPr>
          <t xml:space="preserve">
Esse VALOR não estava disponível. A solução foi calcula-lo inserindo a despesa de saúde executada de 1999 acrescentada 5%, conforme a determinação legal.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Mario:</t>
        </r>
        <r>
          <rPr>
            <sz val="9"/>
            <color indexed="81"/>
            <rFont val="Tahoma"/>
            <family val="2"/>
          </rPr>
          <t xml:space="preserve">
15%RCL de 1999+IPCA1999. Obs* na lei o IPCA é acumulado de julho do ano t-1 a julho do ano t. Neste caso por aproximação foi feito uma proxy de dezembro do ano t-1 a dezembro do ano t. Considerando que não há sazonalidade isso terá pouca interferência no resultado final.
 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Mario:</t>
        </r>
        <r>
          <rPr>
            <sz val="9"/>
            <color indexed="81"/>
            <rFont val="Tahoma"/>
            <family val="2"/>
          </rPr>
          <t xml:space="preserve">
15%RCL de 1999+IPCA1999. Obs* na lei o IPCA é acumulado de julho do ano t-1 a julho do ano t. Neste caso por aproximação foi feito uma proxy de dezembro do ano t-1 a dezembro do ano t. Considerando que não há sazonalidade isso terá pouca interferência no resultado final.
 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 xml:space="preserve">Mario:
atualizado conforme a variação do PIB nominal.
</t>
        </r>
      </text>
    </comment>
    <comment ref="L24" authorId="1">
      <text>
        <r>
          <rPr>
            <b/>
            <sz val="9"/>
            <color indexed="81"/>
            <rFont val="Tahoma"/>
            <charset val="1"/>
          </rPr>
          <t>Steven Ross:</t>
        </r>
        <r>
          <rPr>
            <sz val="9"/>
            <color indexed="81"/>
            <rFont val="Tahoma"/>
            <charset val="1"/>
          </rPr>
          <t xml:space="preserve">
não tem projecao e repliquei o ultimo registro</t>
        </r>
      </text>
    </comment>
    <comment ref="K27" authorId="1">
      <text>
        <r>
          <rPr>
            <b/>
            <sz val="9"/>
            <color indexed="81"/>
            <rFont val="Tahoma"/>
            <charset val="1"/>
          </rPr>
          <t>Steven Ross:
bacen só faz 4 anos</t>
        </r>
        <r>
          <rPr>
            <sz val="9"/>
            <color indexed="81"/>
            <rFont val="Tahoma"/>
            <charset val="1"/>
          </rPr>
          <t xml:space="preserve">
replicação até o fim</t>
        </r>
      </text>
    </comment>
  </commentList>
</comments>
</file>

<file path=xl/sharedStrings.xml><?xml version="1.0" encoding="utf-8"?>
<sst xmlns="http://schemas.openxmlformats.org/spreadsheetml/2006/main" count="269" uniqueCount="111">
  <si>
    <t>EC 95</t>
  </si>
  <si>
    <t>EC 29</t>
  </si>
  <si>
    <t>EC 86</t>
  </si>
  <si>
    <t>itens</t>
  </si>
  <si>
    <t>Sim</t>
  </si>
  <si>
    <t>Despesa empenhada no ano anterior</t>
  </si>
  <si>
    <t>Variação do PIB nominal</t>
  </si>
  <si>
    <t>Receita corrente líquida</t>
  </si>
  <si>
    <t>Variação do IPCA</t>
  </si>
  <si>
    <t>% de aplicação da receita no ASPS</t>
  </si>
  <si>
    <t>Participação no resultado da exploração de petróleo e gás natural</t>
  </si>
  <si>
    <t>Possivelmente o valor será menor do que aquele definido na EC86</t>
  </si>
  <si>
    <t>2000-2015</t>
  </si>
  <si>
    <t>2017 até hoje</t>
  </si>
  <si>
    <t>ANO</t>
  </si>
  <si>
    <t>13,2% da RCL (valor mínimo)</t>
  </si>
  <si>
    <t>15% da RCL de 2016 (valor máximo)</t>
  </si>
  <si>
    <t>Sim (mas foi congelado pelo teto)</t>
  </si>
  <si>
    <t xml:space="preserve">RCL </t>
  </si>
  <si>
    <t>Quanto em ASPS</t>
  </si>
  <si>
    <t>Valor imaginário</t>
  </si>
  <si>
    <t>26,4 ou mais</t>
  </si>
  <si>
    <t>30 ou menos</t>
  </si>
  <si>
    <t>ano</t>
  </si>
  <si>
    <t>emendas</t>
  </si>
  <si>
    <t>Ipca</t>
  </si>
  <si>
    <t>RCL</t>
  </si>
  <si>
    <t>Despesas  empenhada de ASPS</t>
  </si>
  <si>
    <t xml:space="preserve">Despesas  executada </t>
  </si>
  <si>
    <t>Receita pública de royalties de Petróleo e gás</t>
  </si>
  <si>
    <t>Despesas  empenhada 99 + variacao pib 99</t>
  </si>
  <si>
    <t>Despesas  empenhada 00 + variacao pib 00</t>
  </si>
  <si>
    <t>Despesas  empenhada 01 + variacao pib 01</t>
  </si>
  <si>
    <t>Despesas  empenhada 02 + variacao pib 02</t>
  </si>
  <si>
    <t>Despesas  empenhada 03 + variacao pib 03</t>
  </si>
  <si>
    <t>Despesas  empenhada 04 + variacao pib 04</t>
  </si>
  <si>
    <t>Despesas  empenhada 05 + variacao pib 05</t>
  </si>
  <si>
    <t>Despesas  empenhada 06 + variacao pib 06</t>
  </si>
  <si>
    <t>Despesas  empenhada 07 + variacao pib 07</t>
  </si>
  <si>
    <t>Despesas  empenhada 09 + variacao pib 09</t>
  </si>
  <si>
    <t>Despesas  empenhada 08 + variacao pib 08</t>
  </si>
  <si>
    <t>Despesas  empenhada 10 + variacao pib 10</t>
  </si>
  <si>
    <t>Despesas  empenhada 11 + variacao pib 11</t>
  </si>
  <si>
    <t>Despesas  empenhada 12 + variacao pib 12</t>
  </si>
  <si>
    <t>Despesas  empenhada 13 + variacao pib 13</t>
  </si>
  <si>
    <t>Despesas  empenhada 14 + variacao pib 14</t>
  </si>
  <si>
    <t>variacao Pib nominal</t>
  </si>
  <si>
    <t>Regra</t>
  </si>
  <si>
    <t>Ano</t>
  </si>
  <si>
    <t>Emendas</t>
  </si>
  <si>
    <t>IPCA</t>
  </si>
  <si>
    <t>Variação PIB nominal</t>
  </si>
  <si>
    <t>Receita Pública de Royalties de Petróleo e Gás</t>
  </si>
  <si>
    <t>Despesa Empenhada de ASPS</t>
  </si>
  <si>
    <t>Qualitativa nominal</t>
  </si>
  <si>
    <t>Quantitativa contínua</t>
  </si>
  <si>
    <t>Ano do empenho</t>
  </si>
  <si>
    <t>Valor aplicado a menos ou a mais que o mínimo (I)</t>
  </si>
  <si>
    <t>2002</t>
  </si>
  <si>
    <t>–</t>
  </si>
  <si>
    <t xml:space="preserve">Despesas com ASPS empenhadas </t>
  </si>
  <si>
    <t>Diferença entre o valor autorizado e as Despesas empenhadas</t>
  </si>
  <si>
    <t>(D)= B - C</t>
  </si>
  <si>
    <t>I = H - A</t>
  </si>
  <si>
    <t xml:space="preserve">Valor aplicado em ASPS descontados os RP cancelados </t>
  </si>
  <si>
    <t>(H) = (C) - (G)</t>
  </si>
  <si>
    <t>(G)</t>
  </si>
  <si>
    <t>Restos a pagar cancelados até dez. 2015</t>
  </si>
  <si>
    <t xml:space="preserve">Ano de referência de Restos a pagar reinscritos em 2016 </t>
  </si>
  <si>
    <t>(F)</t>
  </si>
  <si>
    <t>(E)</t>
  </si>
  <si>
    <t xml:space="preserve">Restos a pagar inscritos </t>
  </si>
  <si>
    <t>(C)</t>
  </si>
  <si>
    <t xml:space="preserve">Valor autorizado na LOA </t>
  </si>
  <si>
    <t>(B)</t>
  </si>
  <si>
    <t xml:space="preserve">Piso constitucional (mínimo) </t>
  </si>
  <si>
    <t>(A)</t>
  </si>
  <si>
    <t>15% da RCL de 2016 (valor máximo). Variação IPCA (2016)</t>
  </si>
  <si>
    <t>15% da RCL de 2016 (valor máximo)Variação IPCA (2016-2017)</t>
  </si>
  <si>
    <t>15% da RCL de 2016 (valor máximo)Variação IPCA (2016-2017-2018)</t>
  </si>
  <si>
    <t>15% da RCL de 2016 (valor máximo)Variação IPCA (2016-2017-2018-2019)</t>
  </si>
  <si>
    <t>PIB-valor corrente(nominal)</t>
  </si>
  <si>
    <t>IPCA-saúde</t>
  </si>
  <si>
    <t>ATENÇÃO BÁSICA</t>
  </si>
  <si>
    <t>Assistência Hospitalar e Ambulatorial</t>
  </si>
  <si>
    <t>Suporte Profilático e terapeutico</t>
  </si>
  <si>
    <t>Vigilância Sanitária</t>
  </si>
  <si>
    <t>Vigilância Epidemiológica</t>
  </si>
  <si>
    <t>Despesa liquidada</t>
  </si>
  <si>
    <t>Despesa Empenhada</t>
  </si>
  <si>
    <t>BILHÕES</t>
  </si>
  <si>
    <t>TRILHÕES</t>
  </si>
  <si>
    <t xml:space="preserve"> </t>
  </si>
  <si>
    <t>PISO CONSTITUCIONAL EC29</t>
  </si>
  <si>
    <t>PISO-MIN EC29 %PIB</t>
  </si>
  <si>
    <t>PISO CONSTITUCIONAL EC95</t>
  </si>
  <si>
    <t>PISO-MIN EC95 %PIB</t>
  </si>
  <si>
    <t>PISO CONSTITUCIONAL EC86</t>
  </si>
  <si>
    <t>PISO-MIN EC86 %PIB</t>
  </si>
  <si>
    <t>DESPESA EMPENHADA EM ASPS% PIB</t>
  </si>
  <si>
    <t>15% da RCL de 2016 (valor máximo)Variação IPCA (2016-2017-2018-2019-2020)</t>
  </si>
  <si>
    <t>PISO_EC86_perc_PIB</t>
  </si>
  <si>
    <t>PISO_EC86_BILHOES</t>
  </si>
  <si>
    <t>TETO_EC95_BILHOES</t>
  </si>
  <si>
    <t>TETO_EC95_perc_PIB</t>
  </si>
  <si>
    <t>PISO_EC29_perc_PIB</t>
  </si>
  <si>
    <t>PISO_EC29_BILHOES</t>
  </si>
  <si>
    <t>DESPESA_EMPENHADA_ASPS_perc_PIB</t>
  </si>
  <si>
    <t>Percentual_idosos</t>
  </si>
  <si>
    <t>Projecao_Pib</t>
  </si>
  <si>
    <t>IPCA_saude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</si>
</sst>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0.0%"/>
    <numFmt numFmtId="166" formatCode="_-&quot;R$&quot;\ * #,##0.00000_-;\-&quot;R$&quot;\ * #,##0.00000_-;_-&quot;R$&quot;\ * &quot;-&quot;??_-;_-@_-"/>
    <numFmt numFmtId="167" formatCode="&quot;R$&quot;\ #,##0.00"/>
    <numFmt numFmtId="168" formatCode="0.0000"/>
    <numFmt numFmtId="172" formatCode="0.00000000"/>
  </numFmts>
  <fonts count="13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31F20"/>
      <name val="Times New Roman"/>
      <family val="1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indexed="8"/>
      <name val="Arial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ABCBE"/>
        <bgColor indexed="64"/>
      </patternFill>
    </fill>
    <fill>
      <patternFill patternType="solid">
        <fgColor rgb="FFD1D3D4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0" fillId="0" borderId="0" xfId="0" quotePrefix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5" fillId="0" borderId="0" xfId="0" applyFont="1"/>
    <xf numFmtId="0" fontId="5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 indent="1"/>
    </xf>
    <xf numFmtId="0" fontId="5" fillId="0" borderId="0" xfId="0" applyFont="1" applyFill="1"/>
    <xf numFmtId="0" fontId="6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5" fillId="0" borderId="1" xfId="0" applyFont="1" applyBorder="1"/>
    <xf numFmtId="3" fontId="6" fillId="0" borderId="1" xfId="0" applyNumberFormat="1" applyFont="1" applyBorder="1" applyAlignment="1">
      <alignment horizontal="center" vertical="center" wrapText="1"/>
    </xf>
    <xf numFmtId="3" fontId="6" fillId="1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top" wrapText="1"/>
    </xf>
    <xf numFmtId="0" fontId="5" fillId="11" borderId="8" xfId="0" applyFont="1" applyFill="1" applyBorder="1" applyAlignment="1">
      <alignment horizontal="center" vertical="top" wrapText="1"/>
    </xf>
    <xf numFmtId="0" fontId="6" fillId="11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3" fontId="6" fillId="0" borderId="10" xfId="0" applyNumberFormat="1" applyFont="1" applyBorder="1" applyAlignment="1">
      <alignment horizontal="center" vertical="center" wrapText="1"/>
    </xf>
    <xf numFmtId="0" fontId="6" fillId="12" borderId="10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3" fontId="6" fillId="12" borderId="10" xfId="0" applyNumberFormat="1" applyFont="1" applyFill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6" fillId="12" borderId="12" xfId="0" applyFont="1" applyFill="1" applyBorder="1" applyAlignment="1">
      <alignment horizontal="center" vertical="center" wrapText="1"/>
    </xf>
    <xf numFmtId="3" fontId="6" fillId="0" borderId="13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5" borderId="1" xfId="0" applyFont="1" applyFill="1" applyBorder="1"/>
    <xf numFmtId="0" fontId="5" fillId="0" borderId="0" xfId="0" quotePrefix="1" applyFont="1"/>
    <xf numFmtId="165" fontId="5" fillId="0" borderId="0" xfId="1" applyNumberFormat="1" applyFont="1"/>
    <xf numFmtId="0" fontId="5" fillId="10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0" borderId="1" xfId="0" applyFont="1" applyBorder="1" applyAlignment="1">
      <alignment wrapText="1"/>
    </xf>
    <xf numFmtId="164" fontId="5" fillId="0" borderId="0" xfId="3" applyFont="1"/>
    <xf numFmtId="43" fontId="0" fillId="0" borderId="0" xfId="2" applyFont="1"/>
    <xf numFmtId="43" fontId="5" fillId="0" borderId="0" xfId="2" applyFont="1"/>
    <xf numFmtId="43" fontId="5" fillId="0" borderId="0" xfId="0" applyNumberFormat="1" applyFont="1"/>
    <xf numFmtId="2" fontId="5" fillId="0" borderId="0" xfId="2" applyNumberFormat="1" applyFont="1" applyFill="1" applyAlignment="1">
      <alignment vertical="top"/>
    </xf>
    <xf numFmtId="2" fontId="5" fillId="0" borderId="0" xfId="2" applyNumberFormat="1" applyFont="1"/>
    <xf numFmtId="43" fontId="5" fillId="8" borderId="0" xfId="2" applyFont="1" applyFill="1" applyAlignment="1">
      <alignment horizontal="center"/>
    </xf>
    <xf numFmtId="43" fontId="5" fillId="0" borderId="0" xfId="2" applyFont="1" applyAlignment="1">
      <alignment horizontal="center" wrapText="1"/>
    </xf>
    <xf numFmtId="0" fontId="5" fillId="0" borderId="0" xfId="2" applyNumberFormat="1" applyFont="1" applyAlignment="1">
      <alignment horizontal="center"/>
    </xf>
    <xf numFmtId="3" fontId="0" fillId="0" borderId="0" xfId="0" applyNumberFormat="1"/>
    <xf numFmtId="164" fontId="5" fillId="0" borderId="0" xfId="3" applyFont="1" applyAlignment="1">
      <alignment wrapText="1"/>
    </xf>
    <xf numFmtId="164" fontId="6" fillId="0" borderId="1" xfId="3" applyFont="1" applyBorder="1" applyAlignment="1">
      <alignment horizontal="center" vertical="center" wrapText="1"/>
    </xf>
    <xf numFmtId="164" fontId="0" fillId="0" borderId="0" xfId="3" applyFont="1"/>
    <xf numFmtId="166" fontId="7" fillId="0" borderId="1" xfId="3" applyNumberFormat="1" applyFont="1" applyBorder="1" applyAlignment="1">
      <alignment vertical="center"/>
    </xf>
    <xf numFmtId="166" fontId="7" fillId="0" borderId="2" xfId="3" applyNumberFormat="1" applyFont="1" applyBorder="1" applyAlignment="1">
      <alignment vertical="center"/>
    </xf>
    <xf numFmtId="166" fontId="7" fillId="9" borderId="1" xfId="3" applyNumberFormat="1" applyFont="1" applyFill="1" applyBorder="1" applyAlignment="1">
      <alignment vertical="center"/>
    </xf>
    <xf numFmtId="166" fontId="7" fillId="9" borderId="1" xfId="3" applyNumberFormat="1" applyFont="1" applyFill="1" applyBorder="1" applyAlignment="1"/>
    <xf numFmtId="166" fontId="7" fillId="9" borderId="1" xfId="3" applyNumberFormat="1" applyFont="1" applyFill="1" applyBorder="1"/>
    <xf numFmtId="43" fontId="5" fillId="0" borderId="0" xfId="2" applyNumberFormat="1" applyFont="1"/>
    <xf numFmtId="164" fontId="0" fillId="0" borderId="0" xfId="3" applyFont="1" applyFill="1" applyAlignment="1">
      <alignment vertical="top"/>
    </xf>
    <xf numFmtId="167" fontId="5" fillId="0" borderId="0" xfId="3" applyNumberFormat="1" applyFont="1"/>
    <xf numFmtId="2" fontId="5" fillId="0" borderId="0" xfId="3" applyNumberFormat="1" applyFont="1"/>
    <xf numFmtId="164" fontId="5" fillId="0" borderId="1" xfId="3" applyFont="1" applyBorder="1"/>
    <xf numFmtId="164" fontId="5" fillId="0" borderId="1" xfId="3" applyFont="1" applyBorder="1" applyAlignment="1">
      <alignment horizontal="right"/>
    </xf>
    <xf numFmtId="0" fontId="5" fillId="0" borderId="17" xfId="0" applyFont="1" applyFill="1" applyBorder="1"/>
    <xf numFmtId="164" fontId="6" fillId="0" borderId="1" xfId="3" applyFont="1" applyBorder="1" applyAlignment="1">
      <alignment horizontal="right" vertical="center" wrapText="1"/>
    </xf>
    <xf numFmtId="167" fontId="5" fillId="0" borderId="1" xfId="3" applyNumberFormat="1" applyFont="1" applyBorder="1" applyAlignment="1">
      <alignment horizontal="right"/>
    </xf>
    <xf numFmtId="167" fontId="5" fillId="0" borderId="1" xfId="3" applyNumberFormat="1" applyFont="1" applyBorder="1"/>
    <xf numFmtId="167" fontId="0" fillId="0" borderId="0" xfId="3" applyNumberFormat="1" applyFont="1"/>
    <xf numFmtId="2" fontId="0" fillId="0" borderId="0" xfId="0" applyNumberFormat="1"/>
    <xf numFmtId="2" fontId="5" fillId="0" borderId="0" xfId="0" applyNumberFormat="1" applyFont="1"/>
    <xf numFmtId="168" fontId="0" fillId="0" borderId="0" xfId="1" applyNumberFormat="1" applyFont="1" applyAlignment="1">
      <alignment horizontal="center"/>
    </xf>
    <xf numFmtId="168" fontId="5" fillId="0" borderId="0" xfId="1" applyNumberFormat="1" applyFont="1"/>
    <xf numFmtId="168" fontId="5" fillId="0" borderId="0" xfId="1" applyNumberFormat="1" applyFont="1" applyAlignment="1">
      <alignment wrapText="1"/>
    </xf>
    <xf numFmtId="9" fontId="0" fillId="0" borderId="0" xfId="1" applyFont="1" applyAlignment="1">
      <alignment horizontal="center"/>
    </xf>
    <xf numFmtId="0" fontId="5" fillId="10" borderId="17" xfId="0" applyFont="1" applyFill="1" applyBorder="1"/>
    <xf numFmtId="0" fontId="0" fillId="10" borderId="0" xfId="0" applyFill="1"/>
    <xf numFmtId="43" fontId="0" fillId="10" borderId="0" xfId="2" applyFont="1" applyFill="1"/>
    <xf numFmtId="168" fontId="0" fillId="10" borderId="0" xfId="1" applyNumberFormat="1" applyFont="1" applyFill="1" applyAlignment="1">
      <alignment horizontal="center"/>
    </xf>
    <xf numFmtId="164" fontId="5" fillId="10" borderId="0" xfId="3" applyFont="1" applyFill="1"/>
    <xf numFmtId="0" fontId="0" fillId="10" borderId="0" xfId="0" applyFill="1" applyAlignment="1">
      <alignment wrapText="1"/>
    </xf>
    <xf numFmtId="0" fontId="0" fillId="10" borderId="1" xfId="0" applyFill="1" applyBorder="1" applyAlignment="1">
      <alignment wrapText="1"/>
    </xf>
    <xf numFmtId="43" fontId="5" fillId="0" borderId="1" xfId="2" applyFont="1" applyBorder="1"/>
    <xf numFmtId="2" fontId="5" fillId="0" borderId="1" xfId="0" applyNumberFormat="1" applyFont="1" applyBorder="1"/>
    <xf numFmtId="2" fontId="5" fillId="0" borderId="1" xfId="3" applyNumberFormat="1" applyFont="1" applyBorder="1"/>
    <xf numFmtId="4" fontId="12" fillId="0" borderId="1" xfId="0" applyNumberFormat="1" applyFont="1" applyFill="1" applyBorder="1" applyAlignment="1" applyProtection="1"/>
    <xf numFmtId="43" fontId="5" fillId="0" borderId="1" xfId="2" applyNumberFormat="1" applyFont="1" applyBorder="1"/>
    <xf numFmtId="2" fontId="5" fillId="0" borderId="1" xfId="2" applyNumberFormat="1" applyFont="1" applyBorder="1"/>
    <xf numFmtId="0" fontId="5" fillId="0" borderId="1" xfId="0" applyFont="1" applyFill="1" applyBorder="1"/>
    <xf numFmtId="167" fontId="0" fillId="0" borderId="1" xfId="3" applyNumberFormat="1" applyFont="1" applyBorder="1"/>
    <xf numFmtId="2" fontId="0" fillId="0" borderId="1" xfId="0" applyNumberFormat="1" applyBorder="1"/>
    <xf numFmtId="0" fontId="0" fillId="13" borderId="1" xfId="0" applyFill="1" applyBorder="1"/>
    <xf numFmtId="0" fontId="0" fillId="10" borderId="1" xfId="0" applyFill="1" applyBorder="1"/>
    <xf numFmtId="172" fontId="0" fillId="0" borderId="1" xfId="0" applyNumberFormat="1" applyBorder="1" applyAlignment="1">
      <alignment wrapText="1"/>
    </xf>
    <xf numFmtId="172" fontId="0" fillId="0" borderId="1" xfId="0" applyNumberFormat="1" applyBorder="1"/>
    <xf numFmtId="172" fontId="0" fillId="0" borderId="0" xfId="0" applyNumberFormat="1"/>
  </cellXfs>
  <cellStyles count="4">
    <cellStyle name="Moeda" xfId="3" builtinId="4"/>
    <cellStyle name="Normal" xfId="0" builtinId="0"/>
    <cellStyle name="Porcentagem" xfId="1" builtinId="5"/>
    <cellStyle name="Separador de milhares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variáveis!$O$7:$O$28</c:f>
              <c:numCache>
                <c:formatCode>_-* #,##0.00_-;\-* #,##0.00_-;_-* "-"??_-;_-@_-</c:formatCode>
                <c:ptCount val="22"/>
                <c:pt idx="0">
                  <c:v>1.7599160387133574</c:v>
                </c:pt>
                <c:pt idx="1">
                  <c:v>1.699621554627057</c:v>
                </c:pt>
                <c:pt idx="2">
                  <c:v>1.6172958929305787</c:v>
                </c:pt>
                <c:pt idx="3">
                  <c:v>1.577174785740237</c:v>
                </c:pt>
                <c:pt idx="4">
                  <c:v>1.5127010459400321</c:v>
                </c:pt>
                <c:pt idx="5">
                  <c:v>1.4680680333291438</c:v>
                </c:pt>
                <c:pt idx="6">
                  <c:v>1.3977801652955824</c:v>
                </c:pt>
                <c:pt idx="7">
                  <c:v>1.2769474338031928</c:v>
                </c:pt>
                <c:pt idx="8">
                  <c:v>1.166812398566804</c:v>
                </c:pt>
                <c:pt idx="9">
                  <c:v>1.1528941722013286</c:v>
                </c:pt>
                <c:pt idx="10">
                  <c:v>1.0315021433275893</c:v>
                </c:pt>
                <c:pt idx="11">
                  <c:v>0.97001304870859961</c:v>
                </c:pt>
                <c:pt idx="12">
                  <c:v>0.93900469455011504</c:v>
                </c:pt>
                <c:pt idx="13">
                  <c:v>0.89749726042521549</c:v>
                </c:pt>
                <c:pt idx="14">
                  <c:v>0.87696052395604718</c:v>
                </c:pt>
                <c:pt idx="15">
                  <c:v>0.89942603294838241</c:v>
                </c:pt>
                <c:pt idx="16" formatCode="0.00">
                  <c:v>0.95196409339737553</c:v>
                </c:pt>
                <c:pt idx="17">
                  <c:v>0.96326681208720699</c:v>
                </c:pt>
                <c:pt idx="18">
                  <c:v>0.93240681142597892</c:v>
                </c:pt>
                <c:pt idx="19">
                  <c:v>0.91475479883075583</c:v>
                </c:pt>
                <c:pt idx="20">
                  <c:v>0.94894920456375742</c:v>
                </c:pt>
                <c:pt idx="21">
                  <c:v>0.96295311515537785</c:v>
                </c:pt>
              </c:numCache>
            </c:numRef>
          </c:val>
        </c:ser>
        <c:marker val="1"/>
        <c:axId val="130897408"/>
        <c:axId val="130898944"/>
      </c:lineChart>
      <c:catAx>
        <c:axId val="130897408"/>
        <c:scaling>
          <c:orientation val="minMax"/>
        </c:scaling>
        <c:axPos val="b"/>
        <c:tickLblPos val="nextTo"/>
        <c:crossAx val="130898944"/>
        <c:crosses val="autoZero"/>
        <c:auto val="1"/>
        <c:lblAlgn val="ctr"/>
        <c:lblOffset val="100"/>
      </c:catAx>
      <c:valAx>
        <c:axId val="130898944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1308974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variáveis!$Q$7:$Q$28</c:f>
              <c:numCache>
                <c:formatCode>0.00</c:formatCode>
                <c:ptCount val="22"/>
                <c:pt idx="0">
                  <c:v>1.7599160387133574</c:v>
                </c:pt>
                <c:pt idx="1">
                  <c:v>1.7650012226547891</c:v>
                </c:pt>
                <c:pt idx="2">
                  <c:v>1.832143324912654</c:v>
                </c:pt>
                <c:pt idx="3">
                  <c:v>1.9840150149893734</c:v>
                </c:pt>
                <c:pt idx="4">
                  <c:v>1.8835723711696748</c:v>
                </c:pt>
                <c:pt idx="5">
                  <c:v>1.9656720978704121</c:v>
                </c:pt>
                <c:pt idx="6">
                  <c:v>1.9937582221930972</c:v>
                </c:pt>
                <c:pt idx="7">
                  <c:v>1.9605972354801116</c:v>
                </c:pt>
                <c:pt idx="8">
                  <c:v>1.948328509964754</c:v>
                </c:pt>
                <c:pt idx="9">
                  <c:v>2.0424984806087618</c:v>
                </c:pt>
                <c:pt idx="10">
                  <c:v>1.7604025743646989</c:v>
                </c:pt>
                <c:pt idx="11">
                  <c:v>1.8145424569402391</c:v>
                </c:pt>
                <c:pt idx="12">
                  <c:v>1.853744428784613</c:v>
                </c:pt>
                <c:pt idx="13">
                  <c:v>1.837046840950848</c:v>
                </c:pt>
                <c:pt idx="14">
                  <c:v>1.8036209660587907</c:v>
                </c:pt>
                <c:pt idx="15">
                  <c:v>1.707957670391359</c:v>
                </c:pt>
                <c:pt idx="16">
                  <c:v>1.7860630005952864</c:v>
                </c:pt>
                <c:pt idx="17">
                  <c:v>1.7187454657657635</c:v>
                </c:pt>
                <c:pt idx="18">
                  <c:v>1.603426444145986</c:v>
                </c:pt>
                <c:pt idx="19">
                  <c:v>1.6920743414008728</c:v>
                </c:pt>
                <c:pt idx="20">
                  <c:v>1.9026123546439759</c:v>
                </c:pt>
                <c:pt idx="21">
                  <c:v>1.5225372702345765</c:v>
                </c:pt>
              </c:numCache>
            </c:numRef>
          </c:val>
        </c:ser>
        <c:marker val="1"/>
        <c:axId val="130930560"/>
        <c:axId val="130932096"/>
      </c:lineChart>
      <c:catAx>
        <c:axId val="130930560"/>
        <c:scaling>
          <c:orientation val="minMax"/>
        </c:scaling>
        <c:axPos val="b"/>
        <c:tickLblPos val="nextTo"/>
        <c:crossAx val="130932096"/>
        <c:crosses val="autoZero"/>
        <c:auto val="1"/>
        <c:lblAlgn val="ctr"/>
        <c:lblOffset val="100"/>
      </c:catAx>
      <c:valAx>
        <c:axId val="130932096"/>
        <c:scaling>
          <c:orientation val="minMax"/>
        </c:scaling>
        <c:axPos val="l"/>
        <c:majorGridlines/>
        <c:numFmt formatCode="0.00" sourceLinked="1"/>
        <c:tickLblPos val="nextTo"/>
        <c:crossAx val="13093056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variáveis!$M$7:$M$28</c:f>
              <c:numCache>
                <c:formatCode>0.00</c:formatCode>
                <c:ptCount val="22"/>
                <c:pt idx="0">
                  <c:v>1.6604447813586158</c:v>
                </c:pt>
                <c:pt idx="1">
                  <c:v>1.6681727092747081</c:v>
                </c:pt>
                <c:pt idx="2">
                  <c:v>1.6177306160653677</c:v>
                </c:pt>
                <c:pt idx="3">
                  <c:v>1.5863013231278322</c:v>
                </c:pt>
                <c:pt idx="4">
                  <c:v>1.6062634747904991</c:v>
                </c:pt>
                <c:pt idx="5">
                  <c:v>1.6509901009872607</c:v>
                </c:pt>
                <c:pt idx="6">
                  <c:v>1.6490068477498367</c:v>
                </c:pt>
                <c:pt idx="7">
                  <c:v>1.6213272592557122</c:v>
                </c:pt>
                <c:pt idx="8">
                  <c:v>1.6011855376593596</c:v>
                </c:pt>
                <c:pt idx="9">
                  <c:v>1.7078751258284532</c:v>
                </c:pt>
                <c:pt idx="10">
                  <c:v>1.5700678107966592</c:v>
                </c:pt>
                <c:pt idx="11">
                  <c:v>1.6253022580989342</c:v>
                </c:pt>
                <c:pt idx="12">
                  <c:v>1.6638119694867413</c:v>
                </c:pt>
                <c:pt idx="13">
                  <c:v>1.6530241630178455</c:v>
                </c:pt>
                <c:pt idx="14">
                  <c:v>1.6887820709097563</c:v>
                </c:pt>
                <c:pt idx="15">
                  <c:v>1.7642764262248714</c:v>
                </c:pt>
                <c:pt idx="16">
                  <c:v>1.7506078405688568</c:v>
                </c:pt>
                <c:pt idx="17">
                  <c:v>1.7425983069963851</c:v>
                </c:pt>
                <c:pt idx="18">
                  <c:v>1.721060566257222</c:v>
                </c:pt>
                <c:pt idx="19">
                  <c:v>1.7309113218701329</c:v>
                </c:pt>
                <c:pt idx="20">
                  <c:v>1.78354853740694</c:v>
                </c:pt>
                <c:pt idx="21">
                  <c:v>1.7766221353199225</c:v>
                </c:pt>
              </c:numCache>
            </c:numRef>
          </c:val>
        </c:ser>
        <c:marker val="1"/>
        <c:axId val="131295488"/>
        <c:axId val="131301376"/>
      </c:lineChart>
      <c:catAx>
        <c:axId val="131295488"/>
        <c:scaling>
          <c:orientation val="minMax"/>
        </c:scaling>
        <c:axPos val="b"/>
        <c:tickLblPos val="nextTo"/>
        <c:crossAx val="131301376"/>
        <c:crosses val="autoZero"/>
        <c:auto val="1"/>
        <c:lblAlgn val="ctr"/>
        <c:lblOffset val="100"/>
      </c:catAx>
      <c:valAx>
        <c:axId val="131301376"/>
        <c:scaling>
          <c:orientation val="minMax"/>
        </c:scaling>
        <c:axPos val="l"/>
        <c:majorGridlines/>
        <c:numFmt formatCode="0.00" sourceLinked="1"/>
        <c:tickLblPos val="nextTo"/>
        <c:crossAx val="1312954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480391</xdr:colOff>
      <xdr:row>9</xdr:row>
      <xdr:rowOff>0</xdr:rowOff>
    </xdr:from>
    <xdr:to>
      <xdr:col>6</xdr:col>
      <xdr:colOff>88348</xdr:colOff>
      <xdr:row>17</xdr:row>
      <xdr:rowOff>121479</xdr:rowOff>
    </xdr:to>
    <xdr:sp macro="" textlink="">
      <xdr:nvSpPr>
        <xdr:cNvPr id="2" name="CaixaDeTexto 1"/>
        <xdr:cNvSpPr txBox="1"/>
      </xdr:nvSpPr>
      <xdr:spPr>
        <a:xfrm>
          <a:off x="612913" y="2600739"/>
          <a:ext cx="6145696" cy="15792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 b="1"/>
            <a:t>O que a gente precisa para o </a:t>
          </a:r>
          <a:r>
            <a:rPr lang="pt-BR" b="1" i="0"/>
            <a:t>cálculo</a:t>
          </a:r>
          <a:endParaRPr lang="pt-BR" sz="1100" b="1" i="0"/>
        </a:p>
        <a:p>
          <a:r>
            <a:rPr lang="pt-BR" sz="1100"/>
            <a:t>Ipca</a:t>
          </a:r>
        </a:p>
        <a:p>
          <a:r>
            <a:rPr lang="pt-BR" sz="1100"/>
            <a:t>Pib</a:t>
          </a:r>
          <a:r>
            <a:rPr lang="pt-BR" sz="1100" baseline="0"/>
            <a:t> nominal</a:t>
          </a:r>
        </a:p>
        <a:p>
          <a:r>
            <a:rPr lang="pt-BR" sz="1100" baseline="0"/>
            <a:t>RCL</a:t>
          </a:r>
        </a:p>
        <a:p>
          <a:r>
            <a:rPr lang="pt-BR" sz="1100" baseline="0"/>
            <a:t>Definição de ASPS</a:t>
          </a:r>
        </a:p>
        <a:p>
          <a:r>
            <a:rPr lang="pt-BR" sz="1100" baseline="0"/>
            <a:t>Despesas  empenhada de ASPS</a:t>
          </a:r>
        </a:p>
        <a:p>
          <a:r>
            <a:rPr lang="pt-B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Despesas  executada</a:t>
          </a:r>
          <a:endParaRPr lang="pt-BR" sz="1100" baseline="0"/>
        </a:p>
        <a:p>
          <a:r>
            <a:rPr lang="pt-BR" sz="1100" baseline="0"/>
            <a:t>Receita pública de royalties de Petróleo e gás</a:t>
          </a:r>
        </a:p>
        <a:p>
          <a:endParaRPr lang="pt-BR" sz="1100" baseline="0"/>
        </a:p>
        <a:p>
          <a:endParaRPr lang="pt-BR" sz="1100" baseline="0"/>
        </a:p>
        <a:p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992087</xdr:colOff>
      <xdr:row>24</xdr:row>
      <xdr:rowOff>304449</xdr:rowOff>
    </xdr:from>
    <xdr:to>
      <xdr:col>19</xdr:col>
      <xdr:colOff>593152</xdr:colOff>
      <xdr:row>31</xdr:row>
      <xdr:rowOff>188968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992086</xdr:colOff>
      <xdr:row>12</xdr:row>
      <xdr:rowOff>31495</xdr:rowOff>
    </xdr:from>
    <xdr:to>
      <xdr:col>19</xdr:col>
      <xdr:colOff>593151</xdr:colOff>
      <xdr:row>24</xdr:row>
      <xdr:rowOff>314948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997336</xdr:colOff>
      <xdr:row>0</xdr:row>
      <xdr:rowOff>5250</xdr:rowOff>
    </xdr:from>
    <xdr:to>
      <xdr:col>19</xdr:col>
      <xdr:colOff>598401</xdr:colOff>
      <xdr:row>12</xdr:row>
      <xdr:rowOff>31495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B1:F22"/>
  <sheetViews>
    <sheetView topLeftCell="A16" zoomScale="145" zoomScaleNormal="145" workbookViewId="0">
      <selection activeCell="C8" sqref="C8"/>
    </sheetView>
  </sheetViews>
  <sheetFormatPr defaultRowHeight="14"/>
  <cols>
    <col min="1" max="1" width="1.8984375" customWidth="1"/>
    <col min="2" max="2" width="30.59765625" style="3" customWidth="1"/>
    <col min="3" max="3" width="18.296875" style="8" customWidth="1"/>
    <col min="4" max="4" width="15.69921875" style="8" customWidth="1"/>
    <col min="5" max="5" width="20.09765625" style="8" customWidth="1"/>
  </cols>
  <sheetData>
    <row r="1" spans="2:5" ht="15.6">
      <c r="B1" s="4" t="s">
        <v>3</v>
      </c>
      <c r="C1" s="5" t="s">
        <v>1</v>
      </c>
      <c r="D1" s="5" t="s">
        <v>2</v>
      </c>
      <c r="E1" s="5" t="s">
        <v>0</v>
      </c>
    </row>
    <row r="2" spans="2:5" s="9" customFormat="1" ht="15.6">
      <c r="B2" s="10" t="s">
        <v>14</v>
      </c>
      <c r="C2" s="11" t="s">
        <v>12</v>
      </c>
      <c r="D2" s="11">
        <v>2016</v>
      </c>
      <c r="E2" s="11" t="s">
        <v>13</v>
      </c>
    </row>
    <row r="3" spans="2:5" ht="55.9">
      <c r="B3" s="2" t="s">
        <v>10</v>
      </c>
      <c r="C3" s="6"/>
      <c r="D3" s="7" t="s">
        <v>4</v>
      </c>
      <c r="E3" s="7" t="s">
        <v>11</v>
      </c>
    </row>
    <row r="4" spans="2:5" ht="27.95">
      <c r="B4" s="2" t="s">
        <v>5</v>
      </c>
      <c r="C4" s="7" t="s">
        <v>4</v>
      </c>
      <c r="D4" s="6"/>
      <c r="E4" s="6"/>
    </row>
    <row r="5" spans="2:5">
      <c r="B5" s="2" t="s">
        <v>6</v>
      </c>
      <c r="C5" s="7" t="s">
        <v>4</v>
      </c>
      <c r="D5" s="6"/>
      <c r="E5" s="6"/>
    </row>
    <row r="6" spans="2:5" ht="27.95">
      <c r="B6" s="2" t="s">
        <v>7</v>
      </c>
      <c r="C6" s="6"/>
      <c r="D6" s="7" t="s">
        <v>15</v>
      </c>
      <c r="E6" s="7" t="s">
        <v>16</v>
      </c>
    </row>
    <row r="7" spans="2:5">
      <c r="B7" s="2" t="s">
        <v>8</v>
      </c>
      <c r="C7" s="6"/>
      <c r="D7" s="7" t="s">
        <v>4</v>
      </c>
      <c r="E7" s="7" t="s">
        <v>4</v>
      </c>
    </row>
    <row r="8" spans="2:5" ht="27.95">
      <c r="B8" s="2" t="s">
        <v>9</v>
      </c>
      <c r="C8" s="6"/>
      <c r="D8" s="7" t="s">
        <v>4</v>
      </c>
      <c r="E8" s="7" t="s">
        <v>17</v>
      </c>
    </row>
    <row r="9" spans="2:5">
      <c r="B9" s="2"/>
      <c r="C9" s="6"/>
      <c r="D9" s="6"/>
      <c r="E9" s="6"/>
    </row>
    <row r="10" spans="2:5">
      <c r="B10" s="2"/>
      <c r="C10" s="6"/>
      <c r="D10" s="6"/>
      <c r="E10" s="6"/>
    </row>
    <row r="11" spans="2:5">
      <c r="B11" s="2"/>
      <c r="C11" s="6"/>
      <c r="D11" s="6"/>
      <c r="E11" s="6"/>
    </row>
    <row r="12" spans="2:5">
      <c r="B12" s="2"/>
      <c r="C12" s="6"/>
      <c r="D12" s="6"/>
      <c r="E12" s="6"/>
    </row>
    <row r="13" spans="2:5">
      <c r="B13" s="2"/>
      <c r="C13" s="6"/>
      <c r="D13" s="6"/>
      <c r="E13" s="6"/>
    </row>
    <row r="14" spans="2:5">
      <c r="B14" s="2"/>
      <c r="C14" s="6"/>
      <c r="D14" s="6"/>
      <c r="E14" s="6"/>
    </row>
    <row r="20" spans="2:6" ht="31.2">
      <c r="B20" s="5"/>
      <c r="C20" s="5"/>
      <c r="D20" s="5" t="s">
        <v>20</v>
      </c>
      <c r="E20" s="5" t="s">
        <v>2</v>
      </c>
      <c r="F20" s="5" t="s">
        <v>0</v>
      </c>
    </row>
    <row r="21" spans="2:6">
      <c r="B21" s="2" t="s">
        <v>19</v>
      </c>
      <c r="C21" s="2" t="s">
        <v>18</v>
      </c>
      <c r="D21" s="6">
        <v>200</v>
      </c>
      <c r="E21" s="6">
        <f>D21*0.132</f>
        <v>26.400000000000002</v>
      </c>
      <c r="F21" s="6">
        <f>D21*0.15</f>
        <v>30</v>
      </c>
    </row>
    <row r="22" spans="2:6" ht="69.849999999999994">
      <c r="B22" s="2" t="s">
        <v>19</v>
      </c>
      <c r="C22" s="2" t="s">
        <v>10</v>
      </c>
      <c r="D22" s="6">
        <v>100</v>
      </c>
      <c r="E22" s="6" t="s">
        <v>21</v>
      </c>
      <c r="F22" s="6" t="s">
        <v>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B1:J38"/>
  <sheetViews>
    <sheetView zoomScale="115" zoomScaleNormal="115" workbookViewId="0">
      <selection activeCell="D2" sqref="D2:D22"/>
    </sheetView>
  </sheetViews>
  <sheetFormatPr defaultRowHeight="14"/>
  <cols>
    <col min="4" max="4" width="39" bestFit="1" customWidth="1"/>
    <col min="10" max="10" width="9.69921875" customWidth="1"/>
  </cols>
  <sheetData>
    <row r="1" spans="2:10" s="3" customFormat="1" ht="97.8">
      <c r="B1" s="12" t="s">
        <v>23</v>
      </c>
      <c r="C1" s="12" t="s">
        <v>24</v>
      </c>
      <c r="D1" s="12" t="s">
        <v>47</v>
      </c>
      <c r="E1" s="13" t="s">
        <v>25</v>
      </c>
      <c r="F1" s="13" t="s">
        <v>46</v>
      </c>
      <c r="G1" s="13" t="s">
        <v>26</v>
      </c>
      <c r="H1" s="13" t="s">
        <v>29</v>
      </c>
      <c r="I1" s="13" t="s">
        <v>27</v>
      </c>
      <c r="J1" s="13" t="s">
        <v>28</v>
      </c>
    </row>
    <row r="2" spans="2:10" ht="35.1" customHeight="1">
      <c r="B2" s="1">
        <v>2000</v>
      </c>
      <c r="C2" s="15" t="s">
        <v>1</v>
      </c>
      <c r="D2" s="14" t="s">
        <v>30</v>
      </c>
      <c r="E2" s="1"/>
      <c r="F2" s="1">
        <v>0.03</v>
      </c>
      <c r="G2" s="1"/>
      <c r="H2" s="1"/>
      <c r="I2" s="1">
        <v>100</v>
      </c>
      <c r="J2" s="1"/>
    </row>
    <row r="3" spans="2:10">
      <c r="B3" s="1">
        <v>2001</v>
      </c>
      <c r="C3" s="15" t="s">
        <v>1</v>
      </c>
      <c r="D3" s="14" t="s">
        <v>31</v>
      </c>
      <c r="E3" s="1"/>
      <c r="F3" s="1">
        <v>0.02</v>
      </c>
      <c r="G3" s="1"/>
      <c r="H3" s="1"/>
      <c r="I3" s="1">
        <f>I2+F2</f>
        <v>100.03</v>
      </c>
      <c r="J3" s="1"/>
    </row>
    <row r="4" spans="2:10">
      <c r="B4" s="1">
        <v>2002</v>
      </c>
      <c r="C4" s="15" t="s">
        <v>1</v>
      </c>
      <c r="D4" s="14" t="s">
        <v>32</v>
      </c>
      <c r="E4" s="1"/>
      <c r="F4" s="1">
        <v>0.04</v>
      </c>
      <c r="G4" s="1"/>
      <c r="H4" s="1"/>
      <c r="I4" s="1">
        <f t="shared" ref="I4:I17" si="0">I3+F3</f>
        <v>100.05</v>
      </c>
      <c r="J4" s="1"/>
    </row>
    <row r="5" spans="2:10">
      <c r="B5" s="1">
        <v>2003</v>
      </c>
      <c r="C5" s="15" t="s">
        <v>1</v>
      </c>
      <c r="D5" s="14" t="s">
        <v>33</v>
      </c>
      <c r="E5" s="1"/>
      <c r="F5" s="1">
        <v>0.02</v>
      </c>
      <c r="G5" s="1"/>
      <c r="H5" s="1"/>
      <c r="I5" s="1">
        <f t="shared" si="0"/>
        <v>100.09</v>
      </c>
      <c r="J5" s="1"/>
    </row>
    <row r="6" spans="2:10">
      <c r="B6" s="1">
        <v>2004</v>
      </c>
      <c r="C6" s="15" t="s">
        <v>1</v>
      </c>
      <c r="D6" s="14" t="s">
        <v>34</v>
      </c>
      <c r="E6" s="1"/>
      <c r="F6" s="1">
        <v>0.05</v>
      </c>
      <c r="G6" s="1"/>
      <c r="H6" s="1"/>
      <c r="I6" s="1">
        <f t="shared" si="0"/>
        <v>100.11</v>
      </c>
      <c r="J6" s="1"/>
    </row>
    <row r="7" spans="2:10">
      <c r="B7" s="1">
        <v>2005</v>
      </c>
      <c r="C7" s="15" t="s">
        <v>1</v>
      </c>
      <c r="D7" s="14" t="s">
        <v>35</v>
      </c>
      <c r="E7" s="1"/>
      <c r="F7" s="1">
        <v>0.03</v>
      </c>
      <c r="G7" s="1"/>
      <c r="H7" s="1"/>
      <c r="I7" s="1">
        <f t="shared" si="0"/>
        <v>100.16</v>
      </c>
      <c r="J7" s="1"/>
    </row>
    <row r="8" spans="2:10">
      <c r="B8" s="1">
        <v>2006</v>
      </c>
      <c r="C8" s="15" t="s">
        <v>1</v>
      </c>
      <c r="D8" s="14" t="s">
        <v>36</v>
      </c>
      <c r="E8" s="1"/>
      <c r="F8" s="1">
        <v>0.02</v>
      </c>
      <c r="G8" s="1"/>
      <c r="H8" s="1"/>
      <c r="I8" s="1">
        <f t="shared" si="0"/>
        <v>100.19</v>
      </c>
      <c r="J8" s="1"/>
    </row>
    <row r="9" spans="2:10">
      <c r="B9" s="1">
        <v>2007</v>
      </c>
      <c r="C9" s="15" t="s">
        <v>1</v>
      </c>
      <c r="D9" s="14" t="s">
        <v>37</v>
      </c>
      <c r="E9" s="1"/>
      <c r="F9" s="1">
        <v>0.04</v>
      </c>
      <c r="G9" s="1"/>
      <c r="H9" s="1"/>
      <c r="I9" s="1">
        <f t="shared" si="0"/>
        <v>100.21</v>
      </c>
      <c r="J9" s="1"/>
    </row>
    <row r="10" spans="2:10">
      <c r="B10" s="1">
        <v>2008</v>
      </c>
      <c r="C10" s="15" t="s">
        <v>1</v>
      </c>
      <c r="D10" s="14" t="s">
        <v>38</v>
      </c>
      <c r="E10" s="1"/>
      <c r="F10" s="1">
        <v>0.02</v>
      </c>
      <c r="G10" s="1"/>
      <c r="H10" s="1"/>
      <c r="I10" s="1">
        <f t="shared" si="0"/>
        <v>100.25</v>
      </c>
      <c r="J10" s="1"/>
    </row>
    <row r="11" spans="2:10">
      <c r="B11" s="1">
        <v>2009</v>
      </c>
      <c r="C11" s="15" t="s">
        <v>1</v>
      </c>
      <c r="D11" s="14" t="s">
        <v>40</v>
      </c>
      <c r="E11" s="1"/>
      <c r="F11" s="1">
        <v>0.05</v>
      </c>
      <c r="G11" s="1"/>
      <c r="H11" s="1"/>
      <c r="I11" s="1">
        <f t="shared" si="0"/>
        <v>100.27</v>
      </c>
      <c r="J11" s="1"/>
    </row>
    <row r="12" spans="2:10">
      <c r="B12" s="1">
        <v>2010</v>
      </c>
      <c r="C12" s="15" t="s">
        <v>1</v>
      </c>
      <c r="D12" s="14" t="s">
        <v>39</v>
      </c>
      <c r="E12" s="1"/>
      <c r="F12" s="1">
        <v>0.03</v>
      </c>
      <c r="G12" s="1"/>
      <c r="H12" s="1"/>
      <c r="I12" s="1">
        <f t="shared" si="0"/>
        <v>100.32</v>
      </c>
      <c r="J12" s="1"/>
    </row>
    <row r="13" spans="2:10">
      <c r="B13" s="1">
        <v>2011</v>
      </c>
      <c r="C13" s="15" t="s">
        <v>1</v>
      </c>
      <c r="D13" s="14" t="s">
        <v>41</v>
      </c>
      <c r="E13" s="1"/>
      <c r="F13" s="1">
        <v>0.02</v>
      </c>
      <c r="G13" s="1"/>
      <c r="H13" s="1"/>
      <c r="I13" s="1">
        <f t="shared" si="0"/>
        <v>100.35</v>
      </c>
      <c r="J13" s="1"/>
    </row>
    <row r="14" spans="2:10">
      <c r="B14" s="1">
        <v>2012</v>
      </c>
      <c r="C14" s="15" t="s">
        <v>1</v>
      </c>
      <c r="D14" s="14" t="s">
        <v>42</v>
      </c>
      <c r="E14" s="1"/>
      <c r="F14" s="1">
        <v>0.04</v>
      </c>
      <c r="G14" s="1"/>
      <c r="H14" s="1"/>
      <c r="I14" s="1">
        <f t="shared" si="0"/>
        <v>100.36999999999999</v>
      </c>
      <c r="J14" s="1"/>
    </row>
    <row r="15" spans="2:10">
      <c r="B15" s="1">
        <v>2013</v>
      </c>
      <c r="C15" s="15" t="s">
        <v>1</v>
      </c>
      <c r="D15" s="14" t="s">
        <v>43</v>
      </c>
      <c r="E15" s="1"/>
      <c r="F15" s="1">
        <v>0.02</v>
      </c>
      <c r="G15" s="1"/>
      <c r="H15" s="1"/>
      <c r="I15" s="1">
        <f t="shared" si="0"/>
        <v>100.41</v>
      </c>
      <c r="J15" s="1"/>
    </row>
    <row r="16" spans="2:10">
      <c r="B16" s="1">
        <v>2014</v>
      </c>
      <c r="C16" s="15" t="s">
        <v>1</v>
      </c>
      <c r="D16" s="14" t="s">
        <v>44</v>
      </c>
      <c r="E16" s="1"/>
      <c r="F16" s="1">
        <v>0.05</v>
      </c>
      <c r="G16" s="1"/>
      <c r="H16" s="1"/>
      <c r="I16" s="1">
        <f t="shared" si="0"/>
        <v>100.42999999999999</v>
      </c>
      <c r="J16" s="1"/>
    </row>
    <row r="17" spans="2:10">
      <c r="B17" s="1">
        <v>2015</v>
      </c>
      <c r="C17" s="15" t="s">
        <v>1</v>
      </c>
      <c r="D17" s="14" t="s">
        <v>45</v>
      </c>
      <c r="E17" s="1"/>
      <c r="F17" s="1">
        <v>0.03</v>
      </c>
      <c r="G17" s="1"/>
      <c r="H17" s="1"/>
      <c r="I17" s="1">
        <f t="shared" si="0"/>
        <v>100.47999999999999</v>
      </c>
      <c r="J17" s="1"/>
    </row>
    <row r="18" spans="2:10">
      <c r="B18" s="1">
        <v>2016</v>
      </c>
      <c r="C18" s="16" t="s">
        <v>2</v>
      </c>
      <c r="D18" s="1" t="s">
        <v>15</v>
      </c>
      <c r="E18" s="1">
        <v>0.02</v>
      </c>
      <c r="F18" s="1">
        <v>0.02</v>
      </c>
      <c r="G18" s="1">
        <v>100</v>
      </c>
      <c r="H18" s="1"/>
      <c r="I18" s="1">
        <f>G18*0.132+100</f>
        <v>113.2</v>
      </c>
      <c r="J18" s="1"/>
    </row>
    <row r="19" spans="2:10">
      <c r="B19" s="1">
        <v>2017</v>
      </c>
      <c r="C19" s="17" t="s">
        <v>0</v>
      </c>
      <c r="D19" s="1" t="s">
        <v>16</v>
      </c>
      <c r="E19" s="1">
        <v>0.04</v>
      </c>
      <c r="F19" s="1">
        <v>0.04</v>
      </c>
      <c r="G19" s="1"/>
      <c r="H19" s="1"/>
      <c r="I19" s="1">
        <f>G$18*0.15+100+E18</f>
        <v>115.02</v>
      </c>
      <c r="J19" s="1"/>
    </row>
    <row r="20" spans="2:10">
      <c r="B20" s="1">
        <v>2018</v>
      </c>
      <c r="C20" s="17" t="s">
        <v>0</v>
      </c>
      <c r="D20" s="1" t="s">
        <v>16</v>
      </c>
      <c r="E20" s="1">
        <v>0.02</v>
      </c>
      <c r="F20" s="1">
        <v>0.02</v>
      </c>
      <c r="G20" s="1"/>
      <c r="H20" s="1"/>
      <c r="I20" s="1">
        <f t="shared" ref="I20:I22" si="1">G$18*0.15+100+E19</f>
        <v>115.04</v>
      </c>
      <c r="J20" s="1"/>
    </row>
    <row r="21" spans="2:10">
      <c r="B21" s="1">
        <v>2019</v>
      </c>
      <c r="C21" s="17" t="s">
        <v>0</v>
      </c>
      <c r="D21" s="1" t="s">
        <v>16</v>
      </c>
      <c r="E21" s="1">
        <v>0.04</v>
      </c>
      <c r="F21" s="1">
        <v>0.05</v>
      </c>
      <c r="G21" s="1"/>
      <c r="H21" s="1"/>
      <c r="I21" s="1">
        <f t="shared" si="1"/>
        <v>115.02</v>
      </c>
      <c r="J21" s="1"/>
    </row>
    <row r="22" spans="2:10">
      <c r="B22" s="1">
        <v>2020</v>
      </c>
      <c r="C22" s="17" t="s">
        <v>0</v>
      </c>
      <c r="D22" s="1" t="s">
        <v>16</v>
      </c>
      <c r="E22" s="1">
        <v>0.02</v>
      </c>
      <c r="F22" s="1">
        <v>0.03</v>
      </c>
      <c r="G22" s="1"/>
      <c r="H22" s="1"/>
      <c r="I22" s="1">
        <f t="shared" si="1"/>
        <v>115.04</v>
      </c>
      <c r="J22" s="1"/>
    </row>
    <row r="23" spans="2:10">
      <c r="B23" s="1">
        <v>2021</v>
      </c>
      <c r="C23" s="17" t="s">
        <v>0</v>
      </c>
      <c r="D23" s="1" t="s">
        <v>16</v>
      </c>
      <c r="E23" s="1"/>
      <c r="F23" s="1"/>
      <c r="G23" s="1"/>
      <c r="H23" s="1"/>
      <c r="I23" s="1"/>
      <c r="J23" s="1"/>
    </row>
    <row r="24" spans="2:10">
      <c r="B24" s="1">
        <v>2022</v>
      </c>
      <c r="C24" s="17" t="s">
        <v>0</v>
      </c>
      <c r="D24" s="1" t="s">
        <v>16</v>
      </c>
      <c r="E24" s="1"/>
      <c r="F24" s="1"/>
      <c r="G24" s="1"/>
      <c r="H24" s="1"/>
      <c r="I24" s="1"/>
      <c r="J24" s="1"/>
    </row>
    <row r="25" spans="2:10">
      <c r="B25" s="1">
        <v>2023</v>
      </c>
      <c r="C25" s="17" t="s">
        <v>0</v>
      </c>
      <c r="D25" s="1" t="s">
        <v>16</v>
      </c>
      <c r="E25" s="1"/>
      <c r="F25" s="1"/>
      <c r="G25" s="1"/>
      <c r="H25" s="1"/>
      <c r="I25" s="1"/>
      <c r="J25" s="1"/>
    </row>
    <row r="26" spans="2:10">
      <c r="B26" s="1">
        <v>2024</v>
      </c>
      <c r="C26" s="17" t="s">
        <v>0</v>
      </c>
      <c r="D26" s="1" t="s">
        <v>16</v>
      </c>
      <c r="E26" s="1"/>
      <c r="F26" s="1"/>
      <c r="G26" s="1"/>
      <c r="H26" s="1"/>
      <c r="I26" s="1"/>
      <c r="J26" s="1"/>
    </row>
    <row r="27" spans="2:10">
      <c r="B27" s="1">
        <v>2025</v>
      </c>
      <c r="C27" s="17" t="s">
        <v>0</v>
      </c>
      <c r="D27" s="1" t="s">
        <v>16</v>
      </c>
      <c r="E27" s="1"/>
      <c r="F27" s="1"/>
      <c r="G27" s="1"/>
      <c r="H27" s="1"/>
      <c r="I27" s="1"/>
      <c r="J27" s="1"/>
    </row>
    <row r="28" spans="2:10">
      <c r="B28" s="1">
        <v>2026</v>
      </c>
      <c r="C28" s="17" t="s">
        <v>0</v>
      </c>
      <c r="D28" s="1" t="s">
        <v>16</v>
      </c>
      <c r="E28" s="1"/>
      <c r="F28" s="1"/>
      <c r="G28" s="1"/>
      <c r="H28" s="1"/>
      <c r="I28" s="1"/>
      <c r="J28" s="1"/>
    </row>
    <row r="29" spans="2:10">
      <c r="B29" s="1">
        <v>2027</v>
      </c>
      <c r="C29" s="17" t="s">
        <v>0</v>
      </c>
      <c r="D29" s="1" t="s">
        <v>16</v>
      </c>
      <c r="E29" s="1"/>
      <c r="F29" s="1"/>
      <c r="G29" s="1"/>
      <c r="H29" s="1"/>
      <c r="I29" s="1"/>
      <c r="J29" s="1"/>
    </row>
    <row r="30" spans="2:10">
      <c r="B30" s="1">
        <v>2028</v>
      </c>
      <c r="C30" s="17" t="s">
        <v>0</v>
      </c>
      <c r="D30" s="1" t="s">
        <v>16</v>
      </c>
      <c r="E30" s="1"/>
      <c r="F30" s="1"/>
      <c r="G30" s="1"/>
      <c r="H30" s="1"/>
      <c r="I30" s="1"/>
      <c r="J30" s="1"/>
    </row>
    <row r="31" spans="2:10">
      <c r="B31" s="1">
        <v>2029</v>
      </c>
      <c r="C31" s="17" t="s">
        <v>0</v>
      </c>
      <c r="D31" s="1" t="s">
        <v>16</v>
      </c>
      <c r="E31" s="1"/>
      <c r="F31" s="1"/>
      <c r="G31" s="1"/>
      <c r="H31" s="1"/>
      <c r="I31" s="1"/>
      <c r="J31" s="1"/>
    </row>
    <row r="32" spans="2:10">
      <c r="B32" s="1">
        <v>2030</v>
      </c>
      <c r="C32" s="17" t="s">
        <v>0</v>
      </c>
      <c r="D32" s="1" t="s">
        <v>16</v>
      </c>
      <c r="E32" s="1"/>
      <c r="F32" s="1"/>
      <c r="G32" s="1"/>
      <c r="H32" s="1"/>
      <c r="I32" s="1"/>
      <c r="J32" s="1"/>
    </row>
    <row r="33" spans="2:10">
      <c r="B33" s="1">
        <v>2031</v>
      </c>
      <c r="C33" s="17" t="s">
        <v>0</v>
      </c>
      <c r="D33" s="1" t="s">
        <v>16</v>
      </c>
      <c r="E33" s="1"/>
      <c r="F33" s="1"/>
      <c r="G33" s="1"/>
      <c r="H33" s="1"/>
      <c r="I33" s="1"/>
      <c r="J33" s="1"/>
    </row>
    <row r="34" spans="2:10">
      <c r="B34" s="1">
        <v>2032</v>
      </c>
      <c r="C34" s="17" t="s">
        <v>0</v>
      </c>
      <c r="D34" s="1" t="s">
        <v>16</v>
      </c>
      <c r="E34" s="1"/>
      <c r="F34" s="1"/>
      <c r="G34" s="1"/>
      <c r="H34" s="1"/>
      <c r="I34" s="1"/>
      <c r="J34" s="1"/>
    </row>
    <row r="35" spans="2:10">
      <c r="B35" s="1">
        <v>2033</v>
      </c>
      <c r="C35" s="17" t="s">
        <v>0</v>
      </c>
      <c r="D35" s="1" t="s">
        <v>16</v>
      </c>
      <c r="E35" s="1"/>
      <c r="F35" s="1"/>
      <c r="G35" s="1"/>
      <c r="H35" s="1"/>
      <c r="I35" s="1"/>
      <c r="J35" s="1"/>
    </row>
    <row r="36" spans="2:10">
      <c r="B36" s="1">
        <v>2034</v>
      </c>
      <c r="C36" s="17" t="s">
        <v>0</v>
      </c>
      <c r="D36" s="1" t="s">
        <v>16</v>
      </c>
      <c r="E36" s="1"/>
      <c r="F36" s="1"/>
      <c r="G36" s="1"/>
      <c r="H36" s="1"/>
      <c r="I36" s="1"/>
      <c r="J36" s="1"/>
    </row>
    <row r="37" spans="2:10">
      <c r="B37" s="1">
        <v>2035</v>
      </c>
      <c r="C37" s="17" t="s">
        <v>0</v>
      </c>
      <c r="D37" s="1" t="s">
        <v>16</v>
      </c>
      <c r="E37" s="1"/>
      <c r="F37" s="1"/>
      <c r="G37" s="1"/>
      <c r="H37" s="1"/>
      <c r="I37" s="1"/>
      <c r="J37" s="1"/>
    </row>
    <row r="38" spans="2:10">
      <c r="B38" s="1">
        <v>2036</v>
      </c>
      <c r="C38" s="17" t="s">
        <v>0</v>
      </c>
      <c r="D38" s="1" t="s">
        <v>16</v>
      </c>
      <c r="E38" s="1"/>
      <c r="F38" s="1"/>
      <c r="G38" s="1"/>
      <c r="H38" s="1"/>
      <c r="I38" s="1"/>
      <c r="J38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4:R46"/>
  <sheetViews>
    <sheetView topLeftCell="G2" zoomScale="145" zoomScaleNormal="145" workbookViewId="0">
      <selection activeCell="I5" sqref="I5"/>
    </sheetView>
  </sheetViews>
  <sheetFormatPr defaultRowHeight="15.05"/>
  <cols>
    <col min="1" max="2" width="18.69921875" bestFit="1" customWidth="1"/>
    <col min="3" max="3" width="38.296875" customWidth="1"/>
    <col min="4" max="4" width="18.69921875" style="61" bestFit="1" customWidth="1"/>
    <col min="5" max="5" width="19.8984375" style="91" bestFit="1" customWidth="1"/>
    <col min="6" max="6" width="24" bestFit="1" customWidth="1"/>
    <col min="8" max="8" width="26.69921875" style="72" bestFit="1" customWidth="1"/>
    <col min="9" max="9" width="12" style="18" customWidth="1"/>
    <col min="10" max="10" width="26.3984375" bestFit="1" customWidth="1"/>
    <col min="11" max="11" width="26.3984375" customWidth="1"/>
    <col min="12" max="12" width="23.3984375" bestFit="1" customWidth="1"/>
    <col min="13" max="13" width="18.09765625" customWidth="1"/>
    <col min="14" max="14" width="24" bestFit="1" customWidth="1"/>
    <col min="15" max="16" width="22.296875" customWidth="1"/>
    <col min="17" max="17" width="26.3984375" style="60" bestFit="1" customWidth="1"/>
    <col min="18" max="18" width="15.3984375" customWidth="1"/>
  </cols>
  <sheetData>
    <row r="4" spans="1:18">
      <c r="F4" t="s">
        <v>90</v>
      </c>
      <c r="H4" s="72" t="s">
        <v>90</v>
      </c>
      <c r="J4" t="s">
        <v>91</v>
      </c>
      <c r="L4" t="s">
        <v>90</v>
      </c>
      <c r="N4" t="s">
        <v>90</v>
      </c>
      <c r="P4" t="s">
        <v>90</v>
      </c>
    </row>
    <row r="5" spans="1:18" ht="35.200000000000003" customHeight="1">
      <c r="A5" s="18" t="s">
        <v>48</v>
      </c>
      <c r="B5" s="18" t="s">
        <v>49</v>
      </c>
      <c r="C5" s="18" t="s">
        <v>47</v>
      </c>
      <c r="D5" s="66" t="s">
        <v>50</v>
      </c>
      <c r="E5" s="92" t="s">
        <v>51</v>
      </c>
      <c r="F5" s="18" t="s">
        <v>26</v>
      </c>
      <c r="H5" s="70" t="s">
        <v>53</v>
      </c>
      <c r="I5" s="18" t="s">
        <v>82</v>
      </c>
      <c r="J5" s="51" t="s">
        <v>81</v>
      </c>
      <c r="K5" s="100" t="s">
        <v>99</v>
      </c>
      <c r="L5" s="3" t="s">
        <v>93</v>
      </c>
      <c r="M5" s="100" t="s">
        <v>94</v>
      </c>
      <c r="N5" s="3" t="s">
        <v>95</v>
      </c>
      <c r="O5" s="100" t="s">
        <v>96</v>
      </c>
      <c r="P5" s="3" t="s">
        <v>97</v>
      </c>
      <c r="Q5" s="100" t="s">
        <v>98</v>
      </c>
      <c r="R5" s="3"/>
    </row>
    <row r="6" spans="1:18" ht="30.1">
      <c r="A6" s="18" t="s">
        <v>54</v>
      </c>
      <c r="B6" s="18" t="s">
        <v>54</v>
      </c>
      <c r="C6" s="18" t="s">
        <v>54</v>
      </c>
      <c r="D6" s="67" t="s">
        <v>55</v>
      </c>
      <c r="E6" s="93" t="s">
        <v>55</v>
      </c>
      <c r="F6" s="51" t="s">
        <v>55</v>
      </c>
      <c r="H6" s="70" t="s">
        <v>55</v>
      </c>
      <c r="I6" s="52" t="s">
        <v>55</v>
      </c>
      <c r="J6" s="51" t="s">
        <v>55</v>
      </c>
      <c r="K6" s="51" t="s">
        <v>55</v>
      </c>
      <c r="L6" s="51" t="s">
        <v>55</v>
      </c>
      <c r="M6" s="18"/>
      <c r="N6" s="51" t="s">
        <v>55</v>
      </c>
      <c r="O6" s="51"/>
      <c r="P6" s="51" t="s">
        <v>55</v>
      </c>
      <c r="Q6" s="51" t="s">
        <v>55</v>
      </c>
      <c r="R6" s="51"/>
    </row>
    <row r="7" spans="1:18">
      <c r="A7" s="26">
        <v>2000</v>
      </c>
      <c r="B7" s="53" t="s">
        <v>1</v>
      </c>
      <c r="C7" s="54" t="s">
        <v>30</v>
      </c>
      <c r="D7" s="68">
        <v>5.97</v>
      </c>
      <c r="E7" s="55">
        <v>0.10240005892685825</v>
      </c>
      <c r="F7" s="73">
        <v>146098582.19399998</v>
      </c>
      <c r="H7" s="82">
        <v>19910261700</v>
      </c>
      <c r="I7" s="64">
        <v>2.6457974059327101</v>
      </c>
      <c r="J7" s="60">
        <v>1199092070000</v>
      </c>
      <c r="K7" s="62">
        <f>H7/J7*100</f>
        <v>1.6604447813586158</v>
      </c>
      <c r="L7" s="87">
        <v>19910261700</v>
      </c>
      <c r="M7" s="90">
        <f t="shared" ref="M7:M28" si="0">L7/J7*100</f>
        <v>1.6604447813586158</v>
      </c>
      <c r="N7" s="80">
        <v>21103013658.869999</v>
      </c>
      <c r="O7" s="62">
        <f>N7/J7*100</f>
        <v>1.7599160387133574</v>
      </c>
      <c r="P7" s="80">
        <v>21103013658.869999</v>
      </c>
      <c r="Q7" s="81">
        <f>P7/J7*100</f>
        <v>1.7599160387133574</v>
      </c>
    </row>
    <row r="8" spans="1:18">
      <c r="A8" s="26">
        <v>2001</v>
      </c>
      <c r="B8" s="53" t="s">
        <v>1</v>
      </c>
      <c r="C8" s="54" t="s">
        <v>31</v>
      </c>
      <c r="D8" s="68">
        <v>7.67</v>
      </c>
      <c r="E8" s="55">
        <v>9.7293110121590795E-2</v>
      </c>
      <c r="F8" s="74">
        <v>168890848</v>
      </c>
      <c r="H8" s="83">
        <v>21949073671.32917</v>
      </c>
      <c r="I8" s="65">
        <v>4.1988838421874064</v>
      </c>
      <c r="J8" s="60">
        <v>1315755470000</v>
      </c>
      <c r="K8" s="78">
        <f>H8/J8*100</f>
        <v>1.6681727092747081</v>
      </c>
      <c r="L8" s="86">
        <v>21949073671.32917</v>
      </c>
      <c r="M8" s="90">
        <f t="shared" si="0"/>
        <v>1.6681727092747081</v>
      </c>
      <c r="N8" s="80">
        <f t="shared" ref="N8:N28" si="1">N7*(D7/100+1)</f>
        <v>22362863574.304539</v>
      </c>
      <c r="O8" s="78">
        <f t="shared" ref="O8:O28" si="2">N8/J8*100</f>
        <v>1.699621554627057</v>
      </c>
      <c r="P8" s="80">
        <f>0.15*F7*(D7/100+1)*1000</f>
        <v>23223100132.647266</v>
      </c>
      <c r="Q8" s="81">
        <f t="shared" ref="Q8:Q28" si="3">P8/J8*100</f>
        <v>1.7650012226547891</v>
      </c>
    </row>
    <row r="9" spans="1:18">
      <c r="A9" s="56">
        <v>2002</v>
      </c>
      <c r="B9" s="53" t="s">
        <v>1</v>
      </c>
      <c r="C9" s="54" t="s">
        <v>32</v>
      </c>
      <c r="D9" s="68">
        <v>12.53</v>
      </c>
      <c r="E9" s="55">
        <v>0.13150755716737902</v>
      </c>
      <c r="F9" s="73">
        <v>201927746</v>
      </c>
      <c r="H9" s="85">
        <v>24708886048</v>
      </c>
      <c r="I9" s="64">
        <v>10.191146750961577</v>
      </c>
      <c r="J9" s="60">
        <v>1488787260000</v>
      </c>
      <c r="K9" s="62">
        <f>H9/J9*100</f>
        <v>1.6596653337831491</v>
      </c>
      <c r="L9" s="86">
        <f t="shared" ref="L9:L28" si="4">L8*(E8+1)</f>
        <v>24084567313.100708</v>
      </c>
      <c r="M9" s="90">
        <f t="shared" si="0"/>
        <v>1.6177306160653677</v>
      </c>
      <c r="N9" s="80">
        <f t="shared" si="1"/>
        <v>24078095210.453697</v>
      </c>
      <c r="O9" s="62">
        <f t="shared" si="2"/>
        <v>1.6172958929305787</v>
      </c>
      <c r="P9" s="80">
        <f t="shared" ref="P9:P28" si="5">0.15*F8*(D8/100+1)*1000</f>
        <v>27276716406.239998</v>
      </c>
      <c r="Q9" s="81">
        <f t="shared" si="3"/>
        <v>1.832143324912654</v>
      </c>
    </row>
    <row r="10" spans="1:18">
      <c r="A10" s="56">
        <v>2003</v>
      </c>
      <c r="B10" s="53" t="s">
        <v>1</v>
      </c>
      <c r="C10" s="54" t="s">
        <v>33</v>
      </c>
      <c r="D10" s="68">
        <v>9.3000000000000007</v>
      </c>
      <c r="E10" s="55">
        <v>0.15392604980972566</v>
      </c>
      <c r="F10" s="73">
        <v>224920164</v>
      </c>
      <c r="H10" s="71">
        <v>27012053580</v>
      </c>
      <c r="I10" s="64">
        <v>10.041080081407539</v>
      </c>
      <c r="J10" s="60">
        <v>1717950400000</v>
      </c>
      <c r="K10" s="62">
        <v>1.58</v>
      </c>
      <c r="L10" s="86">
        <f t="shared" si="4"/>
        <v>27251869925.879887</v>
      </c>
      <c r="M10" s="90">
        <f t="shared" si="0"/>
        <v>1.5863013231278322</v>
      </c>
      <c r="N10" s="80">
        <f t="shared" si="1"/>
        <v>27095080540.323544</v>
      </c>
      <c r="O10" s="62">
        <f t="shared" si="2"/>
        <v>1.577174785740237</v>
      </c>
      <c r="P10" s="80">
        <f t="shared" si="5"/>
        <v>34084393886.07</v>
      </c>
      <c r="Q10" s="81">
        <f t="shared" si="3"/>
        <v>1.9840150149893734</v>
      </c>
    </row>
    <row r="11" spans="1:18">
      <c r="A11" s="56">
        <v>2004</v>
      </c>
      <c r="B11" s="53" t="s">
        <v>1</v>
      </c>
      <c r="C11" s="54" t="s">
        <v>34</v>
      </c>
      <c r="D11" s="68">
        <v>7.6</v>
      </c>
      <c r="E11" s="55">
        <v>0.13958541358499496</v>
      </c>
      <c r="F11" s="73">
        <v>264352998</v>
      </c>
      <c r="H11" s="71">
        <v>32505074531</v>
      </c>
      <c r="I11" s="64">
        <v>6.8663821925811108</v>
      </c>
      <c r="J11" s="60">
        <v>1957751210000</v>
      </c>
      <c r="K11" s="62">
        <v>1.67</v>
      </c>
      <c r="L11" s="86">
        <f t="shared" si="4"/>
        <v>31446642613.499039</v>
      </c>
      <c r="M11" s="90">
        <f t="shared" si="0"/>
        <v>1.6062634747904991</v>
      </c>
      <c r="N11" s="80">
        <f t="shared" si="1"/>
        <v>29614923030.573631</v>
      </c>
      <c r="O11" s="62">
        <f t="shared" si="2"/>
        <v>1.5127010459400321</v>
      </c>
      <c r="P11" s="80">
        <f t="shared" si="5"/>
        <v>36875660887.800003</v>
      </c>
      <c r="Q11" s="81">
        <f t="shared" si="3"/>
        <v>1.8835723711696748</v>
      </c>
    </row>
    <row r="12" spans="1:18">
      <c r="A12" s="56">
        <v>2005</v>
      </c>
      <c r="B12" s="53" t="s">
        <v>1</v>
      </c>
      <c r="C12" s="54" t="s">
        <v>35</v>
      </c>
      <c r="D12" s="68">
        <v>5.69</v>
      </c>
      <c r="E12" s="55">
        <v>0.10871314444181107</v>
      </c>
      <c r="F12" s="73">
        <v>303015775</v>
      </c>
      <c r="H12" s="71">
        <v>36291911037</v>
      </c>
      <c r="I12" s="64">
        <v>6.2008025254512322</v>
      </c>
      <c r="J12" s="60">
        <v>2170584500000</v>
      </c>
      <c r="K12" s="62">
        <v>1.71</v>
      </c>
      <c r="L12" s="86">
        <f t="shared" si="4"/>
        <v>35836135228.563828</v>
      </c>
      <c r="M12" s="90">
        <f t="shared" si="0"/>
        <v>1.6509901009872607</v>
      </c>
      <c r="N12" s="80">
        <f t="shared" si="1"/>
        <v>31865657180.897228</v>
      </c>
      <c r="O12" s="62">
        <f t="shared" si="2"/>
        <v>1.4680680333291438</v>
      </c>
      <c r="P12" s="80">
        <f t="shared" si="5"/>
        <v>42666573877.199997</v>
      </c>
      <c r="Q12" s="81">
        <f t="shared" si="3"/>
        <v>1.9656720978704121</v>
      </c>
    </row>
    <row r="13" spans="1:18">
      <c r="A13" s="56">
        <v>2006</v>
      </c>
      <c r="B13" s="53" t="s">
        <v>1</v>
      </c>
      <c r="C13" s="54" t="s">
        <v>36</v>
      </c>
      <c r="D13" s="68">
        <v>3.14</v>
      </c>
      <c r="E13" s="55">
        <v>0.11004658806226705</v>
      </c>
      <c r="F13" s="73">
        <v>344731433</v>
      </c>
      <c r="H13" s="71">
        <v>40520675993</v>
      </c>
      <c r="I13" s="64">
        <v>6.0147742235461932</v>
      </c>
      <c r="J13" s="60">
        <v>2409449920000</v>
      </c>
      <c r="K13" s="62">
        <v>1.69</v>
      </c>
      <c r="L13" s="86">
        <f t="shared" si="4"/>
        <v>39731994173.902962</v>
      </c>
      <c r="M13" s="90">
        <f t="shared" si="0"/>
        <v>1.6490068477498367</v>
      </c>
      <c r="N13" s="80">
        <f t="shared" si="1"/>
        <v>33678813074.49028</v>
      </c>
      <c r="O13" s="62">
        <f t="shared" si="2"/>
        <v>1.3977801652955824</v>
      </c>
      <c r="P13" s="80">
        <f t="shared" si="5"/>
        <v>48038605889.625</v>
      </c>
      <c r="Q13" s="81">
        <f t="shared" si="3"/>
        <v>1.9937582221930972</v>
      </c>
    </row>
    <row r="14" spans="1:18">
      <c r="A14" s="56">
        <v>2007</v>
      </c>
      <c r="B14" s="53" t="s">
        <v>1</v>
      </c>
      <c r="C14" s="54" t="s">
        <v>37</v>
      </c>
      <c r="D14" s="68">
        <v>4.46</v>
      </c>
      <c r="E14" s="55">
        <v>0.12899749974015029</v>
      </c>
      <c r="F14" s="73">
        <v>386681857.20999986</v>
      </c>
      <c r="H14" s="71">
        <v>44051896820</v>
      </c>
      <c r="I14" s="64">
        <v>4.4678500378631414</v>
      </c>
      <c r="J14" s="60">
        <v>2720262940000</v>
      </c>
      <c r="K14" s="62">
        <v>1.63</v>
      </c>
      <c r="L14" s="86">
        <f t="shared" si="4"/>
        <v>44104364569.650856</v>
      </c>
      <c r="M14" s="90">
        <f t="shared" si="0"/>
        <v>1.6213272592557122</v>
      </c>
      <c r="N14" s="80">
        <f t="shared" si="1"/>
        <v>34736327805.029282</v>
      </c>
      <c r="O14" s="62">
        <f t="shared" si="2"/>
        <v>1.2769474338031928</v>
      </c>
      <c r="P14" s="80">
        <f t="shared" si="5"/>
        <v>53333399999.43</v>
      </c>
      <c r="Q14" s="81">
        <f t="shared" si="3"/>
        <v>1.9605972354801116</v>
      </c>
    </row>
    <row r="15" spans="1:18">
      <c r="A15" s="56">
        <v>2008</v>
      </c>
      <c r="B15" s="53" t="s">
        <v>1</v>
      </c>
      <c r="C15" s="54" t="s">
        <v>38</v>
      </c>
      <c r="D15" s="68">
        <v>5.9</v>
      </c>
      <c r="E15" s="55">
        <v>0.14319944803388712</v>
      </c>
      <c r="F15" s="73">
        <v>428563287.92000002</v>
      </c>
      <c r="H15" s="71">
        <v>48428024812</v>
      </c>
      <c r="I15" s="64">
        <v>5.723548797838296</v>
      </c>
      <c r="J15" s="60">
        <v>3109803090000</v>
      </c>
      <c r="K15" s="62">
        <v>1.57</v>
      </c>
      <c r="L15" s="86">
        <f t="shared" si="4"/>
        <v>49793717326.763878</v>
      </c>
      <c r="M15" s="90">
        <f t="shared" si="0"/>
        <v>1.6011855376593596</v>
      </c>
      <c r="N15" s="80">
        <f t="shared" si="1"/>
        <v>36285568025.133583</v>
      </c>
      <c r="O15" s="62">
        <f t="shared" si="2"/>
        <v>1.166812398566804</v>
      </c>
      <c r="P15" s="80">
        <f t="shared" si="5"/>
        <v>60589180206.234879</v>
      </c>
      <c r="Q15" s="81">
        <f t="shared" si="3"/>
        <v>1.948328509964754</v>
      </c>
    </row>
    <row r="16" spans="1:18">
      <c r="A16" s="56">
        <v>2009</v>
      </c>
      <c r="B16" s="53" t="s">
        <v>1</v>
      </c>
      <c r="C16" s="54" t="s">
        <v>40</v>
      </c>
      <c r="D16" s="68">
        <v>4.3099999999999996</v>
      </c>
      <c r="E16" s="55">
        <v>7.1784695046972991E-2</v>
      </c>
      <c r="F16" s="73">
        <v>437200336.32999992</v>
      </c>
      <c r="H16" s="71">
        <v>58016587301</v>
      </c>
      <c r="I16" s="64">
        <v>5.3745313569719011</v>
      </c>
      <c r="J16" s="60">
        <v>3333039360000</v>
      </c>
      <c r="K16" s="62">
        <v>1.75</v>
      </c>
      <c r="L16" s="86">
        <f t="shared" si="4"/>
        <v>56924150163.511871</v>
      </c>
      <c r="M16" s="90">
        <f t="shared" si="0"/>
        <v>1.7078751258284532</v>
      </c>
      <c r="N16" s="80">
        <f t="shared" si="1"/>
        <v>38426416538.616463</v>
      </c>
      <c r="O16" s="62">
        <f t="shared" si="2"/>
        <v>1.1528941722013286</v>
      </c>
      <c r="P16" s="80">
        <f t="shared" si="5"/>
        <v>68077278286.091995</v>
      </c>
      <c r="Q16" s="81">
        <f t="shared" si="3"/>
        <v>2.0424984806087618</v>
      </c>
    </row>
    <row r="17" spans="1:18">
      <c r="A17" s="56">
        <v>2010</v>
      </c>
      <c r="B17" s="53" t="s">
        <v>1</v>
      </c>
      <c r="C17" s="54" t="s">
        <v>39</v>
      </c>
      <c r="D17" s="68">
        <v>5.91</v>
      </c>
      <c r="E17" s="55">
        <v>0.16585692086244733</v>
      </c>
      <c r="F17" s="73">
        <v>499866612.95999986</v>
      </c>
      <c r="H17" s="71">
        <v>61655883258</v>
      </c>
      <c r="I17" s="64">
        <v>5.0616028113273481</v>
      </c>
      <c r="J17" s="60">
        <v>3885847000000</v>
      </c>
      <c r="K17" s="62">
        <v>1.59</v>
      </c>
      <c r="L17" s="86">
        <f t="shared" si="4"/>
        <v>61010432923.807663</v>
      </c>
      <c r="M17" s="90">
        <f t="shared" si="0"/>
        <v>1.5700678107966592</v>
      </c>
      <c r="N17" s="80">
        <f t="shared" si="1"/>
        <v>40082595091.430832</v>
      </c>
      <c r="O17" s="62">
        <f t="shared" si="2"/>
        <v>1.0315021433275893</v>
      </c>
      <c r="P17" s="80">
        <f t="shared" si="5"/>
        <v>68406550623.873428</v>
      </c>
      <c r="Q17" s="81">
        <f t="shared" si="3"/>
        <v>1.7604025743646989</v>
      </c>
    </row>
    <row r="18" spans="1:18">
      <c r="A18" s="56">
        <v>2011</v>
      </c>
      <c r="B18" s="53" t="s">
        <v>1</v>
      </c>
      <c r="C18" s="54" t="s">
        <v>41</v>
      </c>
      <c r="D18" s="68">
        <v>6.5</v>
      </c>
      <c r="E18" s="55">
        <v>0.12623631347296999</v>
      </c>
      <c r="F18" s="73">
        <v>558706386.60000014</v>
      </c>
      <c r="H18" s="71">
        <v>71986348320</v>
      </c>
      <c r="I18" s="64">
        <v>6.3348607018388847</v>
      </c>
      <c r="J18" s="60">
        <v>4376382000000</v>
      </c>
      <c r="K18" s="62">
        <v>1.65</v>
      </c>
      <c r="L18" s="86">
        <f t="shared" si="4"/>
        <v>71129435469.035294</v>
      </c>
      <c r="M18" s="90">
        <f t="shared" si="0"/>
        <v>1.6253022580989342</v>
      </c>
      <c r="N18" s="80">
        <f t="shared" si="1"/>
        <v>42451476461.334389</v>
      </c>
      <c r="O18" s="62">
        <f t="shared" si="2"/>
        <v>0.97001304870859961</v>
      </c>
      <c r="P18" s="80">
        <f t="shared" si="5"/>
        <v>79411309467.890366</v>
      </c>
      <c r="Q18" s="81">
        <f t="shared" si="3"/>
        <v>1.8145424569402391</v>
      </c>
    </row>
    <row r="19" spans="1:18">
      <c r="A19" s="56">
        <v>2012</v>
      </c>
      <c r="B19" s="53" t="s">
        <v>1</v>
      </c>
      <c r="C19" s="54" t="s">
        <v>42</v>
      </c>
      <c r="D19" s="68">
        <v>5.84</v>
      </c>
      <c r="E19" s="55">
        <v>0.10016904374435322</v>
      </c>
      <c r="F19" s="73">
        <v>616933348.51999998</v>
      </c>
      <c r="H19" s="71">
        <v>79720365348</v>
      </c>
      <c r="I19" s="64">
        <v>5.9438559645386357</v>
      </c>
      <c r="J19" s="60">
        <v>4814760000000</v>
      </c>
      <c r="K19" s="62">
        <v>1.67</v>
      </c>
      <c r="L19" s="86">
        <f t="shared" si="4"/>
        <v>80108553182.05983</v>
      </c>
      <c r="M19" s="90">
        <f t="shared" si="0"/>
        <v>1.6638119694867413</v>
      </c>
      <c r="N19" s="80">
        <f t="shared" si="1"/>
        <v>45210822431.321121</v>
      </c>
      <c r="O19" s="62">
        <f t="shared" si="2"/>
        <v>0.93900469455011504</v>
      </c>
      <c r="P19" s="80">
        <f t="shared" si="5"/>
        <v>89253345259.350021</v>
      </c>
      <c r="Q19" s="81">
        <f t="shared" si="3"/>
        <v>1.853744428784613</v>
      </c>
    </row>
    <row r="20" spans="1:18">
      <c r="A20" s="56">
        <v>2013</v>
      </c>
      <c r="B20" s="53" t="s">
        <v>1</v>
      </c>
      <c r="C20" s="54" t="s">
        <v>43</v>
      </c>
      <c r="D20" s="68">
        <v>5.91</v>
      </c>
      <c r="E20" s="55">
        <v>0.10734886058702822</v>
      </c>
      <c r="F20" s="73">
        <v>656094217.89999986</v>
      </c>
      <c r="H20" s="71">
        <v>83053255549</v>
      </c>
      <c r="I20" s="64">
        <v>6.947191044213108</v>
      </c>
      <c r="J20" s="60">
        <v>5331619000000</v>
      </c>
      <c r="K20" s="62">
        <v>1.56</v>
      </c>
      <c r="L20" s="86">
        <f t="shared" si="4"/>
        <v>88132950350.05043</v>
      </c>
      <c r="M20" s="90">
        <f t="shared" si="0"/>
        <v>1.6530241630178455</v>
      </c>
      <c r="N20" s="80">
        <f t="shared" si="1"/>
        <v>47851134461.310272</v>
      </c>
      <c r="O20" s="62">
        <f t="shared" si="2"/>
        <v>0.89749726042521549</v>
      </c>
      <c r="P20" s="80">
        <f t="shared" si="5"/>
        <v>97944338411.035202</v>
      </c>
      <c r="Q20" s="81">
        <f t="shared" si="3"/>
        <v>1.837046840950848</v>
      </c>
    </row>
    <row r="21" spans="1:18">
      <c r="A21" s="56">
        <v>2014</v>
      </c>
      <c r="B21" s="53" t="s">
        <v>1</v>
      </c>
      <c r="C21" s="54" t="s">
        <v>44</v>
      </c>
      <c r="D21" s="68">
        <v>6.41</v>
      </c>
      <c r="E21" s="55">
        <v>8.3902094279429948E-2</v>
      </c>
      <c r="F21" s="73">
        <v>641578197.33000004</v>
      </c>
      <c r="H21" s="71">
        <v>92243191171</v>
      </c>
      <c r="I21" s="64">
        <v>6.9704119749225191</v>
      </c>
      <c r="J21" s="60">
        <v>5778953000000</v>
      </c>
      <c r="K21" s="62">
        <v>1.62</v>
      </c>
      <c r="L21" s="86">
        <f t="shared" si="4"/>
        <v>97593922150.301483</v>
      </c>
      <c r="M21" s="90">
        <f t="shared" si="0"/>
        <v>1.6887820709097563</v>
      </c>
      <c r="N21" s="80">
        <f t="shared" si="1"/>
        <v>50679136507.973709</v>
      </c>
      <c r="O21" s="62">
        <f t="shared" si="2"/>
        <v>0.87696052395604718</v>
      </c>
      <c r="P21" s="80">
        <f t="shared" si="5"/>
        <v>104230407926.68347</v>
      </c>
      <c r="Q21" s="81">
        <f t="shared" si="3"/>
        <v>1.8036209660587907</v>
      </c>
      <c r="R21" s="18"/>
    </row>
    <row r="22" spans="1:18">
      <c r="A22" s="56">
        <v>2015</v>
      </c>
      <c r="B22" s="53" t="s">
        <v>1</v>
      </c>
      <c r="C22" s="54" t="s">
        <v>45</v>
      </c>
      <c r="D22" s="68">
        <v>10.67</v>
      </c>
      <c r="E22" s="55">
        <v>3.7521329555717096E-2</v>
      </c>
      <c r="F22" s="75">
        <v>674522742.04970014</v>
      </c>
      <c r="H22" s="71">
        <v>100460337118</v>
      </c>
      <c r="I22" s="64">
        <v>9.2028031378602151</v>
      </c>
      <c r="J22" s="60">
        <v>5995787000000</v>
      </c>
      <c r="K22" s="62">
        <v>1.69</v>
      </c>
      <c r="L22" s="86">
        <f t="shared" si="4"/>
        <v>105782256607.65543</v>
      </c>
      <c r="M22" s="90">
        <f t="shared" si="0"/>
        <v>1.7642764262248714</v>
      </c>
      <c r="N22" s="80">
        <f t="shared" si="1"/>
        <v>53927669158.134827</v>
      </c>
      <c r="O22" s="62">
        <f t="shared" si="2"/>
        <v>0.89942603294838241</v>
      </c>
      <c r="P22" s="80">
        <f t="shared" si="5"/>
        <v>102405503966.82796</v>
      </c>
      <c r="Q22" s="81">
        <f t="shared" si="3"/>
        <v>1.707957670391359</v>
      </c>
      <c r="R22" s="18"/>
    </row>
    <row r="23" spans="1:18">
      <c r="A23" s="56">
        <v>2016</v>
      </c>
      <c r="B23" s="57" t="s">
        <v>2</v>
      </c>
      <c r="C23" s="26" t="s">
        <v>15</v>
      </c>
      <c r="D23" s="68">
        <v>6.29</v>
      </c>
      <c r="E23" s="55">
        <v>4.5622201055507808E-2</v>
      </c>
      <c r="F23" s="75">
        <v>709929574.50657976</v>
      </c>
      <c r="H23" s="80">
        <v>106235537000</v>
      </c>
      <c r="I23" s="64">
        <v>11.045369477186263</v>
      </c>
      <c r="J23" s="80">
        <v>6269328000000</v>
      </c>
      <c r="K23" s="65">
        <f>H23/J23*100</f>
        <v>1.6945282971316862</v>
      </c>
      <c r="L23" s="86">
        <f t="shared" si="4"/>
        <v>109751347518.9787</v>
      </c>
      <c r="M23" s="90">
        <f t="shared" si="0"/>
        <v>1.7506078405688568</v>
      </c>
      <c r="N23" s="80">
        <f t="shared" si="1"/>
        <v>59681751457.307816</v>
      </c>
      <c r="O23" s="65">
        <f t="shared" si="2"/>
        <v>0.95196409339737553</v>
      </c>
      <c r="P23" s="80">
        <f t="shared" si="5"/>
        <v>111974147793.96046</v>
      </c>
      <c r="Q23" s="81">
        <f t="shared" si="3"/>
        <v>1.7860630005952864</v>
      </c>
      <c r="R23" s="18"/>
    </row>
    <row r="24" spans="1:18" ht="30.1">
      <c r="A24" s="56">
        <v>2017</v>
      </c>
      <c r="B24" s="58" t="s">
        <v>0</v>
      </c>
      <c r="C24" s="59" t="s">
        <v>77</v>
      </c>
      <c r="D24" s="68">
        <v>2.95</v>
      </c>
      <c r="E24" s="55">
        <v>5.0428211763685039E-2</v>
      </c>
      <c r="F24" s="75">
        <v>727254323.97132003</v>
      </c>
      <c r="H24" s="80">
        <v>114700610000</v>
      </c>
      <c r="I24" s="64">
        <v>6.5147518073374711</v>
      </c>
      <c r="J24" s="80">
        <v>6585479000000</v>
      </c>
      <c r="K24" s="65">
        <f t="shared" ref="K24:K28" si="6">H24/J24*100</f>
        <v>1.7417200783724311</v>
      </c>
      <c r="L24" s="86">
        <f t="shared" si="4"/>
        <v>114758445561.60246</v>
      </c>
      <c r="M24" s="90">
        <f t="shared" si="0"/>
        <v>1.7425983069963851</v>
      </c>
      <c r="N24" s="80">
        <f t="shared" si="1"/>
        <v>63435733623.972473</v>
      </c>
      <c r="O24" s="62">
        <f t="shared" si="2"/>
        <v>0.96326681208720699</v>
      </c>
      <c r="P24" s="80">
        <f t="shared" si="5"/>
        <v>113187621711.45654</v>
      </c>
      <c r="Q24" s="81">
        <f t="shared" si="3"/>
        <v>1.7187454657657635</v>
      </c>
      <c r="R24" s="18"/>
    </row>
    <row r="25" spans="1:18" ht="30.1">
      <c r="A25" s="26">
        <v>2018</v>
      </c>
      <c r="B25" s="58" t="s">
        <v>0</v>
      </c>
      <c r="C25" s="59" t="s">
        <v>78</v>
      </c>
      <c r="D25" s="68">
        <v>3.75</v>
      </c>
      <c r="E25" s="55">
        <v>6.3573507712954516E-2</v>
      </c>
      <c r="F25" s="75">
        <v>805348403.46656966</v>
      </c>
      <c r="H25" s="80">
        <v>116820887000</v>
      </c>
      <c r="I25" s="64">
        <v>3.9516942339915317</v>
      </c>
      <c r="J25" s="80">
        <v>7004141000000</v>
      </c>
      <c r="K25" s="65">
        <f t="shared" si="6"/>
        <v>1.66788314227255</v>
      </c>
      <c r="L25" s="86">
        <f t="shared" si="4"/>
        <v>120545508756.05426</v>
      </c>
      <c r="M25" s="90">
        <f t="shared" si="0"/>
        <v>1.721060566257222</v>
      </c>
      <c r="N25" s="80">
        <f t="shared" si="1"/>
        <v>65307087765.879669</v>
      </c>
      <c r="O25" s="78">
        <f t="shared" si="2"/>
        <v>0.93240681142597892</v>
      </c>
      <c r="P25" s="80">
        <f t="shared" si="5"/>
        <v>112306248979.2711</v>
      </c>
      <c r="Q25" s="81">
        <f t="shared" si="3"/>
        <v>1.603426444145986</v>
      </c>
      <c r="R25" s="18"/>
    </row>
    <row r="26" spans="1:18" ht="45.15">
      <c r="A26" s="26">
        <v>2019</v>
      </c>
      <c r="B26" s="58" t="s">
        <v>0</v>
      </c>
      <c r="C26" s="59" t="s">
        <v>79</v>
      </c>
      <c r="D26" s="68">
        <v>4.3099999999999996</v>
      </c>
      <c r="E26" s="55">
        <v>3.6090734295611639E-2</v>
      </c>
      <c r="F26" s="76">
        <v>905658589.59429049</v>
      </c>
      <c r="H26" s="80">
        <v>123739766000</v>
      </c>
      <c r="I26" s="64">
        <v>5.4100172067239605</v>
      </c>
      <c r="J26" s="80">
        <v>7407023570000</v>
      </c>
      <c r="K26" s="65">
        <f t="shared" si="6"/>
        <v>1.6705734068563252</v>
      </c>
      <c r="L26" s="86">
        <f t="shared" si="4"/>
        <v>128209009586.7193</v>
      </c>
      <c r="M26" s="90">
        <f t="shared" si="0"/>
        <v>1.7309113218701329</v>
      </c>
      <c r="N26" s="80">
        <f t="shared" si="1"/>
        <v>67756103557.100166</v>
      </c>
      <c r="O26" s="62">
        <f t="shared" si="2"/>
        <v>0.91475479883075583</v>
      </c>
      <c r="P26" s="80">
        <f t="shared" si="5"/>
        <v>125332345289.48491</v>
      </c>
      <c r="Q26" s="81">
        <f t="shared" si="3"/>
        <v>1.6920743414008728</v>
      </c>
      <c r="R26" s="18"/>
    </row>
    <row r="27" spans="1:18" ht="45.15">
      <c r="A27" s="26">
        <v>2020</v>
      </c>
      <c r="B27" s="58" t="s">
        <v>0</v>
      </c>
      <c r="C27" s="59" t="s">
        <v>80</v>
      </c>
      <c r="D27" s="68">
        <v>4.5199999999999996</v>
      </c>
      <c r="E27" s="55">
        <v>2.5999999999999999E-2</v>
      </c>
      <c r="F27" s="77">
        <v>744982205.77373028</v>
      </c>
      <c r="H27" s="80">
        <v>161536763000</v>
      </c>
      <c r="I27" s="64">
        <v>1.5013285238551166</v>
      </c>
      <c r="J27" s="80">
        <v>7447858250000</v>
      </c>
      <c r="K27" s="65">
        <f t="shared" si="6"/>
        <v>2.1689022209841333</v>
      </c>
      <c r="L27" s="86">
        <f t="shared" si="4"/>
        <v>132836166886.01711</v>
      </c>
      <c r="M27" s="90">
        <f t="shared" si="0"/>
        <v>1.78354853740694</v>
      </c>
      <c r="N27" s="80">
        <f t="shared" si="1"/>
        <v>70676391620.411179</v>
      </c>
      <c r="O27" s="62">
        <f t="shared" si="2"/>
        <v>0.94894920456375742</v>
      </c>
      <c r="P27" s="80">
        <f t="shared" si="5"/>
        <v>141703871220.87064</v>
      </c>
      <c r="Q27" s="81">
        <f t="shared" si="3"/>
        <v>1.9026123546439759</v>
      </c>
      <c r="R27" s="18"/>
    </row>
    <row r="28" spans="1:18" ht="45.15">
      <c r="A28" s="84">
        <v>2021</v>
      </c>
      <c r="B28" s="58" t="s">
        <v>0</v>
      </c>
      <c r="C28" s="59" t="s">
        <v>100</v>
      </c>
      <c r="D28" s="63"/>
      <c r="E28" s="94">
        <v>0.03</v>
      </c>
      <c r="F28">
        <f>F27*(1+E28)</f>
        <v>767331671.94694221</v>
      </c>
      <c r="H28" s="72">
        <f>H27*(1+E28)</f>
        <v>166382865890</v>
      </c>
      <c r="I28" s="63">
        <v>2.88</v>
      </c>
      <c r="J28" s="60">
        <v>7671293997500</v>
      </c>
      <c r="K28" s="65">
        <f t="shared" si="6"/>
        <v>2.1689022209841333</v>
      </c>
      <c r="L28" s="86">
        <f t="shared" si="4"/>
        <v>136289907225.05356</v>
      </c>
      <c r="M28" s="90">
        <f t="shared" si="0"/>
        <v>1.7766221353199225</v>
      </c>
      <c r="N28" s="80">
        <f t="shared" si="1"/>
        <v>73870964521.653763</v>
      </c>
      <c r="O28" s="62">
        <f t="shared" si="2"/>
        <v>0.96295311515537785</v>
      </c>
      <c r="P28" s="80">
        <f t="shared" si="5"/>
        <v>116798310221.20543</v>
      </c>
      <c r="Q28" s="81">
        <f t="shared" si="3"/>
        <v>1.5225372702345765</v>
      </c>
    </row>
    <row r="29" spans="1:18">
      <c r="A29" s="84">
        <v>2022</v>
      </c>
      <c r="L29" s="88"/>
      <c r="M29" s="89"/>
      <c r="P29" s="80"/>
    </row>
    <row r="30" spans="1:18">
      <c r="A30" s="84">
        <v>2023</v>
      </c>
      <c r="M30" s="89"/>
      <c r="P30" s="80"/>
    </row>
    <row r="31" spans="1:18" ht="30.1">
      <c r="A31" s="84">
        <v>2024</v>
      </c>
      <c r="G31" s="51"/>
      <c r="H31" s="72" t="s">
        <v>92</v>
      </c>
      <c r="I31" s="60"/>
      <c r="J31" s="51" t="s">
        <v>52</v>
      </c>
      <c r="M31" s="89"/>
    </row>
    <row r="32" spans="1:18">
      <c r="A32" s="84">
        <v>2025</v>
      </c>
      <c r="G32" s="51"/>
      <c r="I32" s="60"/>
      <c r="J32" s="51" t="s">
        <v>55</v>
      </c>
      <c r="M32" s="89"/>
    </row>
    <row r="33" spans="1:13">
      <c r="A33" s="95">
        <v>2026</v>
      </c>
      <c r="B33" s="96"/>
      <c r="C33" s="96"/>
      <c r="D33" s="97"/>
      <c r="E33" s="98"/>
      <c r="F33" s="96"/>
      <c r="G33" s="99"/>
      <c r="H33" s="99"/>
      <c r="I33" s="99"/>
      <c r="J33" s="18"/>
      <c r="M33" s="89"/>
    </row>
    <row r="34" spans="1:13">
      <c r="A34" s="84">
        <v>2027</v>
      </c>
      <c r="G34" s="60"/>
      <c r="H34" s="79"/>
      <c r="I34" s="62"/>
      <c r="J34" s="18"/>
      <c r="M34" s="89"/>
    </row>
    <row r="35" spans="1:13">
      <c r="A35" s="84">
        <v>2028</v>
      </c>
      <c r="G35" s="60"/>
      <c r="H35" s="79"/>
      <c r="I35" s="62"/>
      <c r="J35" s="18"/>
    </row>
    <row r="36" spans="1:13">
      <c r="A36" s="84">
        <v>2029</v>
      </c>
      <c r="G36" s="60"/>
      <c r="H36" s="79"/>
      <c r="I36" s="62"/>
      <c r="J36" s="18"/>
    </row>
    <row r="37" spans="1:13">
      <c r="A37" s="84">
        <v>2030</v>
      </c>
      <c r="G37" s="60"/>
      <c r="H37" s="79"/>
      <c r="I37" s="62"/>
      <c r="J37" s="18"/>
    </row>
    <row r="38" spans="1:13">
      <c r="A38" s="84">
        <v>2031</v>
      </c>
      <c r="G38" s="60"/>
      <c r="H38" s="79"/>
      <c r="I38" s="62"/>
      <c r="J38" s="18"/>
    </row>
    <row r="39" spans="1:13">
      <c r="A39" s="84">
        <v>2032</v>
      </c>
      <c r="G39" s="60" t="s">
        <v>89</v>
      </c>
      <c r="H39" s="79" t="s">
        <v>88</v>
      </c>
      <c r="I39" s="62"/>
      <c r="J39" s="18"/>
    </row>
    <row r="40" spans="1:13">
      <c r="A40" s="84">
        <v>2033</v>
      </c>
      <c r="G40" s="69">
        <v>3048191</v>
      </c>
      <c r="H40" s="72">
        <v>3048191</v>
      </c>
      <c r="I40" s="62" t="s">
        <v>83</v>
      </c>
      <c r="J40" s="18"/>
    </row>
    <row r="41" spans="1:13">
      <c r="A41" s="84">
        <v>2034</v>
      </c>
      <c r="G41" s="69">
        <v>13367239</v>
      </c>
      <c r="H41" s="72">
        <v>13367239</v>
      </c>
      <c r="I41" s="62" t="s">
        <v>84</v>
      </c>
      <c r="J41" s="18"/>
    </row>
    <row r="42" spans="1:13">
      <c r="A42" s="84">
        <v>2035</v>
      </c>
      <c r="G42" s="69">
        <v>1491312</v>
      </c>
      <c r="H42" s="72">
        <v>1491312</v>
      </c>
      <c r="I42" s="62" t="s">
        <v>85</v>
      </c>
      <c r="J42" s="18"/>
    </row>
    <row r="43" spans="1:13">
      <c r="A43" s="84">
        <v>2036</v>
      </c>
      <c r="G43" s="69">
        <v>147322</v>
      </c>
      <c r="H43" s="72">
        <v>147322</v>
      </c>
      <c r="I43" s="62" t="s">
        <v>86</v>
      </c>
      <c r="J43" s="18"/>
    </row>
    <row r="44" spans="1:13">
      <c r="G44" s="69">
        <v>789425</v>
      </c>
      <c r="H44" s="72">
        <v>789425</v>
      </c>
      <c r="I44" s="62" t="s">
        <v>87</v>
      </c>
      <c r="J44" s="18"/>
    </row>
    <row r="45" spans="1:13">
      <c r="G45" s="60">
        <f>SUM(G40:G44)</f>
        <v>18843489</v>
      </c>
      <c r="H45" s="79"/>
      <c r="I45" s="62"/>
      <c r="J45" s="18"/>
    </row>
    <row r="46" spans="1:13">
      <c r="G46" s="60"/>
      <c r="H46" s="79"/>
      <c r="I46" s="62"/>
      <c r="J46" s="1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8"/>
  <sheetViews>
    <sheetView tabSelected="1" topLeftCell="H1" zoomScale="145" zoomScaleNormal="145" workbookViewId="0">
      <selection activeCell="N3" sqref="N3"/>
    </sheetView>
  </sheetViews>
  <sheetFormatPr defaultRowHeight="15.05"/>
  <cols>
    <col min="1" max="2" width="18.69921875" bestFit="1" customWidth="1"/>
    <col min="3" max="3" width="26.3984375" customWidth="1"/>
    <col min="4" max="4" width="23.3984375" bestFit="1" customWidth="1"/>
    <col min="5" max="5" width="18.09765625" customWidth="1"/>
    <col min="6" max="6" width="24" bestFit="1" customWidth="1"/>
    <col min="7" max="8" width="22.296875" customWidth="1"/>
    <col min="9" max="9" width="26.3984375" style="60" bestFit="1" customWidth="1"/>
    <col min="10" max="10" width="11.59765625" style="115" bestFit="1" customWidth="1"/>
    <col min="12" max="12" width="15.09765625" customWidth="1"/>
  </cols>
  <sheetData>
    <row r="1" spans="1:12" ht="35.200000000000003" customHeight="1">
      <c r="A1" s="26" t="s">
        <v>48</v>
      </c>
      <c r="B1" s="26" t="s">
        <v>49</v>
      </c>
      <c r="C1" s="101" t="s">
        <v>107</v>
      </c>
      <c r="D1" s="2" t="s">
        <v>106</v>
      </c>
      <c r="E1" s="101" t="s">
        <v>105</v>
      </c>
      <c r="F1" s="2" t="s">
        <v>103</v>
      </c>
      <c r="G1" s="101" t="s">
        <v>104</v>
      </c>
      <c r="H1" s="2" t="s">
        <v>102</v>
      </c>
      <c r="I1" s="101" t="s">
        <v>101</v>
      </c>
      <c r="J1" s="113" t="s">
        <v>108</v>
      </c>
      <c r="K1" s="101" t="s">
        <v>109</v>
      </c>
      <c r="L1" s="18" t="s">
        <v>110</v>
      </c>
    </row>
    <row r="2" spans="1:12">
      <c r="A2" s="26">
        <v>2000</v>
      </c>
      <c r="B2" s="53" t="s">
        <v>1</v>
      </c>
      <c r="C2" s="102">
        <v>1.6604447813586158</v>
      </c>
      <c r="D2" s="87">
        <v>19910261700</v>
      </c>
      <c r="E2" s="103">
        <v>1.6604447813586158</v>
      </c>
      <c r="F2" s="87">
        <v>21103013658.869999</v>
      </c>
      <c r="G2" s="102">
        <v>1.7599160387133574</v>
      </c>
      <c r="H2" s="87">
        <v>21103013658.869999</v>
      </c>
      <c r="I2" s="104">
        <v>1.7599160387133574</v>
      </c>
      <c r="J2" s="114">
        <v>8.2074757864799697</v>
      </c>
      <c r="K2" s="105">
        <v>4.3879494436487896</v>
      </c>
      <c r="L2" s="64">
        <v>2.6457974059327101</v>
      </c>
    </row>
    <row r="3" spans="1:12">
      <c r="A3" s="26">
        <v>2001</v>
      </c>
      <c r="B3" s="53" t="s">
        <v>1</v>
      </c>
      <c r="C3" s="106">
        <v>1.6681727092747081</v>
      </c>
      <c r="D3" s="86">
        <v>21949073671.32917</v>
      </c>
      <c r="E3" s="103">
        <v>1.6681727092747081</v>
      </c>
      <c r="F3" s="87">
        <v>22362863574.304539</v>
      </c>
      <c r="G3" s="106">
        <v>1.699621554627057</v>
      </c>
      <c r="H3" s="87">
        <v>23223100132.647266</v>
      </c>
      <c r="I3" s="104">
        <v>1.7650012226547891</v>
      </c>
      <c r="J3" s="114">
        <v>8.3056912073042817</v>
      </c>
      <c r="K3" s="105">
        <v>1.3898964044580899</v>
      </c>
      <c r="L3" s="65">
        <v>4.1988838421874064</v>
      </c>
    </row>
    <row r="4" spans="1:12">
      <c r="A4" s="56">
        <v>2002</v>
      </c>
      <c r="B4" s="53" t="s">
        <v>1</v>
      </c>
      <c r="C4" s="102">
        <v>1.6596653337831491</v>
      </c>
      <c r="D4" s="86">
        <v>24084567313.100708</v>
      </c>
      <c r="E4" s="103">
        <v>1.6177306160653677</v>
      </c>
      <c r="F4" s="87">
        <v>24078095210.453697</v>
      </c>
      <c r="G4" s="102">
        <v>1.6172958929305787</v>
      </c>
      <c r="H4" s="87">
        <v>27276716406.239998</v>
      </c>
      <c r="I4" s="104">
        <v>1.832143324912654</v>
      </c>
      <c r="J4" s="114">
        <v>8.4125217258476681</v>
      </c>
      <c r="K4" s="105">
        <v>3.05346185683617</v>
      </c>
      <c r="L4" s="64">
        <v>10.191146750961577</v>
      </c>
    </row>
    <row r="5" spans="1:12">
      <c r="A5" s="56">
        <v>2003</v>
      </c>
      <c r="B5" s="53" t="s">
        <v>1</v>
      </c>
      <c r="C5" s="102">
        <v>1.58</v>
      </c>
      <c r="D5" s="86">
        <v>27251869925.879887</v>
      </c>
      <c r="E5" s="103">
        <v>1.5863013231278322</v>
      </c>
      <c r="F5" s="87">
        <v>27095080540.323544</v>
      </c>
      <c r="G5" s="102">
        <v>1.577174785740237</v>
      </c>
      <c r="H5" s="87">
        <v>34084393886.07</v>
      </c>
      <c r="I5" s="104">
        <v>1.9840150149893734</v>
      </c>
      <c r="J5" s="114">
        <v>8.5327832534750421</v>
      </c>
      <c r="K5" s="105">
        <v>1.14082899877108</v>
      </c>
      <c r="L5" s="64">
        <v>10.041080081407539</v>
      </c>
    </row>
    <row r="6" spans="1:12">
      <c r="A6" s="56">
        <v>2004</v>
      </c>
      <c r="B6" s="53" t="s">
        <v>1</v>
      </c>
      <c r="C6" s="102">
        <v>1.67</v>
      </c>
      <c r="D6" s="86">
        <v>31446642613.499039</v>
      </c>
      <c r="E6" s="103">
        <v>1.6062634747904991</v>
      </c>
      <c r="F6" s="87">
        <v>29614923030.573631</v>
      </c>
      <c r="G6" s="102">
        <v>1.5127010459400321</v>
      </c>
      <c r="H6" s="87">
        <v>36875660887.800003</v>
      </c>
      <c r="I6" s="104">
        <v>1.8835723711696748</v>
      </c>
      <c r="J6" s="114">
        <v>8.6739894034101859</v>
      </c>
      <c r="K6" s="105">
        <v>5.7599646368599897</v>
      </c>
      <c r="L6" s="64">
        <v>6.8663821925811108</v>
      </c>
    </row>
    <row r="7" spans="1:12">
      <c r="A7" s="56">
        <v>2005</v>
      </c>
      <c r="B7" s="53" t="s">
        <v>1</v>
      </c>
      <c r="C7" s="102">
        <v>1.71</v>
      </c>
      <c r="D7" s="86">
        <v>35836135228.563828</v>
      </c>
      <c r="E7" s="103">
        <v>1.6509901009872607</v>
      </c>
      <c r="F7" s="87">
        <v>31865657180.897228</v>
      </c>
      <c r="G7" s="102">
        <v>1.4680680333291438</v>
      </c>
      <c r="H7" s="87">
        <v>42666573877.199997</v>
      </c>
      <c r="I7" s="104">
        <v>1.9656720978704121</v>
      </c>
      <c r="J7" s="114">
        <v>8.8402969199064678</v>
      </c>
      <c r="K7" s="105">
        <v>3.2021320621624101</v>
      </c>
      <c r="L7" s="64">
        <v>6.2008025254512322</v>
      </c>
    </row>
    <row r="8" spans="1:12">
      <c r="A8" s="56">
        <v>2006</v>
      </c>
      <c r="B8" s="53" t="s">
        <v>1</v>
      </c>
      <c r="C8" s="102">
        <v>1.69</v>
      </c>
      <c r="D8" s="86">
        <v>39731994173.902962</v>
      </c>
      <c r="E8" s="103">
        <v>1.6490068477498367</v>
      </c>
      <c r="F8" s="87">
        <v>33678813074.49028</v>
      </c>
      <c r="G8" s="102">
        <v>1.3977801652955824</v>
      </c>
      <c r="H8" s="87">
        <v>48038605889.625</v>
      </c>
      <c r="I8" s="104">
        <v>1.9937582221930972</v>
      </c>
      <c r="J8" s="114">
        <v>9.0312166051369207</v>
      </c>
      <c r="K8" s="105">
        <v>3.9619887089948498</v>
      </c>
      <c r="L8" s="64">
        <v>6.0147742235461932</v>
      </c>
    </row>
    <row r="9" spans="1:12">
      <c r="A9" s="56">
        <v>2007</v>
      </c>
      <c r="B9" s="53" t="s">
        <v>1</v>
      </c>
      <c r="C9" s="102">
        <v>1.63</v>
      </c>
      <c r="D9" s="86">
        <v>44104364569.650856</v>
      </c>
      <c r="E9" s="103">
        <v>1.6213272592557122</v>
      </c>
      <c r="F9" s="87">
        <v>34736327805.029282</v>
      </c>
      <c r="G9" s="102">
        <v>1.2769474338031928</v>
      </c>
      <c r="H9" s="87">
        <v>53333399999.43</v>
      </c>
      <c r="I9" s="104">
        <v>1.9605972354801116</v>
      </c>
      <c r="J9" s="114">
        <v>9.247252843969255</v>
      </c>
      <c r="K9" s="105">
        <v>6.0698706073315201</v>
      </c>
      <c r="L9" s="64">
        <v>4.4678500378631414</v>
      </c>
    </row>
    <row r="10" spans="1:12">
      <c r="A10" s="56">
        <v>2008</v>
      </c>
      <c r="B10" s="53" t="s">
        <v>1</v>
      </c>
      <c r="C10" s="102">
        <v>1.57</v>
      </c>
      <c r="D10" s="86">
        <v>49793717326.763878</v>
      </c>
      <c r="E10" s="103">
        <v>1.6011855376593596</v>
      </c>
      <c r="F10" s="87">
        <v>36285568025.133583</v>
      </c>
      <c r="G10" s="102">
        <v>1.166812398566804</v>
      </c>
      <c r="H10" s="87">
        <v>60589180206.234879</v>
      </c>
      <c r="I10" s="104">
        <v>1.948328509964754</v>
      </c>
      <c r="J10" s="114">
        <v>9.4867256402452007</v>
      </c>
      <c r="K10" s="105">
        <v>5.0941954481199296</v>
      </c>
      <c r="L10" s="64">
        <v>5.723548797838296</v>
      </c>
    </row>
    <row r="11" spans="1:12">
      <c r="A11" s="56">
        <v>2009</v>
      </c>
      <c r="B11" s="53" t="s">
        <v>1</v>
      </c>
      <c r="C11" s="102">
        <v>1.75</v>
      </c>
      <c r="D11" s="86">
        <v>56924150163.511871</v>
      </c>
      <c r="E11" s="103">
        <v>1.7078751258284532</v>
      </c>
      <c r="F11" s="87">
        <v>38426416538.616463</v>
      </c>
      <c r="G11" s="102">
        <v>1.1528941722013286</v>
      </c>
      <c r="H11" s="87">
        <v>68077278286.091995</v>
      </c>
      <c r="I11" s="104">
        <v>2.0424984806087618</v>
      </c>
      <c r="J11" s="114">
        <v>9.747111779029396</v>
      </c>
      <c r="K11" s="105">
        <v>-0.12581200299162301</v>
      </c>
      <c r="L11" s="64">
        <v>5.3745313569719011</v>
      </c>
    </row>
    <row r="12" spans="1:12">
      <c r="A12" s="56">
        <v>2010</v>
      </c>
      <c r="B12" s="53" t="s">
        <v>1</v>
      </c>
      <c r="C12" s="102">
        <v>1.59</v>
      </c>
      <c r="D12" s="86">
        <v>61010432923.807663</v>
      </c>
      <c r="E12" s="103">
        <v>1.5700678107966592</v>
      </c>
      <c r="F12" s="87">
        <v>40082595091.430832</v>
      </c>
      <c r="G12" s="102">
        <v>1.0315021433275893</v>
      </c>
      <c r="H12" s="87">
        <v>68406550623.873428</v>
      </c>
      <c r="I12" s="104">
        <v>1.7604025743646989</v>
      </c>
      <c r="J12" s="114">
        <v>10.02663677074581</v>
      </c>
      <c r="K12" s="105">
        <v>7.5282258181216299</v>
      </c>
      <c r="L12" s="64">
        <v>5.0616028113273481</v>
      </c>
    </row>
    <row r="13" spans="1:12">
      <c r="A13" s="56">
        <v>2011</v>
      </c>
      <c r="B13" s="53" t="s">
        <v>1</v>
      </c>
      <c r="C13" s="102">
        <v>1.65</v>
      </c>
      <c r="D13" s="86">
        <v>71129435469.035294</v>
      </c>
      <c r="E13" s="103">
        <v>1.6253022580989342</v>
      </c>
      <c r="F13" s="87">
        <v>42451476461.334389</v>
      </c>
      <c r="G13" s="102">
        <v>0.97001304870859961</v>
      </c>
      <c r="H13" s="87">
        <v>79411309467.890366</v>
      </c>
      <c r="I13" s="104">
        <v>1.8145424569402391</v>
      </c>
      <c r="J13" s="114">
        <v>10.325743117355501</v>
      </c>
      <c r="K13" s="105">
        <v>3.9744230794470199</v>
      </c>
      <c r="L13" s="64">
        <v>6.3348607018388847</v>
      </c>
    </row>
    <row r="14" spans="1:12">
      <c r="A14" s="56">
        <v>2012</v>
      </c>
      <c r="B14" s="53" t="s">
        <v>1</v>
      </c>
      <c r="C14" s="102">
        <v>1.67</v>
      </c>
      <c r="D14" s="86">
        <v>80108553182.05983</v>
      </c>
      <c r="E14" s="103">
        <v>1.6638119694867413</v>
      </c>
      <c r="F14" s="87">
        <v>45210822431.321121</v>
      </c>
      <c r="G14" s="102">
        <v>0.93900469455011504</v>
      </c>
      <c r="H14" s="87">
        <v>89253345259.350021</v>
      </c>
      <c r="I14" s="104">
        <v>1.853744428784613</v>
      </c>
      <c r="J14" s="114">
        <v>10.644478986612803</v>
      </c>
      <c r="K14" s="105">
        <v>1.92117598509454</v>
      </c>
      <c r="L14" s="64">
        <v>5.9438559645386357</v>
      </c>
    </row>
    <row r="15" spans="1:12">
      <c r="A15" s="56">
        <v>2013</v>
      </c>
      <c r="B15" s="53" t="s">
        <v>1</v>
      </c>
      <c r="C15" s="102">
        <v>1.56</v>
      </c>
      <c r="D15" s="86">
        <v>88132950350.05043</v>
      </c>
      <c r="E15" s="103">
        <v>1.6530241630178455</v>
      </c>
      <c r="F15" s="87">
        <v>47851134461.310272</v>
      </c>
      <c r="G15" s="102">
        <v>0.89749726042521549</v>
      </c>
      <c r="H15" s="87">
        <v>97944338411.035202</v>
      </c>
      <c r="I15" s="104">
        <v>1.837046840950848</v>
      </c>
      <c r="J15" s="114">
        <v>10.981952917374432</v>
      </c>
      <c r="K15" s="105">
        <v>3.0048226702888599</v>
      </c>
      <c r="L15" s="64">
        <v>6.947191044213108</v>
      </c>
    </row>
    <row r="16" spans="1:12">
      <c r="A16" s="56">
        <v>2014</v>
      </c>
      <c r="B16" s="53" t="s">
        <v>1</v>
      </c>
      <c r="C16" s="102">
        <v>1.62</v>
      </c>
      <c r="D16" s="86">
        <v>97593922150.301483</v>
      </c>
      <c r="E16" s="103">
        <v>1.6887820709097563</v>
      </c>
      <c r="F16" s="87">
        <v>50679136507.973709</v>
      </c>
      <c r="G16" s="102">
        <v>0.87696052395604718</v>
      </c>
      <c r="H16" s="87">
        <v>104230407926.68347</v>
      </c>
      <c r="I16" s="104">
        <v>1.8036209660587907</v>
      </c>
      <c r="J16" s="114">
        <v>11.337367969300882</v>
      </c>
      <c r="K16" s="105">
        <v>0.50395574027326995</v>
      </c>
      <c r="L16" s="64">
        <v>6.9704119749225191</v>
      </c>
    </row>
    <row r="17" spans="1:12">
      <c r="A17" s="56">
        <v>2015</v>
      </c>
      <c r="B17" s="53" t="s">
        <v>1</v>
      </c>
      <c r="C17" s="102">
        <v>1.69</v>
      </c>
      <c r="D17" s="86">
        <v>105782256607.65543</v>
      </c>
      <c r="E17" s="103">
        <v>1.7642764262248714</v>
      </c>
      <c r="F17" s="87">
        <v>53927669158.134827</v>
      </c>
      <c r="G17" s="102">
        <v>0.89942603294838241</v>
      </c>
      <c r="H17" s="87">
        <v>102405503966.82796</v>
      </c>
      <c r="I17" s="104">
        <v>1.707957670391359</v>
      </c>
      <c r="J17" s="114">
        <v>11.709860113968139</v>
      </c>
      <c r="K17" s="105">
        <v>-3.5457633934728401</v>
      </c>
      <c r="L17" s="64">
        <v>9.2028031378602151</v>
      </c>
    </row>
    <row r="18" spans="1:12">
      <c r="A18" s="56">
        <v>2016</v>
      </c>
      <c r="B18" s="57" t="s">
        <v>2</v>
      </c>
      <c r="C18" s="107">
        <v>1.6945282971316862</v>
      </c>
      <c r="D18" s="86">
        <v>109751347518.9787</v>
      </c>
      <c r="E18" s="103">
        <v>1.7506078405688568</v>
      </c>
      <c r="F18" s="87">
        <v>59681751457.307816</v>
      </c>
      <c r="G18" s="107">
        <v>0.95196409339737553</v>
      </c>
      <c r="H18" s="87">
        <v>111974147793.96046</v>
      </c>
      <c r="I18" s="104">
        <v>1.7860630005952864</v>
      </c>
      <c r="J18" s="114">
        <v>12.098839161793091</v>
      </c>
      <c r="K18" s="105">
        <v>-3.27591690632106</v>
      </c>
      <c r="L18" s="64">
        <v>11.045369477186263</v>
      </c>
    </row>
    <row r="19" spans="1:12">
      <c r="A19" s="56">
        <v>2017</v>
      </c>
      <c r="B19" s="58" t="s">
        <v>0</v>
      </c>
      <c r="C19" s="107">
        <v>1.7417200783724311</v>
      </c>
      <c r="D19" s="86">
        <v>114758445561.60246</v>
      </c>
      <c r="E19" s="103">
        <v>1.7425983069963851</v>
      </c>
      <c r="F19" s="87">
        <v>63435733623.972473</v>
      </c>
      <c r="G19" s="102">
        <v>0.96326681208720699</v>
      </c>
      <c r="H19" s="87">
        <v>113187621711.45654</v>
      </c>
      <c r="I19" s="104">
        <v>1.7187454657657635</v>
      </c>
      <c r="J19" s="114">
        <v>12.503372264120035</v>
      </c>
      <c r="K19" s="105">
        <v>1.32286905390816</v>
      </c>
      <c r="L19" s="64">
        <v>6.5147518073374711</v>
      </c>
    </row>
    <row r="20" spans="1:12">
      <c r="A20" s="26">
        <v>2018</v>
      </c>
      <c r="B20" s="58" t="s">
        <v>0</v>
      </c>
      <c r="C20" s="107">
        <v>1.66788314227255</v>
      </c>
      <c r="D20" s="86">
        <v>120545508756.05426</v>
      </c>
      <c r="E20" s="103">
        <v>1.721060566257222</v>
      </c>
      <c r="F20" s="87">
        <v>65307087765.879669</v>
      </c>
      <c r="G20" s="106">
        <v>0.93240681142597892</v>
      </c>
      <c r="H20" s="87">
        <v>112306248979.2711</v>
      </c>
      <c r="I20" s="104">
        <v>1.603426444145986</v>
      </c>
      <c r="J20" s="114">
        <v>12.923455371720822</v>
      </c>
      <c r="K20" s="105">
        <v>1.7836667613699899</v>
      </c>
      <c r="L20" s="64">
        <v>3.9516942339915317</v>
      </c>
    </row>
    <row r="21" spans="1:12">
      <c r="A21" s="26">
        <v>2019</v>
      </c>
      <c r="B21" s="58" t="s">
        <v>0</v>
      </c>
      <c r="C21" s="107">
        <v>1.6705734068563252</v>
      </c>
      <c r="D21" s="86">
        <v>128209009586.7193</v>
      </c>
      <c r="E21" s="103">
        <v>1.7309113218701329</v>
      </c>
      <c r="F21" s="87">
        <v>67756103557.100166</v>
      </c>
      <c r="G21" s="102">
        <v>0.91475479883075583</v>
      </c>
      <c r="H21" s="87">
        <v>125332345289.48491</v>
      </c>
      <c r="I21" s="104">
        <v>1.6920743414008728</v>
      </c>
      <c r="J21" s="114">
        <v>13.359611155113502</v>
      </c>
      <c r="K21" s="105">
        <v>1.4111529850701101</v>
      </c>
      <c r="L21" s="64">
        <v>5.4100172067239605</v>
      </c>
    </row>
    <row r="22" spans="1:12">
      <c r="A22" s="26">
        <v>2020</v>
      </c>
      <c r="B22" s="58" t="s">
        <v>0</v>
      </c>
      <c r="C22" s="107">
        <v>2.1689022209841333</v>
      </c>
      <c r="D22" s="86">
        <v>132836166886.01711</v>
      </c>
      <c r="E22" s="103">
        <v>1.78354853740694</v>
      </c>
      <c r="F22" s="87">
        <v>70676391620.411179</v>
      </c>
      <c r="G22" s="102">
        <v>0.94894920456375742</v>
      </c>
      <c r="H22" s="87">
        <v>141703871220.87064</v>
      </c>
      <c r="I22" s="104">
        <v>1.9026123546439759</v>
      </c>
      <c r="J22" s="114">
        <v>13.811309197881197</v>
      </c>
      <c r="K22" s="105">
        <v>-4.0590482726728503</v>
      </c>
      <c r="L22" s="64">
        <v>1.5013285238551166</v>
      </c>
    </row>
    <row r="23" spans="1:12">
      <c r="A23" s="108">
        <v>2021</v>
      </c>
      <c r="B23" s="58" t="s">
        <v>0</v>
      </c>
      <c r="C23" s="107">
        <v>2.1689022209841333</v>
      </c>
      <c r="D23" s="86">
        <v>136289907225.05356</v>
      </c>
      <c r="E23" s="103">
        <v>1.7766221353199225</v>
      </c>
      <c r="F23" s="87">
        <v>73870964521.653763</v>
      </c>
      <c r="G23" s="102">
        <v>0.96295311515537785</v>
      </c>
      <c r="H23" s="87">
        <v>116798310221.20543</v>
      </c>
      <c r="I23" s="104">
        <v>1.5225372702345765</v>
      </c>
      <c r="J23" s="114">
        <v>14.277654426697303</v>
      </c>
      <c r="K23" s="1">
        <v>3.09</v>
      </c>
      <c r="L23" s="63">
        <v>2.88</v>
      </c>
    </row>
    <row r="24" spans="1:12">
      <c r="A24" s="108">
        <v>2022</v>
      </c>
      <c r="B24" s="1"/>
      <c r="C24" s="1"/>
      <c r="D24" s="109"/>
      <c r="E24" s="110"/>
      <c r="F24" s="1"/>
      <c r="G24" s="1"/>
      <c r="H24" s="87"/>
      <c r="I24" s="82"/>
      <c r="J24" s="114">
        <v>14.7586163618783</v>
      </c>
      <c r="K24" s="1">
        <v>2.34</v>
      </c>
      <c r="L24" s="111">
        <v>2.88</v>
      </c>
    </row>
    <row r="25" spans="1:12">
      <c r="A25" s="108">
        <v>2023</v>
      </c>
      <c r="B25" s="1"/>
      <c r="C25" s="1"/>
      <c r="D25" s="1"/>
      <c r="E25" s="110"/>
      <c r="F25" s="1"/>
      <c r="G25" s="1"/>
      <c r="H25" s="87"/>
      <c r="I25" s="82"/>
      <c r="J25" s="114">
        <v>15.248514616225235</v>
      </c>
      <c r="K25" s="1">
        <v>2.5</v>
      </c>
      <c r="L25" s="111">
        <v>2.88</v>
      </c>
    </row>
    <row r="26" spans="1:12">
      <c r="A26" s="108">
        <v>2024</v>
      </c>
      <c r="B26" s="1"/>
      <c r="C26" s="1"/>
      <c r="D26" s="1"/>
      <c r="E26" s="110"/>
      <c r="F26" s="1"/>
      <c r="G26" s="1"/>
      <c r="H26" s="1"/>
      <c r="I26" s="82"/>
      <c r="J26" s="114">
        <v>15.73948992935977</v>
      </c>
      <c r="K26" s="1">
        <v>2.2000000000000002</v>
      </c>
      <c r="L26" s="111">
        <v>2.88</v>
      </c>
    </row>
    <row r="27" spans="1:12">
      <c r="A27" s="108">
        <v>2025</v>
      </c>
      <c r="B27" s="1"/>
      <c r="C27" s="1"/>
      <c r="D27" s="1"/>
      <c r="E27" s="110"/>
      <c r="F27" s="1"/>
      <c r="G27" s="1"/>
      <c r="H27" s="1"/>
      <c r="I27" s="82"/>
      <c r="J27" s="114">
        <v>16.226485928773858</v>
      </c>
      <c r="K27" s="111">
        <v>2.2000000000000002</v>
      </c>
      <c r="L27" s="111">
        <v>2.88</v>
      </c>
    </row>
    <row r="28" spans="1:12">
      <c r="A28" s="56">
        <v>2026</v>
      </c>
      <c r="B28" s="112"/>
      <c r="C28" s="1"/>
      <c r="D28" s="1"/>
      <c r="E28" s="110"/>
      <c r="F28" s="1"/>
      <c r="G28" s="1"/>
      <c r="H28" s="1"/>
      <c r="I28" s="82"/>
      <c r="J28" s="114">
        <v>16.710292131183657</v>
      </c>
      <c r="K28" s="111">
        <v>2.2000000000000002</v>
      </c>
      <c r="L28" s="111">
        <v>2.88</v>
      </c>
    </row>
    <row r="29" spans="1:12">
      <c r="A29" s="108">
        <v>2027</v>
      </c>
      <c r="B29" s="1"/>
      <c r="C29" s="1"/>
      <c r="D29" s="1"/>
      <c r="E29" s="110"/>
      <c r="F29" s="1"/>
      <c r="G29" s="1"/>
      <c r="H29" s="1"/>
      <c r="I29" s="82"/>
      <c r="J29" s="114">
        <v>17.191101331350644</v>
      </c>
      <c r="K29" s="111">
        <v>2.2000000000000002</v>
      </c>
      <c r="L29" s="111">
        <v>2.88</v>
      </c>
    </row>
    <row r="30" spans="1:12">
      <c r="A30" s="108">
        <v>2028</v>
      </c>
      <c r="B30" s="1"/>
      <c r="C30" s="1"/>
      <c r="D30" s="1"/>
      <c r="E30" s="1"/>
      <c r="F30" s="1"/>
      <c r="G30" s="1"/>
      <c r="H30" s="1"/>
      <c r="I30" s="82"/>
      <c r="J30" s="114">
        <v>17.668817330970032</v>
      </c>
      <c r="K30" s="111">
        <v>2.2000000000000002</v>
      </c>
      <c r="L30" s="111">
        <v>2.88</v>
      </c>
    </row>
    <row r="31" spans="1:12">
      <c r="A31" s="108">
        <v>2029</v>
      </c>
      <c r="B31" s="1"/>
      <c r="C31" s="1"/>
      <c r="D31" s="1"/>
      <c r="E31" s="1"/>
      <c r="F31" s="1"/>
      <c r="G31" s="1"/>
      <c r="H31" s="1"/>
      <c r="I31" s="82"/>
      <c r="J31" s="114">
        <v>18.144102397100585</v>
      </c>
      <c r="K31" s="111">
        <v>2.2000000000000002</v>
      </c>
      <c r="L31" s="111">
        <v>2.88</v>
      </c>
    </row>
    <row r="32" spans="1:12">
      <c r="A32" s="108">
        <v>2030</v>
      </c>
      <c r="B32" s="1"/>
      <c r="C32" s="1"/>
      <c r="D32" s="1"/>
      <c r="E32" s="1"/>
      <c r="F32" s="1"/>
      <c r="G32" s="1"/>
      <c r="H32" s="1"/>
      <c r="I32" s="82"/>
      <c r="J32" s="114">
        <v>18.617997128513185</v>
      </c>
      <c r="K32" s="111">
        <v>2.2000000000000002</v>
      </c>
      <c r="L32" s="111">
        <v>2.88</v>
      </c>
    </row>
    <row r="33" spans="1:12">
      <c r="A33" s="108">
        <v>2031</v>
      </c>
      <c r="B33" s="1"/>
      <c r="C33" s="1"/>
      <c r="D33" s="1"/>
      <c r="E33" s="1"/>
      <c r="F33" s="1"/>
      <c r="G33" s="1"/>
      <c r="H33" s="1"/>
      <c r="I33" s="82"/>
      <c r="J33" s="114">
        <v>19.090802397602818</v>
      </c>
      <c r="K33" s="111">
        <v>2.2000000000000002</v>
      </c>
      <c r="L33" s="111">
        <v>2.88</v>
      </c>
    </row>
    <row r="34" spans="1:12">
      <c r="A34" s="108">
        <v>2032</v>
      </c>
      <c r="B34" s="1"/>
      <c r="C34" s="1"/>
      <c r="D34" s="1"/>
      <c r="E34" s="1"/>
      <c r="F34" s="1"/>
      <c r="G34" s="1"/>
      <c r="H34" s="1"/>
      <c r="I34" s="82"/>
      <c r="J34" s="114">
        <v>19.561300098573795</v>
      </c>
      <c r="K34" s="111">
        <v>2.2000000000000002</v>
      </c>
      <c r="L34" s="111">
        <v>2.88</v>
      </c>
    </row>
    <row r="35" spans="1:12">
      <c r="A35" s="108">
        <v>2033</v>
      </c>
      <c r="B35" s="1"/>
      <c r="C35" s="1"/>
      <c r="D35" s="1"/>
      <c r="E35" s="1"/>
      <c r="F35" s="1"/>
      <c r="G35" s="1"/>
      <c r="H35" s="1"/>
      <c r="I35" s="82"/>
      <c r="J35" s="114">
        <v>20.034893041161723</v>
      </c>
      <c r="K35" s="111">
        <v>2.2000000000000002</v>
      </c>
      <c r="L35" s="111">
        <v>2.88</v>
      </c>
    </row>
    <row r="36" spans="1:12">
      <c r="A36" s="108">
        <v>2034</v>
      </c>
      <c r="B36" s="1"/>
      <c r="C36" s="1"/>
      <c r="D36" s="1"/>
      <c r="E36" s="1"/>
      <c r="F36" s="1"/>
      <c r="G36" s="1"/>
      <c r="H36" s="1"/>
      <c r="I36" s="82"/>
      <c r="J36" s="114">
        <v>20.519537451739609</v>
      </c>
      <c r="K36" s="111">
        <v>2.2000000000000002</v>
      </c>
      <c r="L36" s="111">
        <v>2.88</v>
      </c>
    </row>
    <row r="37" spans="1:12">
      <c r="A37" s="108">
        <v>2035</v>
      </c>
      <c r="B37" s="1"/>
      <c r="C37" s="1"/>
      <c r="D37" s="1"/>
      <c r="E37" s="1"/>
      <c r="F37" s="1"/>
      <c r="G37" s="1"/>
      <c r="H37" s="1"/>
      <c r="I37" s="82"/>
      <c r="J37" s="114">
        <v>21.020400486283901</v>
      </c>
      <c r="K37" s="111">
        <v>2.2000000000000002</v>
      </c>
      <c r="L37" s="111">
        <v>2.88</v>
      </c>
    </row>
    <row r="38" spans="1:12">
      <c r="A38" s="108">
        <v>2036</v>
      </c>
      <c r="B38" s="1"/>
      <c r="C38" s="1"/>
      <c r="D38" s="1"/>
      <c r="E38" s="1"/>
      <c r="F38" s="1"/>
      <c r="G38" s="1"/>
      <c r="H38" s="1"/>
      <c r="I38" s="82"/>
      <c r="J38" s="114">
        <v>21.536133350028994</v>
      </c>
      <c r="K38" s="111">
        <v>2.2000000000000002</v>
      </c>
      <c r="L38" s="111">
        <v>2.88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4:L26"/>
  <sheetViews>
    <sheetView topLeftCell="B6" workbookViewId="0">
      <selection activeCell="F8" sqref="F8:F21"/>
    </sheetView>
  </sheetViews>
  <sheetFormatPr defaultColWidth="9.09765625" defaultRowHeight="15.05"/>
  <cols>
    <col min="1" max="2" width="9.09765625" style="18"/>
    <col min="3" max="3" width="13.69921875" style="18" customWidth="1"/>
    <col min="4" max="4" width="15.3984375" style="18" bestFit="1" customWidth="1"/>
    <col min="5" max="5" width="16.59765625" style="18" bestFit="1" customWidth="1"/>
    <col min="6" max="6" width="21.3984375" style="18" customWidth="1"/>
    <col min="7" max="7" width="28.59765625" style="18" bestFit="1" customWidth="1"/>
    <col min="8" max="8" width="14.296875" style="18" bestFit="1" customWidth="1"/>
    <col min="9" max="9" width="19.3984375" style="18" bestFit="1" customWidth="1"/>
    <col min="10" max="10" width="14.296875" style="18" bestFit="1" customWidth="1"/>
    <col min="11" max="11" width="16.59765625" style="18" bestFit="1" customWidth="1"/>
    <col min="12" max="12" width="15.09765625" style="18" bestFit="1" customWidth="1"/>
    <col min="13" max="16384" width="9.09765625" style="18"/>
  </cols>
  <sheetData>
    <row r="4" spans="3:12" ht="15.75" customHeight="1">
      <c r="C4" s="19"/>
      <c r="D4" s="19"/>
      <c r="E4" s="19"/>
      <c r="F4" s="20"/>
      <c r="G4" s="20"/>
      <c r="H4" s="19"/>
      <c r="I4" s="21"/>
      <c r="J4" s="19"/>
      <c r="K4" s="19"/>
      <c r="L4" s="19"/>
    </row>
    <row r="5" spans="3:12" ht="15.6" thickBot="1">
      <c r="C5" s="19"/>
      <c r="D5" s="19"/>
      <c r="E5" s="19"/>
      <c r="F5" s="22"/>
      <c r="G5" s="22"/>
      <c r="H5" s="19"/>
      <c r="I5" s="23"/>
      <c r="J5" s="21"/>
      <c r="K5" s="21"/>
      <c r="L5" s="21"/>
    </row>
    <row r="6" spans="3:12" ht="60.75" thickBot="1">
      <c r="C6" s="39" t="s">
        <v>56</v>
      </c>
      <c r="D6" s="25" t="s">
        <v>75</v>
      </c>
      <c r="E6" s="25" t="s">
        <v>73</v>
      </c>
      <c r="F6" s="25" t="s">
        <v>60</v>
      </c>
      <c r="G6" s="25" t="s">
        <v>61</v>
      </c>
      <c r="H6" s="25" t="s">
        <v>71</v>
      </c>
      <c r="I6" s="25" t="s">
        <v>68</v>
      </c>
      <c r="J6" s="25" t="s">
        <v>67</v>
      </c>
      <c r="K6" s="24" t="s">
        <v>64</v>
      </c>
      <c r="L6" s="24" t="s">
        <v>57</v>
      </c>
    </row>
    <row r="7" spans="3:12" ht="15.75" customHeight="1" thickBot="1">
      <c r="C7" s="32"/>
      <c r="D7" s="31" t="s">
        <v>76</v>
      </c>
      <c r="E7" s="32" t="s">
        <v>74</v>
      </c>
      <c r="F7" s="33" t="s">
        <v>72</v>
      </c>
      <c r="G7" s="34" t="s">
        <v>62</v>
      </c>
      <c r="H7" s="32" t="s">
        <v>70</v>
      </c>
      <c r="I7" s="33" t="s">
        <v>69</v>
      </c>
      <c r="J7" s="32" t="s">
        <v>66</v>
      </c>
      <c r="K7" s="32" t="s">
        <v>65</v>
      </c>
      <c r="L7" s="35" t="s">
        <v>63</v>
      </c>
    </row>
    <row r="8" spans="3:12">
      <c r="C8" s="40" t="s">
        <v>58</v>
      </c>
      <c r="D8" s="36">
        <v>23654072386</v>
      </c>
      <c r="E8" s="41">
        <v>25863275274</v>
      </c>
      <c r="F8" s="36">
        <v>24708886048</v>
      </c>
      <c r="G8" s="41">
        <v>1154389226</v>
      </c>
      <c r="H8" s="36">
        <v>1775608171</v>
      </c>
      <c r="I8" s="37" t="s">
        <v>59</v>
      </c>
      <c r="J8" s="36">
        <v>500621283</v>
      </c>
      <c r="K8" s="41">
        <v>24208264765</v>
      </c>
      <c r="L8" s="42">
        <v>554192380</v>
      </c>
    </row>
    <row r="9" spans="3:12">
      <c r="C9" s="43">
        <v>2003</v>
      </c>
      <c r="D9" s="27">
        <v>27775574922</v>
      </c>
      <c r="E9" s="28">
        <v>27862427795</v>
      </c>
      <c r="F9" s="27">
        <v>27012053580</v>
      </c>
      <c r="G9" s="28">
        <v>850374215</v>
      </c>
      <c r="H9" s="27">
        <v>1988250476</v>
      </c>
      <c r="I9" s="28">
        <v>15210023</v>
      </c>
      <c r="J9" s="27">
        <v>191385917</v>
      </c>
      <c r="K9" s="28">
        <v>26820667663</v>
      </c>
      <c r="L9" s="44">
        <v>-954907259</v>
      </c>
    </row>
    <row r="10" spans="3:12">
      <c r="C10" s="43">
        <v>2004</v>
      </c>
      <c r="D10" s="27">
        <v>31368169963</v>
      </c>
      <c r="E10" s="28">
        <v>33946102413</v>
      </c>
      <c r="F10" s="27">
        <v>32505074531</v>
      </c>
      <c r="G10" s="28">
        <v>1441027882</v>
      </c>
      <c r="H10" s="27">
        <v>2835359333</v>
      </c>
      <c r="I10" s="28">
        <v>27742489</v>
      </c>
      <c r="J10" s="27">
        <v>709684457</v>
      </c>
      <c r="K10" s="28">
        <v>31795390074</v>
      </c>
      <c r="L10" s="44">
        <v>427220111</v>
      </c>
    </row>
    <row r="11" spans="3:12">
      <c r="C11" s="43">
        <v>2005</v>
      </c>
      <c r="D11" s="27">
        <v>37051473809</v>
      </c>
      <c r="E11" s="28">
        <v>38790692865</v>
      </c>
      <c r="F11" s="27">
        <v>36291911037</v>
      </c>
      <c r="G11" s="28">
        <v>2498781828</v>
      </c>
      <c r="H11" s="27">
        <v>3292101800</v>
      </c>
      <c r="I11" s="28">
        <v>36723950</v>
      </c>
      <c r="J11" s="27">
        <v>609518424</v>
      </c>
      <c r="K11" s="28">
        <v>35682392612</v>
      </c>
      <c r="L11" s="44">
        <v>-1369081196</v>
      </c>
    </row>
    <row r="12" spans="3:12">
      <c r="C12" s="43">
        <v>2006</v>
      </c>
      <c r="D12" s="27">
        <v>40613666045</v>
      </c>
      <c r="E12" s="28">
        <v>42236890275</v>
      </c>
      <c r="F12" s="27">
        <v>40520675993</v>
      </c>
      <c r="G12" s="28">
        <v>1716214282</v>
      </c>
      <c r="H12" s="27">
        <v>4357106368</v>
      </c>
      <c r="I12" s="28">
        <v>42008726</v>
      </c>
      <c r="J12" s="27">
        <v>809448929</v>
      </c>
      <c r="K12" s="28">
        <v>39711227063</v>
      </c>
      <c r="L12" s="44">
        <v>-902438981</v>
      </c>
    </row>
    <row r="13" spans="3:12">
      <c r="C13" s="43">
        <v>2007</v>
      </c>
      <c r="D13" s="27">
        <v>44275043408</v>
      </c>
      <c r="E13" s="28">
        <v>47488689966</v>
      </c>
      <c r="F13" s="27">
        <v>44051896820</v>
      </c>
      <c r="G13" s="28">
        <v>3436793146</v>
      </c>
      <c r="H13" s="27">
        <v>5603463981</v>
      </c>
      <c r="I13" s="28">
        <v>188985510</v>
      </c>
      <c r="J13" s="27">
        <v>1330410968</v>
      </c>
      <c r="K13" s="28">
        <v>42721485852</v>
      </c>
      <c r="L13" s="44">
        <v>-1553557555</v>
      </c>
    </row>
    <row r="14" spans="3:12">
      <c r="C14" s="43">
        <v>2008</v>
      </c>
      <c r="D14" s="27">
        <v>48561056485</v>
      </c>
      <c r="E14" s="28">
        <v>51012550613</v>
      </c>
      <c r="F14" s="27">
        <v>48428024812</v>
      </c>
      <c r="G14" s="28">
        <v>2584525801</v>
      </c>
      <c r="H14" s="27">
        <v>5684995031</v>
      </c>
      <c r="I14" s="28">
        <v>179790177</v>
      </c>
      <c r="J14" s="27">
        <v>1062962895</v>
      </c>
      <c r="K14" s="28">
        <v>47365061917</v>
      </c>
      <c r="L14" s="44">
        <v>-1195994568</v>
      </c>
    </row>
    <row r="15" spans="3:12">
      <c r="C15" s="43">
        <v>2009</v>
      </c>
      <c r="D15" s="27">
        <v>54963098717</v>
      </c>
      <c r="E15" s="28">
        <v>59425947559</v>
      </c>
      <c r="F15" s="27">
        <v>58016587301</v>
      </c>
      <c r="G15" s="28">
        <v>1409360258</v>
      </c>
      <c r="H15" s="27">
        <v>8562061372</v>
      </c>
      <c r="I15" s="28">
        <v>512361286</v>
      </c>
      <c r="J15" s="27">
        <v>1378579078</v>
      </c>
      <c r="K15" s="28">
        <v>56638008223</v>
      </c>
      <c r="L15" s="44">
        <v>1674909506</v>
      </c>
    </row>
    <row r="16" spans="3:12">
      <c r="C16" s="43">
        <v>2010</v>
      </c>
      <c r="D16" s="27">
        <v>61230118407</v>
      </c>
      <c r="E16" s="28">
        <v>64097993244</v>
      </c>
      <c r="F16" s="27">
        <v>61655883258</v>
      </c>
      <c r="G16" s="28">
        <v>2442109986</v>
      </c>
      <c r="H16" s="27">
        <v>6256801120</v>
      </c>
      <c r="I16" s="28">
        <v>371551174</v>
      </c>
      <c r="J16" s="27">
        <v>945703271</v>
      </c>
      <c r="K16" s="28">
        <v>60710179987</v>
      </c>
      <c r="L16" s="44">
        <v>-519938420</v>
      </c>
    </row>
    <row r="17" spans="3:12">
      <c r="C17" s="43">
        <v>2011</v>
      </c>
      <c r="D17" s="27">
        <v>72128481132</v>
      </c>
      <c r="E17" s="28">
        <v>74307027814</v>
      </c>
      <c r="F17" s="27">
        <v>71986348320</v>
      </c>
      <c r="G17" s="28">
        <v>2320679494</v>
      </c>
      <c r="H17" s="27">
        <v>8411506344</v>
      </c>
      <c r="I17" s="28">
        <v>842141407</v>
      </c>
      <c r="J17" s="27">
        <v>928733013</v>
      </c>
      <c r="K17" s="28">
        <v>71057615307</v>
      </c>
      <c r="L17" s="44">
        <v>-1070865826</v>
      </c>
    </row>
    <row r="18" spans="3:12">
      <c r="C18" s="43">
        <v>2012</v>
      </c>
      <c r="D18" s="27">
        <v>79512720487</v>
      </c>
      <c r="E18" s="28">
        <v>88807286534</v>
      </c>
      <c r="F18" s="27">
        <v>79720365348</v>
      </c>
      <c r="G18" s="28">
        <v>9086921186</v>
      </c>
      <c r="H18" s="27">
        <v>8530343582</v>
      </c>
      <c r="I18" s="28">
        <v>1127156083</v>
      </c>
      <c r="J18" s="27">
        <v>659200419</v>
      </c>
      <c r="K18" s="28">
        <v>79061164928</v>
      </c>
      <c r="L18" s="44">
        <v>-451555559</v>
      </c>
    </row>
    <row r="19" spans="3:12">
      <c r="C19" s="43">
        <v>2013</v>
      </c>
      <c r="D19" s="27">
        <v>82911207594</v>
      </c>
      <c r="E19" s="28">
        <v>90161494440</v>
      </c>
      <c r="F19" s="27">
        <v>83053255549</v>
      </c>
      <c r="G19" s="28">
        <v>7108238891</v>
      </c>
      <c r="H19" s="27">
        <v>7642873364</v>
      </c>
      <c r="I19" s="28">
        <v>1071932777</v>
      </c>
      <c r="J19" s="27">
        <v>386814320</v>
      </c>
      <c r="K19" s="28">
        <v>82666441229</v>
      </c>
      <c r="L19" s="44">
        <v>-244766366</v>
      </c>
    </row>
    <row r="20" spans="3:12">
      <c r="C20" s="43">
        <v>2014</v>
      </c>
      <c r="D20" s="27">
        <v>91616046694</v>
      </c>
      <c r="E20" s="28">
        <v>97932046073</v>
      </c>
      <c r="F20" s="27">
        <v>92243191171</v>
      </c>
      <c r="G20" s="28">
        <v>5688854902</v>
      </c>
      <c r="H20" s="27">
        <v>7136587185</v>
      </c>
      <c r="I20" s="28">
        <v>2216549138</v>
      </c>
      <c r="J20" s="27">
        <v>235994424</v>
      </c>
      <c r="K20" s="28">
        <v>92007196747</v>
      </c>
      <c r="L20" s="44">
        <v>391150053</v>
      </c>
    </row>
    <row r="21" spans="3:12">
      <c r="C21" s="43">
        <v>2015</v>
      </c>
      <c r="D21" s="27">
        <v>98313048464</v>
      </c>
      <c r="E21" s="28">
        <v>110449163999</v>
      </c>
      <c r="F21" s="27">
        <v>100460337118</v>
      </c>
      <c r="G21" s="28">
        <v>9988826881</v>
      </c>
      <c r="H21" s="27">
        <v>7880465468</v>
      </c>
      <c r="I21" s="28">
        <v>7880465468</v>
      </c>
      <c r="J21" s="29" t="s">
        <v>59</v>
      </c>
      <c r="K21" s="28">
        <v>100460337118</v>
      </c>
      <c r="L21" s="44">
        <v>2147288654</v>
      </c>
    </row>
    <row r="22" spans="3:12">
      <c r="C22" s="43">
        <v>2016</v>
      </c>
      <c r="D22" s="29" t="s">
        <v>59</v>
      </c>
      <c r="E22" s="28">
        <v>109020795238</v>
      </c>
      <c r="F22" s="29" t="s">
        <v>59</v>
      </c>
      <c r="G22" s="30" t="s">
        <v>59</v>
      </c>
      <c r="H22" s="29" t="s">
        <v>59</v>
      </c>
      <c r="I22" s="30" t="s">
        <v>59</v>
      </c>
      <c r="J22" s="29" t="s">
        <v>59</v>
      </c>
      <c r="K22" s="30" t="s">
        <v>59</v>
      </c>
      <c r="L22" s="38" t="s">
        <v>59</v>
      </c>
    </row>
    <row r="23" spans="3:12">
      <c r="C23" s="45"/>
      <c r="D23" s="46"/>
      <c r="E23" s="46"/>
      <c r="F23" s="46"/>
      <c r="G23" s="46"/>
      <c r="H23" s="46"/>
      <c r="I23" s="46"/>
      <c r="J23" s="46"/>
      <c r="K23" s="46"/>
      <c r="L23" s="47"/>
    </row>
    <row r="24" spans="3:12">
      <c r="C24" s="45"/>
      <c r="D24" s="46"/>
      <c r="E24" s="46"/>
      <c r="F24" s="46"/>
      <c r="G24" s="46"/>
      <c r="H24" s="46"/>
      <c r="I24" s="46"/>
      <c r="J24" s="46"/>
      <c r="K24" s="46"/>
      <c r="L24" s="47"/>
    </row>
    <row r="25" spans="3:12">
      <c r="C25" s="45"/>
      <c r="D25" s="46"/>
      <c r="E25" s="46"/>
      <c r="F25" s="46"/>
      <c r="G25" s="46"/>
      <c r="H25" s="46"/>
      <c r="I25" s="46"/>
      <c r="J25" s="46"/>
      <c r="K25" s="46"/>
      <c r="L25" s="47"/>
    </row>
    <row r="26" spans="3:12" ht="15.6" thickBot="1">
      <c r="C26" s="48"/>
      <c r="D26" s="49"/>
      <c r="E26" s="49"/>
      <c r="F26" s="49"/>
      <c r="G26" s="49"/>
      <c r="H26" s="49"/>
      <c r="I26" s="49"/>
      <c r="J26" s="49"/>
      <c r="K26" s="49"/>
      <c r="L26" s="5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</vt:lpstr>
      <vt:lpstr>DADOS</vt:lpstr>
      <vt:lpstr>variáveis</vt:lpstr>
      <vt:lpstr>variaveis_sdr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Ross</dc:creator>
  <cp:lastModifiedBy>Steven Ross</cp:lastModifiedBy>
  <dcterms:created xsi:type="dcterms:W3CDTF">2021-01-22T16:25:09Z</dcterms:created>
  <dcterms:modified xsi:type="dcterms:W3CDTF">2021-04-30T15:37:09Z</dcterms:modified>
</cp:coreProperties>
</file>