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gu1trlTEB1+D/RRcynkVoZMcjsC6DsuY4HCgfhLjT2k="/>
    </ext>
  </extLst>
</workbook>
</file>

<file path=xl/sharedStrings.xml><?xml version="1.0" encoding="utf-8"?>
<sst xmlns="http://schemas.openxmlformats.org/spreadsheetml/2006/main" count="4953" uniqueCount="4949">
  <si>
    <t>slug</t>
  </si>
  <si>
    <t>Keyword</t>
  </si>
  <si>
    <t>meta_keywords</t>
  </si>
  <si>
    <t>desmos let's learn together</t>
  </si>
  <si>
    <t xml:space="preserve"> Desmos tutorials
 Desmos learning resources
 Desmos online courses
 Desmos tutorial videos
 Desmos graphing calculator
 Desmos math lessons
 Desmos interactive activities
 Desmos classroom tools
 Desmos tutorial for beginners
 Desmos tutorial for teachers</t>
  </si>
  <si>
    <t>how long does it take to learn to drive a motorcycle</t>
  </si>
  <si>
    <t xml:space="preserve"> Motorcycle driving lessons
 Motorcycle training time
 Learning to ride a motorcycle
 Motorcycle license requirements
 Motorcycle driving skills
 Motorcycle safety tips
 Motorcycle practice hours
 Motorcycle road test
 Motorcycle training course
 Motorcycle driving experience</t>
  </si>
  <si>
    <t>what can a company learn by studying website analytics for its website</t>
  </si>
  <si>
    <t xml:space="preserve"> Website analytics
 Website traffic analysis
 User behavior tracking
 Conversion rate optimization
 SEO performance metrics
 Content engagement analysis
 Marketing effectiveness measurement
 Customer journey mapping
 Website performance evaluation
 Data-driven decision making</t>
  </si>
  <si>
    <t>fisher price laugh and learn cup</t>
  </si>
  <si>
    <t xml:space="preserve"> Fisher Price Laugh and Learn Cup
 Fisher Price baby cup
 Fisher Price educational cup
 Fisher Price interactive cup
 Fisher Price toddler cup
 Fisher Price learning cup
 Fisher Price talking cup
 Fisher Price musical cup
 Fisher Price sensory cup
 Fisher Price developmental cup
1 Fisher Price baby toy cup
1 Fisher Price cup for babies
1 Fisher Price cup for toddlers
1 Fisher Price cup with lights and sounds
1 Fisher Price cup with songs and phrases</t>
  </si>
  <si>
    <t>babbel learn italian</t>
  </si>
  <si>
    <t xml:space="preserve"> Babbel Italian learning
 Italian language learning with Babbel
 Babbel Italian course
 Learn Italian online with Babbel
 Italian language lessons on Babbel
 Babbel Italian app
 Best way to learn Italian with Babbel
 Babbel Italian review
 Italian learning program on Babbel
 Babbel Italian language course</t>
  </si>
  <si>
    <t>all pokemon that can learn false swipe</t>
  </si>
  <si>
    <t xml:space="preserve"> False swipe pokemon
 Pokemon with false swipe
 False swipe move pokemon
 Best pokemon for false swipe
 False swipe TM pokemon
 False swipe user pokemon
 Pokemon that can learn false swipe
 False swipe ability pokemon
 False swipe breeding pokemon
 False swipe egg move pokemon</t>
  </si>
  <si>
    <t>leapfrog scoop and learn ice cream cart deluxe (frustration free packaging), pink</t>
  </si>
  <si>
    <t xml:space="preserve"> LeapFrog Scoop and Learn Ice Cream Cart Deluxe
 Pink Ice Cream Cart
 Frustration Free Packaging
 LeapFrog Ice Cream Cart
 Educational Ice Cream Cart
 Interactive Ice Cream Toy
 LeapFrog Toy for Kids
 Pink Ice Cream Cart Deluxe
 Learning Toy for Kids
 LeapFrog Scoop and Learn Cart</t>
  </si>
  <si>
    <t>tricks to learn on the trampoline</t>
  </si>
  <si>
    <t xml:space="preserve"> Trampoline tricks
 Trampoline skills
 Trampoline tutorials
 Trampoline flips
 Trampoline stunts
 Trampoline techniques
 Trampoline jumping tips
 Trampoline training
 Trampoline acrobatics
 Trampoline bouncing tricks</t>
  </si>
  <si>
    <t>fisher-price laugh &amp; learn mix &amp; learn dj table, musical learning toy for baby &amp; toddler</t>
  </si>
  <si>
    <t xml:space="preserve"> Fisher-Price Laugh &amp; Learn Mix &amp; Learn DJ Table
 Musical learning toy for baby &amp; toddler
 Fisher-Price DJ Table
 Educational toy for infants
 Interactive learning toy
 Baby DJ toy
 Toddler musical toy
 Fisher-Price Laugh &amp; Learn toy
 Baby DJ table
 Fisher-Price musical learning toy</t>
  </si>
  <si>
    <t>fisher price wake and learn coffee mug</t>
  </si>
  <si>
    <t xml:space="preserve"> Fisher Price wake and learn coffee mug
 Educational coffee mug for toddlers
 Fisher Price interactive coffee mug
 Toddler learning toy coffee mug
 Fisher Price sensory coffee mug
 Best educational mug for kids
 Fisher Price baby coffee mug
 Interactive learning coffee mug
 Toddler sensory play mug
 Fisher Price developmental coffee mug</t>
  </si>
  <si>
    <t>best resources to learn sql</t>
  </si>
  <si>
    <t xml:space="preserve"> SQL tutorials
 SQL courses
 SQL online resources
 Learn SQL online
 SQL training
 SQL for beginners
 SQL certification
 SQL learning resources
 SQL study materials
 SQL tutorials for beginners</t>
  </si>
  <si>
    <t>best surfboard to learn on</t>
  </si>
  <si>
    <t xml:space="preserve"> Best surfboard for beginners
 Top surfboards for learning
 Beginner-friendly surfboards
 Surfboards for new surfers
 Easy-to-ride surfboards
 Best surfboards for novices
 Beginner surfboard recommendations
 Surfboards for learning how to surf
 Top surfboards for beginners
 Best beginner surfboards for adults</t>
  </si>
  <si>
    <t>fun languages to learn for english speakers</t>
  </si>
  <si>
    <t xml:space="preserve"> Fun languages to learn
 Languages for English speakers
 Language learning for beginners
 Easy languages to learn
 Unique languages to study
 Exciting languages for English speakers
 Popular languages to learn
 Interesting languages to study
 Fun foreign languages
 Best languages for English speakers</t>
  </si>
  <si>
    <t>what do you learn in astronomy class</t>
  </si>
  <si>
    <t xml:space="preserve"> Astronomy course curriculum
 Topics covered in astronomy class
 Astronomy lesson plans
 Astronomy class syllabus
 Astronomy education
 Astronomy study materials
 Astronomy class assignments
 Astronomy class activities
 Astronomy class projects
 Astronomy class discussions</t>
  </si>
  <si>
    <t>learn to draw book</t>
  </si>
  <si>
    <t xml:space="preserve"> How to draw book
 Drawing tutorials
 Art instruction book
 Step-by-step drawing guide
 Sketching techniques
 Beginner drawing book
 Learn to sketch book
 Drawing for beginners
 Artistic techniques book
 Drawing fundamentals</t>
  </si>
  <si>
    <t>korean easiest language to learn</t>
  </si>
  <si>
    <t xml:space="preserve"> Korean language learning 
 Easiest language to learn 
 Korean language basics 
 Korean language for beginners 
 Korean language study 
 Learn Korean quickly 
 Simple Korean language 
 Korean language lessons 
 Korean language fluency 
 Learn Korean online</t>
  </si>
  <si>
    <t>how to learn trachtenberg method</t>
  </si>
  <si>
    <t xml:space="preserve"> Trachtenberg method
 Speed math techniques
 Mental math strategies
 Learning math quickly
 Trachtenberg system
 Math multiplication tricks
 Memorization techniques
 Math shortcuts
 Rapid math calculation
 Math speed techniques</t>
  </si>
  <si>
    <t>when do i learn alohomora</t>
  </si>
  <si>
    <t xml:space="preserve"> Alohomora learning
 Harry Potter spells
 Unlocking spells
 Wizarding world spells
 Alohomora tutorial
 Magic spells
 Harry Potter alohomora
 Spell casting
 Learning magic
 Alohomora technique</t>
  </si>
  <si>
    <t>what grade do you learn algebra</t>
  </si>
  <si>
    <t xml:space="preserve"> Algebra learning grade
 Algebra curriculum grade
 Algebra education level
 Algebra grade level
 Algebra learning age
 Algebra school grade
 Algebra grade requirement
 Algebra grade level in school
 Algebra grade level curriculum
 Algebra grade level learning requirements</t>
  </si>
  <si>
    <t>how long does it take to learn guitar?</t>
  </si>
  <si>
    <t xml:space="preserve"> Guitar learning time
 Guitar learning duration
 Learning guitar speed
 Guitar practice time
 Guitar skill development
 Guitar proficiency timeline
 Guitar learning curve
 Guitar mastery time
 Guitar playing progress
 Guitar skill acquisition period</t>
  </si>
  <si>
    <t>most difficult instrument to learn</t>
  </si>
  <si>
    <t xml:space="preserve"> Hardest instrument to learn
 Most challenging musical instrument
 Difficult musical instruments
 Instruments with steep learning curve
 Most complex instrument to master
 Instrument requiring most practice
 Most demanding musical instrument
 Instruments that are hard to play
 Challenging musical instruments for beginners
 Instruments with high level of difficulty</t>
  </si>
  <si>
    <t>easiest song to learn on bass</t>
  </si>
  <si>
    <t xml:space="preserve"> Beginner bass songs
 Easy bass songs for beginners
 Simple bass songs to learn
 Basic bass songs for beginners
 Easiest bass songs to play
 Beginner-friendly bass songs
 Easy bass riffs for beginners
 Simple bass lines for beginners
 Beginner bass guitar songs
 Basic bass guitar songs for beginners</t>
  </si>
  <si>
    <t>is it easy to learn the piano</t>
  </si>
  <si>
    <t xml:space="preserve"> Learn piano quickly
 Piano lessons for beginners
 Easy piano tutorials
 Piano learning tips
 Piano for beginners
 How to learn piano fast
 Piano learning resources
 Beginner piano techniques
 Piano learning made simple
 Piano practice tips</t>
  </si>
  <si>
    <t>according to vygotsky, children learn best if the instruction they are provided is __________.</t>
  </si>
  <si>
    <t xml:space="preserve"> Vygotsky learning theory
 Zone of proximal development
 Social interaction in learning
 Scaffolding in education
 Cognitive development in children
 Educational instruction methods
 Effective teaching strategies
 Child development and learning
 Importance of social context in learning
 Vygotsky's educational philosophy</t>
  </si>
  <si>
    <t>is it easier to learn how to ski or snowboard</t>
  </si>
  <si>
    <t xml:space="preserve"> Skiing vs snowboarding
 Which is easier: skiing or snowboarding
 Learning to ski or snowboard
 Skiing for beginners
 Snowboarding for beginners
 Skiing tips
 Snowboarding tips
 Skiing vs snowboarding for beginners
 Best winter sports for beginners
 Comparing skiing and snowboarding</t>
  </si>
  <si>
    <t>how to learn revit</t>
  </si>
  <si>
    <t xml:space="preserve"> Revit tutorials
 Revit training
 Revit courses
 Revit beginner's guide
 Revit certification
 Revit online classes
 Revit tips and tricks
 Revit for beginners
 Revit learning resources
 Revit tutorials for beginners</t>
  </si>
  <si>
    <t>teach n kids learn</t>
  </si>
  <si>
    <t xml:space="preserve"> Teaching kids
 Learning for children
 Education for kids
 Child development
 Early childhood education
 Teaching methods for children
 Kids learning activities
 Educational resources for kids
 Teaching young learners
 Parenting and teaching kids</t>
  </si>
  <si>
    <t>can i learn to play piano on a keyboard</t>
  </si>
  <si>
    <t xml:space="preserve"> Learn piano on keyboard
 Keyboard piano lessons
 Piano tutorials for keyboard
 Keyboard vs piano for beginners
 How to play piano on a keyboard
 Piano lessons for beginners on keyboard
 Learning piano on a digital keyboard
 Can you learn piano on a keyboard
 Best keyboard for learning piano
 Keyboard piano practice techniques</t>
  </si>
  <si>
    <t>best kid shows to learn spanish</t>
  </si>
  <si>
    <t xml:space="preserve"> Spanish learning shows for kids
 Educational Spanish TV shows for children
 Top children's shows for learning Spanish
 Fun Spanish programs for kids
 Best Spanish language shows for young learners
 Kid-friendly Spanish learning shows
 Spanish cartoons for language learning
 Interactive Spanish shows for children
 Popular Spanish shows for kids
 Entertaining Spanish shows for young viewers</t>
  </si>
  <si>
    <t>best way to learn thai language</t>
  </si>
  <si>
    <t xml:space="preserve"> Learn Thai language
 Thai language learning
 Best way to learn Thai
 Thai language course
 Thai language classes
 Easy way to learn Thai
 Thai language resources
 Learn Thai online
 Thai language study
 Thai language tips</t>
  </si>
  <si>
    <t>how to learn minion language</t>
  </si>
  <si>
    <t xml:space="preserve"> Minion language learning
 Minionese
 Despicable Me language
 Minion dictionary
 Speak minion language
 Learn minion speak
 Minion language tutorial
 Minion language phrases
 How to understand minion language
 Minion language translation</t>
  </si>
  <si>
    <t>what episode does luffy learn how to use haki</t>
  </si>
  <si>
    <t xml:space="preserve"> Luffy haki training episode
 One Piece Luffy haki episode
 Luffy learns haki episode
 Luffy haki mastery episode
 One Piece episode haki introduction
 Monkey D. Luffy haki training
 Luffy haki awakening episode
 One Piece haki tutorial episode
 Luffy haki development episode
 One Piece Luffy haki progression</t>
  </si>
  <si>
    <t>zero to three learn conference 2023</t>
  </si>
  <si>
    <t xml:space="preserve"> Zero to Three Learn Conference 2023
 Early childhood development conference
 Educational conference for toddlers
 Child development workshops
 Parenting seminars
 Early childhood education event
 Toddler learning conference
 Zero to Three national conference
 Early childhood professionals conference
 Infant and toddler development conference</t>
  </si>
  <si>
    <t>what grade do you learn prime numbers</t>
  </si>
  <si>
    <t xml:space="preserve"> Prime numbers
 Math curriculum
 Elementary school math
 Grade level for prime numbers
 Learning prime numbers
 Mathematics education
 Prime number lesson
 School grade for prime numbers
 Teaching prime numbers
 Prime number concepts</t>
  </si>
  <si>
    <t>how hard is guitar to learn</t>
  </si>
  <si>
    <t xml:space="preserve"> Guitar learning difficulty
 Guitar learning curve
 Beginner guitar challenges
 Guitar skill level
 Guitar playing difficulty
 Learning guitar techniques
 Guitar practice tips
 Guitar mastery
 Guitar learning process
 Guitar lessons difficulty</t>
  </si>
  <si>
    <t>is unity or unreal engine easier to learn</t>
  </si>
  <si>
    <t xml:space="preserve"> Unity vs Unreal Engine
 Game development software comparison
 Learning Unity vs Unreal Engine
 Which game engine is easier to learn?
 Unity tutorials
 Unreal Engine tutorials
 Game development for beginners
 Unity vs Unreal Engine for beginners
 Game development software for beginners
 Choosing between Unity and Unreal Engine</t>
  </si>
  <si>
    <t>hogwarts legacy learn alohomora</t>
  </si>
  <si>
    <t xml:space="preserve"> Hogwarts Legacy
 Learn Alohomora
 Harry Potter video game
 Hogwarts RPG
 Wizarding world
 Magic spells
 Hogwarts gameplay
 Unlocking spells
 Hogwarts Legacy release date
 Hogwarts Legacy news</t>
  </si>
  <si>
    <t>flo learn how to orgasm</t>
  </si>
  <si>
    <t xml:space="preserve"> Female orgasm techniques
 Orgasm tips for women
 How to achieve orgasm
 Female pleasure
 Orgasm education
 Sexual satisfaction
 Female pleasure techniques
 Orgasm coaching
 Female sexual wellness
 Orgasm training for women</t>
  </si>
  <si>
    <t>fun songs to learn on guitar</t>
  </si>
  <si>
    <t xml:space="preserve"> Fun guitar songs
 Guitar songs for beginners
 Easy guitar songs
 Popular guitar songs
 Guitar songs to learn
 Fun songs to play on guitar
 Guitar songs for kids
 Simple guitar songs
 Guitar songs to impress
 Acoustic guitar songs</t>
  </si>
  <si>
    <t>learn to fly 3 no flash</t>
  </si>
  <si>
    <t xml:space="preserve"> Learn to fly 3
 Learn to fly 3 no flash
 Learn to fly 3 online
 Learn to fly 3 unblocked
 Learn to fly 3 free
 Learn to fly 3 game
 Learn to fly 3 hacked
 Learn to fly 3 download
 Learn to fly 3 mobile
 Learn to fly 3 tips and tricks</t>
  </si>
  <si>
    <t>f1 score scikit learn</t>
  </si>
  <si>
    <t xml:space="preserve"> F1 score
 Scikit-learn
 Machine learning
 Classification
 Precision
 Recall
 Python
 Data science
 Evaluation metrics
 Performance measurement</t>
  </si>
  <si>
    <t>can you learn to swim in a day</t>
  </si>
  <si>
    <t xml:space="preserve"> Learn to swim quickly
 One-day swim lessons
 Swim training in a day
 Master swimming in 24 hours
 Fast-track swim instruction
 Swim crash course
 Learn to swim in one day
 Accelerated swimming lessons
 Intensive swim training
 Quick swim skills acquisition.</t>
  </si>
  <si>
    <t>best books to learn japanese</t>
  </si>
  <si>
    <t xml:space="preserve"> Best books for learning Japanese
 Japanese language learning books
 Top Japanese study guides
 Japanese textbooks for beginners
 Essential Japanese grammar books
 Best Japanese language resources
 Recommended books for learning Japanese
 Japanese language self-study books
 Top-rated Japanese language books
 Japanese vocabulary books for beginners</t>
  </si>
  <si>
    <t>fisher price laugh and learn mug</t>
  </si>
  <si>
    <t xml:space="preserve"> Fisher Price Laugh and Learn Mug
 Baby Learning Mug
 Fisher Price Mug for Babies
 Educational Baby Mug
 Interactive Baby Mug
 Fisher Price Laugh and Learn Cup
 Toddler Learning Mug
 Baby Development Mug
 Fisher Price Educational Mug
 Baby Toy Mug</t>
  </si>
  <si>
    <t>learn emotional intelligence, the key determiner of success online course</t>
  </si>
  <si>
    <t xml:space="preserve"> Emotional intelligence online course
 Success and emotional intelligence
 Online course for emotional intelligence
 Emotional intelligence training
 Key determiner of success
 Improve emotional intelligence
 Learn emotional intelligence skills
 Emotional intelligence for success
 Online course for success
 Emotional intelligence development.</t>
  </si>
  <si>
    <t>easy worship songs to learn on guitar</t>
  </si>
  <si>
    <t xml:space="preserve"> Easy worship songs
 Worship songs on guitar
 Guitar worship songs for beginners
 Simple worship songs for guitar
 Beginner worship songs on guitar
 Easy Christian songs to play on guitar
 Worship songs with easy chords
 Guitar tutorials for worship songs
 Learn worship songs on guitar
 Acoustic worship songs for guitar players.</t>
  </si>
  <si>
    <t>is a guitar hard to learn</t>
  </si>
  <si>
    <t xml:space="preserve"> Beginner guitar tips
 Guitar lessons for beginners
 Easy guitar songs for beginners
 How to learn guitar quickly
 Guitar learning resources
 Guitar practice techniques
 Mastering the guitar
 Guitar for beginners
 Guitar playing techniques
 Guitar learning journey</t>
  </si>
  <si>
    <t>what simulates human thinking and behavior, such as the ability to reason and learn?</t>
  </si>
  <si>
    <t xml:space="preserve"> Artificial intelligence
 Machine learning
 Cognitive computing
 Neural networks
 Deep learning
 Natural language processing
 Cognitive science
 Human-like intelligence
 Reasoning algorithms
 Behavioral simulation
1 Cognitive modeling
1 Intelligent systems
1 Emulation of human behavior
1 Cognitive AI
1 Neural computing</t>
  </si>
  <si>
    <t>scikit learn kmeans</t>
  </si>
  <si>
    <t xml:space="preserve"> scikit learn kmeans tutorial
 scikit learn kmeans clustering
 scikit learn kmeans example
 scikit learn kmeans implementation
 scikit learn kmeans algorithm
 scikit learn kmeans documentation
 scikit learn kmeans parameters
 scikit learn kmeans accuracy
 scikit learn kmeans performance
 scikit learn kmeans vs hierarchical clustering</t>
  </si>
  <si>
    <t>do second graders learn multiplication</t>
  </si>
  <si>
    <t xml:space="preserve"> Second grade multiplication
 Multiplication for second graders
 Learning multiplication in second grade
 Second grade math skills
 Teaching multiplication to second graders
 Multiplication concepts for second graders
 Second grade math curriculum
 Multiplication activities for second graders
 Second grade math standards
 How second graders learn multiplication</t>
  </si>
  <si>
    <t>best way to learn power bi</t>
  </si>
  <si>
    <t xml:space="preserve"> Power BI tutorials
 Power BI training
 Power BI courses
 Power BI online learning
 Power BI beginner guide
 Power BI resources
 Power BI tips and tricks
 Power BI certification
 Power BI dashboard design
 Power BI data visualization techniques</t>
  </si>
  <si>
    <t>how to learn to drink black coffee</t>
  </si>
  <si>
    <t xml:space="preserve"> Black coffee
 Coffee drinking
 Coffee preparation
 Coffee brewing
 Coffee flavor
 Coffee taste
 Coffee education
 Coffee knowledge
 Coffee tips
 Coffee beginners
1 Coffee enthusiasts
1 Coffee connoisseurs
1 Coffee aficionados
1 Coffee brewing methods
1 Coffee brewing techniques
1 Coffee tasting
1 Coffee appreciation
1 Coffee culture
1 Coffee experience
20. Coffee enjoyment</t>
  </si>
  <si>
    <t>how to learn pen spinning</t>
  </si>
  <si>
    <t xml:space="preserve"> Pen spinning tutorials
 Pen spinning tricks
 Pen spinning techniques
 Pen spinning beginner guide
 Pen spinning tips
 Pen spinning basics
 Pen spinning for beginners
 Pen spinning step by step
 Pen spinning resources
 Pen spinning tutorial videos
1 Pen spinning for dummies
1 Pen spinning lessons
1 Pen spinning practice
1 Pen spinning for beginners tutorial
1 Pen spinning for beginners step by step</t>
  </si>
  <si>
    <t>when does luffy learn conqueror's haki</t>
  </si>
  <si>
    <t xml:space="preserve"> Luffy conqueror's haki
 Luffy haki training
 Luffy haki progression
 One Piece Luffy conqueror's haki
 Luffy power up
 Luffy haki abilities
 Luffy haki development
 Luffy haki awakening
 Luffy haki mastery
 Luffy haki timeline</t>
  </si>
  <si>
    <t>what did the grinch learn about christmas</t>
  </si>
  <si>
    <t xml:space="preserve"> Grinch Christmas lesson
 Grinch holiday transformation
 Grinch Christmas moral
 Grinch character development
 Grinch Christmas story analysis
 Grinch Christmas redemption
 Grinch Christmas growth
 Grinch Christmas heartwarming message
 Grinch Christmas values
 Grinch Christmas reflection</t>
  </si>
  <si>
    <t>drexel learn blackboard</t>
  </si>
  <si>
    <t xml:space="preserve"> Drexel Blackboard
 Drexel Learn
 Drexel University Blackboard
 Drexel Blackboard login
 Drexel Blackboard app
 Drexel Blackboard support
 Drexel Blackboard help
 Drexel Blackboard tutorial
 Drexel Blackboard mobile
 Drexel Blackboard courses</t>
  </si>
  <si>
    <t>hah docebosaas com learn</t>
  </si>
  <si>
    <t xml:space="preserve"> Docebo SaaS
 Docebo SaaS platform
 Docebo SaaS learning management system
 Docebo SaaS training
 Docebo SaaS features
 Docebo SaaS benefits
 Docebo SaaS pricing
 Docebo SaaS demo
 Docebo SaaS implementation
 Docebo SaaS support
1 Docebo SaaS integrations
1 Docebo SaaS reviews
1 Docebo SaaS e-learning
1 Docebo SaaS LMS
1 Docebo SaaS solutions</t>
  </si>
  <si>
    <t>is it hard to learn to play the piano</t>
  </si>
  <si>
    <t xml:space="preserve"> Learn piano difficulty
 Piano learning challenges
 Difficulty of playing piano
 Piano playing complexity
 Piano learning obstacles
 Is piano hard to learn
 Piano playing difficulty level
 Learning piano skills
 Piano playing struggles
 Overcoming piano learning difficulties</t>
  </si>
  <si>
    <t>tv shows to help learn spanish</t>
  </si>
  <si>
    <t xml:space="preserve"> Spanish learning TV shows
 TV shows for learning Spanish
 Spanish language TV shows
 Best TV shows to learn Spanish
 Spanish immersion TV shows
 Spanish educational TV shows
 Spanish language series
 Learn Spanish through TV shows
 Spanish TV shows for beginners
 Spanish TV shows with subtitles</t>
  </si>
  <si>
    <t>is data entry easy to learn</t>
  </si>
  <si>
    <t xml:space="preserve"> Data entry training
 Data entry skills
 Data entry basics
 Data entry tutorial
 Data entry for beginners
 Learning data entry
 Easy data entry
 Simple data entry
 Quick data entry
 Data entry tips
1 Data entry techniques
1 Data entry tools
1 Data entry software
1 Data entry job
1 Data entry career opportunities</t>
  </si>
  <si>
    <t>what's harder to learn english or spanish</t>
  </si>
  <si>
    <t xml:space="preserve"> Learning English vs Spanish
 Difficulty of learning English
 Difficulty of learning Spanish
 Language learning challenges
 English language learning
 Spanish language learning
 Comparing English and Spanish
 Learning a second language
 Language learning difficulties
 Which language is harder to learn: English or Spanish?</t>
  </si>
  <si>
    <t>how easy is it to learn asl</t>
  </si>
  <si>
    <t xml:space="preserve"> Learn ASL
 American Sign Language
 ASL alphabet
 ASL classes
 ASL resources
 ASL tutorials
 ASL online courses
 ASL learning tips
 ASL proficiency
 ASL fluency
1 ASL for beginners
1 Sign language learning
1 Deaf culture
1 Sign language communication
1 ASL vocabulary.</t>
  </si>
  <si>
    <t>places to learn how to drive near me</t>
  </si>
  <si>
    <t xml:space="preserve"> Driving schools near me
 Driving lessons near me
 Driving instructors near me
 Best places to learn how to drive
 Driving classes near me
 Driving schools in [city name]
 Affordable driving lessons near me
 Local driving schools
 Driving courses near me
 Professional driving instructors</t>
  </si>
  <si>
    <t>learn to crochet kids</t>
  </si>
  <si>
    <t xml:space="preserve"> Crochet for kids
 Crochet classes for children
 Easy crochet projects for kids
 Kids crochet tutorials
 Crochet patterns for kids
 Beginner crochet for children
 Crochet workshops for kids
 Crochet basics for kids
 Fun crochet activities for kids
 Crochet for young learners</t>
  </si>
  <si>
    <t>best way to learn react</t>
  </si>
  <si>
    <t xml:space="preserve"> React tutorials
 React learning resources
 React beginner's guide
 React online courses
 React programming
 React coding tips
 React development
 React basics
 React training
 React hands-on experience.</t>
  </si>
  <si>
    <t>is hebrew easy to learn for english speakers</t>
  </si>
  <si>
    <t xml:space="preserve"> Hebrew language learning
 Hebrew for beginners
 Learning Hebrew as an English speaker
 Hebrew language difficulty
 Hebrew language skills
 Hebrew language proficiency
 Tips for learning Hebrew
 Hebrew language resources
 Hebrew language courses
 Hebrew language fluency</t>
  </si>
  <si>
    <t>is ice skating hard to learn</t>
  </si>
  <si>
    <t xml:space="preserve"> Ice skating difficulty
 Ice skating learning curve
 Ice skating beginner tips
 Ice skating techniques
 Ice skating for beginners
 Ice skating lessons
 Ice skating skills
 Ice skating basics
 Ice skating tutorial
 Ice skating for adults</t>
  </si>
  <si>
    <t>pokemon that can learn trick room</t>
  </si>
  <si>
    <t xml:space="preserve"> Trick Room Pokemon
 Pokemon with Trick Room
 Best Trick Room Pokemon
 Trick Room Moveset
 Trick Room Team
 Trick Room Strategy
 Pokemon that can use Trick Room
 Trick Room Abilities
 Trick Room TM
 Trick Room Competitive Play</t>
  </si>
  <si>
    <t>is duolingo a good way to learn japanese</t>
  </si>
  <si>
    <t xml:space="preserve"> Duolingo Japanese
 Learn Japanese with Duolingo
 Duolingo language learning
 Best way to learn Japanese
 Japanese learning apps
 Duolingo for beginners
 Japanese learning resources
 Duolingo Japanese review
 Is Duolingo effective for learning Japanese?
 Duolingo Japanese course</t>
  </si>
  <si>
    <t>is piano or guitar easier to learn</t>
  </si>
  <si>
    <t xml:space="preserve"> Piano vs guitar difficulty
 Easiest instrument to learn
 Piano or guitar for beginners
 Learning piano vs guitar
 Which is easier to learn, piano or guitar?
 Beginner music instrument comparison
 Piano or guitar for beginners
 Difficulty of learning piano and guitar
 Comparing piano and guitar learning
 Best instrument for beginners</t>
  </si>
  <si>
    <t>learn akashic records</t>
  </si>
  <si>
    <t xml:space="preserve"> Akashic records
 Akashic records reading
 Akashic records learning
 How to access Akashic records
 Akashic records meditation
 Akashic records guide
 Akashic records course
 Akashic records workshop
 Akashic records certification
 Akashic records practitioner</t>
  </si>
  <si>
    <t>is piano easy to learn</t>
  </si>
  <si>
    <t xml:space="preserve"> Piano learning
 Easy piano lessons
 Beginner piano tips
 Piano for beginners
 Piano learning techniques
 How to learn piano easily
 Simple piano tutorials
 Piano learning resources
 Basic piano skills
 Piano practice tips</t>
  </si>
  <si>
    <t>learn opengl</t>
  </si>
  <si>
    <t xml:space="preserve"> OpenGL tutorials
 OpenGL programming
 OpenGL basics
 OpenGL beginner guide
 OpenGL learning resources
 OpenGL online courses
 OpenGL for beginners
 OpenGL coding
 OpenGL graphics
 OpenGL 3D rendering
1 OpenGL shader programming
1 OpenGL game development
1 OpenGL API
1 OpenGL documentation
1 OpenGL tutorial videos</t>
  </si>
  <si>
    <t>learn surah</t>
  </si>
  <si>
    <t xml:space="preserve"> Surah learning
 Quran surah memorization
 Surah recitation practice
 Learn Quran verses
 Surah pronunciation guide
 Surah tajweed rules
 Online surah classes
 Surah memorization tips
 Surah audio lessons
 Surah translation guide</t>
  </si>
  <si>
    <t>when do babies learn to wave</t>
  </si>
  <si>
    <t xml:space="preserve"> Baby development milestones
 Infant motor skills
 Baby waving milestone
 Baby communication skills
 Baby waving age
 Baby developmental stages
 Baby waving development
 Baby waving timeline
 Baby waving gestures
 Baby waving coordination</t>
  </si>
  <si>
    <t>is french horn hard to learn</t>
  </si>
  <si>
    <t xml:space="preserve"> French horn difficulty
 Learning French horn
 French horn challenges
 Mastering French horn
 French horn techniques
 French horn practice
 French horn lessons
 Tips for learning French horn
 French horn for beginners
 French horn skills
1 French horn playing
1 French horn instruction
1 French horn practice tips
1 French horn music
1 French horn embouchure</t>
  </si>
  <si>
    <t>easy songs to learn on bass guitar</t>
  </si>
  <si>
    <t xml:space="preserve"> Beginner bass guitar songs
 Simple bass guitar songs
 Easy bass guitar tabs
 Bass guitar songs for beginners
 Basic bass guitar songs
 Easy bass guitar riffs
 Learn bass guitar quickly
 Bass guitar songs for starters
 Easy bass guitar lessons
 Popular bass guitar songs for beginners</t>
  </si>
  <si>
    <t>kongregate learn to fly 2</t>
  </si>
  <si>
    <t xml:space="preserve"> Kongregate
 Learn to Fly 2
 Flash game
 Penguin game
 Flying game
 Upgrade games
 Online gaming
 High score
 Arcade games
 Physics-based games
1 Launch games
1 Penguin flying game
1 Kongregate games
1 Flying penguin
1 Browser games</t>
  </si>
  <si>
    <t>how hard is it to learn to play the guitar</t>
  </si>
  <si>
    <t xml:space="preserve"> Guitar playing difficulty
 Learn guitar difficulty level
 Guitar learning curve
 Beginner guitar challenges
 Guitar playing skill level
 Guitar learning process
 Difficulty of learning guitar
 Guitar playing techniques
 Guitar playing proficiency
 Guitar playing mastery</t>
  </si>
  <si>
    <t>learn dash wp coupons</t>
  </si>
  <si>
    <t xml:space="preserve"> LearnDash WP coupons
 LearnDash coupon codes
 LearnDash discounts
 LearnDash promo codes
 LearnDash deals
 LearnDash WP plugin
 LearnDash tutorials
 LearnDash courses
 LearnDash training
 LearnDash online coupons</t>
  </si>
  <si>
    <t>how hard is it to learn to play guitar</t>
  </si>
  <si>
    <t xml:space="preserve"> Learn to play guitar
 Guitar lessons
 Guitar tutorials
 Guitar practice
 Beginner guitar tips
 Guitar techniques
 Guitar chords
 Guitar scales
 Guitar playing difficulty
 Guitar learning curve
1 Guitar skills
1 Guitar mastery
1 Guitar progress
1 Guitar practice routine
1 Guitar playing challenges</t>
  </si>
  <si>
    <t>is english harder to learn than spanish</t>
  </si>
  <si>
    <t xml:space="preserve"> Is English harder to learn than Spanish
 Learning English vs learning Spanish difficulty
 Language learning comparison English vs Spanish
 Differences in difficulty between English and Spanish
 Which is easier to learn, English or Spanish
 Challenges of learning English and Spanish
 Learning curve for English and Spanish
 Difficulty level of English compared to Spanish
 Language proficiency in English and Spanish
 Tips for learning English and Spanish efficiently</t>
  </si>
  <si>
    <t>how long would it take to learn c++</t>
  </si>
  <si>
    <t xml:space="preserve"> Learn C++ time frame
 How long to master C++
 C++ learning duration
 Time to become proficient in C++
 C++ skill development timeline
 Learning curve for C++
 C++ expertise timeline
 Duration to learn C++ programming
 C++ mastery timeline
 Time investment for learning C++</t>
  </si>
  <si>
    <t>scikit learn cross validation</t>
  </si>
  <si>
    <t xml:space="preserve"> Scikit-learn cross validation
 Cross validation in scikit-learn
 K-fold cross validation
 Cross validation techniques
 Cross validation for machine learning
 Scikit-learn model evaluation
 Model validation in scikit-learn
 Cross validation scoring
 Cross validation grid search
 Scikit-learn hyperparameter tuning</t>
  </si>
  <si>
    <t>go learn app</t>
  </si>
  <si>
    <t xml:space="preserve"> Learn on the go
 Mobile learning app
 Online learning platform
 Educational app
 Study app
 E-learning app
 Interactive learning app
 Digital learning tool
 Distance learning app
 Learning resources app</t>
  </si>
  <si>
    <t>watch learn emotional intelligence, the key determiner of success course</t>
  </si>
  <si>
    <t xml:space="preserve"> Emotional intelligence course
 Success through emotional intelligence
 Key determiner of success
 Watch learn emotional intelligence
 Emotional intelligence training
 Improving emotional intelligence
 Emotional intelligence skills
 Emotional intelligence development
 Emotional intelligence for success
 Importance of emotional intelligence</t>
  </si>
  <si>
    <t>can anyone learn to tattoo</t>
  </si>
  <si>
    <t xml:space="preserve"> Tattooing for beginners
 Learning to tattoo
 Tattooing skills
 Tattooing techniques
 How to tattoo
 Tattooing basics
 Tattooing tips
 Tattooing for amateurs
 Tattooing for beginners guide
 Tattooing training
1 Tattooing courses
1 Tattooing classes
1 Tattooing workshops
1 Tattooing tutorials
1 Tattooing for novices</t>
  </si>
  <si>
    <t>easy christmas songs to learn on guitar</t>
  </si>
  <si>
    <t xml:space="preserve"> Easy Christmas songs
 Christmas songs on guitar
 Learn Christmas songs
 Beginner Christmas guitar songs
 Simple Christmas guitar songs
 Christmas guitar tutorials
 Holiday guitar songs
 Festive guitar songs
 Easy guitar chords for Christmas songs
 Guitar tabs for Christmas songs</t>
  </si>
  <si>
    <t>drum beats to learn</t>
  </si>
  <si>
    <t xml:space="preserve"> Drum beats
 Learn drum beats
 Drumming techniques
 Drumming patterns
 Beginner drum beats
 Advanced drum beats
 Drumming lessons
 Drumming tutorials
 Drumming exercises
 Drumming practice
1 Drumming skills
1 Drumming tips
1 Drumming rhythms
1 Drumming styles
1 Drumming techniques for beginners</t>
  </si>
  <si>
    <t>is spanish or english easier to learn</t>
  </si>
  <si>
    <t xml:space="preserve"> Spanish vs English language learning
 Easiest language to learn: Spanish or English
 Comparing Spanish and English language difficulty
 Tips for learning Spanish or English
 Language learning strategies for Spanish and English
 Benefits of learning Spanish or English
 Spanish language learning resources
 English language learning tools
 Which language is simpler to learn: Spanish or English
 Differences between Spanish and English language acquisition.</t>
  </si>
  <si>
    <t>good songs to learn on electric guitar</t>
  </si>
  <si>
    <t xml:space="preserve"> Electric guitar songs for beginners
 Easy electric guitar songs
 Popular electric guitar songs
 Best electric guitar songs to learn
 Classic electric guitar songs
 Rock electric guitar songs
 Blues electric guitar songs
 Metal electric guitar songs
 Top electric guitar songs for practice
 Electric guitar songs for intermediate players</t>
  </si>
  <si>
    <t>the best book to learn spanish</t>
  </si>
  <si>
    <t xml:space="preserve"> Spanish language learning book
 Best book for learning Spanish
 Spanish learning resources
 Top Spanish language books
 Learn Spanish quickly
 Spanish grammar book
 Spanish vocabulary book
 Best books for mastering Spanish
 Spanish language study guide
 Spanish textbook recommendations</t>
  </si>
  <si>
    <t>learn to speak hindi in 30 days</t>
  </si>
  <si>
    <t xml:space="preserve"> Learn Hindi
 Speak Hindi
 Hindi language
 Hindi speaking course
 Hindi lessons
 Hindi vocabulary
 Hindi phrases
 Hindi pronunciation
 Learn Hindi in 30 days
 Hindi speaking tutorial
1 Hindi language learning
1 Hindi fluency
1 Hindi for beginners
1 Hindi conversation
1 Hindi speaking tips</t>
  </si>
  <si>
    <t>learn to be happy alone quotes</t>
  </si>
  <si>
    <t xml:space="preserve"> Quotes about learning to be happy alone
 Self-love quotes
 Quotes about finding happiness within
 Inspirational quotes for solo happiness
 Empowering quotes for being happy alone
 Motivational quotes for self-discovery
 Quotes about embracing solitude
 Positive affirmations for solo happiness
 Quotes for self-acceptance and contentment
 Encouraging quotes for finding joy in solitude</t>
  </si>
  <si>
    <t>how did helen keller learn to fly a plane</t>
  </si>
  <si>
    <t xml:space="preserve"> Helen Keller
 Flying a plane
 Aviation
 Pilot training
 Helen Keller biography
 Inspirational figures
 Overcoming adversity
 Learning disabilities
 Helen Keller achievements
 Historical figures
1 Disability awareness
1 Flying lessons
1 Helen Keller quotes
1 Courage and determination
1 Helen Keller accomplishments</t>
  </si>
  <si>
    <t>anyone can learn to sing</t>
  </si>
  <si>
    <t xml:space="preserve"> Singing lessons for beginners
 Vocal training for all levels
 Learn to sing online
 Improve singing skills
 Singing techniques for beginners
 Vocal exercises for beginners
 Easy singing tips
 Singing tutorials for beginners
 Singing classes for beginners
 Develop your singing voice</t>
  </si>
  <si>
    <t>best shows to watch to learn spanish</t>
  </si>
  <si>
    <t xml:space="preserve"> Best Spanish language shows
 Spanish TV series for language learners
 Top shows to learn Spanish
 Spanish TV shows for beginners
 Spanish language programs for beginners
 Best Spanish shows on Netflix
 Learn Spanish through TV shows
 Spanish shows with subtitles
 Spanish shows for language immersion
 Spanish shows for vocabulary building</t>
  </si>
  <si>
    <t>best way to learn guitar for adults</t>
  </si>
  <si>
    <t xml:space="preserve"> Guitar lessons for adults
 Adult guitar learning
 Guitar tutorials for adults
 Best guitar learning methods
 Easy guitar lessons for adults
 Guitar classes for adults
 Online guitar lessons for adults
 Guitar learning tips for adults
 Adult beginner guitar lessons
 Learn guitar as an adult</t>
  </si>
  <si>
    <t>how quickly can you learn to drive</t>
  </si>
  <si>
    <t xml:space="preserve"> Learn to drive quickly
 Fast driving lessons
 Accelerated driving course
 Quick driving skills
 Efficient driving instruction
 Rapid driving training
 Speedy driver education
 Learn to drive in record time
 Quick driving school
 Fast track driving lessons</t>
  </si>
  <si>
    <t>what is a new skill you would like to learn in college?*</t>
  </si>
  <si>
    <t xml:space="preserve"> College skills
 New skills in college
 Learning new skills
 Skill development in college
 College skill acquisition
 Skill building in higher education
 College skill development
 Learning opportunities in college
 College skill enhancement
 Skill acquisition in higher education</t>
  </si>
  <si>
    <t>can i learn cyber security on my own</t>
  </si>
  <si>
    <t xml:space="preserve"> Cyber security self-learning
 Self-taught cyber security
 Learn cyber security independently
 DIY cyber security education
 Cyber security self-study
 Teach yourself cyber security
 Cyber security tutorials
 Cyber security resources for self-learners
 Independent cyber security training
 Self-paced cyber security courses</t>
  </si>
  <si>
    <t>treehouse learn to code</t>
  </si>
  <si>
    <t xml:space="preserve"> Treehouse coding
 Learn to code online
 Coding tutorials
 Web development courses
 Programming for beginners
 Online coding classes
 Treehouse tech education
 Coding bootcamp
 HTML and CSS tutorials
 JavaScript coding lessons</t>
  </si>
  <si>
    <t>is the greek language hard to learn</t>
  </si>
  <si>
    <t xml:space="preserve"> Greek language difficulty
 Learning Greek language
 Greek language challenges
 Is Greek language difficult?
 Greek language learning tips
 Learning Greek vocabulary
 Greek language grammar
 Greek language pronunciation
 Greek language resources
 Benefits of learning Greek language</t>
  </si>
  <si>
    <t>best programming language to learn to get a job</t>
  </si>
  <si>
    <t xml:space="preserve"> Best programming language for job
 Top programming languages for employment
 Most in-demand programming languages
 Best coding languages for career
 Programming languages with high job prospects
 Best programming languages for job market
 Programming languages for job opportunities
 Top programming languages for job seekers
 Best programming language for employment
 Programming languages in demand for jobs</t>
  </si>
  <si>
    <t>how long it take to learn how to drive</t>
  </si>
  <si>
    <t xml:space="preserve"> How long to learn how to drive
 Driving lessons duration
 Time to become a proficient driver
 Learning to drive timeline
 Driving skills acquisition time
 Driving practice time
 How many hours to learn driving
 Becoming a confident driver timeline
 Driving instruction duration
 Learning to drive quickly</t>
  </si>
  <si>
    <t>what pokemon can learn surf in emerald</t>
  </si>
  <si>
    <t xml:space="preserve"> Pokemon Emerald surf moves
 Surfing Pokemon in Emerald
 List of Pokemon that can learn surf in Emerald
 Surf HM in Pokemon Emerald
 Best Pokemon to teach surf in Emerald
 Surfing abilities in Pokemon Emerald
 Surf move in Pokemon Emerald
 Surfing locations in Emerald
 Surfing Pokemon team in Emerald
 Surfing strategy in Pokemon Emerald</t>
  </si>
  <si>
    <t>easiest languages for spanish speakers to learn</t>
  </si>
  <si>
    <t xml:space="preserve"> Easiest languages for Spanish speakers
 Languages similar to Spanish for Spanish speakers
 Simple languages for Spanish speakers to learn
 Best languages for Spanish speakers to pick up
 Quick languages for Spanish speakers to master
 Beginner-friendly languages for Spanish speakers
 Effortless languages for Spanish speakers to acquire
 Languages that are easy for Spanish speakers to understand
 Smooth languages for Spanish speakers to grasp
 Languages that are a breeze for Spanish speakers to learn</t>
  </si>
  <si>
    <t>is piano or guitar easier to learn and how much practice do i need for each</t>
  </si>
  <si>
    <t xml:space="preserve"> Piano vs guitar
 Easier instrument to learn
 Practice time for piano
 Practice time for guitar
 Learn piano or guitar
 Beginner piano tips
 Beginner guitar tips
 Piano lessons
 Guitar lessons
 Practice routine for piano
1 Practice routine for guitar
1 Piano skills
1 Guitar skills
1 Learn music
1 Musical instruments for beginners</t>
  </si>
  <si>
    <t>how difficult is it to learn sign language</t>
  </si>
  <si>
    <t xml:space="preserve"> Learn sign language difficulty
 Sign language learning challenges
 Is sign language hard to learn
 Difficulty of learning sign language
 Sign language learning obstacles
 How easy is it to learn sign language
 Sign language learning process
 Tips for learning sign language
 Sign language learning resources
 Sign language learning techniques</t>
  </si>
  <si>
    <t>learn not the ways of the heathen kjv</t>
  </si>
  <si>
    <t xml:space="preserve"> Ways of the heathen kjv
 Learning biblical principles
 Bible study on heathen practices
 Avoiding heathen ways
 Biblical teachings on heathenism
 Christian perspective on heathenism
 Understanding heathen practices in the Bible
 Biblical wisdom on heathen customs
 Learning from the Bible about heathenism
 Applying KJV teachings to avoid heathen ways</t>
  </si>
  <si>
    <t>can you learn korean on duolingo</t>
  </si>
  <si>
    <t xml:space="preserve"> Learn Korean online
 Duolingo Korean
 Korean language learning
 Study Korean with Duolingo
 Korean lessons on Duolingo
 Korean language app
 Best way to learn Korean
 Korean learning tools
 Online Korean courses
 Learn Korean for free on Duolingo</t>
  </si>
  <si>
    <t>best learn spanish podcast</t>
  </si>
  <si>
    <t xml:space="preserve"> Learn Spanish podcast
 Best Spanish learning podcast
 Spanish language podcast
 Top Spanish podcast for beginners
 Spanish learning resources
 Podcasts for learning Spanish
 Spanish language immersion podcast
 Best podcasts for learning Spanish
 Learn Spanish through podcasts
 Spanish language study podcast</t>
  </si>
  <si>
    <t>laugh and learn toys</t>
  </si>
  <si>
    <t xml:space="preserve"> Laugh and learn toys
 Educational toys for kids
 Interactive learning toys
 Toddler learning toys
 Preschool learning toys
 Fun educational toys
 Learning toys for babies
 Play and learn toys
 Developmental toys for children
 STEM learning toys</t>
  </si>
  <si>
    <t>how to use quizlet learn for free</t>
  </si>
  <si>
    <t xml:space="preserve"> Quizlet learn free
 Quizlet study tools
 Quizlet study sets
 Quizlet flashcards
 Quizlet learning platform
 Quizlet study resources
 Quizlet study tips
 Quizlet study techniques
 Quizlet study hacks
 Quizlet study strategies
1 Quizlet study methods
1 Quizlet study guide
1 Quizlet study app
1 Quizlet study tool review
1 Quizlet study tool tutorial.</t>
  </si>
  <si>
    <t>should i learn muay thai or bjj</t>
  </si>
  <si>
    <t xml:space="preserve"> Muay Thai vs BJJ
 Benefits of learning Muay Thai
 Benefits of learning BJJ
 Muay Thai techniques
 BJJ techniques
 Which martial art to learn
 Muay Thai training
 BJJ training
 Muay Thai vs Brazilian Jiu-Jitsu
 Self-defense martial arts</t>
  </si>
  <si>
    <t>best way to learn guitar reddit</t>
  </si>
  <si>
    <t xml:space="preserve"> Best way to learn guitar
 Guitar learning tips
 Reddit guitar lessons
 Online guitar tutorials
 Guitar practice techniques
 Beginner guitar lessons
 Guitar learning resources
 Reddit guitar community
 Guitar learning apps
 Guitar learning forums</t>
  </si>
  <si>
    <t>books to learn piano</t>
  </si>
  <si>
    <t xml:space="preserve"> Piano learning books
 Best piano books
 Piano instruction books
 Beginner piano books
 Piano lesson books
 Piano tutorial books
 Piano practice books
 Piano theory books
 Piano technique books
 Piano sheet music books</t>
  </si>
  <si>
    <t>why must you learn to recognize key characteristics of the animal your hunting?</t>
  </si>
  <si>
    <t xml:space="preserve"> Animal hunting skills
 Recognizing animal characteristics
 Importance of learning animal behavior
 Hunting techniques
 Wildlife tracking
 Animal hunting strategies
 Understanding animal habits
 Hunting safety tips
 Animal identification skills
 Hunting success factors</t>
  </si>
  <si>
    <t>why must you learn to recognize key characteristics of the animal you are hunting</t>
  </si>
  <si>
    <t xml:space="preserve"> Hunting skills
 Animal characteristics
 Wildlife identification
 Hunting techniques
 Tracking animals
 Hunting safety
 Animal behavior
 Wildlife conservation
 Hunting knowledge
 Outdoor skills</t>
  </si>
  <si>
    <t>hah.docebosaas/learn/signin</t>
  </si>
  <si>
    <t xml:space="preserve"> Online learning platform
 Docebo SaaS
 Sign in
 E-learning
 Learning management system
 User account
 Education technology
 Cloud-based learning
 Training portal
 Secure login</t>
  </si>
  <si>
    <t>which chinese should i learn</t>
  </si>
  <si>
    <t xml:space="preserve"> Best Chinese language to learn
 Mandarin vs Cantonese
 Simplified vs Traditional Chinese
 Choosing a Chinese dialect to study
 Benefits of learning Mandarin
 Differences between Mandarin and Cantonese
 Which Chinese language is most widely spoken
 Tips for choosing which Chinese language to learn
 Mandarin Chinese language options
 Cantonese Chinese language options</t>
  </si>
  <si>
    <t>is it hard to learn american sign language</t>
  </si>
  <si>
    <t xml:space="preserve"> American Sign Language learning difficulty
 ASL difficulty level
 Learning American Sign Language challenges
 Is ASL hard to learn?
 How difficult is American Sign Language?
 ASL learning obstacles
 Mastering American Sign Language
 ASL learning curve
 American Sign Language proficiency
 Tips for learning ASL efficiently</t>
  </si>
  <si>
    <t>how long does it take to learn cpr</t>
  </si>
  <si>
    <t xml:space="preserve"> CPR training duration
 Learn CPR time frame
 CPR certification timeline
 CPR course length
 Mastering CPR skills
 CPR training hours
 CPR learning speed
 CPR education duration
 Time to learn CPR techniques
 CPR skill development time</t>
  </si>
  <si>
    <t>telenovelas to learn spanish</t>
  </si>
  <si>
    <t xml:space="preserve"> Telenovelas 
 Learn Spanish 
 Spanish language learning 
 Spanish immersion 
 Spanish TV shows 
 Spanish language resources 
 Telenovelas for language learning 
 Spanish language immersion through telenovelas 
 Best telenovelas to learn Spanish 
 Spanish language study through telenovelas</t>
  </si>
  <si>
    <t>lunch and learn ideas for employees</t>
  </si>
  <si>
    <t xml:space="preserve"> Employee training
 Lunchtime workshops
 Professional development
 Employee engagement
 Lunch and learn activities
 Corporate training ideas
 Lunch and learn topics
 Employee education
 Lunch and learn programs
 Team building activities</t>
  </si>
  <si>
    <t>learn roblox coding</t>
  </si>
  <si>
    <t xml:space="preserve"> Roblox coding tutorials
 Roblox scripting lessons
 Learn Roblox studio
 Roblox coding for beginners
 Roblox game development
 Roblox coding classes
 Roblox Lua scripting
 Roblox coding courses
 Roblox programming basics
 Roblox coding tips</t>
  </si>
  <si>
    <t>what do you learn in beauty school</t>
  </si>
  <si>
    <t xml:space="preserve"> Beauty school curriculum
 Cosmetology education
 Makeup techniques
 Hair styling classes
 Skincare training
 Nail care courses
 Esthetics program
 Beauty industry skills
 Beauty school courses
 Professional beauty training</t>
  </si>
  <si>
    <t>books to learn financial literacy</t>
  </si>
  <si>
    <t xml:space="preserve"> Financial literacy books
 Best books for financial literacy
 Books on personal finance
 Financial education books
 Top books for learning about money
 Books on budgeting and saving
 Recommended books for financial literacy
 Finance books for beginners
 Must-read books for financial literacy
 Financial literacy resources</t>
  </si>
  <si>
    <t>learn dash deals</t>
  </si>
  <si>
    <t xml:space="preserve"> LearnDash discounts
 LearnDash promotions
 LearnDash sales
 LearnDash coupon codes
 LearnDash special offers
 LearnDash bundle deals
 LearnDash discount codes
 LearnDash deals and discounts
 LearnDash Black Friday deals
 LearnDash Cyber Monday deals</t>
  </si>
  <si>
    <t>best language to learn for cyber security</t>
  </si>
  <si>
    <t xml:space="preserve"> Cyber security language
 Best language for cyber security
 Programming language for cyber security
 Cyber security skills
 Cyber security career
 Cyber security training
 Cyber security certifications
 Top programming languages for cyber security
 Cyber security job market
 Cyber security language skills.</t>
  </si>
  <si>
    <t>learn permanent makeup</t>
  </si>
  <si>
    <t xml:space="preserve"> Permanent makeup training
 Cosmetic tattoo education
 Microblading certification
 Permanent makeup courses
 Tattoo makeup classes
 PMU training program
 Semi-permanent makeup course
 Permanent makeup artist certification
 Micropigmentation training
 Permanent makeup school.</t>
  </si>
  <si>
    <t>does asta learn magic</t>
  </si>
  <si>
    <t xml:space="preserve"> Asta magic abilities
 Black Clover Asta powers
 Asta magic training
 Asta anti-magic
 Black Clover Asta spell learning
 Asta magic progression
 Asta magic skills
 Does Asta gain magic
 Asta magic development
 Black Clover Asta magic growth</t>
  </si>
  <si>
    <t>songs to learn on harmonica</t>
  </si>
  <si>
    <t xml:space="preserve"> Harmonica songs
 Beginner harmonica songs
 Easy harmonica songs
 Popular harmonica songs
 Blues harmonica songs
 Folk harmonica songs
 Harmonica tabs
 Harmonica tutorials
 Famous harmonica songs
 Harmonica lessons</t>
  </si>
  <si>
    <t>at what age does a kid learn to tie shoes</t>
  </si>
  <si>
    <t xml:space="preserve"> Shoe tying age
 Children shoe tying
 Shoe tying skills
 Kids learning to tie shoes
 Shoe tying development
 When do kids learn to tie shoes
 Shoe tying milestone
 Teaching kids to tie shoes
 Shoe tying techniques
 Shoe tying tips for kids</t>
  </si>
  <si>
    <t>best app to learn spanish</t>
  </si>
  <si>
    <t xml:space="preserve"> Best app to learn Spanish
 Learn Spanish app reviews
 Top Spanish learning apps
 Spanish language learning app
 Best Spanish learning tools
 Spanish learning app comparison
 Learn Spanish online app
 Spanish language app reviews
 Spanish learning app for beginners
 Interactive Spanish learning app</t>
  </si>
  <si>
    <t>what grade do you learn division</t>
  </si>
  <si>
    <t xml:space="preserve"> Division learning grade
 Division education level
 Division grade level
 When do students learn division
 Elementary school division grade
 Division curriculum grade
 Division learning age
 Division grade requirement
 Division grade standard
 Division grade level progression</t>
  </si>
  <si>
    <t>hardest song to learn on piano</t>
  </si>
  <si>
    <t xml:space="preserve"> Hardest piano songs
 Challenging piano pieces
 Difficult piano compositions
 Advanced piano tutorials
 Piano songs for experienced players
 Complex piano arrangements
 Piano pieces for virtuosos
 Mastering difficult piano songs
 Piano challenges for skilled players
 Tackling challenging piano music</t>
  </si>
  <si>
    <t>songs to learn on drums</t>
  </si>
  <si>
    <t xml:space="preserve"> Drumming tutorials
 Drumming lessons
 Drumming techniques
 Beginner drum songs
 Drum covers
 Drumming practice
 Drumming exercises
 Drumming patterns
 Drumming tips
 Drumming for beginners
1 Drumming for beginners
1 Drumming for kids
1 Drumming for adults
1 Drumming techniques
1 Drumming exercises
1 Drumming patterns
1 Drumming tips
1 Drumming resources
1 Drumming tutorials
20. Drumming lessons</t>
  </si>
  <si>
    <t>get paid to learn to code</t>
  </si>
  <si>
    <t xml:space="preserve"> Get paid to learn to code
 Coding apprenticeship programs
 Paid coding internships
 Coding bootcamps with stipends
 Earn money while learning to code
 Paid coding education
 Paid coding training
 Coding scholarships
 Coding jobs for beginners
 Coding programs with financial incentives</t>
  </si>
  <si>
    <t>best app to learn cantonese</t>
  </si>
  <si>
    <t xml:space="preserve"> Cantonese language learning app
 Best app for learning Cantonese
 Learn Cantonese online
 Cantonese language app reviews
 Top Cantonese learning apps
 Cantonese language lessons app
 Cantonese language study app
 Learn Cantonese quickly
 Cantonese language app comparison
 Cantonese language learning tools</t>
  </si>
  <si>
    <t>pokemon emerald who can learn cut</t>
  </si>
  <si>
    <t xml:space="preserve"> Pokemon Emerald Cut HM
 Pokemon with Cut move in Emerald
 List of Pokemon that can learn Cut in Pokemon Emerald
 Teach Cut to Pokemon in Emerald
 HM01 Cut in Pokemon Emerald
 Pokemon that can use Cut in Emerald
 How to get Cut in Pokemon Emerald
 Cut move in Pokemon Emerald
 Pokemon that learn Cut in Pokemon Emerald
 Cut HM location in Pokemon Emerald</t>
  </si>
  <si>
    <t>learn how to run when overweight</t>
  </si>
  <si>
    <t xml:space="preserve"> Running for overweight beginners
 Tips for running while overweight
 Running for weight loss
 Running for obese individuals
 Best running techniques for overweight people
 Starting a running routine for overweight individuals
 Running workouts for overweight beginners
 How to start running when overweight
 Benefits of running for overweight individuals
 Running programs for overweight people</t>
  </si>
  <si>
    <t>what is easier to learn piano or guitar</t>
  </si>
  <si>
    <t xml:space="preserve"> Learn piano vs guitar
 Piano or guitar easier to learn
 Which is easier to learn: piano or guitar
 Beginner piano vs guitar
 Piano lessons vs guitar lessons
 Easiest instrument to learn: piano or guitar
 Comparing piano and guitar for beginners
 Learning piano or guitar for beginners
 Piano or guitar for beginners
 Tips for learning piano or guitar</t>
  </si>
  <si>
    <t>pokemon that can learn thief</t>
  </si>
  <si>
    <t xml:space="preserve"> Pokemon thief moves
 Pokemon with thief ability
 Best thief Pokemon
 Pokemon that can use thief TM
 Thief move Pokemon list
 How to teach thief move to Pokemon
 Pokemon that can learn stealing moves
 Thief move in Pokemon games
 Thief move strategy for Pokemon battles
 Pokemon with thief move in Sword and Shield</t>
  </si>
  <si>
    <t>is the piano or guitar easier to learn</t>
  </si>
  <si>
    <t xml:space="preserve"> Piano vs guitar difficulty
 Easiest instrument to learn
 Piano or guitar for beginners
 Learning piano vs learning guitar
 Which is easier: piano or guitar?
 Beginner instrument comparison
 Piano or guitar for beginners
 Difficulty of learning piano
 Difficulty of learning guitar
 Best instrument for beginners</t>
  </si>
  <si>
    <t>learn adobe experience manager</t>
  </si>
  <si>
    <t xml:space="preserve"> Adobe Experience Manager training
 AEM tutorials
 Adobe Experience Manager certification
 AEM online courses
 Learn AEM basics
 AEM developer guide
 Adobe Experience Manager for beginners
 AEM best practices
 AEM training resources
 Adobe Experience Manager tutorials for beginners</t>
  </si>
  <si>
    <t>pokemon that can learn dark pulse</t>
  </si>
  <si>
    <t xml:space="preserve"> Dark Pulse Pokemon
 Pokemon with Dark Pulse
 Dark Pulse move Pokemon
 Pokemon that can use Dark Pulse
 Dark Pulse TM Pokemon
 Best Dark Pulse Pokemon
 Dark Pulse Pokemon list
 Dark Pulse breeding Pokemon
 Dark Pulse egg move Pokemon
 Dark Pulse tutor Pokemon</t>
  </si>
  <si>
    <t>how to learn how to drive quickly</t>
  </si>
  <si>
    <t xml:space="preserve"> Fast driving lessons
 Accelerated driving courses
 Quick driving skills
 Rapid driving instruction
 Efficient driving practice
 Speedy driving techniques
 Learn to drive fast
 Quick driving tips
 Speedy driving lessons
 Fast track driving education</t>
  </si>
  <si>
    <t>best place to learn to drive</t>
  </si>
  <si>
    <t xml:space="preserve"> Best driving schools
 Learn to drive
 Driving lessons
 Driving instructors
 Driver education
 Driving classes
 Driving schools near me
 Best driving instructors
 Beginner driving lessons
 Driving practice
1 Defensive driving courses
1 Teen driving classes
1 Adult driving lessons
1 Driver training
1 Behind the wheel training</t>
  </si>
  <si>
    <t>best podcast to learn new things</t>
  </si>
  <si>
    <t xml:space="preserve"> Educational podcasts
 Informative podcasts
 Learning podcasts
 Knowledge podcasts
 Podcasts for personal growth
 Podcasts for self-improvement
 Podcasts for expanding knowledge
 Top educational podcasts
 Best podcasts for learning
 Podcasts for continuous learning.</t>
  </si>
  <si>
    <t>is it hard to learn how to play the piano</t>
  </si>
  <si>
    <t xml:space="preserve"> Piano learning difficulty
 Piano playing challenges
 Piano skills development
 Piano practice struggles
 Piano lessons difficulty
 Piano playing techniques
 Piano learning tips
 Piano playing progress
 Piano playing techniques
 Piano learning resources</t>
  </si>
  <si>
    <t>learn basic greek for travel</t>
  </si>
  <si>
    <t xml:space="preserve"> Basic Greek phrases for travelers
 Greek language basics for tourists
 Learn Greek for travel
 Essential Greek words for trips
 Greek travel phrases for beginners
 Easy Greek phrases for vacation
 Basic Greek vocabulary for travelers
 Simple Greek words for holidays
 Travel Greek language guide
 Greek for tourists: beginner's guide.</t>
  </si>
  <si>
    <t>scikit learn classification report</t>
  </si>
  <si>
    <t xml:space="preserve"> Scikit learn classification report
 Classification report in scikit learn
 Scikit learn metrics
 Precision recall f1 score
 Classification evaluation in scikit learn
 Model evaluation metrics
 Machine learning classification report
 Scikit learn performance metrics
 Classification report tutorial
 Scikit learn classification accuracy</t>
  </si>
  <si>
    <t>learn to read level 1</t>
  </si>
  <si>
    <t xml:space="preserve"> Learn to read
 Level 1 reading
 Reading skills
 Phonics
 Sight words
 Early literacy
 Reading comprehension
 Beginning readers
 Reading development
 Literacy skills
1 Reading strategies
1 Reading fluency
1 Reading programs
1 Reading curriculum
1 Reading resources</t>
  </si>
  <si>
    <t>how to learn .net</t>
  </si>
  <si>
    <t xml:space="preserve"> .Net programming tutorial
 Learn .Net online
 .Net programming basics
 .Net programming for beginners
 .Net programming guide
 Best resources to learn .Net
 .Net programming courses
 .Net programming for dummies
 Tips for learning .Net
 .Net programming skills</t>
  </si>
  <si>
    <t>shows to help learn spanish</t>
  </si>
  <si>
    <t xml:space="preserve"> Spanish learning shows
 Educational Spanish TV shows
 Shows for learning Spanish
 Spanish language learning programs
 Spanish immersion shows
 Spanish learning series
 Spanish language educational shows
 Spanish TV for language learners
 Spanish learning television
 Best shows to learn Spanish</t>
  </si>
  <si>
    <t>get paid to learn how to code</t>
  </si>
  <si>
    <t xml:space="preserve"> Paid coding courses
 Learn coding for money
 Coding education with payment
 Earn money coding classes
 Paid coding bootcamps
 Get paid to learn programming
 Coding scholarships
 Coding apprenticeships with pay
 Paid coding internships
 Coding jobs with training and pay</t>
  </si>
  <si>
    <t>how hard is it to learn to play the violin</t>
  </si>
  <si>
    <t xml:space="preserve"> Learn to play the violin
 Violin lessons
 Beginner violin
 Violin techniques
 Violin practice
 Violin for beginners
 Violin difficulty
 Violin learning curve
 Violin skills
 Violin mastery
1 Violin progress
1 Violin practice tips
1 Violin tutorial
1 Violin training
1 Violin techniques for beginners</t>
  </si>
  <si>
    <t>how to learn cross stitch</t>
  </si>
  <si>
    <t xml:space="preserve"> Cross stitch tutorials
 Cross stitch patterns
 Beginner cross stitch
 Cross stitch techniques
 Cross stitch for beginners
 Learn cross stitch online
 Cross stitch basics
 Cross stitch for dummies
 Cross stitch step by step
 Cross stitch for beginners guide</t>
  </si>
  <si>
    <t>first songs to learn on bass</t>
  </si>
  <si>
    <t xml:space="preserve"> Beginner bass songs
 Easy bass songs for beginners
 Best beginner bass songs
 Simple bass songs to learn
 First bass songs to play
 Basic bass songs for beginners
 Beginner bass guitar songs
 Easy bass lines for beginners
 Simple bass riffs for beginners
 Beginner bass songs to practice</t>
  </si>
  <si>
    <t>what can you learn about yourself</t>
  </si>
  <si>
    <t xml:space="preserve"> Self-discovery
 Personal growth
 Self-awareness
 Self-reflection
 Discovering strengths
 Uncovering weaknesses
 Personal development
 Self-exploration
 Understanding oneself
 Self-improvement strategies</t>
  </si>
  <si>
    <t>how to learn salesforce development from scratch</t>
  </si>
  <si>
    <t xml:space="preserve"> Salesforce development tutorial
 Salesforce development for beginners
 Salesforce development training
 Learn Salesforce development step by step
 Salesforce developer certification
 Salesforce development course
 Salesforce coding basics
 Salesforce development resources
 Salesforce development best practices
 Salesforce development skills</t>
  </si>
  <si>
    <t>how hard is it to learn to drive</t>
  </si>
  <si>
    <t xml:space="preserve"> Learning to drive difficulty
 Driving lessons challenges
 Mastering driving skills
 Difficulty of learning to drive
 Learning to drive obstacles
 Driving education difficulty
 Overcoming driving fears
 Learning to drive struggles
 Driving instructor tips
 Road test preparation</t>
  </si>
  <si>
    <t>learn mulesoft</t>
  </si>
  <si>
    <t xml:space="preserve"> Mulesoft training
 Mulesoft certification
 Mulesoft tutorials
 Mulesoft courses
 Mulesoft online learning
 Mulesoft beginner's guide
 Mulesoft developer resources
 Mulesoft integration
 Mulesoft API management
 Mulesoft best practices</t>
  </si>
  <si>
    <t>easy way to learn tables from 1 to 20</t>
  </si>
  <si>
    <t xml:space="preserve"> Multiplication tables
 Learn times tables
 Memorize multiplication tables
 Easy multiplication tables
 Multiplication practice
 Times tables for kids
 Simple multiplication tables
 Times tables tricks
 Multiplication tables chart
 Fun multiplication tables
1 Mastering times tables
1 Quick times tables
1 Memorizing times tables
1 Times tables games
1 Times tables songs
1 Times tables activities
1 Times tables practice
1 Times tables printable
1 Times tables flashcards
20. Times tables techniques</t>
  </si>
  <si>
    <t>reading.com learn to read</t>
  </si>
  <si>
    <t xml:space="preserve"> Learn to read online
 Reading comprehension
 Reading skills
 Reading practice
 Reading resources
 Reading programs
 Reading activities
 Reading websites
 Reading lessons
 Improve reading skills
1 Reading strategies
1 Reading for beginners
1 Reading for kids
1 Reading for adults
1 Reading help
1 Reading tutorials
1 Reading exercises
1 Reading tools
1 Reading techniques
20. Reading curriculum.</t>
  </si>
  <si>
    <t>how hard to learn piano</t>
  </si>
  <si>
    <t xml:space="preserve"> Piano learning difficulty
 Piano learning curve
 Piano skill level
 Learning piano challenges
 Piano mastery
 Piano technique difficulty
 Piano learning obstacles
 Piano learning process
 Piano playing difficulty
 Piano learning tips</t>
  </si>
  <si>
    <t>how long does it take to learn russian as an english speaker</t>
  </si>
  <si>
    <t xml:space="preserve"> Learn Russian as an English speaker
 Russian language learning timeline
 How long to learn Russian fluently
 Russian language proficiency timeline
 Russian language learning duration
 Learning Russian for English speakers
 Russian language study time
 Time needed to learn Russian
 Russian language fluency for English speakers
 Russian language learning speed</t>
  </si>
  <si>
    <t>when does luffy learn gear 4</t>
  </si>
  <si>
    <t xml:space="preserve"> Luffy Gear 4
 Luffy Gear Fourth
 Luffy Gear Fourth time
 Luffy Gear Fourth episode
 Luffy Gear Fourth chapter
 Luffy Gear Fourth abilities
 Luffy Gear Fourth training
 Luffy Gear Fourth transformation
 Luffy Gear Fourth progression
 Luffy Gear Fourth powerups</t>
  </si>
  <si>
    <t>when do kids learn long division</t>
  </si>
  <si>
    <t xml:space="preserve"> Long division for kids
 Teaching long division to children
 Long division techniques for kids
 When to introduce long division to children
 Long division skills for young learners
 Age for learning long division
 Steps to teach long division to kids
 Long division for elementary students
 Importance of learning long division at a young age
 Long division curriculum for children</t>
  </si>
  <si>
    <t>what is a new skill you would like to learn in college? (50 words)</t>
  </si>
  <si>
    <t xml:space="preserve"> College skills
 Learning new skills
 Skill development
 College education
 Higher education skills
 Skill acquisition
 Career skills
 College learning
 New skill development
 Skill building
1 College skillset
1 Skill enhancement
1 College skill acquisition
1 Skill learning
1 College skill development</t>
  </si>
  <si>
    <t>how long it takes to learn driving</t>
  </si>
  <si>
    <t xml:space="preserve"> Driving lessons duration
 Learn driving time frame
 Driving skills acquisition
 Driving mastery timeline
 Time to become a proficient driver
 Learning to drive duration
 Driving practice length
 Driving education timeline
 Mastering driving techniques
 Becoming a confident driver timeline</t>
  </si>
  <si>
    <t>how to learn spanish in 10 minutes</t>
  </si>
  <si>
    <t xml:space="preserve"> Learn Spanish quickly
 Spanish language learning
 Spanish lessons online
 Easy Spanish learning
 Rapid Spanish learning
 Spanish phrases
 Spanish vocabulary
 Spanish grammar tips
 Spanish fluency
 Accelerated Spanish learning
1 Spanish language hacks
1 Learn Spanish fast
1 Spanish pronunciation
1 Spanish conversation skills
1 Spanish learning techniques</t>
  </si>
  <si>
    <t>how long does it take to learn mma</t>
  </si>
  <si>
    <t xml:space="preserve"> MMA training duration
 Learning MMA timeline
 Time to become proficient in MMA
 MMA skill development time
 MMA training progress
 Learning MMA techniques
 MMA training commitment
 MMA practice duration
 MMA learning curve
 Time to master MMA</t>
  </si>
  <si>
    <t>korean hard to learn</t>
  </si>
  <si>
    <t xml:space="preserve"> Korean language difficulty
 Korean language challenges
 Learning Korean struggles
 Difficulties of learning Korean
 Korean language barriers
 Korean language complexity
 Korean language hurdles
 Korean language obstacles
 Korean language learning difficulties
 Korean language learning challenges</t>
  </si>
  <si>
    <t>top acoustic guitar songs to learn</t>
  </si>
  <si>
    <t xml:space="preserve"> Acoustic guitar songs
 Top acoustic guitar songs
 Learn acoustic guitar songs
 Best acoustic guitar songs
 Easy acoustic guitar songs
 Popular acoustic guitar songs
 Acoustic guitar songs for beginners
 Acoustic guitar songs to learn
 Acoustic guitar songs list
 Famous acoustic guitar songs</t>
  </si>
  <si>
    <t>can anyone learn how to sing</t>
  </si>
  <si>
    <t xml:space="preserve"> singing lessons
 vocal training
 improving singing voice
 singing techniques
 vocal exercises
 online singing courses
 learning to sing
 vocal coach
 singing tips
 developing singing skills
1 beginner singing lessons
1 how to sing better
1 vocal range
1 singing practice
1 vocal warm-ups</t>
  </si>
  <si>
    <t>what episode luffy learn haki</t>
  </si>
  <si>
    <t xml:space="preserve"> Luffy haki training episode
 One Piece Luffy haki episode
 Luffy learns haki episode number
 Luffy haki power episode
 How does Luffy learn haki
 Luffy haki awakening episode
 Luffy haki training arc
 Luffy haki development episode
 Luffy haki mastery episode
 Luffy haki reveal episode</t>
  </si>
  <si>
    <t>how to learn twi language</t>
  </si>
  <si>
    <t xml:space="preserve"> Learn Twi language
 Twi language tutorial
 Twi language lessons
 How to speak Twi
 Twi language basics
 Twi language for beginners
 Twi language resources
 Twi language online course
 Twi language vocabulary
 Twi language phrases</t>
  </si>
  <si>
    <t>how long to learn planche</t>
  </si>
  <si>
    <t xml:space="preserve"> Planche training time
 Planche progress timeline
 Learning planche duration
 How to achieve planche
 Planche skill development
 Planche mastery timeline
 Planche training tips
 Planche progress speed
 Time to master planche
 Planche training duration.</t>
  </si>
  <si>
    <t>learn how to apply makeup classes near me</t>
  </si>
  <si>
    <t xml:space="preserve"> Makeup classes
 Apply makeup
 Makeup tutorials
 Makeup lessons
 Makeup workshops
 Makeup courses
 Makeup schools
 Makeup training
 Learn makeup techniques
 Professional makeup classes
1 Makeup artist classes
1 Makeup certification
1 Makeup education
1 Local makeup classes
1 Makeup classes for beginners
1 Advanced makeup classes
1 Makeup classes for teens
1 Makeup classes for adults
1 Makeup classes near me
20. Makeup classes [city name]</t>
  </si>
  <si>
    <t>how long does it take to learn swimming</t>
  </si>
  <si>
    <t xml:space="preserve"> Swimming lessons duration
 Learn to swim timeline
 Swimming skills acquisition time
 Swimming proficiency timeframe
 Swim training duration
 Swimming learning curve
 Swim lesson length
 Time to become a swimmer
 Swimming practice time
 Swim skill development period</t>
  </si>
  <si>
    <t>good songs to learn on guitar</t>
  </si>
  <si>
    <t xml:space="preserve"> Easy guitar songs for beginners
 Popular guitar songs to learn
 Beginner guitar songs
 Acoustic guitar songs for beginners
 Guitar songs for beginners with chords
 Classic guitar songs to learn
 Simple guitar songs for beginners
 Best guitar songs for beginners
 Famous guitar songs to learn
 Beginner guitar songs with easy chords</t>
  </si>
  <si>
    <t>what is easier to learn korean or japanese</t>
  </si>
  <si>
    <t xml:space="preserve"> Korean vs Japanese language
 Learning Korean language
 Learning Japanese language
 Korean language difficulty
 Japanese language difficulty
 Easiest language to learn
 Korean language learning tips
 Japanese language learning tips
 Korean language learning resources
 Japanese language learning resources
1 Korean language study
1 Japanese language study
1 Korean language vs Japanese language
1 Korean language skills
1 Japanese language skills</t>
  </si>
  <si>
    <t>how difficult is it to learn piano</t>
  </si>
  <si>
    <t xml:space="preserve"> Learn piano difficulty
 Piano learning challenges
 Piano skill level
 Piano learning process
 Piano practice difficulty
 Piano playing difficulty
 Piano learning curve
 Piano mastery
 Piano skill development
 Piano learning obstacles</t>
  </si>
  <si>
    <t>how to learn to paint</t>
  </si>
  <si>
    <t xml:space="preserve"> Beginner painting techniques
 Art classes for beginners
 Painting tutorials for beginners
 Painting tips for beginners
 How to start painting
 Painting for beginners
 Learning to paint step by step
 Painting techniques for beginners
 Painting lessons for beginners
 Easy painting techniques for beginners</t>
  </si>
  <si>
    <t>when do you learn alohomora</t>
  </si>
  <si>
    <t xml:space="preserve"> Alohomora learning
 Harry Potter spells
 Unlocking spells
 Wizarding world education
 Magic learning timeline
 Hogwarts curriculum
 Learning alohomora spell
 Wizarding education system
 When to learn alohomora
 Spellcasting in Harry Potter</t>
  </si>
  <si>
    <t>how long does it take to learn a language 5e</t>
  </si>
  <si>
    <t xml:space="preserve"> Language learning time frame
 Language acquisition duration
 Learning a language timeline
 How long to become fluent in a language
 Language learning speed
 Time needed to learn a language
 Language fluency timeframe
 Language proficiency duration
 Learning a new language time estimate
 Language mastery timeline</t>
  </si>
  <si>
    <t>what part of the economic opportunity act of 1964 was designed to help young people learn a trade</t>
  </si>
  <si>
    <t xml:space="preserve"> Economic Opportunity Act of 1964
 Young people
 Trade education
 Job training programs
 Vocational skills
 Youth employment
 Workforce development
 Job opportunities for youth
 Career education
 Skill-building initiatives</t>
  </si>
  <si>
    <t>spanish is hard to learn</t>
  </si>
  <si>
    <t xml:space="preserve"> Spanish language difficulty
 Learning Spanish challenges
 Spanish learning obstacles
 Difficulties of learning Spanish
 Spanish language complexity
 Challenges of mastering Spanish
 Spanish grammar difficulties
 Overcoming Spanish language barriers
 Spanish language learning struggles
 Tips for learning Spanish effectively</t>
  </si>
  <si>
    <t>what age do babies learn to clap</t>
  </si>
  <si>
    <t xml:space="preserve"> Baby development milestones
 Clapping milestone in babies
 Clapping age for infants
 When do babies start clapping?
 Baby hand coordination
 Early childhood development
 Clapping skills in babies
 Motor skills in infants
 Baby milestones chart
 Baby development timeline</t>
  </si>
  <si>
    <t>hah docebosaas com learn login</t>
  </si>
  <si>
    <t xml:space="preserve"> Docebo SaaS
 Docebo Learn
 Docebo login
 Docebo LMS
 Docebo SaaS platform
 Docebo learning management system
 Docebo online training
 Docebo eLearning
 Docebo SaaS login
 Docebo SaaS pricing
1 Docebo SaaS features
1 Docebo SaaS benefits
1 Docebo SaaS demo
1 Docebo SaaS support
1 Docebo SaaS integration</t>
  </si>
  <si>
    <t>best songs to learn on guitar</t>
  </si>
  <si>
    <t xml:space="preserve"> Best songs to learn on guitar
 Easy guitar songs for beginners
 Popular guitar songs to learn
 Guitar songs for beginners
 Acoustic guitar songs to learn
 Classic guitar songs to play
 Beginner guitar songs to practice
 Top guitar songs for beginners
 Famous guitar songs to learn
 Guitar songs for beginners with chords</t>
  </si>
  <si>
    <t>what pokemon can learn rock smash</t>
  </si>
  <si>
    <t xml:space="preserve"> Pokemon rock smash moves
 Rock smash Pokemon list
 Pokemon that can use rock smash
 Rock smash TM Pokemon
 Pokemon with rock smash move
 Rock smash Pokemon abilities
 How to teach rock smash to Pokemon
 Rock smash Pokemon types
 Best Pokemon for rock smash
 Rock smash Pokemon locations</t>
  </si>
  <si>
    <t>how to help baby learn to roll from belly to back</t>
  </si>
  <si>
    <t xml:space="preserve"> Baby rolling techniques
 Baby development milestones
 Tummy time exercises
 Infant motor skills
 Rolling from belly to back
 Baby milestones
 Helping baby roll over
 Baby developmental stages
 Tummy time benefits
 Encouraging baby to roll
1 Baby physical development
1 Baby movement milestones
1 Supporting baby development
1 Baby rolling tips
1 Infant physical development.</t>
  </si>
  <si>
    <t>why is spanish so hard to learn</t>
  </si>
  <si>
    <t xml:space="preserve"> Spanish language difficulty
 Learning Spanish challenges
 Spanish language complexity
 Difficulty of learning Spanish
 Reasons Spanish is hard to learn
 Spanish language obstacles
 Spanish language learning difficulties
 Tips for learning Spanish
 Spanish language learning strategies
 Overcoming challenges in learning Spanish</t>
  </si>
  <si>
    <t>top hardest instruments to learn</t>
  </si>
  <si>
    <t xml:space="preserve"> Hardest musical instruments to learn
 Most difficult instruments to play
 Challenging musical instruments for beginners
 Instruments with steep learning curves
 Complex musical instruments to master
 Difficult instruments for musicians
 Instruments that require advanced skills
 Hard-to-learn musical instruments
 Instruments that take years to master
 Top challenging instruments for musicians</t>
  </si>
  <si>
    <t>how long does it take to learn russian fluently</t>
  </si>
  <si>
    <t xml:space="preserve"> Learn Russian fluently
 Russian language fluency
 Russian language learning time
 How long to learn Russian
 Fluency in Russian
 Russian language proficiency
 Time to learn Russian fluently
 Russian language study duration
 Learn Russian quickly
 Mastering Russian language</t>
  </si>
  <si>
    <t>what do you learn in 11th grade math</t>
  </si>
  <si>
    <t xml:space="preserve"> 11th grade math curriculum
 Algebra II concepts
 Trigonometry topics
 Calculus fundamentals
 Geometry principles
 Advanced math skills
 Mathematical functions
 Graphing equations
 Mathematical modeling
 11th grade math standards
1 Math courses in 11th grade
1 Math lessons for juniors
1 Math education in high school
1 Pre-calculus studies
1 Math problem-solving techniques</t>
  </si>
  <si>
    <t>how hard is it to learn how to play the guitar</t>
  </si>
  <si>
    <t xml:space="preserve"> Guitar playing difficulty
 Guitar learning curve
 Beginner guitar lessons
 Guitar skill level
 Guitar playing challenges
 Guitar mastery
 Learning guitar techniques
 Guitar playing difficulty level
 Guitar playing progress
 Guitar learning process</t>
  </si>
  <si>
    <t>what's easier to learn skiing or snowboarding</t>
  </si>
  <si>
    <t xml:space="preserve"> Skiing vs snowboarding
 Learning to ski
 Learning to snowboard
 Skiing for beginners
 Snowboarding for beginners
 Skiing lessons
 Snowboarding lessons
 Skiing tips
 Snowboarding tips
 Which is easier, skiing or snowboarding
1 Skiing techniques
1 Snowboarding techniques
1 Skiing for first-timers
1 Snowboarding for first-timers
1 Skiing vs snowboarding difficulty</t>
  </si>
  <si>
    <t>which instrument should i learn</t>
  </si>
  <si>
    <t xml:space="preserve"> Best musical instrument to learn
 Choosing a musical instrument
 Instrument for beginners
 Popular musical instruments to learn
 How to pick a musical instrument
 Musical instrument recommendations
 Easiest instrument to learn
 Benefits of learning a musical instrument
 Instrument selection guide
 Musical instrument for beginners</t>
  </si>
  <si>
    <t>best books to learn machine learning</t>
  </si>
  <si>
    <t xml:space="preserve"> Best machine learning books
 Top books for learning machine learning
 Machine learning reading list
 Essential books for machine learning
 Recommended books for machine learning beginners
 Machine learning textbooks
 Machine learning resources
 Best books on artificial intelligence
 Books for mastering machine learning
 Machine learning for beginners</t>
  </si>
  <si>
    <t>can someone who can't sing learn to sing</t>
  </si>
  <si>
    <t xml:space="preserve"> Learn to sing
 Singing lessons
 Vocal training
 Improve singing voice
 Singing techniques
 Singing for beginners
 Singing tips
 Vocal exercises
 Singing practice
 How to sing better</t>
  </si>
  <si>
    <t>gcf learn free</t>
  </si>
  <si>
    <t xml:space="preserve"> GCF Learn Free
 Online learning
 Free online courses
 Computer skills
 Job skills
 Digital literacy
 Career development
 Microsoft Office tutorials
 Internet basics
 Technology training
1 Educational resources
1 Online tutorials
1 Skill building
1 Adult education
1 Professional development</t>
  </si>
  <si>
    <t>best books to learn graphic design</t>
  </si>
  <si>
    <t xml:space="preserve"> Best graphic design books
 Graphic design learning resources
 Top books for graphic design beginners
 Graphic design tutorials
 Recommended books for learning graphic design
 Graphic design fundamentals
 Best books for mastering graphic design
 Graphic design theory books
 Essential graphic design reading list
 Graphic design book reviews</t>
  </si>
  <si>
    <t>can you learn cyber security on your own</t>
  </si>
  <si>
    <t xml:space="preserve"> Cyber security self-learning
 Self-taught cyber security
 DIY cyber security education
 Learning cyber security independently
 Teach yourself cyber security
 Cyber security self-study
 Online resources for cyber security learning
 Self-paced cyber security training
 Independent cyber security education
 Cyber security skills development on your own.</t>
  </si>
  <si>
    <t>learn tattoo removal</t>
  </si>
  <si>
    <t xml:space="preserve"> Tattoo removal techniques
 Laser tattoo removal
 Tattoo removal process
 Tattoo removal cost
 Tattoo removal before and after
 Tattoo removal cream
 Tattoo removal options
 Tattoo removal clinics
 DIY tattoo removal
 Tattoo removal at home
1 Tattoo removal side effects
1 Tattoo removal consultation
1 Best tattoo removal methods
1 Non-laser tattoo removal
1 Tattoo fading techniques</t>
  </si>
  <si>
    <t>best game engine to learn</t>
  </si>
  <si>
    <t xml:space="preserve"> Best game engine
 Game development
 Learn game engine
 Game design
 Unity
 Unreal Engine
 Game programming
 Game development tools
 Game development software
 Game engine comparison
1 Game engine tutorial
1 Game engine for beginners
1 Game engine for indie developers
1 Game engine features
1 Game engine reviews</t>
  </si>
  <si>
    <t>learn to fly 3 unblocked for school</t>
  </si>
  <si>
    <t xml:space="preserve"> Learn to fly 3 unblocked
 Learn to fly 3 school
 Learn to fly 3 game
 Learn to fly 3 online
 Learn to fly 3 hacked
 Learn to fly 3 cool math
 Learn to fly 3 free
 Learn to fly 3 play
 Learn to fly 3 at school
 Learn to fly 3 unblocked games
1 Learn to fly 3 for kids
1 Learn to fly 3 for school
1 Learn to fly 3 unblocked weebly
1 Learn to fly 3 unblocked google sites
1 Learn to fly 3 unblocked 66
1 Learn to fly 3 unblocked 77
1 Learn to fly 3 unblocked 99
1 Learn to fly 3 unblocked 6969
1 Learn to fly 3 unblocked 420
20. Learn to fly 3 unblocked 911</t>
  </si>
  <si>
    <t>when does luffy learn hali</t>
  </si>
  <si>
    <t xml:space="preserve"> Luffy haki training
 One Piece Luffy haki abilities
 Luffy haki power
 Luffy haki training episodes
 Luffy haki awakening
 Luffy haki development
 Luffy haki techniques
 Luffy haki fights
 Luffy haki progression
 Luffy haki mastery</t>
  </si>
  <si>
    <t>best age to learn to ride a bike</t>
  </si>
  <si>
    <t xml:space="preserve"> Best age to learn to ride a bike
 Bicycle learning age
 Ideal age for bike riding
 Kids bike riding age
 Children bike learning age
 Bike riding age recommendation
 When to teach a child to ride a bike
 Optimal age for bike lessons
 Teaching kids to ride a bike
 Age for bike training.</t>
  </si>
  <si>
    <t>can you learn japanese from duolingo</t>
  </si>
  <si>
    <t xml:space="preserve"> Learn Japanese online
 Japanese language learning
 Japanese lessons
 Duolingo Japanese
 Study Japanese with Duolingo
 Japanese learning app
 Online Japanese course
 Japanese language skills
 Duolingo for Japanese
 Japanese vocabulary building</t>
  </si>
  <si>
    <t>how many hours to learn portuguese</t>
  </si>
  <si>
    <t xml:space="preserve"> Learn Portuguese
 Portuguese language
 Study Portuguese
 How long to learn Portuguese
 Hours to learn Portuguese
 Portuguese learning tips
 Portuguese fluency
 Portuguese language skills
 Language learning timeline
 Portuguese proficiency levels</t>
  </si>
  <si>
    <t>is english easier to learn than spanish</t>
  </si>
  <si>
    <t xml:space="preserve"> English vs Spanish language learning
 Which is easier to learn, English or Spanish?
 Learning English compared to learning Spanish
 Benefits of learning English over Spanish
 Advantages of learning Spanish over English
 English language learning difficulty
 Spanish language learning difficulty
 Is English or Spanish easier for beginners?
 English language proficiency vs Spanish language proficiency
 Comparing English and Spanish language acquisition</t>
  </si>
  <si>
    <t>is it hard to learn the guitar</t>
  </si>
  <si>
    <t xml:space="preserve"> Learn guitar difficulty
 Guitar learning challenges
 Difficulty of learning guitar
 Guitar playing difficulty
 Learn guitar tips
 Guitar learning process
 Guitar learning techniques
 Guitar learning resources
 Guitar learning struggles
 Guitar learning journey</t>
  </si>
  <si>
    <t>learn to be a lady</t>
  </si>
  <si>
    <t xml:space="preserve"> Feminine etiquette
 Ladylike behavior
 Class and elegance
 Graceful manners
 Poise and sophistication
 How to be a lady
 Feminine charm
 Elegant demeanor
 Cultivating femininity
 Lady lessons</t>
  </si>
  <si>
    <t>how difficult is it to learn violin</t>
  </si>
  <si>
    <t xml:space="preserve"> Learn violin difficulty
 Violin learning challenges
 Difficulty of playing violin
 Violin learning curve
 How hard is it to play violin
 Mastering the violin
 Violin techniques difficulty
 Learning violin as a beginner
 Violin practice difficulty
 Overcoming violin learning obstacles</t>
  </si>
  <si>
    <t>how to help baby learn to sit up from lying down</t>
  </si>
  <si>
    <t xml:space="preserve"> Baby development
 Infant milestones
 Sitting up from lying down
 Baby exercises
 Tummy time
 Baby support techniques
 Baby sitting development
 Encouraging baby to sit up
 Baby motor skills
 Baby physical development.</t>
  </si>
  <si>
    <t>how did chris brown learn to dance</t>
  </si>
  <si>
    <t xml:space="preserve"> Chris Brown dance moves
 Chris Brown dance training
 Chris Brown dance skills
 Chris Brown dance lessons
 Chris Brown dance style
 Chris Brown dancing techniques
 Chris Brown choreography
 Chris Brown dance inspiration
 Chris Brown dance journey
 Chris Brown dance career</t>
  </si>
  <si>
    <t>fisher-price laugh and learn walker</t>
  </si>
  <si>
    <t xml:space="preserve"> Fisher-Price Laugh and Learn Walker
 Baby walker with activity center
 Educational baby walker
 Interactive baby walker
 Toddler learning walker
 Fisher-Price walker for babies
 Baby push walker with toys
 Developmental baby walker
 Musical baby walker
 Best baby walker for learning</t>
  </si>
  <si>
    <t>is lesson that learn</t>
  </si>
  <si>
    <t xml:space="preserve"> Importance of learning lessons
 Effective learning strategies
 Lessons learned in life
 Learning from mistakes
 Life lessons to learn
 Learning from experience
 Lessons that shape us
 Lessons for personal growth
 Life lessons to live by
 Valuable lessons to learn</t>
  </si>
  <si>
    <t>duolingo learn tagalog</t>
  </si>
  <si>
    <t xml:space="preserve"> Duolingo Tagalog
 Learn Tagalog online
 Tagalog language learning
 Duolingo language course
 Tagalog lessons
 Tagalog vocabulary
 Duolingo language app
 Tagalog phrases
 Tagalog grammar
 Duolingo Tagalog course</t>
  </si>
  <si>
    <t>in what grade do you learn trigonometry</t>
  </si>
  <si>
    <t xml:space="preserve"> Trigonometry education
 Trigonometry curriculum
 Trigonometry grade level
 Trigonometry learning
 Trigonometry in school
 When is trigonometry taught
 Trigonometry in education
 What grade is trigonometry taught
 Trigonometry school level
 Trigonometry academic level</t>
  </si>
  <si>
    <t>easiest songs to learn on electric guitar</t>
  </si>
  <si>
    <t xml:space="preserve"> Beginner electric guitar songs
 Easy electric guitar songs
 Simple electric guitar songs
 Basic electric guitar songs
 Quick electric guitar songs
 Beginner-friendly electric guitar songs
 Easy guitar songs for beginners
 Simple electric guitar riffs
 Easy electric guitar chords
 Beginner electric guitar tutorials</t>
  </si>
  <si>
    <t>best podcasts to learn spanish</t>
  </si>
  <si>
    <t xml:space="preserve"> Spanish language podcasts
 Learn Spanish podcasts
 Top Spanish podcasts
 Podcasts for Spanish learners
 Best podcasts for learning Spanish
 Spanish learning resources
 Spanish language learning podcasts
 Podcasts to improve Spanish skills
 Spanish immersion podcasts
 Spanish language study podcasts</t>
  </si>
  <si>
    <t>how fast can someone learn to drive</t>
  </si>
  <si>
    <t xml:space="preserve"> Learn to drive quickly
 Fast driving lessons
 Speedy driving instruction
 Rapid driving skills
 Accelerated driving training
 Quick driving course
 Efficient driving education
 Swift driving practice
 Speedy driver's license
 Fast-track driving lessons</t>
  </si>
  <si>
    <t>is the sax easy to learn</t>
  </si>
  <si>
    <t xml:space="preserve"> Saxophone lessons
 Saxophone beginner tips
 Learning saxophone for beginners
 Is saxophone easy to play?
 Saxophone for beginners
 How to learn saxophone
 Saxophone practice tips
 Beginner saxophone techniques
 Saxophone learning resources
 Tips for learning saxophone quickly</t>
  </si>
  <si>
    <t>how long does it take to learn to weld</t>
  </si>
  <si>
    <t xml:space="preserve"> Welding learning curve
 Welding skill development
 Welding training time
 Welding proficiency timeline
 Welding expertise acquisition
 Welding education duration
 Learning to weld timeline
 Welding technique mastery
 Welding experience growth
 Welding knowledge acquisition</t>
  </si>
  <si>
    <t>is sign language hard to learn</t>
  </si>
  <si>
    <t xml:space="preserve"> Sign language difficulty
 Learning sign language
 American Sign Language (ASL)
 Is sign language easy?
 Sign language basics
 Deaf communication
 Sign language classes
 Sign language resources
 Sign language for beginners
 Difficulty of learning sign language</t>
  </si>
  <si>
    <t>easiest languages to learn for spanish speakers</t>
  </si>
  <si>
    <t xml:space="preserve"> Easiest languages for Spanish speakers
 Simple languages for Spanish speakers to learn
 Quick languages for Spanish speakers to pick up
 Best languages for Spanish speakers to learn
 Beginner-friendly languages for Spanish speakers
 Effortless languages for Spanish speakers to master
 Fastest languages for Spanish speakers to learn
 Smooth languages for Spanish speakers to acquire
 Basic languages for Spanish speakers to study
 Least challenging languages for Spanish speakers to learn</t>
  </si>
  <si>
    <t>is quickbooks easy to learn</t>
  </si>
  <si>
    <t xml:space="preserve"> QuickBooks learning curve
 QuickBooks for beginners
 QuickBooks tutorial
 QuickBooks training
 QuickBooks user-friendly
 QuickBooks ease of use
 QuickBooks beginner guide
 QuickBooks basics
 QuickBooks tips for beginners
 QuickBooks simplified instructions</t>
  </si>
  <si>
    <t>is spanish a difficult language to learn</t>
  </si>
  <si>
    <t xml:space="preserve"> Learn Spanish
 Spanish language difficulty
 Spanish language learning
 Tips for learning Spanish
 Spanish language challenges
 Is Spanish hard to learn?
 Spanish language difficulty level
 Spanish language learning resources
 Spanish language proficiency
 Spanish language study techniques</t>
  </si>
  <si>
    <t>how long will it take to learn sql</t>
  </si>
  <si>
    <t xml:space="preserve"> SQL learning time
 SQL learning duration
 Time to learn SQL
 SQL learning speed
 SQL learning timeline
 How to learn SQL quickly
 SQL learning process
 SQL learning tips
 SQL learning resources
 SQL learning curve</t>
  </si>
  <si>
    <t>learn reading .com</t>
  </si>
  <si>
    <t xml:space="preserve"> Reading skills
 Reading comprehension
 Phonics
 Sight words
 Literacy
 Reading strategies
 Reading fluency
 Reading activities
 Early reading
 Reading development
1 Reading resources
1 Reading programs
1 Reading curriculum
1 Reading intervention
1 Reading assessment
1 Reading games
1 Reading apps
1 Reading tips
1 Reading techniques
20. Reading practice</t>
  </si>
  <si>
    <t>what episode does luffy learn observation haki</t>
  </si>
  <si>
    <t xml:space="preserve"> Luffy observation haki episode
 One Piece Luffy haki training episode
 Luffy learns observation haki scene
 Monkey D. Luffy haki awakening episode
 How does Luffy develop observation haki
 Luffy's first observation haki moment
 One Piece Luffy future sight episode
 Luffy mastering observation haki episode
 Luffy's training in haki episode
 Luffy's haki development timeline</t>
  </si>
  <si>
    <t>how hard is the piano to learn</t>
  </si>
  <si>
    <t xml:space="preserve"> Piano learning difficulty
 Piano learning curve
 Beginner piano challenges
 Piano skill development
 Piano practice commitment
 Piano lesson difficulty
 Piano playing complexity
 Piano learning process
 Piano technique challenges
 Piano mastery journey</t>
  </si>
  <si>
    <t>good shows to learn spanish</t>
  </si>
  <si>
    <t xml:space="preserve"> Spanish learning TV shows
 Best Spanish shows for language learners
 Educational Spanish TV series
 Spanish language shows for beginners
 Top TV shows to improve Spanish skills
 Spanish immersion TV programs
 Popular shows for learning Spanish
 Spanish language learning through TV
 TV shows for practicing Spanish
 Spanish language television for learners</t>
  </si>
  <si>
    <t>should you learn more than one language at a time</t>
  </si>
  <si>
    <t xml:space="preserve"> Benefits of learning multiple languages simultaneously
 Language learning strategies
 Multilingualism advantages
 Tips for learning multiple languages at once
 Language learning efficiency
 Polyglot advantages
 Multilingual brain benefits
 Language learning techniques
 Multilingual education
 Language learning resources</t>
  </si>
  <si>
    <t>how to learn to ride a unicycle</t>
  </si>
  <si>
    <t xml:space="preserve"> Unicycle riding tips
 Unicycle lessons
 Beginner unicycle techniques
 Unicycle riding for beginners
 Learning to ride a unicycle
 Unicycle training
 Unicycle skills
 Unicycle practice
 Unicycle balance exercises
 Unicycle tutorial</t>
  </si>
  <si>
    <t>why is drawing conclusions an important skill for readers to learn?</t>
  </si>
  <si>
    <t xml:space="preserve"> Drawing conclusions
 Reading comprehension
 Critical thinking
 Inference skills
 Analytical thinking
 Reading skills
 Importance of drawing conclusions
 Reading strategies
 Textual evidence
 Cognitive skills
1 Problem solving
1 Decision making
1 Interpretation skills
1 Reading development
1 Educational skills.</t>
  </si>
  <si>
    <t>what instrument should i learn</t>
  </si>
  <si>
    <t xml:space="preserve"> Best instrument to learn
 Musical instrument options
 Choosing a musical instrument
 Beginner instrument recommendations
 Instrument selection guide
 Popular instruments for beginners
 Easy instruments to learn
 Instrument for beginners
 Musical instrument advice
 How to choose a musical instrument</t>
  </si>
  <si>
    <t>what grade do you learn quadratic equations</t>
  </si>
  <si>
    <t xml:space="preserve"> Quadratic equations
 Algebra
 Mathematics
 Grade level for quadratic equations
 Curriculum for quadratic equations
 Learning quadratic equations
 High school math
 Quadratic formula
 Solving quadratic equations
 Math education grade levels</t>
  </si>
  <si>
    <t>when do i learn alohomora in hogwarts legacy</t>
  </si>
  <si>
    <t xml:space="preserve"> Hogwarts Legacy
 Alohomora spell
 Learning spells in Hogwarts Legacy
 Harry Potter video game
 Hogwarts Legacy release date
 Hogwarts Legacy gameplay
 Hogwarts Legacy spells
 Hogwarts Legacy character progression
 Hogwarts Legacy magic abilities
 Hogwarts Legacy spellcasting mechanics</t>
  </si>
  <si>
    <t>learn to fly fish near me</t>
  </si>
  <si>
    <t xml:space="preserve"> Fly fishing classes near me
 Fly fishing lessons
 Learn fly fishing techniques
 Fly fishing instructor
 Fly fishing schools
 Fly fishing workshops
 Best places to learn fly fishing
 Fly fishing for beginners
 Fly fishing guides near me
 Fly fishing courses</t>
  </si>
  <si>
    <t>what is a new skill you would like to learn in college</t>
  </si>
  <si>
    <t xml:space="preserve"> College skill development
 Learning new skills in college
 Skill acquisition in higher education
 College skill-building opportunities
 Enhancing skills in college
 Developing new skills in university
 Skill development for students
 College skill acquisition
 New skill learning in higher education
 College skill enhancement opportunities</t>
  </si>
  <si>
    <t>best podcasts to learn history</t>
  </si>
  <si>
    <t xml:space="preserve"> History podcasts
 Educational podcasts
 Historical podcasts
 Top history podcasts
 Podcasts for learning history
 Best history podcasts
 History lessons podcasts
 History education podcasts
 Podcasts on historical events
 Podcasts about world history</t>
  </si>
  <si>
    <t>learn to fly 3 unblocked games</t>
  </si>
  <si>
    <t xml:space="preserve"> Learn to fly 3 unblocked
 Play learn to fly 3 online
 Unblocked learn to fly games
 Free online flying games
 Learn to fly 3 hacked
 Best flying games unblocked
 Learn to fly 3 cool math
 Play learn to fly 3 at school
 Unblocked games for kids
 Flying games for beginners</t>
  </si>
  <si>
    <t>how hard to learn sign language</t>
  </si>
  <si>
    <t xml:space="preserve"> Learn sign language difficulty
 Sign language learning challenges
 How difficult is it to learn sign language
 Sign language learning curve
 Best way to learn sign language
 Sign language learning resources
 Tips for learning sign language
 Sign language fluency
 Mastering sign language
 Sign language proficiency levels</t>
  </si>
  <si>
    <t>what age can babies learn to swim</t>
  </si>
  <si>
    <t xml:space="preserve"> Baby swimming lessons
 Infant swim classes
 Swimming skills for babies
 Water safety for infants
 Teaching babies to swim
 Infant swimming techniques
 Baby swim programs
 Swimming milestones for babies
 Baby swim gear
 Swim readiness for infants</t>
  </si>
  <si>
    <t>what more do we learn about the story from the prologue in act two?</t>
  </si>
  <si>
    <t xml:space="preserve"> Prologue in act two
 Story analysis
 Act two prologue
 Character development
 Plot progression
 Story insights
 Prologue significance
 Act two revelations
 Literary analysis
 Theme exploration</t>
  </si>
  <si>
    <t>what episode does luffy learn haki</t>
  </si>
  <si>
    <t xml:space="preserve"> Luffy haki episode
 Luffy learning haki
 One Piece Luffy haki training episode
 Luffy haki awakening episode
 Monkey D. Luffy haki episode
 One Piece haki introduction episode
 Luffy haki development episode
 Luffy haki power episode
 One Piece Luffy haki mastery episode
 Luffy haki training arc episode</t>
  </si>
  <si>
    <t>learn sci rammer</t>
  </si>
  <si>
    <t xml:space="preserve"> SCI Rammer tutorial
 SCI Rammer guide
 SCI Rammer tips
 How to use SCI Rammer
 SCI Rammer training
 SCI Rammer techniques
 SCI Rammer best practices
 SCI Rammer for beginners
 SCI Rammer online course
 SCI Rammer tutorial video</t>
  </si>
  <si>
    <t>turbo learn</t>
  </si>
  <si>
    <t xml:space="preserve"> Turbo learn
 Accelerated learning
 Fast learning techniques
 Quick learning methods
 Speed learning
 Rapid learning strategies
 Efficient learning tips
 Turbocharge your learning
 Learn quickly
 Boost learning speed
1 Turbo learning tools
1 Turbo learning resources
1 Learn faster
1 Learn efficiently
1 Accelerated learning programs</t>
  </si>
  <si>
    <t>scikit-learn kmeans</t>
  </si>
  <si>
    <t xml:space="preserve"> Scikit-learn kmeans clustering
 Kmeans algorithm in scikit-learn
 Python kmeans clustering
 Scikit-learn kmeans tutorial
 Implementing kmeans in scikit-learn
 Scikit-learn kmeans example
 Kmeans clustering with scikit-learn
 Scikit-learn kmeans documentation
 Scikit-learn kmeans parameters
 Scikit-learn kmeans accuracy</t>
  </si>
  <si>
    <t>is it hard to learn to play guitar</t>
  </si>
  <si>
    <t xml:space="preserve"> Learn guitar
 Guitar lessons
 Beginner guitar
 Guitar tutorials
 Guitar playing
 Guitar practice
 Guitar techniques
 Guitar skills
 Easy guitar songs
 Guitar tips
1 Guitar chords
1 Guitar strumming
1 Guitar fingerpicking
1 Guitar theory
1 Guitar practice routine</t>
  </si>
  <si>
    <t>fisher-price learn with puppy walker</t>
  </si>
  <si>
    <t xml:space="preserve"> Fisher-Price puppy walker
 Learn with puppy walker
 Fisher-Price baby walker
 Interactive puppy walker
 Toddler learning walker
 Educational baby walker
 Fisher-Price puppy toy
 Puppy walker for infants
 Developmental walker for babies
 Fisher-Price puppy walker reviews</t>
  </si>
  <si>
    <t>what level does zubat learn wing attack</t>
  </si>
  <si>
    <t xml:space="preserve"> Zubat wing attack level
 Zubat wing attack move
 Zubat wing attack learn
 Zubat wing attack evolution
 Zubat wing attack level up
 Zubat wing attack TM
 Zubat wing attack gen 1
 Zubat wing attack gen 3
 Zubat wing attack gen 4
 Zubat wing attack gen 5</t>
  </si>
  <si>
    <t>is a piano hard to learn</t>
  </si>
  <si>
    <t xml:space="preserve"> Piano learning difficulty
 Piano skill level
 Piano practice tips
 Piano playing techniques
 Piano beginner challenges
 Piano lessons difficulty
 Piano learning curve
 Piano mastery
 Piano playing hurdles
 Piano playing mastery</t>
  </si>
  <si>
    <t>fun songs to learn on the guitar</t>
  </si>
  <si>
    <t xml:space="preserve"> Fun guitar songs
 Guitar songs for beginners
 Easy guitar songs
 Popular guitar songs
 Guitar songs to learn
 Beginner guitar songs
 Fun songs to play on guitar
 Guitar songs for kids
 Acoustic guitar songs
 Guitar songs for beginners with chords</t>
  </si>
  <si>
    <t>how long to learn a language 5e</t>
  </si>
  <si>
    <t xml:space="preserve"> Language learning time frame
 Language learning duration
 Learning a language timeline
 Language fluency timeline
 Language proficiency timeframe
 Language learning speed
 Language acquisition time
 Language learning process
 Language learning journey
 Language learning resources</t>
  </si>
  <si>
    <t>banjo songs to learn</t>
  </si>
  <si>
    <t xml:space="preserve"> Banjo songs
 Learn banjo songs
 Best banjo songs to learn
 Easy banjo songs to learn
 Beginner banjo songs
 Intermediate banjo songs
 Advanced banjo songs
 Popular banjo songs
 Traditional banjo songs
 Modern banjo songs
1 Bluegrass banjo songs
1 Folk banjo songs
1 Country banjo songs
1 Banjo tablature
1 Banjo chords
1 Banjo tutorials
1 Banjo lessons
1 Banjo songbooks
1 Banjo music
20. Banjo instrumental songs.</t>
  </si>
  <si>
    <t>best way to learn mandarin reddit</t>
  </si>
  <si>
    <t xml:space="preserve"> Learn Mandarin Reddit
 Best way to learn Mandarin
 Mandarin language learning tips
 Mandarin language resources Reddit
 Mandarin learning community Reddit
 Online Mandarin courses Reddit
 Mandarin language apps Reddit
 Mandarin language immersion Reddit
 Mandarin language study group Reddit
 Mandarin language fluency Reddit</t>
  </si>
  <si>
    <t>is italian easier to learn than french</t>
  </si>
  <si>
    <t xml:space="preserve"> Italian vs French language learning
 Easiest language to learn: Italian or French?
 Comparing Italian and French difficulty
 Benefits of learning Italian over French
 Is Italian language easier than French?
 Learning Italian or French for beginners
 Italian language learning tips
 French vs Italian language difficulty
 Which is simpler: Italian or French?
 Learning Italian compared to learning French</t>
  </si>
  <si>
    <t>what age to learn piano</t>
  </si>
  <si>
    <t xml:space="preserve"> Piano learning age
 Best age to start piano
 Piano lessons for kids
 When to begin piano
 Piano for children
 Early piano lessons
 Piano learning for beginners
 Age to start music lessons
 Piano skills development
 Piano education for kids</t>
  </si>
  <si>
    <t>what can we learn about west african history from the epic of sundiata?</t>
  </si>
  <si>
    <t xml:space="preserve"> West African history
 Epic of Sundiata
 Sundiata Keita
 Mali Empire
 Oral tradition
 Griots
 Cultural heritage
 Historical lessons
 African kingdoms
 Traditional storytelling
1 Heroic narratives
1 African folklore
1 Ancient civilizations
1 Leadership qualities
1 African traditions</t>
  </si>
  <si>
    <t>how long does it take to learn katakana</t>
  </si>
  <si>
    <t xml:space="preserve"> Learn katakana quickly
 Katakana learning time
 Katakana study duration
 Speed up katakana learning
 Katakana learning tips
 Mastering katakana time frame
 Katakana language learning speed
 Katakana fluency timeline
 Efficient katakana learning
 Katakana proficiency timeframe</t>
  </si>
  <si>
    <t>easiest songs to learn on bass</t>
  </si>
  <si>
    <t xml:space="preserve"> Easiest bass songs
 Beginner bass songs
 Simple bass songs
 Bass songs for beginners
 Easy bass guitar songs
 Basic bass songs
 Quick bass songs to learn
 Beginner-friendly bass songs
 Simple bass riffs
 Easy bass lines</t>
  </si>
  <si>
    <t>fisher-price laugh and learn</t>
  </si>
  <si>
    <t xml:space="preserve"> Fisher-Price Laugh and Learn
 Fisher-Price Laugh and Learn toys
 Fisher-Price Laugh and Learn reviews
 Fisher-Price Laugh and Learn playtime
 Fisher-Price Laugh and Learn educational toys
 Fisher-Price Laugh and Learn toddler toys
 Fisher-Price Laugh and Learn interactive toys
 Fisher-Price Laugh and Learn development
 Fisher-Price Laugh and Learn best toys
 Fisher-Price Laugh and Learn baby toys</t>
  </si>
  <si>
    <t>best way to learn cybersecurity</t>
  </si>
  <si>
    <t xml:space="preserve"> Cybersecurity training
 Online cybersecurity courses
 Cybersecurity certification
 Cybersecurity learning resources
 Cybersecurity skills development
 Cybersecurity education
 Cybersecurity training programs
 Cybersecurity workshops
 Cybersecurity tutorials
 Cybersecurity best practices</t>
  </si>
  <si>
    <t>easy surahs to learn</t>
  </si>
  <si>
    <t xml:space="preserve"> Easy surahs 
 Surahs for beginners 
 Simple surahs 
 Surahs for memorization 
 Surahs for beginners to memorize 
 Surahs for easy recitation 
 Short surahs for memorization 
 Surahs for beginners to learn 
 Easy surahs to recite 
 Surahs for beginners to recite</t>
  </si>
  <si>
    <t>best netflix shows to learn spanish</t>
  </si>
  <si>
    <t xml:space="preserve"> Best Netflix shows for learning Spanish
 Spanish language learning shows on Netflix
 Top Spanish TV series on Netflix
 Learn Spanish with Netflix shows
 Spanish language immersion shows on Netflix
 Best Spanish shows for language learners
 Netflix series to improve Spanish skills
 Spanish TV shows for beginners on Netflix
 Learn Spanish through Netflix
 Spanish language educational shows on Netflix</t>
  </si>
  <si>
    <t>learn marketo</t>
  </si>
  <si>
    <t xml:space="preserve"> Marketo training
 Marketo tutorials
 Marketo certification
 Marketo online courses
 Marketo resources
 Marketo best practices
 Marketo beginner's guide
 Marketo tips and tricks
 Marketo advanced techniques
 Marketo training programs
1 Marketo learning resources
1 Marketo courses online
1 Marketo training materials
1 Marketo tutorial videos
1 Marketo certification programs</t>
  </si>
  <si>
    <t>duolingo learn korean</t>
  </si>
  <si>
    <t xml:space="preserve"> Duolingo Korean
 Learn Korean online
 Korean language learning
 Duolingo language app
 Korean lessons
 Study Korean with Duolingo
 Korean vocabulary
 Korean grammar
 Online Korean courses
 Duolingo language learning platform</t>
  </si>
  <si>
    <t>in what episode does luffy learn haki</t>
  </si>
  <si>
    <t xml:space="preserve"> Luffy haki training episode
 One Piece Luffy haki episode
 Luffy learns haki episode number
 Luffy haki awakening episode
 Luffy haki development episode
 When does Luffy learn haki in One Piece
 Luffy haki mastery episode
 Luffy haki power episode
 Luffy haki training arc
 Luffy haki revelation episode</t>
  </si>
  <si>
    <t>best places to learn coding</t>
  </si>
  <si>
    <t xml:space="preserve"> Best coding bootcamps
 Top coding schools
 Online coding courses
 Coding resources
 Programming tutorials
 Coding workshops
 Coding classes
 Coding programs
 Learn coding online
 Coding for beginners
1 Coding education
1 Coding certifications
1 Coding workshops near me
1 Coding schools near me
1 Coding courses for beginners</t>
  </si>
  <si>
    <t>jobs that pay you to learn</t>
  </si>
  <si>
    <t xml:space="preserve"> Paid learning opportunities
 Job training with pay
 Learn and earn jobs
 Paid apprenticeships
 Training programs with salary
 Paid on-the-job training
 Earn while you learn jobs
 Paid educational internships
 Salary for learning new skills
 Paid skill development jobs</t>
  </si>
  <si>
    <t>is it hard to learn asl</t>
  </si>
  <si>
    <t xml:space="preserve"> Is ASL difficult to learn
 Learning ASL difficulty level
 Challenges of learning ASL
 ASL learning obstacles
 How hard is it to learn ASL
 ASL learning experience
 Tips for learning ASL
 ASL learning resources
 ASL learning process
 Benefits of learning ASL</t>
  </si>
  <si>
    <t>is duolingo good to learn japanese</t>
  </si>
  <si>
    <t xml:space="preserve"> Duolingo Japanese
 Learn Japanese with Duolingo
 Duolingo language learning
 Japanese learning app
 Best way to learn Japanese
 Duolingo for beginners
 Japanese language learning tools
 Duolingo Japanese review
 Is Duolingo effective for learning Japanese
 Duolingo vs traditional Japanese learning methods</t>
  </si>
  <si>
    <t>learn mind power</t>
  </si>
  <si>
    <t xml:space="preserve"> Mind power techniques
 Unlocking mind power
 Enhancing mental abilities
 Mind power training
 Developing mental strength
 Boosting brain power
 Mind power exercises
 Improving cognitive function
 Harnessing the power of the mind
 Mental empowerment techniques</t>
  </si>
  <si>
    <t>best book to learn seo</t>
  </si>
  <si>
    <t xml:space="preserve"> Best book to learn SEO
 SEO book recommendations
 Top SEO books
 SEO learning resources
 Beginner SEO books
 SEO guide for beginners
 SEO book reviews
 Essential SEO books
 SEO learning materials
 Recommended SEO reading</t>
  </si>
  <si>
    <t>fisher-price laugh &amp; learn wake up &amp; learn coffee mug baby &amp; toddler toy with music &amp; lights</t>
  </si>
  <si>
    <t xml:space="preserve"> Fisher-Price Laugh &amp; Learn
 Wake Up &amp; Learn Coffee Mug
 Baby &amp; Toddler Toy
 Music &amp; Lights
 Educational Toy
 Interactive Learning Toy
 Fisher-Price Toy
 Baby Development Toy
 Sensory Toy
 Early Learning Toy
1 Fisher-Price Laugh &amp; Learn Toy
1 Toddler Learning Toy
1 Baby Musical Toy
1 Fisher-Price Coffee Mug Toy
1 Fisher-Price Lights and Sounds Toy</t>
  </si>
  <si>
    <t>learn about cars</t>
  </si>
  <si>
    <t xml:space="preserve"> Car maintenance tips
 Car repair guide
 Car buying tips
 Car care advice
 Automotive education
 Vehicle maintenance checklist
 Car ownership tips
 Automotive knowledge
 Car maintenance basics
 Car troubleshooting guide</t>
  </si>
  <si>
    <t>hebrew hard to learn</t>
  </si>
  <si>
    <t xml:space="preserve"> Hebrew language difficulty
 Learning Hebrew challenges
 Is Hebrew difficult to learn?
 Hebrew language complexity
 Mastering Hebrew
 Hebrew language hurdles
 Learning Hebrew struggles
 Hebrew language barriers
 Tips for learning Hebrew
 Hebrew language study techniques</t>
  </si>
  <si>
    <t>how to learn to swim laps</t>
  </si>
  <si>
    <t xml:space="preserve"> Swimming techniques
 Lap swimming
 Swim workouts
 Beginner swimming
 Swimming lessons
 Swim drills
 Freestyle swimming
 Backstroke
 Breaststroke
 Swimming for fitness
1 Swim training
1 Improving swimming endurance
1 Swim strokes
1 Swim gear
1 Swim tips for beginners</t>
  </si>
  <si>
    <t>learn to crochet classes near me</t>
  </si>
  <si>
    <t xml:space="preserve"> Crochet classes
 Crochet lessons
 Crochet workshops
 Crochet tutorials
 Crochet for beginners
 Crochet classes for adults
 Crochet classes for kids
 Crochet classes near me
 Local crochet classes
 Crochet instruction
1 Crochet workshops near me
1 Learn to crochet classes
1 Beginner crochet classes
1 Crochet classes for all levels
1 Crocheting classes near me</t>
  </si>
  <si>
    <t>synonym for learn about</t>
  </si>
  <si>
    <t xml:space="preserve"> Explore
 Discover
 Understand
 Educate
 Familiarize
 Acquaint
 Study
 Gain knowledge
 Absorb information
 Grasp concept</t>
  </si>
  <si>
    <t>why is it so hard to learn spanish</t>
  </si>
  <si>
    <t xml:space="preserve"> Difficulty learning Spanish
 Challenges of learning Spanish
 Spanish language learning struggles
 Tips for learning Spanish
 Spanish language barriers
 Overcoming obstacles in learning Spanish
 Best methods for learning Spanish
 Spanish language learning difficulties
 Spanish language learning tips
 Common problems learning Spanish</t>
  </si>
  <si>
    <t>is it hard to learn how to tattoo</t>
  </si>
  <si>
    <t xml:space="preserve"> Tattooing for beginners
 Learning how to tattoo
 Tattooing techniques
 Tattoo apprenticeship
 Tattoo training
 Tattooing skills
 Tattooing tutorials
 Tattooing basics
 Tattooing tips for beginners
 Tattooing classes</t>
  </si>
  <si>
    <t>learn behavioral logo</t>
  </si>
  <si>
    <t xml:space="preserve"> Behavioral logo design
 Logo design principles
 Psychology of logos
 Branding psychology
 Logo design techniques
 Behavioral branding
 Logo design psychology
 Emotional branding
 Logo design strategies
 Behavioral design principles</t>
  </si>
  <si>
    <t>best songs to learn on drums</t>
  </si>
  <si>
    <t xml:space="preserve"> Drum covers
 Drum tutorials
 Drum lessons
 Drumming techniques
 Drumming exercises
 Drumming for beginners
 Drumming for intermediate
 Drumming for advanced
 Drumming tips
 Drumming practice songs</t>
  </si>
  <si>
    <t>what episode does luffy learn gear 1</t>
  </si>
  <si>
    <t xml:space="preserve"> Luffy gear 1 episode
 One Piece Luffy gear 1
 Luffy gear 1 moment
 When does Luffy learn gear 1
 Gear 1 Luffy episode
 Luffy first gear episode
 One Piece gear 1 episode
 Luffy gear 1 training
 Luffy gear 1 fight episode
 Gear 1 Luffy scene</t>
  </si>
  <si>
    <t>how hard is it to learn saxophone</t>
  </si>
  <si>
    <t xml:space="preserve"> Learn saxophone difficulty
 Saxophone learning curve
 Saxophone skill level
 Beginner saxophone challenges
 Saxophone playing difficulty
 Saxophone learning process
 Mastering saxophone
 Saxophone practice tips
 Saxophone technique difficulty
 Saxophone playing proficiency</t>
  </si>
  <si>
    <t>watch learn emotional intelligence, the key determiner of success videos</t>
  </si>
  <si>
    <t xml:space="preserve"> Emotional intelligence training videos
 Success through emotional intelligence
 Key determiner of success
 Emotional intelligence skills
 Watch and learn emotional intelligence
 Emotional intelligence development
 Importance of emotional intelligence
 Emotional intelligence in the workplace
 Success and emotional intelligence
 Emotional intelligence coaching videos</t>
  </si>
  <si>
    <t>easy trades to learn for females</t>
  </si>
  <si>
    <t xml:space="preserve"> Easy trades for women
 Simple trades for females
 Beginner-friendly trades for women
 Trades for women to learn quickly
 Trades for females with no experience
 Female-friendly trades to learn
 Trades for women looking to switch careers
 Trades for women interested in hands-on work
 Trades for women seeking new opportunities
 Trades for women looking for a change</t>
  </si>
  <si>
    <t>fisher-price laugh and learn toys</t>
  </si>
  <si>
    <t xml:space="preserve"> Fisher-Price Laugh and Learn toys
 Educational toys for babies
 Interactive baby toys
 Toddler learning toys
 Fisher-Price Laugh and Learn Smart Stages
 Baby development toys
 Fisher-Price Laugh and Learn Puppy
 Baby sensory toys
 Fisher-Price Laugh and Learn chair
 Baby musical toys</t>
  </si>
  <si>
    <t>is ukulele easy to learn than guitar</t>
  </si>
  <si>
    <t xml:space="preserve"> Ukulele vs guitar
 Ukulele learning curve
 Guitar vs ukulele difficulty
 Ukulele beginner tips
 Is ukulele easier than guitar
 Ukulele lessons for beginners
 Ukulele for beginners
 Ukulele vs guitar for beginners
 How to learn ukulele
 Ukulele tutorial</t>
  </si>
  <si>
    <t>learn adobe analytics for free</t>
  </si>
  <si>
    <t xml:space="preserve"> Adobe Analytics tutorials
 Free Adobe Analytics training
 Learn Adobe Analytics online
 Adobe Analytics courses
 Adobe Analytics certification
 Adobe Analytics for beginners
 Adobe Analytics tutorial for beginners
 Adobe Analytics training program
 Adobe Analytics online course
 Free Adobe Analytics resources</t>
  </si>
  <si>
    <t>where to learn carpentry near me</t>
  </si>
  <si>
    <t xml:space="preserve"> Carpentry classes near me
 Carpentry workshops nearby
 Local carpentry courses
 Carpentry training programs
 Learn carpentry in my area
 Carpentry schools close to me
 Best carpentry classes near me
 Carpentry lessons nearby
 Carpentry certification programs
 Where to find carpentry classes near me</t>
  </si>
  <si>
    <t>is greek hard to learn for english speakers</t>
  </si>
  <si>
    <t xml:space="preserve"> Greek language difficulty
 Learning Greek as an English speaker
 Greek language challenges
 Is Greek difficult for English speakers?
 Tips for learning Greek as an English speaker
 Greek language learning hurdles
 Greek language proficiency for English speakers
 How hard is Greek for English speakers?
 Greek language learning resources
 Greek language study techniques</t>
  </si>
  <si>
    <t>harmonica songs to learn</t>
  </si>
  <si>
    <t xml:space="preserve"> Harmonica songs
 Learn harmonica songs
 Easy harmonica songs
 Popular harmonica songs
 Beginner harmonica songs
 Harmonica tabs
 Harmonica sheet music
 Blues harmonica songs
 Folk harmonica songs
 Harmonica songs for beginners</t>
  </si>
  <si>
    <t>learn to read drum music</t>
  </si>
  <si>
    <t xml:space="preserve"> Drum music notation
 Reading drum sheet music
 Drum notation symbols
 Drum music theory
 Drum music for beginners
 How to read drum music
 Drum music notation guide
 Drum music reading techniques
 Drum music note values
 Drum music sight reading</t>
  </si>
  <si>
    <t>when do you learn alohomora in legacy</t>
  </si>
  <si>
    <t xml:space="preserve"> Legacy game
 Alohomora spell
 Harry Potter
 Magic spells
 Wizarding world
 Gameplay tips
 Unlocking abilities
 Progression in Legacy
 Leveling up
 Game strategy</t>
  </si>
  <si>
    <t>best way to learn to drive</t>
  </si>
  <si>
    <t xml:space="preserve"> Best way to learn to drive
 Driving lessons
 Driving school
 Driving instructor
 Driver's education
 Defensive driving
 Online driving courses
 Behind-the-wheel training
 Road safety
 Driver training program
1 Beginner driver
1 Driving practice
1 Traffic laws
1 Driver's license
1 Driving skills</t>
  </si>
  <si>
    <t>how long it takes to learn c++</t>
  </si>
  <si>
    <t xml:space="preserve"> C++ learning time
 Learn C++ duration
 Time to master C++
 C++ learning curve
 How long to learn C++
 C++ skill development time
 C++ proficiency timeline
 Learn C++ quickly
 C++ learning process
 C++ mastery timeframe</t>
  </si>
  <si>
    <t>cool vape tricks to learn</t>
  </si>
  <si>
    <t xml:space="preserve"> Vape tricks
 Cool vape tricks
 Vape tricks to learn
 Advanced vape tricks
 Easy vape tricks
 Vape trick tutorials
 Vape trick videos
 Vape trick competitions
 Vape trick tips
 Vape trick techniques</t>
  </si>
  <si>
    <t>how to learn valyrian</t>
  </si>
  <si>
    <t xml:space="preserve"> Valyrian language learning
 Valyrian language course
 Learn Valyrian online
 Valyrian language tutorial
 Valyrian language resources
 Valyrian language lessons
 Valyrian language basics
 Valyrian language for beginners
 Valyrian language study guide
 Valyrian language vocabulary</t>
  </si>
  <si>
    <t>cool math games learn how to fly 2</t>
  </si>
  <si>
    <t xml:space="preserve"> Cool math games
 Learn how to fly 2
 Online math games
 Educational games
 Flying games
 Math learning games
 Fun math games
 Cool math games learn to fly
 Math games for kids
 Math games for students</t>
  </si>
  <si>
    <t>how long it takes to learn how to drive</t>
  </si>
  <si>
    <t xml:space="preserve"> Driving lessons duration
 Learning to drive timeline
 Time to master driving skills
 Driving proficiency timeline
 How long to become a skilled driver
 Learning to drive duration
 Driving practice time needed
 Becoming a confident driver timeline
 Time to pass driving test
 Driving skills development timeframe</t>
  </si>
  <si>
    <t>is it hard to learn to play the guitar</t>
  </si>
  <si>
    <t xml:space="preserve"> Learn guitar difficulty
 Guitar playing difficulty
 Guitar learning challenges
 Difficulty of learning guitar
 Guitar playing struggles
 Guitar learning obstacles
 Learning guitar complexity
 Guitar playing hurdles
 Guitar learning barriers
 Is guitar hard to learn</t>
  </si>
  <si>
    <t>what to watch to learn spanish</t>
  </si>
  <si>
    <t xml:space="preserve"> Spanish language learning
 Spanish TV shows
 Spanish movies for beginners
 Best shows to learn Spanish
 Spanish language immersion
 Spanish learning resources
 Spanish learning tips
 How to learn Spanish through watching
 Spanish language education
 Spanish language immersion programs</t>
  </si>
  <si>
    <t>what do you learn in cdl school</t>
  </si>
  <si>
    <t xml:space="preserve"> CDL school curriculum
 Commercial driver's license training
 CDL school courses
 Truck driving school lessons
 CDL training program
 Class A CDL education
 Skills learned in CDL school
 CDL school requirements
 Road safety training in CDL school
 CDL school certification</t>
  </si>
  <si>
    <t>how to learn data entry work from home</t>
  </si>
  <si>
    <t xml:space="preserve"> Data entry work from home
 Remote data entry jobs
 Online data entry training
 Work from home data entry courses
 Data entry skills
 Virtual data entry jobs
 Data entry work for beginners
 Data entry job opportunities
 Data entry training programs
 Home-based data entry work</t>
  </si>
  <si>
    <t>songs to learn to sing</t>
  </si>
  <si>
    <t xml:space="preserve"> Songs to learn to sing
 Vocal exercises
 Singing techniques
 Popular songs for beginners
 How to improve singing voice
 Best songs for vocal practice
 Singing lessons online
 Vocal warm-ups
 Songs with easy melodies
 Singing tips for beginners</t>
  </si>
  <si>
    <t>can anyone learn how to sing?</t>
  </si>
  <si>
    <t xml:space="preserve"> Singing lessons
 Vocal training
 Improve singing voice
 Singing techniques
 Vocal exercises
 Learn to sing
 Singing tips
 Singing classes
 How to sing better
 Vocal coach
1 Singing for beginners
1 Singing skills
1 Singing practice
1 Singing tutorials
1 Singing workshops</t>
  </si>
  <si>
    <t>what do you learn in 7th grade science</t>
  </si>
  <si>
    <t xml:space="preserve"> 7th grade science curriculum
 Science topics for 7th graders
 Middle school science lessons
 7th grade science standards
 Scientific concepts for 7th graders
 Science experiments for 7th grade students
 7th grade science projects
 Middle school science curriculum
 Earth science for 7th graders
 Life science topics for 7th grade</t>
  </si>
  <si>
    <t>can anyone learn to</t>
  </si>
  <si>
    <t xml:space="preserve"> Can anyone learn to 
 Learn new skills 
 Learn a new language 
 Learn to cook 
 Learn to code 
 Learn to play an instrument 
 Learn to dance 
 Learn to draw 
 Learn to swim 
 Learn to garden 
1 Learn to meditate 
1 Learn to ski 
1 Learn to sew 
1 Learn to play chess 
1 Learn to ride a bike</t>
  </si>
  <si>
    <t>how long does it take for someone to learn how to drive</t>
  </si>
  <si>
    <t xml:space="preserve"> How long to learn driving
 Driving lessons duration
 Learning to drive timeline
 Time to become a driver
 Driving skills development
 Driving practice duration
 Driving training time
 Learning to drive speed
 Driving proficiency timeline
 Becoming a competent driver</t>
  </si>
  <si>
    <t>how hard is sign language to learn</t>
  </si>
  <si>
    <t xml:space="preserve"> Sign language difficulty
 Learning sign language
 Sign language learning curve
 Is sign language hard to learn?
 Sign language challenges
 Difficulty of learning sign language
 Learning American Sign Language
 Sign language fluency
 ASL difficulty level
 Sign language proficiency</t>
  </si>
  <si>
    <t>is asl hard to learn</t>
  </si>
  <si>
    <t xml:space="preserve"> ASL difficulty level
 Learning ASL challenges
 ASL learning curve
 Is ASL difficult?
 ASL learning obstacles
 ASL complexity
 ASL skill development
 ASL proficiency
 ASL mastery
 ASL fluency levels</t>
  </si>
  <si>
    <t>how hard is asl to learn</t>
  </si>
  <si>
    <t xml:space="preserve"> ASL learning difficulty
 ASL difficulty level
 ASL learning challenges
 ASL learning curve
 ASL learning obstacles
 ASL learning process
 ASL learning tips
 Learning ASL difficulty
 ASL fluency
 ASL language learning</t>
  </si>
  <si>
    <t>unix what can learn from them</t>
  </si>
  <si>
    <t xml:space="preserve"> Unix operating system
 Unix commands
 Unix architecture
 Unix philosophy
 Unix history
 Unix benefits
 Unix features
 Unix best practices
 Unix tutorials
 Unix tips and tricks</t>
  </si>
  <si>
    <t>how to learn alohomora in hogwarts legacy</t>
  </si>
  <si>
    <t xml:space="preserve"> Hogwarts Legacy
 Alohomora spell
 Learning Alohomora
 Hogwarts Legacy gameplay
 Harry Potter universe
 Magical spells
 Hogwarts Legacy tutorial
 Unlocking spells
 Hogwarts Legacy walkthrough
 Wizarding world tutorial</t>
  </si>
  <si>
    <t>learn piano chords pdf</t>
  </si>
  <si>
    <t xml:space="preserve"> Piano chords pdf
 Learn piano chords
 Piano chord diagrams
 Piano chord progressions
 Piano chord chart pdf
 Easy piano chords
 Beginner piano chords
 Piano chord exercises
 Piano chord theory
 Piano chord lessons</t>
  </si>
  <si>
    <t>learn card magic tricks</t>
  </si>
  <si>
    <t xml:space="preserve"> Card magic tricks tutorial
 Easy card magic tricks
 Learn magic card tricks
 Card magic for beginners
 Step-by-step card magic tricks
 Card magic tricks revealed
 Best card magic tricks
 Card magic tricks for kids
 Advanced card magic tricks
 Online card magic lessons</t>
  </si>
  <si>
    <t>is a violin easy to learn</t>
  </si>
  <si>
    <t xml:space="preserve"> Is violin easy to learn
 Learning violin for beginners
 Tips for learning violin
 Easy violin lessons
 Violin learning resources
 How to start learning violin
 Beginner violin techniques
 Mastering the violin
 Violin learning process
 Violin practice tips</t>
  </si>
  <si>
    <t>easy tik tok dances to learn</t>
  </si>
  <si>
    <t xml:space="preserve"> TikTok dance tutorials
 Simple TikTok dance moves
 Beginner TikTok dances
 Fun TikTok routines
 Quick TikTok choreography
 Popular TikTok dances
 TikTok dance challenges
 Step-by-step TikTok dances
 TikTok dance for beginners
 Easy TikTok dance routines</t>
  </si>
  <si>
    <t>can u learn tagalog on duolingo</t>
  </si>
  <si>
    <t xml:space="preserve"> Tagalog language learning
 Duolingo Tagalog course
 Learning Tagalog online
 Tagalog language app
 Tagalog lessons on Duolingo
 Tagalog language fluency
 Duolingo language courses
 Tagalog vocabulary
 Tagalog grammar
 Duolingo language learning platform</t>
  </si>
  <si>
    <t>is volleyball hard to learn</t>
  </si>
  <si>
    <t xml:space="preserve"> Volleyball difficulty
 Volleyball learning curve
 Volleyball beginner tips
 Volleyball skill development
 Volleyball training techniques
 Volleyball fundamentals
 Volleyball coaching methods
 Volleyball drills for beginners
 Volleyball technique tips
 Volleyball practice strategies</t>
  </si>
  <si>
    <t>best novels to learn spanish</t>
  </si>
  <si>
    <t xml:space="preserve"> Best novels for learning Spanish
 Spanish language learning novels
 Novels to improve Spanish skills
 Spanish books for beginners
 Top novels for learning Spanish
 Novels to practice Spanish
 Learn Spanish through novels
 Best Spanish novels for language learners
 Novels to help learn Spanish
 Spanish novels for language acquisition</t>
  </si>
  <si>
    <t>is solidworks hard to learn</t>
  </si>
  <si>
    <t xml:space="preserve"> Solidworks tutorial
 Solidworks training
 Solidworks beginner guide
 Solidworks learning curve
 Solidworks difficulty level
 Solidworks tips for beginners
 Solidworks online course
 Solidworks certification
 Solidworks tutorials for beginners
 Solidworks resources for beginners</t>
  </si>
  <si>
    <t>how to learn adobe experience manager</t>
  </si>
  <si>
    <t xml:space="preserve"> Adobe Experience Manager tutorials
 AEM training courses
 AEM certification
 Adobe Experience Manager online classes
 AEM beginner's guide
 Learn AEM step by step
 AEM tutorial for beginners
 Adobe Experience Manager training resources
 AEM best practices
 Adobe Experience Manager learning materials</t>
  </si>
  <si>
    <t>if you want to be happy, you have to let go of the past and learn to sink into the present moment.</t>
  </si>
  <si>
    <t xml:space="preserve"> Letting go of the past
 Being happy
 Living in the present
 Mindfulness
 Self-improvement
 Emotional healing
 Moving forward
 Personal growth
 Positive mindset
 Finding peace</t>
  </si>
  <si>
    <t>when do you learn petrificus totalus</t>
  </si>
  <si>
    <t xml:space="preserve"> Petrificus Totalus learning
 Petrificus Totalus spell
 Harry Potter Petrificus Totalus
 How to cast Petrificus Totalus
 Petrificus Totalus tutorial
 Petrificus Totalus incantation
 Petrificus Totalus meaning
 Petrificus Totalus pronunciation
 Petrificus Totalus practice
 Petrificus Totalus lesson</t>
  </si>
  <si>
    <t>learn to fly idel</t>
  </si>
  <si>
    <t xml:space="preserve"> Flight training
 Pilot lessons
 Aviation courses
 Flight school
 Private pilot license
 Flight simulator
 Aviation training
 Flight instructor
 Aircraft navigation
 Aviation education</t>
  </si>
  <si>
    <t>good songs to learn on piano</t>
  </si>
  <si>
    <t xml:space="preserve"> Piano songs for beginners 
 Easy piano songs 
 Popular piano songs 
 Best piano songs to learn 
 Beginner piano songs 
 Piano songs for beginners with letters 
 Simple piano songs 
 Piano songs for beginners with letters 
 Easy piano songs for beginners 
 Piano songs for beginners easy</t>
  </si>
  <si>
    <t>best site to learn sql free</t>
  </si>
  <si>
    <t xml:space="preserve"> SQL tutorials
 Learn SQL online free
 SQL training
 SQL courses
 SQL basics
 SQL for beginners
 SQL certification
 SQL programming
 SQL query tutorial
 SQL database tutorial</t>
  </si>
  <si>
    <t>learn it systems</t>
  </si>
  <si>
    <t xml:space="preserve"> IT systems training
 IT systems courses
 IT systems certification
 Online IT systems learning
 IT systems tutorials
 IT systems skills
 IT systems education
 IT systems workshops
 IT systems classes
 IT systems professional development</t>
  </si>
  <si>
    <t>best way to learn spanish as an adult</t>
  </si>
  <si>
    <t xml:space="preserve"> Learn Spanish as an adult
 Best way to learn Spanish
 Spanish learning methods
 Adult Spanish language courses
 Spanish language learning tips
 Spanish language immersion programs
 Online Spanish language classes for adults
 Spanish language learning resources
 Effective ways to learn Spanish as an adult
 Adult Spanish language learning programs</t>
  </si>
  <si>
    <t>what do you learn in math 2</t>
  </si>
  <si>
    <t xml:space="preserve"> Math 2 curriculum
 Algebraic functions
 Geometry concepts
 Trigonometry basics
 Mathematical equations
 Graphing techniques
 Statistics and probability
 Problem-solving strategies
 Math 2 syllabus
 Math 2 topics</t>
  </si>
  <si>
    <t>what do you learn in cosmetology school</t>
  </si>
  <si>
    <t xml:space="preserve"> Cosmetology school curriculum
 Beauty school education
 Makeup techniques
 Hair styling skills
 Skincare training
 Nail art lessons
 Cosmetology theory
 Salon management courses
 Esthetician certification
 Barbering classes</t>
  </si>
  <si>
    <t>learn to ride unicycle</t>
  </si>
  <si>
    <t xml:space="preserve"> Unicycle riding lessons
 How to ride a unicycle
 Unicycle tutorial
 Beginner unicycle tips
 Unicycle riding techniques
 Learn to ride a unicycle
 Unicycle training
 Unicycle for beginners
 Unicycle classes
 Unicycle riding skills</t>
  </si>
  <si>
    <t>how to learn minionese</t>
  </si>
  <si>
    <t xml:space="preserve"> Minionese language
 Learn Minionese
 Minion language
 Minionese dictionary
 Speak Minionese
 Minionese phrases
 Minionese translator
 Minionese words
 Minionese alphabet
 Minionese lessons</t>
  </si>
  <si>
    <t>best app to learn italian</t>
  </si>
  <si>
    <t xml:space="preserve"> Best app to learn Italian
 Learn Italian app
 Italian language learning app
 Top Italian learning app
 Italian language app reviews
 Best Italian language app for beginners
 Italian vocabulary app
 Italian grammar app
 Interactive Italian learning app
 Italian language lessons app</t>
  </si>
  <si>
    <t>get paid to learn code online</t>
  </si>
  <si>
    <t xml:space="preserve"> Learn code online for money
 Earn money coding online
 Get paid to learn coding
 Coding jobs for beginners
 Make money learning code online
 Coding apprenticeships online
 Paid coding internships
 Coding bootcamps with job placement
 Online coding courses with payment
 Earn while you learn coding</t>
  </si>
  <si>
    <t>how long does it take to learn asl fluently</t>
  </si>
  <si>
    <t xml:space="preserve"> ASL fluency
 Learn ASL
 American Sign Language
 ASL proficiency
 ASL learning time
 ASL fluency timeline
 ASL language skills
 ASL fluency level
 ASL learning duration
 ASL mastery timeline</t>
  </si>
  <si>
    <t>learn to fly 2 unblocked</t>
  </si>
  <si>
    <t xml:space="preserve"> Learn to fly 2 unblocked
 Play learn to fly 2 unblocked
 Free online game learn to fly 2 unblocked
 Learn to fly 2 unblocked hacked
 Learn to fly 2 unblocked weebly
 Learn to fly 2 unblocked google sites
 Learn to fly 2 unblocked games
 Learn to fly 2 unblocked full screen
 Learn to fly 2 unblocked at school
 Learn to fly 2 unblocked 66</t>
  </si>
  <si>
    <t>get paid to learn tech</t>
  </si>
  <si>
    <t xml:space="preserve"> Tech apprenticeships
 Paid tech training
 Learn tech skills for money
 Earn while learning tech
 Paid tech internships
 Get paid to study tech
 Tech education with compensation
 Paid tech courses
 Earn money while learning coding
 Tech learning programs with pay
1 Paid technology training
1 Tech education for pay
1 Earn while upskilling in tech
1 Paid tech bootcamps
1 Tech learning opportunities with salary</t>
  </si>
  <si>
    <t>download learn emotional intelligence, the key determiner of success course</t>
  </si>
  <si>
    <t xml:space="preserve"> Emotional intelligence course
 Success course
 Emotional intelligence training
 Emotional intelligence download
 Key determiner of success
 Learn emotional intelligence
 Emotional intelligence skills
 Emotional intelligence development
 Success through emotional intelligence
 Emotional intelligence strategies
1 Emotional intelligence for career success
1 Emotional intelligence online course
1 Emotional intelligence resources
1 Emotional intelligence certification
1 Emotional intelligence workshop.</t>
  </si>
  <si>
    <t>is a banjo hard to learn</t>
  </si>
  <si>
    <t xml:space="preserve"> Banjo beginner tips
 Banjo learning curve
 Banjo difficulty level
 Banjo playing challenges
 Banjo skill development
 Banjo practice techniques
 Banjo lessons for beginners
 Banjo mastery
 Banjo playing obstacles
 Banjo learning process</t>
  </si>
  <si>
    <t>learn to be a builder</t>
  </si>
  <si>
    <t xml:space="preserve"> Builder training
 Construction skills
 Building techniques
 Carpentry classes
 Construction apprenticeship
 Building courses
 Learn construction
 Building skills
 Construction education
 Building trade school</t>
  </si>
  <si>
    <t>can everyone learn to swim</t>
  </si>
  <si>
    <t xml:space="preserve"> Learn to swim
 Swimming lessons
 Swim instruction
 Swimming skills
 Overcoming fear of water
 Adult swim lessons
 Swimming for beginners
 Swimming techniques
 Swim safety
 Swim confidence
1 Swim education
1 Swim training
1 Swim classes
1 Swim abilities
1 Swim proficiency</t>
  </si>
  <si>
    <t>what is the most difficult instrument to learn</t>
  </si>
  <si>
    <t xml:space="preserve"> Most difficult instrument to learn
 Hardest musical instrument to play
 Challenging musical instruments
 Instrument with steep learning curve
 Most complex instrument to master
 Difficult musical instruments for beginners
 Instrument requiring advanced skills
 Instrument with high level of difficulty
 Most demanding musical instrument
 Instrument that takes the longest to learn</t>
  </si>
  <si>
    <t>how to learn how to count money</t>
  </si>
  <si>
    <t xml:space="preserve"> Money counting skills
 Learning to count money
 Counting coins and bills
 Money counting tutorial
 Basic money counting
 Teaching kids to count money
 Money counting practice
 Money counting exercises
 Money counting techniques
 Money counting for beginners</t>
  </si>
  <si>
    <t>what can we learn from esther</t>
  </si>
  <si>
    <t xml:space="preserve"> Esther Bible study
 Lessons from Esther
 Esther character traits
 Courage in the face of adversity
 Esther's faith
 Leadership qualities of Esther
 Esther's influence
 Esther's obedience to God
 Esther's bravery
 Esther's legacy</t>
  </si>
  <si>
    <t>learn alohomora hogwarts legacy</t>
  </si>
  <si>
    <t xml:space="preserve"> Alohomora spell tutorial
 Hogwarts Legacy gameplay
 Unlocking spells in Hogwarts Legacy
 Hogwarts Legacy walkthrough
 How to learn Alohomora in Hogwarts Legacy
 Hogwarts Legacy spells guide
 Alohomora spell mechanics
 Hogwarts Legacy beginner tips
 Hogwarts Legacy magic system
 Hogwarts Legacy spellcasting techniques</t>
  </si>
  <si>
    <t>how long does it take to learn planche</t>
  </si>
  <si>
    <t xml:space="preserve"> Planche tutorial
 Planche progress
 Planche training
 Planche exercises
 Planche development
 Planche skills
 Planche beginner tips
 Planche technique
 Planche strength
 Planche progression timeline</t>
  </si>
  <si>
    <t>learn from lucas.com</t>
  </si>
  <si>
    <t xml:space="preserve"> Online learning
 Educational resources
 Lucas.com
 Training courses
 Skill development
 E-learning platform
 Professional development
 Online courses
 Learning opportunities
 Career advancement</t>
  </si>
  <si>
    <t>telenovela to learn spanish</t>
  </si>
  <si>
    <t xml:space="preserve"> Telenovela Spanish learning
 Spanish language telenovela
 Learn Spanish through telenovelas
 Telenovela for Spanish learners
 Spanish immersion with telenovelas
 Telenovela language learning
 Spanish learning with soap operas
 Best telenovelas to learn Spanish
 Spanish learning through TV shows
 Telenovela Spanish lessons</t>
  </si>
  <si>
    <t>where to learn heavy silk bandage</t>
  </si>
  <si>
    <t xml:space="preserve"> Heavy silk bandage tutorial
 Silk bandage training
 Best places to learn heavy silk bandage
 How to use heavy silk bandage
 Heavy silk bandage classes
 Silk bandage techniques
 Where to find heavy silk bandage tutorials
 Learn to apply heavy silk bandage
 Silk bandage instructional videos
 Heavy silk bandage workshops</t>
  </si>
  <si>
    <t>nj learn police</t>
  </si>
  <si>
    <t xml:space="preserve"> NJ police training
 New Jersey law enforcement training
 Police academy in NJ
 NJ police education
 Police training programs in New Jersey
 How to become a police officer in NJ
 NJ police academy requirements
 Law enforcement training in New Jersey
 NJ police academy locations
 NJ police academy application process</t>
  </si>
  <si>
    <t>how long does it take to learn java script</t>
  </si>
  <si>
    <t xml:space="preserve"> Learn JavaScript time frame
 JavaScript learning duration
 How long to master JavaScript
 JavaScript learning curve
 Time to become proficient in JavaScript
 JavaScript skill development time
 Java Script learning process
 JavaScript training period
 How much time to learn JavaScript
 JavaScript expertise timeline</t>
  </si>
  <si>
    <t>learn to crochet groups near me</t>
  </si>
  <si>
    <t xml:space="preserve"> Crochet classes
 Crochet workshops
 Crochet tutorials
 Crochet lessons
 Crochet meetups
 Crochet clubs
 Crochet gatherings
 Crochet enthusiasts
 Crochet beginners
 Crochet experts
1 Crochet community
1 Crochet group activities
1 Crochet group events
1 Crochet group meetings
1 Crochet group locations
1 Crochet group schedules
1 Crochet group membership
1 Crochet group benefits
1 Crochet group resources
20. Crochet group networking.</t>
  </si>
  <si>
    <t>how to learn to swallow cum</t>
  </si>
  <si>
    <t xml:space="preserve"> Oral sex techniques
 Swallowing tips
 Cum swallowing guide
 How to swallow semen
 Techniques for swallowing cum
 Swallowing ejaculate
 Learning to swallow cum
 Tips for swallowing semen
 Cum swallowing tutorial
 Swallowing techniques for beginners</t>
  </si>
  <si>
    <t>easiest cad cam software to learn</t>
  </si>
  <si>
    <t xml:space="preserve"> CAD CAM software for beginners
 Simple CAD CAM software
 User-friendly CAD CAM software
 Easy-to-learn CAD CAM software
 CAD CAM software for beginners
 CAD CAM software tutorials
 Best CAD CAM software for beginners
 CAD CAM software training
 CAD CAM software for beginners free
 CAD CAM software for beginners tutorial</t>
  </si>
  <si>
    <t>cool languages to learn</t>
  </si>
  <si>
    <t xml:space="preserve"> Cool languages
 Languages to learn
 Unique languages
 Trendy languages
 Popular languages
 Exciting languages
 Unusual languages
 Hip languages
 In-demand languages
 Cutting-edge languages</t>
  </si>
  <si>
    <t>make my way back home and learn to fly</t>
  </si>
  <si>
    <t xml:space="preserve"> Finding my way back home
 Learning to fly
 Journey back home
 Self-discovery
 Personal growth
 Overcoming challenges
 Inner strength
 Transformation
 Spiritual journey
 Finding purpose in life</t>
  </si>
  <si>
    <t>how hard is to learn guitar</t>
  </si>
  <si>
    <t xml:space="preserve"> Learn guitar difficulty
 Guitar learning curve
 Guitar skill level
 Guitar playing challenges
 Guitar technique difficulty
 Guitar learning process
 Guitar playing complexity
 Guitar practice difficulty
 Guitar mastery
 Guitar skill development</t>
  </si>
  <si>
    <t>how to learn to roll your rs</t>
  </si>
  <si>
    <t xml:space="preserve"> How to roll your rs
 Rolling rs pronunciation
 Spanish rolled r tutorial
 Tips for rolling your rs
 Techniques for rolling your rs
 Practice rolling your rs
 Mastering the rolled r sound
 Pronouncing rolled r correctly
 Exercises for rolling your rs
 Improving rolled r pronunciation</t>
  </si>
  <si>
    <t>sign for learn asl</t>
  </si>
  <si>
    <t xml:space="preserve"> American Sign Language
 ASL signs
 Learn ASL
 Sign language classes
 Deaf communication
 ASL alphabet
 Sign language dictionary
 ASL resources
 Sign language tutorials
 ASL courses
1 Basic ASL signs
1 Sign language for beginners
1 Online ASL lessons
1 Sign language symbols
1 ASL phrases</t>
  </si>
  <si>
    <t>what do you learn in second grade</t>
  </si>
  <si>
    <t xml:space="preserve"> Second grade curriculum
 Second grade subjects
 Second grade education
 Second grade learning
 Second grade skills
 Second grade lesson plans
 Second grade activities
 Second grade classroom
 Second grade teachers
 Second grade academics</t>
  </si>
  <si>
    <t>what do 8th graders learn in social studies</t>
  </si>
  <si>
    <t xml:space="preserve"> 8th grade social studies curriculum
 Middle school social studies topics
 Social studies lessons for 8th graders
 Eighth grade history curriculum
 Social studies standards for 8th grade
 Civics education for middle schoolers
 Geography lessons for 8th graders
 World history topics for 8th grade
 American history for middle school students
 Social studies projects for 8th graders</t>
  </si>
  <si>
    <t>learn projection mapping</t>
  </si>
  <si>
    <t xml:space="preserve"> Projection mapping tutorials
 Projection mapping software
 Projection mapping techniques
 Projection mapping for beginners
 Projection mapping training
 Projection mapping workshops
 Projection mapping courses
 Projection mapping tips
 Projection mapping resources
 Projection mapping projects</t>
  </si>
  <si>
    <t>fun piano songs to learn intermediate</t>
  </si>
  <si>
    <t xml:space="preserve"> Fun piano songs
 Intermediate piano songs
 Piano songs to learn
 Popular piano songs
 Piano sheet music
 Easy piano songs
 Piano tutorials
 Piano lessons online
 Piano practice tips
 Piano for beginners</t>
  </si>
  <si>
    <t>naive bayes scikit learn</t>
  </si>
  <si>
    <t xml:space="preserve"> Naive Bayes algorithm
 Scikit-learn Naive Bayes
 Machine learning classification
 Python Naive Bayes
 Gaussian Naive Bayes
 Multinomial Naive Bayes
 Text classification
 Data science Naive Bayes
 Naive Bayes tutorial
 Naive Bayes implementation</t>
  </si>
  <si>
    <t>is softball hard to learn</t>
  </si>
  <si>
    <t xml:space="preserve"> Softball difficulty
 Softball learning curve
 Softball skill development
 Softball fundamentals
 Softball techniques
 Softball training
 Softball drills
 Softball practice
 Softball coaching
 Softball beginner tips</t>
  </si>
  <si>
    <t>fisher price laugh and learn learning puppy</t>
  </si>
  <si>
    <t xml:space="preserve"> Fisher Price Laugh and Learn Learning Puppy
 Interactive Learning Puppy
 Educational Puppy Toy
 Toddler Learning Toy
 Fisher Price Puppy Toy
 Laugh and Learn Puppy Review
 Best Learning Toys for Toddlers
 Fisher Price Puppy for Babies
 Laugh and Learn Puppy Features
 Fisher Price Laugh and Learn Puppy Price</t>
  </si>
  <si>
    <t>how long does it take to learn how to swim for adults</t>
  </si>
  <si>
    <t xml:space="preserve"> Swimming lessons for adults
 Learn to swim as an adult
 Adult swim classes
 Swimming skills for adults
 Swim instruction for adults
 Beginner adult swim lessons
 Swimming techniques for adults
 Adult swimming programs
 Swim training for adults
 Adult swim coaching</t>
  </si>
  <si>
    <t>learn japanese nyc</t>
  </si>
  <si>
    <t xml:space="preserve"> Japanese language classes NYC
 Japanese lessons NYC
 Learn Japanese in New York
 Japanese language schools NYC
 Japanese language courses NYC
 Japanese classes Manhattan
 Best Japanese language schools in NYC
 Japanese language tutoring NYC
 Japanese language immersion program NYC
 Japanese language meetups NYC</t>
  </si>
  <si>
    <t>is the violin easy to learn</t>
  </si>
  <si>
    <t xml:space="preserve"> Violin learning
 Easy violin
 Violin for beginners
 Learn violin quickly
 Beginner violin tips
 Violin lessons
 Violin techniques
 Violin practice
 Violin tutorial
 Mastering the violin</t>
  </si>
  <si>
    <t>learn to be</t>
  </si>
  <si>
    <t xml:space="preserve"> How to learn to be
 Steps to learn to be
 Techniques to learn to be
 Tips for learning to be
 Improve your ability to be
 Develop your skills to be
 Master the art of being
 Learn to be more confident
 Learn to be more assertive
 Learn to be your best self</t>
  </si>
  <si>
    <t>what is the hardest instrument to learn how to play</t>
  </si>
  <si>
    <t xml:space="preserve"> Hardest instrument to learn
 Most difficult musical instrument
 Challenging musical instruments
 Instruments with steep learning curve
 Most complex instrument to master
 Difficult musical instruments for beginners
 Instruments requiring advanced skills
 Most demanding musical instruments
 Instruments that are hard to play
 Instrument with high level of difficulty</t>
  </si>
  <si>
    <t>how long does it take to learn to swim for adults</t>
  </si>
  <si>
    <t xml:space="preserve"> Adult swimming lessons
 Learn to swim for adults
 Swimming skills for adults
 Swimming techniques for beginners
 Swim training for adults
 Adult swim classes
 Swimming progress for adults
 Swim lessons for beginners
 Swimming proficiency for adults
 Adult swimming instruction</t>
  </si>
  <si>
    <t>what is easier to learn guitar or piano</t>
  </si>
  <si>
    <t xml:space="preserve"> Learn guitar or piano
 Guitar vs piano for beginners
 Which is easier to learn, guitar or piano?
 Beginner musical instrument
 Guitar lessons for beginners
 Piano lessons for beginners
 Easiest instrument to learn
 Guitar or piano for beginners
 Comparison of guitar and piano
 Beginner music lessons</t>
  </si>
  <si>
    <t>what level does shroomish learn spore</t>
  </si>
  <si>
    <t xml:space="preserve"> Shroomish spore move
 Shroomish level up moves
 Shroomish evolution level
 Shroomish move list
 Shroomish best moveset
 Shroomish learnable moves
 Shroomish spore move level
 Shroomish spore move generation
 Shroomish spore move details
 Shroomish spore move mechanics</t>
  </si>
  <si>
    <t>is it easier to learn to ski or snowboard</t>
  </si>
  <si>
    <t xml:space="preserve"> Skiing vs snowboarding
 Learn to ski or snowboard
 Skiing for beginners
 Snowboarding for beginners
 Skiing vs snowboarding difficulty
 Which is easier: skiing or snowboarding?
 Tips for learning to ski
 Tips for learning to snowboard
 Skiing lessons
 Snowboarding lessons
1 Skiing vs snowboarding for beginners
1 Best way to learn to ski
1 Best way to learn to snowboard
1 Skiing vs snowboarding for kids
1 Skiing vs snowboarding for adults</t>
  </si>
  <si>
    <t>when does maushold learn population bomb</t>
  </si>
  <si>
    <t xml:space="preserve"> Maushold population bomb
 Maushold learning timeline
 Maushold education on population bomb
 Maushold population growth
 Maushold knowledge on population issues
 Maushold population explosion
 Maushold population control
 Maushold environmental impact
 Maushold sustainable living
 Maushold ecological awareness</t>
  </si>
  <si>
    <t>rhyming words with learn</t>
  </si>
  <si>
    <t xml:space="preserve"> Rhyming words
 Learn
 Education
 Vocabulary
 Language
 Phonics
 Reading
 Writing
 Rhyme scheme
 Literacy
1 Rhyme words
1 Word pairs
1 English language
1 Poetry
1 Rhyme dictionary</t>
  </si>
  <si>
    <t>hah docebosaas learn sign in</t>
  </si>
  <si>
    <t xml:space="preserve"> Hah DoceboSaaS
 Learn Sign In
 DoceboSaaS login
 Sign in tutorial
 DoceboSaaS sign in process
 Learn sign in steps
 How to access DoceboSaaS
 DoceboSaaS account login
 Sign in troubleshooting
 DoceboSaaS user login guide</t>
  </si>
  <si>
    <t>how hard is it to learn piano</t>
  </si>
  <si>
    <t xml:space="preserve"> Learn piano difficulty
 Piano learning challenges
 Piano skill level
 Piano learning curve
 Piano mastery
 Piano practice difficulty
 Piano learning process
 Piano technique difficulty
 Piano playing difficulty
 Piano learning tips</t>
  </si>
  <si>
    <t>what is easier to learn snowboarding or skiing</t>
  </si>
  <si>
    <t xml:space="preserve"> Snowboarding vs skiing
 Learning snowboarding
 Learning skiing
 Beginner snowboarding tips
 Beginner skiing tips
 Which is easier to learn: snowboarding or skiing?
 Snowboarding for beginners
 Skiing for beginners
 Comparing snowboarding and skiing
 Choosing between snowboarding and skiing for beginners</t>
  </si>
  <si>
    <t>how long to learn german</t>
  </si>
  <si>
    <t xml:space="preserve"> Learn German fast
 German language learning time
 German learning duration
 How to learn German quickly
 German fluency timeline
 German language study time
 Learning German efficiently
 German proficiency timeframe
 Learn German in [X] months
 German language mastery period</t>
  </si>
  <si>
    <t>can a 3 year old learn piano</t>
  </si>
  <si>
    <t xml:space="preserve"> Piano lessons for 3 year olds
 Teaching piano to toddlers
 Early childhood piano education
 Benefits of piano lessons for young children
 How to teach a 3 year old piano
 Piano curriculum for preschoolers
 Is 3 years old too young to learn piano?
 Piano activities for toddlers
 Starting piano lessons at age 3
 Piano skills development in young children</t>
  </si>
  <si>
    <t>best books to learn about sales</t>
  </si>
  <si>
    <t xml:space="preserve"> Sales books
 Sales techniques
 Sales strategies
 Sales training
 Sales skills
 Sales best practices
 Sales success
 Sales fundamentals
 Sales education
 Sales resources
1 Sales tips
1 Sales development
1 Sales coaching
1 Sales mindset
1 Sales mastery</t>
  </si>
  <si>
    <t>adult learn piano</t>
  </si>
  <si>
    <t xml:space="preserve"> Adult piano lessons
 Piano lessons for adults
 Adult beginner piano
 Piano classes for adults
 Learn piano as an adult
 Piano lessons for grown-ups
 Adult piano instruction
 Adult piano tutorials
 Piano lessons for mature students
 Piano lessons for older adults</t>
  </si>
  <si>
    <t>good bass lines to learn</t>
  </si>
  <si>
    <t xml:space="preserve"> Bass guitar lessons
 Bass guitar techniques
 Bass guitar tabs
 Bass guitar songs
 Bass guitar riffs
 Easy bass lines
 Popular bass lines
 Beginner bass lessons
 Intermediate bass lessons
 Advanced bass techniques
1 Bass guitar exercises
1 Bass guitar scales
1 Bass guitar practice
1 Bass guitar tutorials
1 Bass guitar tips</t>
  </si>
  <si>
    <t>easiest language for spanish speakers to learn</t>
  </si>
  <si>
    <t xml:space="preserve"> Easiest language for Spanish speakers
 Language learning for Spanish speakers
 Simple languages for Spanish speakers
 Best languages for Spanish speakers to learn
 Quick languages to learn for Spanish speakers
 Spanish speakers language proficiency
 Beginner-friendly languages for Spanish speakers
 Languages similar to Spanish
 Fastest languages to learn for Spanish speakers
 Recommended languages for Spanish speakers to learn</t>
  </si>
  <si>
    <t>when does luffy learn haki episode</t>
  </si>
  <si>
    <t xml:space="preserve"> Luffy haki training episode
 One Piece Luffy haki development
 Luffy haki awakening episode
 When does Luffy master haki in One Piece
 Luffy haki training moments
 One Piece episodes featuring Luffy's haki
 Luffy's haki progression in One Piece
 Luffy's haki abilities episode
 One Piece Luffy haki power episode
 Luffy's haki training journey in One Piece</t>
  </si>
  <si>
    <t>is it hard to learn sign language</t>
  </si>
  <si>
    <t xml:space="preserve"> Learn sign language
 Sign language difficulty
 Sign language learning
 ASL difficulty
 Learning ASL
 American Sign Language difficulty
 Is sign language hard to learn
 ASL learning challenges
 Sign language complexity
 Tips for learning sign language</t>
  </si>
  <si>
    <t>what does jem learn</t>
  </si>
  <si>
    <t xml:space="preserve"> Jem character development
 Lessons learned by Jem
 Themes in To Kill a Mockingbird
 Jem Finch growth
 Moral lessons in To Kill a Mockingbird
 Jem's coming of age
 Jem's transformation
 Jem's experiences in the novel
 Jem's maturity
 Jem's life lessons</t>
  </si>
  <si>
    <t>do you need a permit to learn to drive if over 18</t>
  </si>
  <si>
    <t xml:space="preserve"> Driving permit over 18
 Permit to learn to drive
 Driving license requirements
 Legal age to learn to drive
 Driver's permit regulations
 Obtaining a driver's permit
 Age restrictions for driving permit
 Driving permit application process
 Permit to drive over 18
 Driving permit laws</t>
  </si>
  <si>
    <t>best book to learn spanish for beginners</t>
  </si>
  <si>
    <t xml:space="preserve"> Best book to learn Spanish
 Spanish learning book for beginners
 Top Spanish learning resources
 Beginner's guide to learning Spanish
 Spanish language book recommendations
 Best Spanish textbooks for beginners
 Easy ways to learn Spanish
 Essential Spanish learning materials
 Beginner-friendly Spanish books
 Spanish language study guide</t>
  </si>
  <si>
    <t>cosmetology school what do you learn</t>
  </si>
  <si>
    <t xml:space="preserve"> Cosmetology school curriculum
 Beauty school courses
 Cosmetology program
 Hair styling techniques
 Makeup application skills
 Nail care education
 Skin care training
 Esthetics classes
 Barbering lessons
 Cosmetology school requirements
1 Beauty industry knowledge
1 Hair coloring instruction
1 Salon management skills
1 Cosmetology school certification
1 Hands-on training in cosmetology</t>
  </si>
  <si>
    <t>best textbooks to learn spanish</t>
  </si>
  <si>
    <t xml:space="preserve"> Spanish textbooks
 Learn Spanish books
 Best Spanish textbooks
 Textbooks for learning Spanish
 Top textbooks for Spanish
 Spanish language textbooks
 Recommended Spanish textbooks
 Spanish learning materials
 Best books for learning Spanish
 Spanish study guides</t>
  </si>
  <si>
    <t>create with code unity learn</t>
  </si>
  <si>
    <t xml:space="preserve"> Unity game development
 Learn Unity coding
 Unity tutorials
 Coding with Unity
 Unity game design
 Unity programming
 Unity scripting
 Unity game development course
 Unity C# programming
 Unity game development tutorial</t>
  </si>
  <si>
    <t>get paid to code while you learn</t>
  </si>
  <si>
    <t xml:space="preserve"> Coding jobs
 Learn to code
 Coding for money
 Get paid to learn
 Coding career
 Remote coding jobs
 Coding internships
 Coding apprenticeships
 Earn money coding
 Coding side hustle</t>
  </si>
  <si>
    <t>how hard is it to learn the guitar</t>
  </si>
  <si>
    <t xml:space="preserve"> Learn guitar difficulty
 Guitar learning curve
 Beginner guitar challenges
 Guitar skill level
 Guitar practice difficulty
 Guitar learning process
 Guitar playing difficulty
 Guitar technique difficulty
 Guitar mastery level
 Guitar lesson difficulty</t>
  </si>
  <si>
    <t>best way to learn about cars</t>
  </si>
  <si>
    <t xml:space="preserve"> Car learning tips
 Automotive education
 Vehicle knowledge
 Car enthusiast resources
 Auto education methods
 Car learning techniques
 Best car learning resources
 How to learn about cars
 Car education tools
 Automotive learning strategies</t>
  </si>
  <si>
    <t>easiest music instrument to learn</t>
  </si>
  <si>
    <t xml:space="preserve"> Easiest music instrument
 Learn music instrument quickly
 Beginner-friendly music instrument
 Simple music instrument to learn
 Quick music instrument lessons
 Easy music instrument tutorials
 Beginner music instrument tips
 Fastest music instrument to pick up
 Basic music instrument skills
 Effortless music instrument learning</t>
  </si>
  <si>
    <t>get paid to learn programming</t>
  </si>
  <si>
    <t xml:space="preserve"> Paid programming education
 Learn coding for money
 Earn while learning programming
 Get paid to study coding
 Programming apprenticeships
 Paid coding internships
 Coding bootcamp scholarships
 Paid coding courses
 Learn programming and get paid
 Programming education funding opportunities</t>
  </si>
  <si>
    <t>easy songs to learn on bass</t>
  </si>
  <si>
    <t xml:space="preserve"> Easy bass songs
 Beginner bass songs
 Simple bass songs
 Bass songs for beginners
 Easy bass guitar songs
 Easy bass lines
 Bass songs for beginners to learn
 Easy bass riffs
 Beginner bass guitar songs
 Easy bass tabs</t>
  </si>
  <si>
    <t>can you learn hawaiian on duolingo</t>
  </si>
  <si>
    <t xml:space="preserve"> Learn Hawaiian language
 Hawaiian language learning
 Duolingo Hawaiian course
 Hawaiian language app
 Hawaiian language lessons
 Study Hawaiian online
 How to learn Hawaiian
 Hawaiian language resources
 Duolingo language courses
 Hawaiian language proficiency</t>
  </si>
  <si>
    <t>which chinese language should i learn</t>
  </si>
  <si>
    <t xml:space="preserve"> Chinese language options
 Choosing a Chinese dialect
 Mandarin vs Cantonese
 Best Chinese language to learn
 Learning Chinese dialects
 Differences between Chinese languages
 Which Chinese language is most useful
 Benefits of learning Mandarin
 Reasons to learn Cantonese
 How to decide which Chinese language to learn</t>
  </si>
  <si>
    <t>when do children learn multiplication</t>
  </si>
  <si>
    <t xml:space="preserve"> Multiplication learning stages
 Child multiplication development
 Teaching multiplication to kids
 Multiplication skills in children
 Early math skills
 Multiplication learning timeline
 Multiplication education for kids
 Multiplication milestones in childhood
 Math development in children
 Multiplication strategies for children</t>
  </si>
  <si>
    <t>one piece when does luffy learn haki</t>
  </si>
  <si>
    <t xml:space="preserve"> Luffy haki training
 One Piece Luffy haki episode
 Luffy haki abilities
 One Piece haki tutorial
 Luffy conqueror's haki
 Luffy armament haki
 Luffy observation haki
 One Piece Luffy power-up
 Luffy haki progression
 One Piece Luffy new abilities</t>
  </si>
  <si>
    <t>how to learn to freestyle</t>
  </si>
  <si>
    <t xml:space="preserve"> Freestyle learning
 Freestyle techniques
 Freestyle tips
 Freestyle practice
 Freestyle skills
 Freestyle training
 Freestyle tutorials
 Freestyle drills
 Freestyle exercises
 Freestyle progression
1 Freestyle development
1 Freestyle improvement
1 Freestyle mastery
1 Freestyle fundamentals
1 Freestyle beginner's guide</t>
  </si>
  <si>
    <t>vape tricks to learn</t>
  </si>
  <si>
    <t xml:space="preserve"> Vape tricks
 Vaping tricks
 Vape tricks tutorial
 Vape tricks for beginners
 Vape tricks easy
 Vape tricks to impress
 Vape tricks step by step
 Vape tricks for clouds
 Vape tricks for beginners tutorial
 Vape tricks for big clouds</t>
  </si>
  <si>
    <t>vtech learn to walk</t>
  </si>
  <si>
    <t xml:space="preserve"> VTech learn to walk
 Baby walker
 Toddler walker
 VTech sit-to-stand walker
 Baby learning walker
 VTech walker toy
 Infant walking toy
 VTech push walker
 Toddler walking aid
 VTech activity walker</t>
  </si>
  <si>
    <t>is keyboard easy to learn</t>
  </si>
  <si>
    <t xml:space="preserve"> Keyboard learning
 Typing skills
 Keyboard techniques
 Keyboard practice
 Keyboard proficiency
 Typing speed
 Keyboard basics
 Keyboard shortcuts
 Keyboard mastery
 Typing lessons
1 Online keyboard tutorials
1 Keyboard for beginners
1 Learn keyboard fast
1 Keyboard training
1 Keyboard exercises</t>
  </si>
  <si>
    <t>best books to learn poker</t>
  </si>
  <si>
    <t xml:space="preserve"> Poker strategy books
 Top poker books
 Learn poker books
 Best poker books for beginners
 Essential poker reading
 Poker books for advanced players
 Must-read poker books
 Top-rated poker books
 Poker books for improving skills
 Best books on poker strategy.</t>
  </si>
  <si>
    <t>hah docebosaas learn sign in app login</t>
  </si>
  <si>
    <t xml:space="preserve"> Hah DoceboSaaS
 Learn sign in app
 Login
 DoceboSaaS login
 Sign in app login
 Learning management system
 Online training platform
 User authentication
 Secure login process
 Accessing learning materials</t>
  </si>
  <si>
    <t>pokemon that can learn fly</t>
  </si>
  <si>
    <t xml:space="preserve"> Pokemon with fly ability
 Best flying Pokemon in Pokemon Go
 Flying type Pokemon list
 Pokemon that can learn fly in Sword and Shield
 How to teach Pokemon fly move
 Flying Pokemon moveset
 Flying type Pokemon strengths and weaknesses
 Pokemon that can learn fly in Let's Go Pikachu
 Flying Pokemon evolution
 Top flying Pokemon for battles</t>
  </si>
  <si>
    <t>easy songs to learn on the bass</t>
  </si>
  <si>
    <t xml:space="preserve"> Beginner bass songs
 Simple bass songs
 Easy bass guitar songs
 Bass songs for beginners
 Basic bass guitar songs
 Beginner-friendly bass songs
 Easy bass riffs
 Simple bass lines
 Bass songs to learn quickly
 Beginner bass guitar songs</t>
  </si>
  <si>
    <t>is piano easier to learn than guitar</t>
  </si>
  <si>
    <t xml:space="preserve"> Piano vs guitar difficulty
 Easiest instrument to learn
 Piano learning curve
 Guitar learning curve
 Piano vs guitar for beginners
 Benefits of learning piano
 Benefits of learning guitar
 Which is easier: piano or guitar?
 Piano lessons for beginners
 Guitar lessons for beginners</t>
  </si>
  <si>
    <t>how did frederick douglass learn to read?</t>
  </si>
  <si>
    <t xml:space="preserve"> Frederick Douglass reading
 Frederick Douglass education
 Frederick Douglass literacy
 Frederick Douglass autobiography
 Frederick Douglass learning to read
 Frederick Douglass self-taught reading
 Frederick Douglass slave education
 Frederick Douglass childhood reading
 Frederick Douglass literacy journey
 Frederick Douglass reading skills</t>
  </si>
  <si>
    <t>which episode does luffy learn haki</t>
  </si>
  <si>
    <t xml:space="preserve"> Luffy haki training episode
 One Piece Luffy haki episode
 Luffy learns haki episode number
 Luffy haki awakening episode
 When does Luffy learn haki in One Piece
 Haki training in One Piece
 Luffy's first haki episode
 Luffy haki development episode
 One Piece Luffy haki power episode
 Luffy haki mastery episode.</t>
  </si>
  <si>
    <t>learn to say sorry quotes</t>
  </si>
  <si>
    <t xml:space="preserve"> Apology quotes
 Forgiveness quotes
 Saying sorry quotes
 Quotes about apologizing
 Learning to apologize quotes
 Inspirational sorry quotes
 Empathy quotes
 Quotes about making amends
 Regret quotes
 Quotes about owning up to mistakes</t>
  </si>
  <si>
    <t>how hard is it to learn to play the piano</t>
  </si>
  <si>
    <t xml:space="preserve"> Piano learning difficulty
 Piano playing difficulty
 Piano skill development
 Piano learning curve
 Piano practice challenges
 Piano technique learning
 Piano playing struggles
 Piano beginner obstacles
 Piano learning process
 Piano playing mastery</t>
  </si>
  <si>
    <t>how long it takes to learn javascript</t>
  </si>
  <si>
    <t xml:space="preserve"> Learn JavaScript time frame
 JavaScript learning period
 Duration to master JavaScript
 Learn JavaScript timeline
 JavaScript skill acquisition time
 Time needed to learn JavaScript
 JavaScript proficiency time
 How long to learn JavaScript
 JavaScript learning curve
 JavaScript mastery time frame</t>
  </si>
  <si>
    <t>fisher price laugh and learn</t>
  </si>
  <si>
    <t xml:space="preserve"> Fisher Price Laugh and Learn
 Fisher Price Laugh and Learn toys
 Fisher Price Laugh and Learn puppy
 Fisher Price Laugh and Learn chair
 Fisher Price Laugh and Learn tablet
 Fisher Price Laugh and Learn learning toys
 Fisher Price Laugh and Learn smart stages
 Fisher Price Laugh and Learn crawl around car
 Fisher Price Laugh and Learn kitchen
 Fisher Price Laugh and Learn farm
1 Fisher Price Laugh and Learn chair pink
1 Fisher Price Laugh and Learn chair yellow
1 Fisher Price Laugh and Learn chair green
1 Fisher Price Laugh and Learn chair blue
1 Fisher Price Laugh and Learn chair purple</t>
  </si>
  <si>
    <t>when does luffy learn to control haki</t>
  </si>
  <si>
    <t xml:space="preserve"> Luffy haki training
 Luffy haki control
 Luffy haki mastery
 Luffy haki development
 Luffy haki progression
 Luffy haki abilities
 Luffy haki techniques
 Luffy haki power
 Luffy haki growth
 Luffy haki strength
1 Luffy haki training arc
1 Luffy haki awakening
1 Luffy haki improvement
1 Luffy haki evolution
1 Luffy haki mastery timeline</t>
  </si>
  <si>
    <t>signs to learn for permit test</t>
  </si>
  <si>
    <t xml:space="preserve"> Permit test signs
 Road signs for permit test
 Traffic signs for learners
 DMV permit test signs
 Study signs for permit test
 Road sign meanings for permit test
 Common permit test signs
 Sign recognition for permit test
 Traffic sign test
 Road sign practice for permit test</t>
  </si>
  <si>
    <t>how hard is it to learn swahili</t>
  </si>
  <si>
    <t xml:space="preserve"> Learn Swahili difficulty
 Swahili language learning
 Swahili fluency
 Swahili proficiency
 Swahili learning challenges
 Swahili language difficulty level
 Swahili language skills
 Swahili learning resources
 Swahili language tips
 Swahili language study techniques</t>
  </si>
  <si>
    <t>learn to ride a unicycle</t>
  </si>
  <si>
    <t xml:space="preserve"> Unicycle riding lessons
 How to ride a unicycle
 Unicycle beginner tips
 Unicycle tutorial
 Unicycle tricks for beginners
 Unicycle riding techniques
 Unicycle training
 Unicycle balancing tips
 Unicycle riding for beginners
 Unicycle riding classes</t>
  </si>
  <si>
    <t>first 3 guitar chords to learn</t>
  </si>
  <si>
    <t xml:space="preserve"> Beginner guitar chords
 Easy guitar chords for beginners
 Guitar chords for beginners
 Simple guitar chords
 Basic guitar chords
 First guitar chords to learn
 Essential guitar chords for beginners
 Beginner guitar lessons
 Guitar chord progression for beginners
 Easy guitar songs for beginners</t>
  </si>
  <si>
    <t>learn spanish reddit</t>
  </si>
  <si>
    <t xml:space="preserve"> Spanish language learning
 Reddit language learning
 Spanish learning resources
 Reddit Spanish community
 Best way to learn Spanish
 Spanish language tips
 Reddit language exchange
 Spanish language subreddit
 Online Spanish lessons
 Reddit language learning community</t>
  </si>
  <si>
    <t>is guitar or bass easier to learn</t>
  </si>
  <si>
    <t xml:space="preserve"> Guitar vs bass
 Easier instrument to learn
 Guitar lessons
 Bass lessons
 Beginner guitar tips
 Beginner bass tips
 Guitar techniques
 Bass techniques
 Guitar practice
 Bass practice
1 Learn guitar online
1 Learn bass online
1 Guitar for beginners
1 Bass for beginners
1 Guitar vs bass difficulty</t>
  </si>
  <si>
    <t>best books to learn to draw</t>
  </si>
  <si>
    <t xml:space="preserve"> Best books for drawing beginners
 Learn to draw books
 Drawing tutorials books
 Step-by-step drawing books
 Drawing instruction books
 Beginner drawing books
 Top books for learning to draw
 Drawing techniques books
 Art instruction books
 Drawing for beginners recommended books</t>
  </si>
  <si>
    <t>best book to learn trading</t>
  </si>
  <si>
    <t xml:space="preserve"> Best book for trading
 Learn trading books
 Trading education books
 Top trading books
 Stock trading books
 Forex trading books
 Day trading books
 Trading for beginners books
 Investing books
 Technical analysis books</t>
  </si>
  <si>
    <t>return to learn ucsd</t>
  </si>
  <si>
    <t xml:space="preserve"> Return to learn UCSD
 UCSD reopening plan
 UCSD fall semester
 UCSD COVID-19 updates
 UCSD campus safety measures
 UCSD remote learning
 UCSD hybrid classes
 UCSD student resources
 UCSD academic calendar
 UCSD health and safety guidelines</t>
  </si>
  <si>
    <t>what's the hardest language to learn?</t>
  </si>
  <si>
    <t xml:space="preserve"> Hardest language to learn
 Most difficult language to learn
 Challenging languages
 Language learning difficulty
 Linguistic challenges
 Complex languages
 Most demanding language
 Language proficiency levels
 Language acquisition difficulty
 Linguistic complexity</t>
  </si>
  <si>
    <t>fisher price laugh and learn coffee mug</t>
  </si>
  <si>
    <t xml:space="preserve"> Fisher Price Laugh and Learn Coffee Mug
 Baby coffee mug
 Fisher Price baby toy
 Educational baby toy
 Interactive baby toy
 Fisher Price learning toy
 Baby coffee cup
 Toddler coffee mug
 Baby sensory toy
 Fisher Price baby development toy</t>
  </si>
  <si>
    <t>what level does poipole learn dragon pulse</t>
  </si>
  <si>
    <t xml:space="preserve"> Poipole dragon pulse level
 Poipole dragon pulse move level
 Poipole dragon pulse learn level
 Poipole dragon pulse evolution level
 Poipole dragon pulse TM level
 Poipole dragon pulse move tutor
 Poipole dragon pulse generation
 Poipole dragon pulse learn set
 Poipole dragon pulse move list
 Poipole dragon pulse move tutor location</t>
  </si>
  <si>
    <t>cool dance moves to learn</t>
  </si>
  <si>
    <t xml:space="preserve"> Cool dance moves
 Learn dance moves
 Dance tutorials
 Hip dance moves
 Easy dance moves
 Popular dance moves
 Dance classes
 Dance lessons
 Dance step by step
 Dance technique tutorials
1 Fun dance moves
1 Street dance moves
1 Dance choreography
1 Dance styles
1 Dance routines</t>
  </si>
  <si>
    <t>can you learn minionese</t>
  </si>
  <si>
    <t xml:space="preserve"> Minionese language
 Minionese dictionary
 Minionese translator
 Learn Minionese online
 Minionese phrases
 Minion language
 How to speak Minionese
 Minionese words
 Minionese lessons
 Minion language course</t>
  </si>
  <si>
    <t>learn how to count back change instantly</t>
  </si>
  <si>
    <t xml:space="preserve"> Count back change
 Instant change calculation
 Counting change quickly
 Efficient change counting
 Quick change calculation
 Learn change counting
 Mastering change counting
 Speedy change calculation
 Counting back change method
 Instant change counting technique</t>
  </si>
  <si>
    <t>how to learn high valyrian</t>
  </si>
  <si>
    <t xml:space="preserve"> High Valyrian language learning
 Valyrian language tutorial
 High Valyrian lessons online
 Learn High Valyrian fast
 Valyrian language course
 High Valyrian vocabulary
 High Valyrian grammar rules
 Valyrian language resources
 High Valyrian pronunciation guide
 High Valyrian language app
1 Best way to learn High Valyrian
1 High Valyrian language classes
1 High Valyrian language for beginners
1 High Valyrian language study tips
1 High Valyrian language fluency.</t>
  </si>
  <si>
    <t>how to learn construction estimating</t>
  </si>
  <si>
    <t xml:space="preserve"> Construction estimating techniques
 Construction estimating software
 Construction estimating courses
 Construction estimating basics
 Construction estimating tools
 Construction estimating training
 Construction estimating resources
 Construction estimating for beginners
 Construction cost estimating
 Construction estimating best practices</t>
  </si>
  <si>
    <t>how to learn adobe premiere pro</t>
  </si>
  <si>
    <t xml:space="preserve"> Adobe Premiere Pro tutorials
 Video editing software
 Adobe Premiere Pro training
 Online courses for Adobe Premiere Pro
 Video editing basics
 Adobe Premiere Pro for beginners
 Adobe Premiere Pro tips
 Video editing techniques
 Adobe Premiere Pro certification
 Adobe Premiere Pro classes</t>
  </si>
  <si>
    <t>learn to mix music</t>
  </si>
  <si>
    <t xml:space="preserve"> Music mixing tutorials
 Mixing techniques
 Music production courses
 Audio mixing skills
 Online mixing classes
 Learn music production
 Mixing software
 DJ mixing tips
 Music mixing basics
 Mastering music production</t>
  </si>
  <si>
    <t>what history do you learn in 8th grade</t>
  </si>
  <si>
    <t xml:space="preserve"> 8th grade history curriculum
 American history in 8th grade
 World history for 8th graders
 Middle school history lessons
 Key historical events for 8th graders
 Social studies curriculum for 8th grade
 Important historical figures in 8th grade
 History topics for middle school students
 Eighth grade history syllabus
 Learning history in 8th grade</t>
  </si>
  <si>
    <t>beat app to learn spanish</t>
  </si>
  <si>
    <t xml:space="preserve"> Learn Spanish app
 Best Spanish learning app
 Top Spanish learning app
 Spanish language app
 Spanish learning tools
 Spanish learning resources
 Spanish learning platform
 Spanish language software
 Interactive Spanish app
 Spanish vocabulary app
1 Spanish grammar app
1 Spanish pronunciation app
1 Spanish conversation app
1 Spanish language study app
1 Spanish language lessons app</t>
  </si>
  <si>
    <t>learn to swallow cum</t>
  </si>
  <si>
    <t xml:space="preserve"> Swallowing techniques
 How to swallow cum
 Tips for swallowing
 Cum swallowing tutorial
 Benefits of swallowing cum
 Swallowing guide
 Techniques for swallowing
 Cum swallowing tips
 How to swallow semen
 Cum swallowing advice</t>
  </si>
  <si>
    <t>best book to learn korean</t>
  </si>
  <si>
    <t xml:space="preserve"> Best book to learn Korean
 Korean language learning books
 Top Korean language textbooks
 Korean language study guide
 Learn Korean through books
 Best Korean language resources
 Korean language self-study books
 Korean language for beginners book
 Korean language grammar book
 Korean language vocabulary book</t>
  </si>
  <si>
    <t>the hardest instrument to learn</t>
  </si>
  <si>
    <t xml:space="preserve"> Hardest instrument to learn
 Most difficult musical instrument
 Challenging musical instruments
 Complex instrument to master
 Instrument with steep learning curve
 Most challenging music instrument
 Difficult musical instruments to learn
 Instrument requiring high skill level
 Most demanding musical instrument
 Instrument with long learning process</t>
  </si>
  <si>
    <t>what do u learn in cosmetology school</t>
  </si>
  <si>
    <t xml:space="preserve"> Cosmetology school curriculum
 Beauty school education
 Cosmetology classes
 Hair styling techniques
 Makeup application skills
 Skincare knowledge
 Nail care training
 Beauty industry education
 Cosmetology program
 Esthetics training
1 Hair coloring techniques
1 Beauty school courses
1 Cosmetology school requirements
1 Cosmetology theory
1 Cosmetology practical skills</t>
  </si>
  <si>
    <t>buckeye learn</t>
  </si>
  <si>
    <t xml:space="preserve"> Buckeye learn platform
 Ohio State University online courses
 Buckeye learn login
 Buckeye learn app
 Buckeye learn registration
 Buckeye learn support
 Buckeye learn training
 Buckeye learn tutorials
 Buckeye learn resources
 Buckeye learn user guide</t>
  </si>
  <si>
    <t>learn to fly a helicopter cost</t>
  </si>
  <si>
    <t xml:space="preserve"> Helicopter flight training cost
 Helicopter pilot training expenses
 Cost of learning to fly a helicopter
 Helicopter flight school fees
 How much does helicopter pilot training cost
 Affordable helicopter flight lessons
 Helicopter pilot license cost
 Best helicopter flight training prices
 Helicopter pilot school tuition
 Learn to fly a helicopter cost comparison</t>
  </si>
  <si>
    <t>is it harder to learn guitar or piano</t>
  </si>
  <si>
    <t xml:space="preserve"> Guitar vs piano difficulty
 Learning guitar vs piano
 Which is easier to learn, guitar or piano
 Musical instrument difficulty comparison
 Guitar or piano, which is harder to learn
 Beginner instrument difficulty
 Learning musical instruments comparison
 Guitar or piano, which is more challenging
 Difficulty of learning guitar and piano
 Musical instrument learning curve</t>
  </si>
  <si>
    <t>what do you learn in oceanography</t>
  </si>
  <si>
    <t xml:space="preserve"> Oceanography courses
 Marine science curriculum
 Oceanography degree
 Oceanography topics
 Oceanography classes
 Study oceanography
 Oceanography education
 Oceanography major
 Oceanography research
 Oceanography career opportunities</t>
  </si>
  <si>
    <t>when does luffy learn how to use haki</t>
  </si>
  <si>
    <t xml:space="preserve"> Luffy haki training
 Luffy learning haki
 One Piece Luffy haki abilities
 Luffy haki mastery
 Luffy haki techniques
 Luffy haki progression
 One Piece haki tutorial
 Luffy haki development timeline
 How does Luffy learn haki
 Luffy haki power-up moments</t>
  </si>
  <si>
    <t>remembering unix desktops can learn them</t>
  </si>
  <si>
    <t xml:space="preserve"> Unix desktops
 Unix operating system
 Learning Unix
 Unix desktop tutorials
 Unix desktop customization
 Unix desktop environment
 Unix desktop commands
 Unix desktop tips
 Unix desktop setup
 Unix desktop basics</t>
  </si>
  <si>
    <t>how to learn carpentry for free</t>
  </si>
  <si>
    <t xml:space="preserve"> Carpentry tutorials
 Free carpentry classes
 Carpentry skills
 DIY carpentry projects
 Carpentry training
 Carpentry for beginners
 Carpentry resources
 Carpentry workshops
 Carpentry tips and tricks
 Carpentry online courses</t>
  </si>
  <si>
    <t>is guitar difficult to learn</t>
  </si>
  <si>
    <t xml:space="preserve"> Is guitar difficult to learn
 Learning guitar difficulty
 Beginner guitar challenges
 Guitar learning curve
 Mastering guitar skills
 Guitar technique difficulty
 Guitar practice tips
 Overcoming guitar obstacles
 Guitar playing difficulty
 Guitar learning process</t>
  </si>
  <si>
    <t>what pokemon can learn shadow ball</t>
  </si>
  <si>
    <t xml:space="preserve"> Pokemon shadow ball moveset
 Pokemon with shadow ball
 Shadow ball TM
 Pokemon that can learn shadow ball
 Best Pokemon for shadow ball
 Shadow ball move tutor
 Pokemon shadow ball coverage
 Shadow ball compatibility
 Shadow ball breeding
 Pokemon shadow ball stats</t>
  </si>
  <si>
    <t>learn to crochet near me</t>
  </si>
  <si>
    <t xml:space="preserve"> Crochet classes near me
 Crochet workshops nearby
 Crochet lessons in my area
 Local crochet classes
 Beginner crochet classes near me
 Crochet courses in my city
 Crochet tutorials nearby
 Learn how to crochet in-person
 Crochet workshops for beginners
 Find crochet classes near me</t>
  </si>
  <si>
    <t>earn while you learn coding</t>
  </si>
  <si>
    <t xml:space="preserve"> Coding education
 Coding skills
 Programming courses
 Online learning
 Coding bootcamp
 Earn money coding
 Coding jobs
 Remote work opportunities
 Freelance coding
 Coding career
1 Web development
1 Software engineering
1 Coding tutorials
1 Learn to code
1 Coding for beginners
1 Coding certification
1 Coding projects
1 Tech industry
1 Coding internships
20. Side hustle coding opportunities</t>
  </si>
  <si>
    <t>how difficult is hebrew to learn</t>
  </si>
  <si>
    <t xml:space="preserve"> Hebrew language difficulty
 Learning Hebrew
 Hebrew language learning
 How hard is Hebrew to learn
 Hebrew language skills
 Learning a new language
 Hebrew language fluency
 Hebrew language proficiency
 Tips for learning Hebrew
 Hebrew language resources</t>
  </si>
  <si>
    <t>how long to learn to swim</t>
  </si>
  <si>
    <t xml:space="preserve"> Learn to swim
 Swimming lessons
 Swim instruction
 Swim skills
 Swimming techniques
 Swim training
 Beginner swim lessons
 Swim progress
 Swim proficiency
 Swimming ability
1 Swim development
1 Swim duration
1 Swim practice
1 Swim education
1 Swim improvement</t>
  </si>
  <si>
    <t>how long to learn cyber security</t>
  </si>
  <si>
    <t xml:space="preserve"> Cyber security learning time
 Cyber security skills development
 Time to become a cyber security expert
 Learning curve for cyber security
 Cyber security training duration
 Cyber security knowledge acquisition
 Learning cyber security basics
 Cyber security educational timeline
 Cyber security skill-building timeline
 Time commitment for cyber security training</t>
  </si>
  <si>
    <t>best apps to learn italian</t>
  </si>
  <si>
    <t xml:space="preserve"> Best apps to learn Italian
 Learn Italian with apps
 Top Italian language learning apps
 Italian learning apps for beginners
 Interactive Italian learning apps
 Best Italian language apps for self-study
 Italian language learning tools
 Mobile apps for learning Italian
 Italian language learning resources
 Italian language apps for vocabulary building</t>
  </si>
  <si>
    <t>how to learn guitar picking</t>
  </si>
  <si>
    <t xml:space="preserve"> Guitar picking techniques
 Learn guitar picking
 Fingerstyle guitar
 Guitar picking exercises
 Improve guitar picking
 Beginner guitar picking
 Advanced guitar picking
 Guitar picking patterns
 Fingerpicking guitar
 Guitar picking lessons
1 Acoustic guitar picking
1 Electric guitar picking
1 Best guitar picking techniques
1 Guitar picking for beginners
1 Guitar picking tutorial</t>
  </si>
  <si>
    <t>easiest plane to learn to fly</t>
  </si>
  <si>
    <t xml:space="preserve"> Easiest plane to learn to fly
 Beginner-friendly aircraft
 Simple aircraft for beginners
 Aircraft for novice pilots
 Easy-to-learn airplane models
 Basic aircraft for new pilots
 Entry-level planes for flying lessons
 User-friendly airplanes for training
 Best planes for flight training
 Simple aircraft for pilot certification.</t>
  </si>
  <si>
    <t>books to read to learn spanish</t>
  </si>
  <si>
    <t xml:space="preserve"> Spanish language learning books
 Best books to learn Spanish
 Spanish grammar books
 Spanish vocabulary books
 Books for beginners learning Spanish
 How to learn Spanish through books
 Spanish reading materials
 Spanish language study books
 Spanish language textbooks
 Spanish learning resources</t>
  </si>
  <si>
    <t>can anyone learn to sing</t>
  </si>
  <si>
    <t xml:space="preserve"> Singing lessons
 Vocal training
 Learn to sing
 Singing techniques
 Vocal exercises
 Improve singing voice
 Singing tips
 Singing classes
 Online singing lessons
 Vocal coach
1 Singing practice
1 Singing skills
1 Singing for beginners
1 How to sing better
1 Vocal range
1 Singing workshops
1 Singing tutorials
1 Singing techniques for beginners
1 Singing lessons for adults
20. Singing lessons for kids</t>
  </si>
  <si>
    <t>netflix shows to watch to learn spanish</t>
  </si>
  <si>
    <t xml:space="preserve"> Netflix Spanish shows
 Spanish TV series on Netflix
 Learn Spanish with Netflix
 Best Spanish shows on Netflix
 Spanish language series on Netflix
 Netflix shows for Spanish learners
 Spanish immersion shows on Netflix
 Spanish-speaking shows on Netflix
 Netflix shows to improve Spanish
 Spanish TV shows for language learning</t>
  </si>
  <si>
    <t>easy songs to learn on bass guitar for beginners</t>
  </si>
  <si>
    <t xml:space="preserve"> Bass guitar songs for beginners
 Easy bass guitar songs
 Beginner bass guitar songs
 Simple bass guitar songs
 Bass guitar tutorials for beginners
 Easy bass guitar tabs
 Learn bass guitar quickly
 Beginner bass guitar lessons
 Basic bass guitar songs
 Bass guitar songs for newbies</t>
  </si>
  <si>
    <t>what ep does luffy learn haki</t>
  </si>
  <si>
    <t xml:space="preserve"> Luffy haki training episodes
 One Piece Luffy haki development
 Luffy haki awakening episode
 Luffy learns conqueror's haki episode
 One Piece Luffy haki progression
 Luffy haki training arc
 Luffy haki abilities episodes
 Luffy haki awakening moments
 One Piece Luffy haki mastery episode
 Luffy haki training journey episodes</t>
  </si>
  <si>
    <t>good places to learn how to drive</t>
  </si>
  <si>
    <t xml:space="preserve"> Driving schools
 Learn to drive
 Driving lessons
 Driver education
 Driving instructors
 Defensive driving
 Traffic laws
 Road safety
 Behind the wheel training
 Driver training courses
1 Driving practice
1 Permit test preparation
1 Experienced driving instructors
1 Safe driving techniques
1 Best driving schools</t>
  </si>
  <si>
    <t>learn azure sentinel pdf</t>
  </si>
  <si>
    <t xml:space="preserve"> Azure Sentinel tutorial
 Azure Sentinel guide
 Azure Sentinel training
 Azure Sentinel manual
 Azure Sentinel ebook
 Azure Sentinel PDF download
 Azure Sentinel documentation
 Azure Sentinel resources
 Azure Sentinel for beginners
 Azure Sentinel best practices</t>
  </si>
  <si>
    <t>easy to learn bass songs</t>
  </si>
  <si>
    <t xml:space="preserve"> Beginner bass songs
 Simple bass songs
 Easy bass guitar songs
 Bass songs for beginners
 Beginner-friendly bass songs
 Basic bass songs
 Beginner bass guitar songs
 Easy to play bass songs
 Simple bass guitar songs
 Easy bass riffs</t>
  </si>
  <si>
    <t>how to learn violin notes</t>
  </si>
  <si>
    <t xml:space="preserve"> Learn violin notes
 Violin note tutorial
 Violin note exercises
 Violin note chart
 Violin note practice
 Violin note lessons
 Violin note beginner
 Violin note sheet music
 Violin note fingering
 Violin note positions</t>
  </si>
  <si>
    <t>what do you learn in science in 7th grade</t>
  </si>
  <si>
    <t xml:space="preserve"> Science curriculum 7th grade
 Middle school science topics
 Scientific concepts for 7th graders
 Science lessons for 7th grade
 7th grade science curriculum
 Science education for middle school
 Core science concepts for 7th graders
 7th grade science standards
 Middle school science curriculum
 Science topics for 7th grade students</t>
  </si>
  <si>
    <t>learn dash coupons</t>
  </si>
  <si>
    <t xml:space="preserve"> LearnDash discounts
 LearnDash promo codes
 LearnDash coupon codes
 LearnDash deals
 LearnDash special offers
 LearnDash savings
 LearnDash discount codes
 LearnDash voucher codes
 LearnDash coupon discounts
 LearnDash coupon deals</t>
  </si>
  <si>
    <t>ai learn spanish</t>
  </si>
  <si>
    <t xml:space="preserve"> AI language learning
 Spanish language AI
 Artificial intelligence for Spanish learning
 AI language tutor
 Learn Spanish with AI
 Language learning technology
 AI Spanish language courses
 AI language learning apps
 Spanish language AI tools
 AI-powered language learning platform</t>
  </si>
  <si>
    <t>hogwarts learn crucio</t>
  </si>
  <si>
    <t xml:space="preserve"> Hogwarts
 Learn
 Crucio
 Harry Potter
 Dark Arts
 Defense Against the Dark Arts
 Unforgivable Curses
 Wizarding World
 Magical Spells
 Hogwarts School of Witchcraft and Wizardry
1 Voldemort
1 Bellatrix Lestrange
1 Torture Curse
1 Wizard Training
1 Dark Magic.</t>
  </si>
  <si>
    <t>we can learn to love again lyrics</t>
  </si>
  <si>
    <t xml:space="preserve"> We can learn to love again lyrics
 Song lyrics about learning to love again
 How to love again song lyrics
 Finding love again lyrics
 Moving on and learning to love again lyrics
 Lyrics about healing and love
 Learning to love after heartbreak lyrics
 Overcoming past relationships lyrics
 Finding hope in love lyrics
 Inspirational love song lyrics</t>
  </si>
  <si>
    <t>when do you learn trigonometry</t>
  </si>
  <si>
    <t xml:space="preserve"> Trigonometry learning timeline
 When is trigonometry taught
 Age for learning trigonometry
 Trigonometry curriculum
 Trigonometry education
 Trigonometry in school
 Trigonometry learning stages
 Trigonometry learning process
 Trigonometry learning resources
 Trigonometry learning materials</t>
  </si>
  <si>
    <t>do marines learn martial arts</t>
  </si>
  <si>
    <t xml:space="preserve"> Marines martial arts training
 Marine Corps martial arts program
 Marine Corps martial arts techniques
 Benefits of martial arts for Marines
 Marine Corps martial arts curriculum
 Marine Corps martial arts belt system
 Marine Corps martial arts instructors
 Marine Corps martial arts history
 Marine Corps martial arts requirements
 Marine Corps martial arts gear</t>
  </si>
  <si>
    <t>how hard is it to learn asl</t>
  </si>
  <si>
    <t xml:space="preserve"> ASL learning difficulty 
 American Sign Language learning challenges 
 ASL difficulty level 
 Learning ASL complexity 
 How to learn ASL difficulty 
 ASL learning obstacles 
 American Sign Language learning curve 
 ASL proficiency level 
 ASL learning hurdles 
 Difficulty of learning American Sign Language</t>
  </si>
  <si>
    <t>easy rap songs to learn</t>
  </si>
  <si>
    <t xml:space="preserve"> Easy rap songs
 Beginner rap songs
 Simple rap songs
 Rap songs for beginners
 Learn rap songs
 Rap songs to practice
 Easy rap lyrics
 Basic rap songs
 Rap songs for newbies
 Simple rap verses</t>
  </si>
  <si>
    <t>how to learn the trachtenberg method</t>
  </si>
  <si>
    <t xml:space="preserve"> Trachtenberg method tutorial
 Trachtenberg method techniques
 Trachtenberg method practice
 Trachtenberg method steps
 Trachtenberg method tips
 Learning Trachtenberg method
 Trachtenberg method for beginners
 Trachtenberg method multiplication
 Trachtenberg method division
 Trachtenberg method math tricks</t>
  </si>
  <si>
    <t>learn to freestyle</t>
  </si>
  <si>
    <t xml:space="preserve"> Freestyle rap
 Freestyle dance
 Freestyle swimming
 Freestyle skiing
 Freestyle soccer
 Freestyle techniques
 Freestyle tutorials
 Freestyle lessons
 Freestyle tips
 Freestyle training
1 Freestyle tricks
1 Freestyle exercises
1 Freestyle drills
1 Freestyle classes
1 Freestyle competition
1 Freestyle skills
1 Freestyle development
1 Freestyle mastery
1 Freestyle fundamentals
20. Freestyle performance</t>
  </si>
  <si>
    <t>is it hard to learn how to play the banjo</t>
  </si>
  <si>
    <t xml:space="preserve"> Banjo playing difficulty
 Learning banjo techniques
 Banjo playing challenges
 Banjo learning curve
 Banjo playing skills
 How to play the banjo
 Banjo playing tips
 Banjo beginner struggles
 Banjo playing tutorials
 Banjo learning resources</t>
  </si>
  <si>
    <t>when do kids learn to ride a bike</t>
  </si>
  <si>
    <t xml:space="preserve"> When do kids learn to ride a bike
 Bike riding age for children
 Teaching kids to ride a bike
 How to teach a child to ride a bike
 Bike riding tips for kids
 Age for learning to ride a bike
 Children bike riding skills
 Best age for kids to start riding a bike
 Bike riding milestones for kids
 Learning to ride a bike for children</t>
  </si>
  <si>
    <t>get paid to learn web development</t>
  </si>
  <si>
    <t xml:space="preserve"> Paid web development training
 Learn web development for money
 Earn while learning web development
 Get paid to learn coding
 Web development apprenticeships
 Paid coding bootcamps
 Make money learning web development
 Paid web development internships
 Learn web development for a job
 Paid online web development courses</t>
  </si>
  <si>
    <t>how to learn alohomora</t>
  </si>
  <si>
    <t xml:space="preserve"> Alohomora spell
 Harry Potter spells
 Magic spells
 Wizarding world
 Unlocking spells
 Learning magic
 Hogwarts spells
 Sorcery techniques
 Magical incantations
 Spellcasting tutorials</t>
  </si>
  <si>
    <t>fisher price laugh &amp; learn smart stages chair</t>
  </si>
  <si>
    <t xml:space="preserve"> Fisher Price Laugh &amp; Learn Smart Stages Chair
 Smart Stages Chair
 Fisher Price Chair
 Laugh &amp; Learn Chair
 Fisher Price Smart Stages
 Interactive Chair for Kids
 Educational Chair for Toddlers
 Fisher Price Learning Toy
 Smart Stages Technology
 Toddler Activity Chair
1 Fisher Price Laugh &amp; Learn Chair
1 Interactive Learning Chair
1 Fisher Price Smart Stages Chair
1 Laugh &amp; Learn Smart Stages Chair
1 Fisher Price Toddler Chair</t>
  </si>
  <si>
    <t>best podcasts to learn</t>
  </si>
  <si>
    <t xml:space="preserve"> Top educational podcasts
 Podcasts for learning
 Best podcasts for personal development
 Educational audio content
 Podcasts for self-improvement
 Top podcasts for knowledge
 Learn through podcasts
 Educational listening
 Best podcasts for growth
 Podcasts for expanding your mind</t>
  </si>
  <si>
    <t>learn dash wp discount</t>
  </si>
  <si>
    <t xml:space="preserve"> LearnDash WP discount
 LearnDash coupon code
 LearnDash promo code
 LearnDash sale
 LearnDash discount code
 LearnDash deal
 LearnDash discount offer
 LearnDash WordPress discount
 LearnDash plugin discount
 LearnDash membership discount</t>
  </si>
  <si>
    <t>best books to learn c++</t>
  </si>
  <si>
    <t xml:space="preserve"> Best books to learn C++
 C++ programming books
 Top C++ learning resources
 C++ for beginners
 Best C++ tutorials
 C++ programming guides
 Learn C++ from scratch
 Essential C++ books
 C++ coding books
 C++ textbooks for beginners</t>
  </si>
  <si>
    <t>learn python game</t>
  </si>
  <si>
    <t xml:space="preserve"> Python game development
 Python game programming
 Python game design
 Python game tutorial
 Python game development tutorial
 Learn Python game development
 Python game programming tutorial
 Python game development for beginners
 Python game coding
 Python game development course</t>
  </si>
  <si>
    <t>what do you learn in high school physics</t>
  </si>
  <si>
    <t xml:space="preserve"> High school physics curriculum
 Physics topics in high school
 High school physics lessons
 High school physics concepts
 High school physics experiments
 High school physics equations
 High school physics projects
 High school physics labs
 High school physics principles
 High school physics syllabus</t>
  </si>
  <si>
    <t>which is harder to learn english or spanish</t>
  </si>
  <si>
    <t xml:space="preserve"> Learning English vs Spanish
 Difficulty of learning English
 Difficulty of learning Spanish
 Comparing English and Spanish language learning
 Which language is harder to learn, English or Spanish?
 Tips for learning English or Spanish
 Language learning challenges
 English language learning strategies
 Spanish language learning tips
 Differences between learning English and Spanish</t>
  </si>
  <si>
    <t>fun language to learn</t>
  </si>
  <si>
    <t xml:space="preserve"> Fun language learning
 Language learning games
 Interactive language learning
 Fun foreign languages
 Engaging language courses
 Exciting language learning
 Fun ways to learn a new language
 Language learning apps
 Fun language classes
 Creative language learning techniques</t>
  </si>
  <si>
    <t>what episode does naruto learn sage</t>
  </si>
  <si>
    <t xml:space="preserve"> Naruto sage mode episode
 Naruto sage mode training episode
 Naruto sage mode tutorial episode
 Naruto sage mode transformation episode
 Naruto sage mode power episode
 Naruto sage mode abilities episode
 Naruto sage mode vs pain episode
 Naruto sage mode vs sasuke episode
 Naruto sage mode vs kurama episode
 Naruto sage mode full episode</t>
  </si>
  <si>
    <t>learn to be by yourself quotes</t>
  </si>
  <si>
    <t xml:space="preserve"> Quotes about independence
 Self-reliance quotes
 Quotes about solitude
 Quotes about self-discovery
 Quotes about self-reliance
 Quotes about self-sufficiency
 Quotes about self-love
 Quotes about self-empowerment
 Quotes about self-growth
 Quotes about self-acceptance</t>
  </si>
  <si>
    <t>is greek hard to learn</t>
  </si>
  <si>
    <t xml:space="preserve"> Greek language difficulty
 Learning Greek language
 Greek language challenges
 Is Greek easy to learn
 Greek language learning tips
 Learning Greek for beginners
 Greek language proficiency
 Greek language fluency
 Greek language study
 Greek language resources</t>
  </si>
  <si>
    <t>best songs to learn on electric guitar for beginners</t>
  </si>
  <si>
    <t xml:space="preserve"> Best songs to learn on electric guitar
 Electric guitar songs for beginners
 Easy electric guitar songs
 Beginner electric guitar songs
 Popular electric guitar songs for beginners
 Simple electric guitar songs
 Beginner electric guitar tabs
 Easy electric guitar riffs for beginners
 Top electric guitar songs for beginners
 Electric guitar songs to learn first</t>
  </si>
  <si>
    <t>learn the truth gender transformation</t>
  </si>
  <si>
    <t xml:space="preserve"> Gender transformation truth
 Gender reassignment facts
 Gender identity changes
 Gender transformation process
 Transgender truth
 Gender transition facts
 Gender transformation myths
 Gender transformation journey
 Understanding gender transformation
 Gender transformation experiences</t>
  </si>
  <si>
    <t>can you learn latin on duolingo</t>
  </si>
  <si>
    <t xml:space="preserve"> Learn Latin online
 Duolingo Latin course
 Latin language learning
 How to learn Latin
 Latin lessons on Duolingo
 Study Latin with Duolingo
 Latin learning app
 Online Latin courses
 Duolingo language courses
 Latin for beginners</t>
  </si>
  <si>
    <t>how hard is it to learn to play piano</t>
  </si>
  <si>
    <t xml:space="preserve"> Learn piano
 Piano lessons
 Piano tutorials
 Piano practice
 Piano skills
 Piano difficulty
 Piano learning curve
 Piano technique
 Piano progress
 Piano mastery
1 Piano education
1 Piano training
1 Piano music
1 Piano theory
1 Piano performance</t>
  </si>
  <si>
    <t>how long does it take to learn the trachtenberg method</t>
  </si>
  <si>
    <t xml:space="preserve"> Trachtenberg method learning time
 Trachtenberg method study duration
 Trachtenberg method mastery timeline
 Learn Trachtenberg method quickly
 Efficient learning of Trachtenberg method
 Trachtenberg method skill acquisition time
 Speed of learning Trachtenberg method
 Mastering Trachtenberg method timeframe
 Trachtenberg method learning curve
 Time needed to learn Trachtenberg method</t>
  </si>
  <si>
    <t>what age do students learn multiplication</t>
  </si>
  <si>
    <t xml:space="preserve"> Multiplication learning age
 Student multiplication age
 When do students learn multiplication
 Multiplication education age
 Age for learning multiplication tables
 Multiplication skills age
 Best age to teach multiplication
 Multiplication learning stages
 Multiplication development age
 Multiplication mastery age</t>
  </si>
  <si>
    <t>how many hours to learn guitar</t>
  </si>
  <si>
    <t xml:space="preserve"> Guitar learning hours
 Learn guitar time commitment
 Guitar practice duration
 Guitar learning schedule
 Guitar skill development time
 Guitar lesson hours
 Time needed to learn guitar
 Guitar mastery hours
 Guitar learning progress
 Efficient guitar learning hours</t>
  </si>
  <si>
    <t>learn to paint classes near me</t>
  </si>
  <si>
    <t xml:space="preserve"> Learn to paint classes
 Painting classes near me
 Art classes in my area
 Painting workshops
 Local art classes
 Beginner painting classes
 Painting lessons for adults
 Art classes for beginners
 Painting classes for kids
 Affordable painting classes
1 Local art workshops
1 Painting classes for all ages
1 Painting courses near me
1 Art classes for teens
1 Painting classes for beginners</t>
  </si>
  <si>
    <t>hardest thing to learn in math</t>
  </si>
  <si>
    <t xml:space="preserve"> Complex numbers
 Differential equations
 Calculus
 Linear algebra
 Trigonometry
 Probability theory
 Mathematical proofs
 Advanced algebra
 Geometry
 Number theory</t>
  </si>
  <si>
    <t>is the ukulele hard to learn</t>
  </si>
  <si>
    <t xml:space="preserve"> Ukulele learning difficulty
 Ukulele beginner tips
 Ukulele skill level
 Ukulele learning curve
 Ukulele practice techniques
 Ukulele mastery
 Ukulele lessons for beginners
 Ukulele playing difficulty
 Ukulele tutorial
 Ukulele learning resources</t>
  </si>
  <si>
    <t>what is a new skill you would like to learn in college?</t>
  </si>
  <si>
    <t xml:space="preserve"> College skills
 New skills in college
 Learning in college
 Skill development in college
 College education
 Skill building in college
 College learning goals
 College skill acquisition
 Skill enhancement in college
 College skill development opportunities</t>
  </si>
  <si>
    <t>when do kids learn to write their name</t>
  </si>
  <si>
    <t xml:space="preserve"> Child development milestones
 Writing skills in children
 Learning to write name
 Early literacy skills
 Handwriting development
 Preschool writing activities
 Name recognition in children
 Teaching kids to write their name
 Fine motor skills in children
 Early childhood education.</t>
  </si>
  <si>
    <t>hogwarts legacy when do i learn alohomora</t>
  </si>
  <si>
    <t xml:space="preserve"> Hogwarts Legacy
 Learn Alohomora
 Hogwarts Legacy gameplay
 Hogwarts Legacy release date
 Hogwarts Legacy spells
 Hogwarts Legacy gameplay features
 Hogwarts Legacy character progression
 Hogwarts Legacy magic abilities
 Hogwarts Legacy spellcasting
 Hogwarts Legacy secrets and mysteries</t>
  </si>
  <si>
    <t>is french horn easy to learn</t>
  </si>
  <si>
    <t xml:space="preserve"> French horn beginner tips
 Learning French horn techniques
 Mastering the French horn
 French horn practice advice
 French horn for beginners
 Easy ways to learn French horn
 French horn lessons for beginners
 French horn playing tips
 Beginner French horn exercises
 French horn practice routine</t>
  </si>
  <si>
    <t>do first graders learn multiplication</t>
  </si>
  <si>
    <t xml:space="preserve"> First graders multiplication
 Teaching multiplication to first graders
 Multiplication for young children
 Introduction to multiplication for kids
 Basic multiplication concepts for first graders
 How do first graders learn multiplication
 Multiplication activities for first graders
 First grade math multiplication
 Easy ways to teach multiplication to first graders
 Importance of learning multiplication in first grade</t>
  </si>
  <si>
    <t>rhyming words for learn</t>
  </si>
  <si>
    <t xml:space="preserve"> Rhyming words list
 Learn rhyming words
 Rhyming words for education
 Teaching rhyming words
 Rhyming words for kids
 Rhyming words for students
 Rhyming words for language learning
 Rhyming words for vocabulary
 Fun rhyming words
 Rhyming words activities</t>
  </si>
  <si>
    <t>is icelandic hard to learn</t>
  </si>
  <si>
    <t xml:space="preserve"> Icelandic language difficulty
 Learning Icelandic challenges
 Is Icelandic difficult to master
 Icelandic language complexity
 Learning Icelandic tips
 Difficulty of learning Icelandic
 How hard is Icelandic to learn
 Icelandic language learning obstacles
 Icelandic language fluency
 Icelandic language proficiency levels</t>
  </si>
  <si>
    <t>learn to.crochet kit</t>
  </si>
  <si>
    <t xml:space="preserve"> Crochet kit
 Learn to crochet
 Crochet beginner kit
 Crochet starter kit
 Crochet supplies
 Crochet tools
 Crochet tutorials
 Crochet patterns
 Crochet projects
 Crochet lessons
1 Crochet for beginners
1 Crochet essentials
1 Crochet materials
1 Crochet yarn
1 Crochet hooks
1 Crochet techniques
1 Crochet classes
1 DIY crochet kit
1 Beginner crochet set
20. Crochet workshop.</t>
  </si>
  <si>
    <t>learn anime</t>
  </si>
  <si>
    <t xml:space="preserve"> Anime tutorials
 Anime classes
 Anime workshops
 Anime lessons
 Anime education
 Anime training
 Anime courses
 Anime beginner's guide
 Anime basics
 Anime for beginners
1 Anime for dummies
1 Anime how-to
1 Anime tips
1 Anime techniques
1 Anime resources</t>
  </si>
  <si>
    <t>learn to draw books</t>
  </si>
  <si>
    <t xml:space="preserve"> How to draw books
 Drawing tutorials
 Art instruction books
 Beginner drawing books
 Step-by-step drawing guides
 Drawing techniques
 Sketching books
 Learn to draw for beginners
 Drawing fundamentals
 Drawing exercises</t>
  </si>
  <si>
    <t>can anyone learn to sing good</t>
  </si>
  <si>
    <t xml:space="preserve"> Singing lessons
 Vocal training
 Learn to sing
 Improve singing voice
 Singing techniques
 Vocal exercises
 Singing tips
 Singing practice
 How to sing better
 Vocal coach
1 Singing classes
1 Singing skills
1 Singing workshops
1 Singing tutorials
1 Vocal range development</t>
  </si>
  <si>
    <t>what's easier to learn snowboarding or skiing</t>
  </si>
  <si>
    <t xml:space="preserve"> Snowboarding vs skiing difficulty
 Easier to learn snowboarding or skiing
 Beginner snowboarding tips
 Beginner skiing tips
 Snowboarding vs skiing for beginners
 Which is easier to pick up, snowboarding or skiing?
 Learning curve for snowboarding and skiing
 Best choice for beginners, snowboarding or skiing
 Differences in learning snowboarding and skiing
 Tips for choosing between snowboarding and skiing as a beginner.</t>
  </si>
  <si>
    <t>when does luffy learn armament haki</t>
  </si>
  <si>
    <t xml:space="preserve"> Luffy armament haki
 Luffy haki training
 Luffy haki development
 One Piece armament haki
 Luffy power up
 Luffy new abilities
 Luffy haki progression
 Armament haki explanation
 Luffy haki techniques
 Luffy haki mastery</t>
  </si>
  <si>
    <t>how to learn driving fast</t>
  </si>
  <si>
    <t xml:space="preserve"> Fast driving lessons
 Accelerated driving instruction
 Quick driving skills
 Efficient driving training
 Speedy driving practice
 Rapid driving techniques
 Learn to drive quickly
 Fast track driving course
 Intensive driving lessons
 Crash course driving instruction</t>
  </si>
  <si>
    <t>is polish easy to learn for english speakers</t>
  </si>
  <si>
    <t xml:space="preserve"> Polish language learning
 Easy Polish language
 Learning Polish for English speakers
 Polish language difficulty
 Polish language for beginners
 Polish language tips
 Polish language resources
 Polish language courses
 Polish language basics
 Is Polish hard to learn for English speakers</t>
  </si>
  <si>
    <t>learn piano as adult</t>
  </si>
  <si>
    <t xml:space="preserve"> Adult piano lessons
 Piano lessons for adults
 Learn piano as an adult
 Piano classes for adults
 Adult beginner piano lessons
 Piano lessons for grown-ups
 Adult piano instruction
 Piano lessons for older beginners
 Adult piano tutorials
 Piano lessons for adult beginners</t>
  </si>
  <si>
    <t>games to learn names</t>
  </si>
  <si>
    <t xml:space="preserve"> Name learning games
 Educational name games
 Fun name learning activities
 Interactive name games
 Name recognition games
 Memory games for names
 Name learning apps
 Name identification games
 Name matching games
 Name recall games</t>
  </si>
  <si>
    <t>what is the hardest instrument to learn to play</t>
  </si>
  <si>
    <t xml:space="preserve"> Hardest instrument to learn
 Most difficult instrument to play
 Challenging musical instruments
 Instrument with steep learning curve
 Complex musical instruments
 Difficult to master instruments
 Most demanding musical instrument
 Instrument requiring advanced skills
 Tough instrument to learn
 Most challenging musical instrument to play</t>
  </si>
  <si>
    <t>best place to learn coding</t>
  </si>
  <si>
    <t>- Coding classes
- Coding bootcamps
- Online coding courses
- Coding tutorials
- Programming schools
- Best coding resources
- Coding workshops
- Coding certifications
- Coding for beginners
- Learn coding online
- Coding skills
- Coding programs
- Coding education
- Coding workshops
- Coding workshops
- Coding workshops
- Coding workshops</t>
  </si>
  <si>
    <t>learn to tat</t>
  </si>
  <si>
    <t xml:space="preserve"> Tatting tutorials
 How to tat
 Tatting for beginners
 Tatting techniques
 Tatting patterns
 Learn needle tatting
 Shuttle tatting instructions
 Online tatting classes
 Tatting for dummies
 Tatting basics</t>
  </si>
  <si>
    <t>learn emotional intelligence, the key determiner of success download</t>
  </si>
  <si>
    <t xml:space="preserve"> Emotional intelligence training
 Emotional intelligence skills
 Success through emotional intelligence
 Emotional intelligence development
 Emotional intelligence ebook
 Emotional intelligence resources
 Emotional intelligence assessment
 Emotional intelligence tips
 Emotional intelligence techniques
 Emotional intelligence mastery
1 Emotional intelligence for success
1 Emotional intelligence guide
1 Emotional intelligence workbook
1 Emotional intelligence exercises
1 Emotional intelligence strategies
1 Emotional intelligence for personal growth
1 Emotional intelligence for leadership
1 Emotional intelligence for career success
1 Emotional intelligence for self-improvement
20. Emotional intelligence for download.</t>
  </si>
  <si>
    <t>easy songs to learn on harmonica</t>
  </si>
  <si>
    <t xml:space="preserve"> Harmonica songs for beginners
 Simple harmonica tunes
 Easy harmonica songs
 Beginner harmonica songs
 Popular harmonica songs for beginners
 Harmonica songs for beginners to learn
 Easy harmonica songs for beginners
 Simple harmonica songs for beginners
 Easy harmonica songs to play
 Beginner-friendly harmonica songs</t>
  </si>
  <si>
    <t>how old do you have to be to learn to fly</t>
  </si>
  <si>
    <t xml:space="preserve"> Minimum age to learn to fly
 Flight training age requirements
 Pilot training age limit
 Flight school age restrictions
 Age to start flying lessons
 Flying lessons age eligibility
 Youngest age to become a pilot
 Flight instruction age guidelines
 Flight school age prerequisites
 Age requirement for pilot license</t>
  </si>
  <si>
    <t>where to learn jewelcrafting wotlk</t>
  </si>
  <si>
    <t xml:space="preserve"> Jewelcrafting Wotlk guide
 Jewelcrafting Wotlk tutorial
 Jewelcrafting Wotlk classes
 Best places to learn jewelcrafting Wotlk
 Jewelcrafting Wotlk training
 Jewelcrafting Wotlk courses
 Jewelcrafting Wotlk workshops
 Jewelcrafting Wotlk lessons
 Jewelcrafting Wotlk tutorials online
 Jewelcrafting Wotlk certification</t>
  </si>
  <si>
    <t>come and learn with pibby full movie</t>
  </si>
  <si>
    <t xml:space="preserve"> Come and learn with Pibby full movie
 Educational movie for kids
 Pibby full movie online
 Watch Pibby full movie
 Learning with Pibby movie
 Educational animated movie
 Pibby movie for children
 Full movie for kids
 Pibby movie streaming
 Educational entertainment for kids</t>
  </si>
  <si>
    <t>what three things does macbeth learn from the witches and apparitions and how does he react to them?</t>
  </si>
  <si>
    <t xml:space="preserve"> Macbeth witches apparitions
 Macbeth three things learned
 Macbeth witches prophecies
 Macbeth reaction witches apparitions
 Macbeth character development
 Macbeth supernatural elements
 Macbeth fate vs free will
 Macbeth ambition consequences
 Macbeth power corrupts
 Macbeth moral decay</t>
  </si>
  <si>
    <t>pokemon that can learn baton pass</t>
  </si>
  <si>
    <t xml:space="preserve"> Pokemon with Baton Pass
 Baton Pass moveset
 Baton Pass strategy
 Pokemon Baton Pass team
 Baton Pass competitive battling
 Best Baton Pass users
 Baton Pass TM
 Baton Pass egg move
 Baton Pass in Pokemon Sword and Shield
 Baton Pass combos</t>
  </si>
  <si>
    <t>learn to sew kit</t>
  </si>
  <si>
    <t xml:space="preserve"> Sewing kit
 Sewing supplies
 Beginner sewing kit
 Sewing tools
 Sewing starter kit
 Learn to sew kit
 Sewing essentials
 Sewing materials
 Sewing beginner set
 Sewing kit for beginners
1 Sewing kit for kids
1 Sewing kit for adults
1 Sewing kit for beginners with patterns
1 Sewing kit for beginners with instructions
1 Sewing kit for beginners with thread and needles</t>
  </si>
  <si>
    <t>https hah docebosaas com learn sign in</t>
  </si>
  <si>
    <t xml:space="preserve"> Docebo SaaS
 eLearning platform
 Online learning
 Learning management system
 Sign in
 User account
 Training courses
 Employee training
 Learning portal
 Cloud-based learning platform</t>
  </si>
  <si>
    <t>can crobat learn fly</t>
  </si>
  <si>
    <t xml:space="preserve"> Crobat fly move
 Crobat fly ability
 Crobat learn fly TM
 Crobat flying type
 Crobat can't learn fly
 Crobat flying moveset
 Crobat flying moves
 Crobat fly move Pokemon
 Crobat flying move list
 Crobat flying move generation</t>
  </si>
  <si>
    <t>is sql difficult to learn</t>
  </si>
  <si>
    <t xml:space="preserve"> SQL learning difficulty
 Easy way to learn SQL
 SQL tutorial difficulty
 SQL learning curve
 SQL beginner challenges
 SQL complexity
 SQL mastery
 SQL training difficulty
 SQL learning resources
 SQL difficulty level</t>
  </si>
  <si>
    <t>is sql hard to learn</t>
  </si>
  <si>
    <t xml:space="preserve"> SQL learning difficulty
 SQL basics
 SQL tutorials
 SQL courses
 SQL beginner
 SQL concepts
 SQL challenges
 SQL tips
 SQL resources
 SQL skills
1 Learning SQL
1 SQL difficulty level
1 SQL training
1 SQL for beginners
1 SQL mastery</t>
  </si>
  <si>
    <t>how hard is it to learn how to weld</t>
  </si>
  <si>
    <t xml:space="preserve"> Welding basics
 Welding techniques
 Welding for beginners
 Learning to weld
 Welding difficulty level
 Welding skills
 Welding training
 Welding tutorials
 Welding classes
 Welding certification</t>
  </si>
  <si>
    <t>best self defense to learn</t>
  </si>
  <si>
    <t xml:space="preserve"> Best self defense techniques
 Self defense classes
 Martial arts for self defense
 Krav Maga
 Brazilian Jiu-Jitsu
 Boxing for self defense
 Women's self defense
 Self defense weapons
 Self defense training
 Personal safety tips</t>
  </si>
  <si>
    <t>how to learn to squirt</t>
  </si>
  <si>
    <t xml:space="preserve"> Female ejaculation techniques
 Squirting tips
 G-spot stimulation
 Female pleasure techniques
 Squirting orgasms
 How to squirt during sex
 Squirting guide for women
 Female ejaculation education
 Squirting techniques for beginners
 Female orgasm advice</t>
  </si>
  <si>
    <t>learn fly fishing near me</t>
  </si>
  <si>
    <t xml:space="preserve"> Fly fishing lessons
 Fly fishing classes
 Fly fishing instruction
 Fly fishing schools
 Fly fishing workshops
 Fly fishing courses
 Fly fishing training
 Local fly fishing lessons
 Beginner fly fishing classes
 Advanced fly fishing instruction
1 Fly fishing schools near me
1 Fly fishing workshops near me
1 Fly fishing courses near me
1 Fly fishing training near me
1 Learn fly fishing in [location]</t>
  </si>
  <si>
    <t>what are the best martial arts to learn</t>
  </si>
  <si>
    <t xml:space="preserve"> Best martial arts to learn
 Top martial arts styles
 Martial arts for self-defense
 Popular martial arts disciplines
 Best martial arts for beginners
 Traditional martial arts
 Effective martial arts techniques
 Martial arts for fitness
 Choosing the right martial art
 Benefits of learning martial arts</t>
  </si>
  <si>
    <t>can i learn piano on a keyboard</t>
  </si>
  <si>
    <t xml:space="preserve"> Learn piano on keyboard
 Piano lessons on keyboard
 Keyboard piano tutorial
 How to play piano on a keyboard
 Keyboard vs piano for learning
 Keyboard piano for beginners
 Online keyboard piano lessons
 Best keyboard for learning piano
 Piano keyboard learning tips
 Can you learn piano on a digital keyboard</t>
  </si>
  <si>
    <t>is it easier to learn skiing or snowboarding</t>
  </si>
  <si>
    <t xml:space="preserve"> Skiing vs snowboarding
 Learning to ski
 Learning to snowboard
 Skiing for beginners
 Snowboarding for beginners
 Skiing vs snowboarding difficulty
 Which is easier: skiing or snowboarding?
 Tips for learning to ski
 Tips for learning to snowboard
 Skiing vs snowboarding for beginners</t>
  </si>
  <si>
    <t>when does zubat learn wing attack</t>
  </si>
  <si>
    <t xml:space="preserve"> Zubat moveset
 Zubat wing attack level
 Zubat evolution
 Zubat learn Wing Attack
 Zubat Wing Attack TM
 Zubat Wing Attack gen 1
 Zubat Wing Attack gen 2
 Zubat Wing Attack gen 3
 Zubat Wing Attack gen 4
 Zubat Wing Attack gen 5</t>
  </si>
  <si>
    <t>learn zillion</t>
  </si>
  <si>
    <t xml:space="preserve"> Learn Zillion
 Online learning platform
 Educational resources
 Common Core standards
 Teacher resources
 Student learning
 Digital curriculum
 Interactive lessons
 Personalized learning
 Professional development
1 Classroom resources
1 Curriculum alignment
1 Differentiated instruction
1 Student engagement
1 Data-driven instruction</t>
  </si>
  <si>
    <t>kidkraft live learn play</t>
  </si>
  <si>
    <t xml:space="preserve"> KidKraft playset
 KidKraft toy
 KidKraft play kitchen
 KidKraft dollhouse
 KidKraft playhouse
 KidKraft play table
 KidKraft playroom furniture
 KidKraft educational toys
 KidKraft interactive toys
 KidKraft imaginative play</t>
  </si>
  <si>
    <t>how many spells does a wizard learn per level</t>
  </si>
  <si>
    <t xml:space="preserve"> Wizard spells per level
 Spell progression for wizards
 Wizard spell slots
 Learning spells as a wizard
 Wizard spellcasting abilities
 Wizard spell mastery
 Wizard spell acquisition
 Wizard spell progression chart
 Wizard spellcasting mechanics
 Wizard spell learning rate</t>
  </si>
  <si>
    <t>when does liffy learn haki</t>
  </si>
  <si>
    <t xml:space="preserve"> Liffy learn haki
 One Piece haki training
 Monkey D. Luffy haki abilities
 How to unlock haki in One Piece
 Luffy haki power levels
 Luffy haki training episodes
 Haki awakening in One Piece
 Luffy haki techniques
 One Piece haki progression
 Luffy haki development timeline</t>
  </si>
  <si>
    <t>what is a new skill to learn in college princeton</t>
  </si>
  <si>
    <t xml:space="preserve"> College skills
 Princeton University
 New skills
 Learning in college
 Skill development
 College education
 Skill acquisition
 Princeton courses
 College learning opportunities
 Skill building in college</t>
  </si>
  <si>
    <t>easier to learn to ski or snowboard</t>
  </si>
  <si>
    <t xml:space="preserve"> Skiing vs snowboarding
 Skiing lessons
 Snowboarding lessons
 Skiing tips for beginners
 Snowboarding tips for beginners
 Skiing for beginners
 Snowboarding for beginners
 Easier to learn skiing or snowboarding
 Skiing vs snowboarding for beginners
 Skiing techniques
1 Snowboarding techniques
1 Best way to learn skiing or snowboarding
1 Skiing benefits
1 Snowboarding benefits
1 Skiing for kids vs snowboarding for kids</t>
  </si>
  <si>
    <t>is it difficult to learn hebrew</t>
  </si>
  <si>
    <t xml:space="preserve"> Learn Hebrew difficulty
 Hebrew language learning
 Is Hebrew hard to learn
 Tips for learning Hebrew
 Hebrew language difficulty
 Learn Hebrew challenges
 Learning Hebrew for beginners
 Hebrew language study
 Hebrew language skills
 How to learn Hebrew easily</t>
  </si>
  <si>
    <t>scikit learn naive bayes</t>
  </si>
  <si>
    <t xml:space="preserve"> Scikit learn Naive Bayes
 Naive Bayes classifier
 Machine learning with Naive Bayes
 Scikit learn tutorial
 Naive Bayes algorithm
 Classification with Naive Bayes
 Scikit learn library
 Python Naive Bayes
 Naive Bayes implementation
 Scikit learn documentation</t>
  </si>
  <si>
    <t>how do birds learn to fly</t>
  </si>
  <si>
    <t xml:space="preserve"> Bird flight training
 Avian flight development
 Bird flying techniques
 Bird flight learning process
 Avian flight skills
 How birds learn to fly
 Bird flight education
 Bird flight training methods
 Avian flight behavior
 Bird flight adaptation</t>
  </si>
  <si>
    <t>genie 7055 learn button homelink</t>
  </si>
  <si>
    <t xml:space="preserve"> Genie 7055 learn button
 Homelink programming
 Genie garage door opener
 Genie 7055 remote control
 Homelink compatibility
 Genie 7055 troubleshooting
 Genie garage door opener programming
 Homelink setup
 Genie 7055 manual
 Genie 7055 learn button location</t>
  </si>
  <si>
    <t>best motorcycles to learn on</t>
  </si>
  <si>
    <t xml:space="preserve"> Beginner motorcycles
 Easy to ride motorcycles
 Top motorcycles for beginners
 Beginner-friendly motorcycles
 Best motorcycles for new riders
 Entry-level motorcycles
 Beginner motorcycle recommendations
 Motorcycle for learning
 Starter motorcycles
 Best first motorcycles</t>
  </si>
  <si>
    <t>how quickly can i learn sql</t>
  </si>
  <si>
    <t xml:space="preserve"> Learn SQL quickly
 SQL learning speed
 Fast SQL learning
 SQL beginner guide
 SQL tutorial
 SQL crash course
 Master SQL in no time
 SQL for beginners
 SQL learning resources
 SQL training online</t>
  </si>
  <si>
    <t>what do you learn at cosmetology school</t>
  </si>
  <si>
    <t xml:space="preserve"> Cosmetology school curriculum
 Beauty school education
 Hair styling techniques
 Makeup application skills
 Nail care training
 Skin care knowledge
 Cosmetology theory
 Salon management
 Esthetician courses
 Barbering classes
1 Cosmetology licensing requirements
1 Continuing education for cosmetologists
1 Professional development for beauty professionals
1 Cosmetology school programs
1 Career opportunities in the beauty industry</t>
  </si>
  <si>
    <t>in chapter 10 we learn why the book is called to kill a mockingbird. explain the title's meaning.</t>
  </si>
  <si>
    <t xml:space="preserve"> To Kill a Mockingbird
 Chapter 10
 Book title meaning
 Mockingbird symbolism
 Harper Lee
 Atticus Finch
 Scout
 Jem
 Boo Radley
 Southern literature
1 Racism
1 Coming of age
1 Literary analysis
1 Themes in To Kill a Mockingbird
1 Harper Lee's novel</t>
  </si>
  <si>
    <t>best learn italian app</t>
  </si>
  <si>
    <t xml:space="preserve"> Learn Italian app
 Best Italian language app
 Top Italian learning app
 Italian language learning app
 Italian language app reviews
 Italian language study app
 Italian language app comparison
 Italian language app ratings
 Italian language app features
 Italian language app recommendations</t>
  </si>
  <si>
    <t>easy asian languages to learn</t>
  </si>
  <si>
    <t xml:space="preserve"> Easy Asian languages
 Learn Asian languages quickly
 Simple Asian languages to learn
 Beginner-friendly Asian languages
 Fastest Asian languages to learn
 Basic Asian languages for beginners
 Quick Asian language learning
 Asian languages for beginners
 Effortless Asian languages to learn
 Rapid Asian language acquisition</t>
  </si>
  <si>
    <t>when does luffy first learn haki</t>
  </si>
  <si>
    <t xml:space="preserve"> Luffy haki training
 Luffy haki awakening
 Luffy haki development
 Luffy haki mastery
 Luffy haki progression
 Luffy haki timeline
 Luffy haki abilities
 Luffy haki moments
 Luffy haki growth
 Luffy haki power ups</t>
  </si>
  <si>
    <t>is the piano hard to learn</t>
  </si>
  <si>
    <t xml:space="preserve"> Piano learning difficulty
 Piano lessons difficulty
 Piano playing challenges
 Piano skill development
 Piano practice tips
 Piano mastery
 Learning piano techniques
 Piano playing difficulty
 Piano learning curve
 Beginner piano struggles</t>
  </si>
  <si>
    <t>what you learn in cosmetology school</t>
  </si>
  <si>
    <t xml:space="preserve"> Cosmetology education
 Beauty school curriculum
 Hair styling techniques
 Makeup application skills
 Skin care knowledge
 Nail art training
 Hair coloring methods
 Cosmetology theory
 Salon management
 Professional development in cosmetology</t>
  </si>
  <si>
    <t>is greek a hard language to learn</t>
  </si>
  <si>
    <t xml:space="preserve"> Greek language difficulty
 Learning Greek language
 Greek language challenges
 Is Greek difficult to learn?
 Tips for learning Greek
 Greek language learning resources
 Greek language learning strategies
 Greek language proficiency
 Greek language fluency
 Benefits of learning Greek</t>
  </si>
  <si>
    <t>best children's shows to learn spanish</t>
  </si>
  <si>
    <t xml:space="preserve"> Spanish learning shows for kids
 Educational Spanish TV shows for children
 Top children's programs for learning Spanish
 Spanish language shows for kids
 Best Spanish learning shows for young learners
 Fun Spanish shows for children
 Kids' TV shows to learn Spanish
 Spanish educational series for kids
 Popular Spanish shows for children
 Interactive Spanish programs for young viewers.</t>
  </si>
  <si>
    <t>is greek easy to learn for english speakers</t>
  </si>
  <si>
    <t xml:space="preserve"> Greek language learning
 Learning Greek for English speakers
 Greek language difficulty
 Greek language for beginners
 Greek language tips
 Greek language resources
 Greek language courses
 Greek language study
 Greek language basics
 Greek language similarities to English</t>
  </si>
  <si>
    <t>best surf board to learn on</t>
  </si>
  <si>
    <t xml:space="preserve"> Best surf board for beginners
 Surf board for learning
 Beginner surf board reviews
 Top surf boards for beginners
 Easy-to-ride surf boards
 Best surf boards for new surfers
 Beginner-friendly surf boards
 Surf boards for novice surfers
 Best surf boards for learning to surf
 Top-rated surf boards for beginners</t>
  </si>
  <si>
    <t>when does a kid learn to ride a bike without training wheels</t>
  </si>
  <si>
    <t xml:space="preserve"> Child bike riding
 Learning to ride a bike
 Training wheels
 Bike riding age
 Kids bike skills
 Bicycle balance
 Riding without training wheels
 Teaching a child to ride a bike
 Bike riding milestones
 Childhood development and biking</t>
  </si>
  <si>
    <t>best book to learn piano</t>
  </si>
  <si>
    <t xml:space="preserve"> Best piano learning book
 Top piano learning resources
 Piano tutorial book
 Learn piano fast book
 Piano instruction book
 Piano lesson book
 Beginner piano book
 Piano practice book
 Piano technique book
 Piano theory book</t>
  </si>
  <si>
    <t>what martial arts should i learn</t>
  </si>
  <si>
    <t xml:space="preserve"> Best martial arts to learn
 Popular martial arts styles
 Martial arts for beginners
 Self-defense techniques
 Benefits of learning martial arts
 Choosing the right martial art
 Top martial arts for self-defense
 Traditional vs modern martial arts
 Martial arts classes near me
 Martial arts training programs</t>
  </si>
  <si>
    <t>how to learn your multiplication fast</t>
  </si>
  <si>
    <t xml:space="preserve"> Multiplication techniques
 Speed up multiplication learning
 Quick multiplication tips
 Learn multiplication quickly
 Multiplication tricks
 Master multiplication fast
 Rapid multiplication learning
 Efficient multiplication methods
 Speedy multiplication strategies
 Accelerated multiplication skills</t>
  </si>
  <si>
    <t>linguistic intelligence is the potential to learn and use spoken and written languages.</t>
  </si>
  <si>
    <t xml:space="preserve"> Linguistic intelligence
 Language learning
 Written languages
 Spoken languages
 Language skills
 Language acquisition
 Linguistic abilities
 Language development
 Language proficiency
 Linguistic potential</t>
  </si>
  <si>
    <t>best acoustic guitar songs to learn</t>
  </si>
  <si>
    <t xml:space="preserve"> Best acoustic guitar songs
 Easy acoustic guitar songs
 Popular acoustic guitar songs
 Beginner acoustic guitar songs
 Acoustic guitar songs for beginners
 Classic acoustic guitar songs
 Famous acoustic guitar songs
 Acoustic guitar songs to learn
 Top acoustic guitar songs
 Acoustic guitar songs for beginners with chords</t>
  </si>
  <si>
    <t>what are the top 10 hardest languages to learn</t>
  </si>
  <si>
    <t xml:space="preserve"> Hardest languages to learn
 Top 10 difficult languages
 Most challenging languages to master
 Languages with steep learning curves
 Linguistic challenges
 Complex languages for learners
 Difficult languages for beginners
 Most demanding languages to study
 Top languages for language learners
 Languages that are tough to learn</t>
  </si>
  <si>
    <t>can anyone learn how to sing well</t>
  </si>
  <si>
    <t xml:space="preserve"> Singing lessons
 Vocal training
 Singing techniques
 Improve singing voice
 Singing tips
 Vocal exercises
 Learn to sing
 Singing classes
 Singing skills
 Vocal coach
1 Singing practice
1 Singing workshops
1 Singing tutorials
1 Singing techniques for beginners
1 How to sing well</t>
  </si>
  <si>
    <t>easy songs to learn on the piano</t>
  </si>
  <si>
    <t xml:space="preserve"> Easy piano songs
 Beginner piano songs
 Simple piano tunes
 Piano songs for beginners
 Easy piano sheet music
 Easy piano chords
 Popular easy piano songs
 Easy piano tutorials
 Easy piano arrangements
 Easy piano melodies</t>
  </si>
  <si>
    <t>how i learn to fly movie</t>
  </si>
  <si>
    <t xml:space="preserve"> How I learn to fly movie
 Learn to fly movie
 Flying lessons movie
 Flight training movie
 Pilot training movie
 Aviation movie
 Inspirational flying movie
 Learning to fly film
 Flight school movie
 Adventure flying movie</t>
  </si>
  <si>
    <t>when does luffy learn gear 2</t>
  </si>
  <si>
    <t xml:space="preserve"> Luffy gear 2 training
 One Piece Luffy gear 2 episode
 Luffy gear 2 abilities
 How does Luffy learn gear 2
 Gear 2 technique in One Piece
 Luffy gear 2 power-up
 Luffy gear 2 fight
 When does Luffy use gear 2 first time
 Gear 2 transformation in One Piece
 Luffy gear 2 speed boost</t>
  </si>
  <si>
    <t>song to learn books of the bible</t>
  </si>
  <si>
    <t xml:space="preserve"> Bible learning songs
 Songs for learning books of the Bible
 Bible memory songs
 Bible study songs
 Christian songs for memorizing scripture
 Bible verse songs
 Songs to help memorize the books of the Bible
 Bible memory aids
 Bible study tools through music
 Biblical songs for memorization</t>
  </si>
  <si>
    <t>how long does javascript take to learn</t>
  </si>
  <si>
    <t xml:space="preserve"> JavaScript learning curve
 Time to learn JavaScript
 Learning JavaScript quickly
 Beginner JavaScript skills
 JavaScript training time
 Mastering JavaScript basics
 JavaScript proficiency timeline
 Learning JavaScript from scratch
 JavaScript skill development
 JavaScript learning resources</t>
  </si>
  <si>
    <t>best book to learn how to invest</t>
  </si>
  <si>
    <t xml:space="preserve"> Best book for investing
 Learn how to invest
 Investment strategies book
 Top investment books
 Beginner investing book
 Investment education
 Stock market books
 Personal finance books
 Financial literacy books
 Wealth building books</t>
  </si>
  <si>
    <t>how hard is it to learn polish</t>
  </si>
  <si>
    <t xml:space="preserve"> Learn Polish difficulty
 Polish language learning
 Polish language difficulty
 Learning Polish challenges
 How difficult is it to learn Polish
 Tips for learning Polish
 Polish language learning obstacles
 Polish language fluency
 Learning Polish for beginners
 Polish language study tips</t>
  </si>
  <si>
    <t>learn how to draw book</t>
  </si>
  <si>
    <t xml:space="preserve"> How to draw book
 Learn drawing techniques
 Step-by-step drawing guide
 Drawing tutorials
 Beginner drawing book
 Art instruction book
 Sketching for beginners
 Improve drawing skills
 Drawing lessons
 Creative drawing techniques</t>
  </si>
  <si>
    <t>what coding language should i learn to get a job</t>
  </si>
  <si>
    <t xml:space="preserve"> Best coding language for job
 Programming languages for employment
 Top coding languages for career
 Most in-demand coding languages
 Coding languages for job market
 Best coding language for job opportunities
 Programming languages for job prospects
 Coding languages for employment
 Which coding language to learn for job
 High-demand coding languages for job seekers</t>
  </si>
  <si>
    <t>how to learn sheet music for guitar</t>
  </si>
  <si>
    <t xml:space="preserve"> Sheet music for guitar
 Guitar sheet music
 Learn sheet music for guitar
 Guitar music notation
 Guitar music theory
 Reading sheet music for guitar
 Guitar music notation guide
 Guitar music theory basics
 Guitar sheet music for beginners
 Guitar sheet music tutorial</t>
  </si>
  <si>
    <t>best app to learn german</t>
  </si>
  <si>
    <t xml:space="preserve"> Best app to learn German
 German language learning app
 Top German learning apps
 Learn German online app
 German app for beginners
 Language learning app reviews
 German learning resources
 Mobile app for learning German
 Interactive German learning app
 German language study app</t>
  </si>
  <si>
    <t>what grade do u learn trigonometry</t>
  </si>
  <si>
    <t xml:space="preserve"> Trigonometry education
 Trigonometry grade level
 Math curriculum trigonometry
 Learning trigonometry in school
 Trigonometry in education
 When is trigonometry taught
 Grade level for trigonometry
 Trigonometry in middle school
 High school trigonometry curriculum
 Trigonometry learning standards</t>
  </si>
  <si>
    <t>best website to learn coding</t>
  </si>
  <si>
    <t xml:space="preserve"> Best website to learn coding
 Coding tutorials online
 Top coding resources
 Learn coding online
 Coding courses
 Programming websites
 Coding for beginners
 Online coding classes
 Coding platforms
 Coding websites for beginners</t>
  </si>
  <si>
    <t>what episode does luffy learn about haki</t>
  </si>
  <si>
    <t xml:space="preserve"> Luffy haki episode
 Luffy haki training episode
 One Piece Luffy haki revelation
 Luffy discovers haki episode
 Luffy learns haki episode number
 One Piece haki introduction episode
 Luffy haki awakening episode
 When does Luffy learn haki in One Piece
 Luffy haki tutorial episode
 Luffy haki explanation episode</t>
  </si>
  <si>
    <t>what musical instrument should i learn</t>
  </si>
  <si>
    <t xml:space="preserve"> Best musical instrument to learn
 Choosing a musical instrument
 Beginner musical instruments
 Musical instrument recommendations
 Instrument for beginners
 Easy musical instruments to learn
 Popular musical instruments
 Musical instrument for beginners
 How to choose a musical instrument
 Musical instrument for adults
1 Musical instrument for kids
1 Learn a musical instrument online
1 Musical instrument lessons
1 Musical instrument for beginners to play
1 Beginner friendly musical instruments</t>
  </si>
  <si>
    <t>what is the best martial arts to learn</t>
  </si>
  <si>
    <t xml:space="preserve"> Best martial arts
 Martial arts styles
 Top martial arts to learn
 Choosing a martial art
 Self-defense techniques
 Popular martial arts
 Martial arts training
 Benefits of learning martial arts
 Martial arts for beginners
 Self-defense classes</t>
  </si>
  <si>
    <t>when does naruto learn six paths sage mode</t>
  </si>
  <si>
    <t xml:space="preserve"> Naruto six paths sage mode
 Naruto sage mode training
 Naruto sage of six paths transformation
 Naruto sage mode abilities
 Naruto sage mode timeline
 Naruto sage mode powers
 Naruto sage mode training episodes
 Naruto sage mode vs six paths sage mode
 Naruto sage mode training arc
 Naruto sage mode unlock requirements</t>
  </si>
  <si>
    <t>learn how to be a truck dispatcher</t>
  </si>
  <si>
    <t xml:space="preserve"> Truck dispatcher training
 Truck dispatching skills
 Truck dispatcher certification
 How to become a truck dispatcher
 Truck dispatcher course
 Dispatching trucks for beginners
 Truck dispatching job
 Dispatching trucks from home
 Online truck dispatcher training
 Truck dispatching career opportunities</t>
  </si>
  <si>
    <t>best software to learn japanese</t>
  </si>
  <si>
    <t xml:space="preserve"> Japanese language learning software
 Best software for learning Japanese
 Japanese language programs
 Online Japanese learning tools
 Japanese language apps
 Top software for Japanese language study
 Japanese language learning resources
 Learn Japanese software reviews
 Japanese language courses online
 Interactive Japanese learning software</t>
  </si>
  <si>
    <t>best show to watch to learn spanish</t>
  </si>
  <si>
    <t xml:space="preserve"> Best show to learn Spanish
 Spanish language learning show
 Top Spanish TV series for learning
 Spanish language educational show
 Best TV show for learning Spanish
 Spanish language immersion show
 Spanish language learning program
 Spanish language TV series
 Learn Spanish through TV
 Spanish language show recommendations</t>
  </si>
  <si>
    <t>basketball tricks to learn</t>
  </si>
  <si>
    <t xml:space="preserve"> Basketball tricks
 Basketball skills
 Basketball moves
 Dribbling techniques
 Shooting drills
 Ball handling tips
 Crossover dribble
 Behind the back pass
 Alley-oop dunk
 Reverse layup
1 Spin move
1 Jump shot fundamentals
1 Free throw accuracy
1 Defense strategies
1 Basketball trick shots</t>
  </si>
  <si>
    <t>how hard is korean to learn</t>
  </si>
  <si>
    <t xml:space="preserve"> Korean language difficulty
 Korean language learning curve
 Korean language proficiency
 Learning Korean difficulty level
 Korean language learning challenges
 How difficult is Korean to master
 Korean language learning obstacles
 Korean language fluency
 Korean language learning process
 Korean language study tips</t>
  </si>
  <si>
    <t>should i learn multiple languages at once</t>
  </si>
  <si>
    <t xml:space="preserve"> Learning multiple languages at once
 Benefits of learning multiple languages simultaneously
 Tips for learning multiple languages at the same time
 Language learning strategies
 Multilingualism advantages
 Language learning efficiency
 Polyglot techniques
 Language learning challenges
 Multilanguage acquisition
 Language learning tips for beginners</t>
  </si>
  <si>
    <t>is it easy to learn piano</t>
  </si>
  <si>
    <t xml:space="preserve"> Learn piano
 Easy piano lessons
 Piano learning process
 Beginner piano tips
 Piano practice techniques
 Piano learning resources
 Piano tutorial for beginners
 Piano lessons for adults
 Piano learning journey
 Piano skills development</t>
  </si>
  <si>
    <t>how long does it take the average person to learn how to drive</t>
  </si>
  <si>
    <t xml:space="preserve"> Driving lessons duration
 Average time to learn driving
 Driving skill development time
 Driving practice duration
 Learning to drive timeline
 Driving proficiency period
 Driving training duration
 Time to become a competent driver
 Driving lesson completion time
 Learning to drive speed</t>
  </si>
  <si>
    <t>ihop academy/learn</t>
  </si>
  <si>
    <t xml:space="preserve"> IHOP Academy
 IHOP Learn
 IHOP training
 IHOP courses
 IHOP online learning
 IHOP education
 IHOP certification
 IHOP career development
 IHOP skills development
 IHOP professional development</t>
  </si>
  <si>
    <t>best chess openings to learn</t>
  </si>
  <si>
    <t xml:space="preserve"> Best chess openings
 Chess opening strategies
 Learn chess openings
 Chess opening theory
 Top chess openings
 Beginner chess openings
 Advanced chess openings
 Popular chess openings
 Opening moves in chess
 Mastering chess openings</t>
  </si>
  <si>
    <t>learn amazon fba free</t>
  </si>
  <si>
    <t xml:space="preserve"> Amazon FBA
 Free Amazon FBA training
 Amazon FBA for beginners
 How to start Amazon FBA
 Amazon FBA course
 Amazon FBA tutorial
 Free Amazon FBA resources
 Amazon FBA tips
 Amazon FBA step by step guide
 Amazon FBA training program</t>
  </si>
  <si>
    <t>best songs to learn drums</t>
  </si>
  <si>
    <t xml:space="preserve"> Drumming tutorials
 Drumming techniques
 Drumming exercises
 Drumming lessons
 Drumming for beginners
 Drumming tips
 Drumming skills
 Drumming practice
 Drumming patterns
 Drumming techniques for beginners
1 Drumming techniques for intermediate
1 Drumming techniques for advanced
1 Drumming rhythms
1 Drumming styles
1 Drumming basics</t>
  </si>
  <si>
    <t>what level does maushold learn population bomb</t>
  </si>
  <si>
    <t xml:space="preserve"> Maushold population bomb level
 Maushold population bomb move level
 Maushold population bomb learn level
 Maushold learn population bomb level
 Maushold population bomb ability level
 Maushold population bomb evolution level
 Maushold population bomb move set
 Maushold population bomb evolution chain
 Maushold population bomb move list
 Maushold population bomb level up</t>
  </si>
  <si>
    <t>driving school to learn manual</t>
  </si>
  <si>
    <t xml:space="preserve"> Manual driving school
 Learn manual transmission
 Manual driving lessons
 Manual driving instructor
 Manual driving course
 Manual gearbox training
 Manual driving skills
 Stick shift driving school
 Manual driving experience
 Manual driving practice</t>
  </si>
  <si>
    <t>best way to learn to ride a motorcycle</t>
  </si>
  <si>
    <t xml:space="preserve"> Motorcycle riding lessons 
 Motorcycle training 
 Motorcycle safety course 
 Motorcycle riding tips 
 Motorcycle riding techniques 
 Motorcycle riding classes 
 Motorcycle beginner's guide 
 Motorcycle riding skills 
 Motorcycle riding school 
 Motorcycle riding practice</t>
  </si>
  <si>
    <t>what is the hardest code to learn</t>
  </si>
  <si>
    <t xml:space="preserve"> Hardest code to learn
 Programming languages
 Difficult coding languages
 Challenging coding languages
 Complex programming languages
 Most difficult coding languages
 Coding language difficulty
 Hardest coding languages to master
 Programming language complexity
 Most challenging coding languages</t>
  </si>
  <si>
    <t>learn to code while getting paid</t>
  </si>
  <si>
    <t xml:space="preserve"> Coding jobs
 Programming careers
 Paid coding courses
 Coding for money
 Coding bootcamps
 Learn to code online
 Coding salary
 Coding skills for jobs
 Remote coding jobs
 Coding apprenticeships
1 Get paid to code
1 Coding certifications
1 Coding for beginners
1 Coding training programs
1 Coding internships.</t>
  </si>
  <si>
    <t>how to learn constellations</t>
  </si>
  <si>
    <t xml:space="preserve"> Constellation identification
 Star gazing tips
 Astronomy for beginners
 Night sky navigation
 Stargazing techniques
 Learning star patterns
 Celestial navigation
 Finding constellations
 Beginner astronomy guide
 Night sky education.</t>
  </si>
  <si>
    <t>best ways to learn vietnamese</t>
  </si>
  <si>
    <t xml:space="preserve"> Learn Vietnamese online
 Vietnamese language learning tips
 Best Vietnamese language courses
 How to learn Vietnamese fast
 Vietnamese language resources
 Study Vietnamese effectively
 Learn Vietnamese vocabulary
 Vietnamese language apps
 Online Vietnamese tutors
 Immersive Vietnamese language programs</t>
  </si>
  <si>
    <t>remembering unix desktops what learn them</t>
  </si>
  <si>
    <t xml:space="preserve"> Unix desktops
 Unix operating system
 Unix desktop environment
 Unix commands
 Unix shell
 Unix desktop customization
 Unix desktop configuration
 Unix desktop tips
 Unix desktop tricks
 Learning Unix desktops
1 Unix desktop tutorial
1 Unix desktop guide
1 Unix desktop basics
1 Unix desktop experience
1 Unix desktop nostalgia</t>
  </si>
  <si>
    <t>how difficult is it to learn guitar</t>
  </si>
  <si>
    <t xml:space="preserve"> Learn guitar difficulty level
 Beginner guitar learning
 Guitar learning challenges
 Guitar learning tips
 Guitar learning techniques
 Guitar learning resources
 Guitar learning for beginners
 Guitar learning journey
 Guitar learning process
 Guitar learning experience</t>
  </si>
  <si>
    <t>how to learn magento 2 development</t>
  </si>
  <si>
    <t xml:space="preserve"> Magento 2 development tutorial
 Magento 2 development training
 Magento 2 development course
 Learn Magento 2 development online
 Magento 2 development certification
 Magento 2 development resources
 Magento 2 development guide
 Magento 2 development tips
 Magento 2 development best practices
 Magento 2 development workshops</t>
  </si>
  <si>
    <t>learn asl near me</t>
  </si>
  <si>
    <t xml:space="preserve"> American Sign Language classes
 ASL courses
 ASL lessons
 ASL tutoring
 ASL workshops
 Sign language classes
 Sign language lessons
 Sign language courses
 Learn ASL in person
 ASL classes for beginners
1 ASL classes for adults
1 ASL classes for kids
1 Local ASL classes
1 ASL classes near me
1 ASL classes in [city or location]</t>
  </si>
  <si>
    <t>imprint learn visually</t>
  </si>
  <si>
    <t xml:space="preserve"> Imprint learning visually
 Visual imprint learning
 Visual learning techniques
 Visual learning strategies
 Imprint learning methods
 Visual learning benefits
 Imprint learning tools
 Visual learning resources
 Visual learning tips
 Imprint learning skills
1 Visual learning styles
1 Imprint learning techniques
1 Visual learning aids
1 Imprint learning activities
1 Visual learning approaches</t>
  </si>
  <si>
    <t>is sign language easy to learn</t>
  </si>
  <si>
    <t xml:space="preserve"> Sign language learning
 Easy sign language
 Simple sign language
 Sign language basics
 Sign language for beginners
 Learning sign language quickly
 Sign language for dummies
 How to learn sign language
 Sign language tutorial
 Mastering sign language</t>
  </si>
  <si>
    <t>what grade do you learn area and perimeter</t>
  </si>
  <si>
    <t xml:space="preserve"> Area and perimeter learning
 Grade level for area and perimeter
 Math curriculum for area and perimeter
 Elementary school math topics
 Area and perimeter education
 When is area and perimeter taught
 School grade for area and perimeter
 Area and perimeter in elementary grades
 Math standards for area and perimeter
 Area and perimeter lesson plans</t>
  </si>
  <si>
    <t>learn to lockpick kit</t>
  </si>
  <si>
    <t xml:space="preserve"> Lockpicking tools
 Lockpicking practice kit
 Lockpicking set
 Lockpicking techniques
 Lockpicking skills
 Lockpicking training
 Lockpicking beginner kit
 Lockpicking tutorial
 Lockpicking equipment
 Lockpicking supplies
1 Lockpicking for beginners
1 Lockpicking courses
1 Lockpicking workshop
1 Lockpicking tools for sale
1 Lockpicking tool kit
1 Lockpicking gear
1 Lockpicking lessons
1 Lockpicking practice tools
1 Lockpicking basics
20. Lockpicking techniques for beginners.</t>
  </si>
  <si>
    <t>how long it takes to learn to drive</t>
  </si>
  <si>
    <t xml:space="preserve"> Learning to drive timeline
 Driving lessons duration
 Time to master driving
 Learning to drive quickly
 Driving skills development
 Driver training time frame
 How long to become a good driver
 Speed up driving learning
 Driving practice timeline
 Time to get a driver's license</t>
  </si>
  <si>
    <t>is electrician hard to learn</t>
  </si>
  <si>
    <t xml:space="preserve"> Electrician training
 Electrical apprenticeship
 Electrician skills
 Learning to be an electrician
 Electrician certification
 Electrician courses
 Electrician education
 Electrician career
 Electrician job market
 Electrician qualifications</t>
  </si>
  <si>
    <t>how long does it take to learn driving</t>
  </si>
  <si>
    <t xml:space="preserve"> Driving lessons duration
 Learning to drive timeline
 Driving skills development time
 Average time to learn driving
 Driving practice duration
 Driving school duration
 Learner driver timeline
 Driving instruction length
 Time to become a competent driver
 Driving training period</t>
  </si>
  <si>
    <t>best way to learn korean</t>
  </si>
  <si>
    <t xml:space="preserve"> Learn Korean online
 Korean language learning tips
 Korean language courses
 Best resources for learning Korean
 Study Korean effectively
 Korean language apps
 Korean language classes
 Korean language learning strategies
 Korean language study guide
 Learn Korean fast and easy</t>
  </si>
  <si>
    <t>what can we learn from earth’s strata?</t>
  </si>
  <si>
    <t xml:space="preserve"> Earth's strata
 Geological layers
 Rock formations
 Fossil records
 Earth's history
 Stratigraphy
 Geologic time scale
 Sedimentary rocks
 Tectonic plates
 Paleontology
1 Environmental changes
1 Earth's crust
1 Geological processes
1 Climate change indicators
1 Natural disasters
1 Earth's evolution
1 Landforms
1 Erosion patterns
1 Volcanic activity
20. Earth sciences.</t>
  </si>
  <si>
    <t>what do 8th graders learn in history</t>
  </si>
  <si>
    <t xml:space="preserve"> 8th grade history curriculum
 Middle school history lessons
 Topics covered in 8th grade history
 Historical events studied in 8th grade
 American history for 8th graders
 World history for middle schoolers
 Social studies curriculum for 8th grade
 Key concepts in 8th grade history
 Important figures in 8th grade history
 Common core standards for history in 8th grade</t>
  </si>
  <si>
    <t>i came to mexico to learn spanish in spanish duolingo</t>
  </si>
  <si>
    <t xml:space="preserve"> Learn Spanish in Mexico
 Spanish Duolingo in Mexico
 Study Spanish in Mexico
 Spanish language learning in Mexico
 Spanish immersion in Mexico
 Mexico Spanish classes
 Spanish lessons in Mexico
 Best way to learn Spanish in Mexico
 Spanish language schools in Mexico
 Spanish learning programs in Mexico</t>
  </si>
  <si>
    <t>learn to crochet kits for beginners</t>
  </si>
  <si>
    <t xml:space="preserve"> Crochet kits for beginners
 Beginner crochet supplies
 Crochet starter kits
 Learn to crochet kits
 Easy crochet kits
 Beginner crochet projects
 Crochet tutorials for beginners
 Crochet tools for beginners
 Crochet kits for adults
 Crochet kits for kids</t>
  </si>
  <si>
    <t>how to learn how to operate heavy equipment</t>
  </si>
  <si>
    <t xml:space="preserve"> Heavy equipment operation training
 Heavy machinery operation skills
 Learn to operate construction equipment
 Heavy equipment operator certification
 Construction equipment training programs
 Operating heavy machinery safely
 Equipment operator skills
 Heavy equipment operation courses
 Construction machinery operation training
 Heavy equipment operator training schools</t>
  </si>
  <si>
    <t>coloring and learn</t>
  </si>
  <si>
    <t xml:space="preserve"> Coloring and learn activities
 Educational coloring pages
 Learning through coloring
 Coloring and education
 Colorful learning resources
 Coloring for kids
 Interactive coloring and learning
 Creative learning through coloring
 Coloring and educational games
 Coloring and learning apps</t>
  </si>
  <si>
    <t>what martial art should i learn</t>
  </si>
  <si>
    <t xml:space="preserve"> Best martial art for beginners
 Self-defense martial arts
 Top martial arts styles
 Choosing the right martial art
 Beginner martial arts classes
 Martial arts for fitness
 Popular martial arts disciplines
 Martial arts for self-defense
 Benefits of learning martial arts
 Martial arts for women
1 Martial arts for kids
1 Traditional vs modern martial arts
1 Martial arts for mental health
1 Martial arts for confidence
1 Finding the right martial arts school</t>
  </si>
  <si>
    <t>how long to learn plumbing</t>
  </si>
  <si>
    <t xml:space="preserve"> Plumbing learning time
 Plumbing education duration
 Plumbing training length
 Plumbing skill development
 Plumbing expertise timeline
 Plumbing learning curve
 Plumbing knowledge acquisition
 Plumbing experience building
 Plumbing certification process
 Plumbing trade mastery timeline</t>
  </si>
  <si>
    <t>spanish hard to learn</t>
  </si>
  <si>
    <t xml:space="preserve"> Spanish language difficulty
 Challenges of learning Spanish
 Spanish language complexity
 Difficulty of mastering Spanish
 Tips for learning Spanish
 Spanish language barriers
 How hard is it to learn Spanish?
 Spanish language learning struggles
 Spanish grammar challenges
 Overcoming difficulties in learning Spanish</t>
  </si>
  <si>
    <t>is clarinet hard to learn</t>
  </si>
  <si>
    <t xml:space="preserve"> Clarinet difficulty level
 Learn clarinet difficulty
 Clarinet learning curve
 Clarinet skill level
 Clarinet playing challenges
 Mastering the clarinet
 Clarinet technique difficulty
 Clarinet practice tips
 Clarinet beginner struggles
 Clarinet lessons difficulty</t>
  </si>
  <si>
    <t>learn aws from scratch</t>
  </si>
  <si>
    <t xml:space="preserve"> AWS tutorial
 AWS training
 AWS basics
 AWS beginner guide
 AWS certification
 AWS online course
 AWS fundamentals
 AWS for beginners
 AWS hands-on
 AWS essentials
1 AWS step by step
1 AWS crash course
1 AWS learning path
1 AWS beginner tutorial
1 AWS getting started
1 AWS beginner course
1 AWS beginner training
1 AWS beginner tips
1 AWS beginner resources
20. AWS beginner lessons</t>
  </si>
  <si>
    <t>easy languages to learn for spanish speakers</t>
  </si>
  <si>
    <t xml:space="preserve"> Easy languages for Spanish speakers
 Simple languages for Spanish speakers
 Quick languages to learn for Spanish speakers
 Beginner-friendly languages for Spanish speakers
 Languages similar to Spanish for easy learning
 Fastest languages to learn for Spanish speakers
 Effortless languages for Spanish speakers
 Languages with similar grammar to Spanish
 Best languages for Spanish speakers to learn
 Languages that are easy for Spanish speakers to pick up</t>
  </si>
  <si>
    <t>how hard to learn hebrew</t>
  </si>
  <si>
    <t xml:space="preserve"> Learn Hebrew difficulty
 Hebrew language learning challenges
 Is Hebrew difficult to learn?
 Learn Hebrew complexity
 Hebrew language learning obstacles
 Mastering Hebrew skills
 Learning Hebrew proficiency
 Hebrew language fluency
 Study Hebrew difficulty level
 Hebrew language learning curve</t>
  </si>
  <si>
    <t>what do you learn in surgical tech school</t>
  </si>
  <si>
    <t xml:space="preserve"> Surgical tech school curriculum
 Surgical technology education
 Operating room procedures
 Surgical instruments training
 Sterile technique training
 Anatomy and physiology in surgical tech school
 Surgical tech certification requirements
 Clinical rotations in surgical tech school
 Surgical tech program courses
 Surgical tech school prerequisites</t>
  </si>
  <si>
    <t>is persian a hard language to learn</t>
  </si>
  <si>
    <t xml:space="preserve"> Persian language difficulty
 Learning Persian language
 Is Persian difficult to learn
 Persian language learning challenges
 Persian language learning tips
 How hard is Persian to learn
 Persian language difficulty level
 Persian language learning resources
 Persian language learning strategies
 Persian language proficiency levels</t>
  </si>
  <si>
    <t>how long to learn welding</t>
  </si>
  <si>
    <t xml:space="preserve"> Welding learning curve
 Welding skill development
 Time to master welding
 Learning welding techniques
 Welding proficiency timeline
 Welding education duration
 Speed of learning welding
 Welding training duration
 Time to become a proficient welder
 Welding expertise development timeline</t>
  </si>
  <si>
    <t>laugh and learn fisher-price</t>
  </si>
  <si>
    <t xml:space="preserve"> Laugh and Learn Fisher-Price toys
 Educational toys for babies
 Interactive learning toys
 Fisher-Price Laugh and Learn puppy
 Best toys for baby development
 Fisher-Price Laugh and Learn chair
 Toddler learning toys
 Fisher-Price Laugh and Learn tablet
 Baby toys for cognitive development
 Fisher-Price Laugh and Learn Smart Stages.</t>
  </si>
  <si>
    <t>duolingo learn arabic</t>
  </si>
  <si>
    <t xml:space="preserve"> Duolingo Arabic
 Learn Arabic online
 Arabic language learning
 Arabic lessons on Duolingo
 Best way to learn Arabic
 Arabic language app
 Duolingo Arabic course
 Arabic vocabulary practice
 Arabic grammar exercises
 Duolingo Arabic review</t>
  </si>
  <si>
    <t>adam silver get ready to learn chinese</t>
  </si>
  <si>
    <t xml:space="preserve"> Adam Silver
 Learn Chinese
 NBA
 China
 Basketball
 Commissioner
 Mandarin
 Cultural exchange
 International relations
 Language learning
1 Sports diplomacy
1 Adam Silver China trip
1 NBA China
1 Chinese language lessons
1 Cultural understanding</t>
  </si>
  <si>
    <t>another word for lunch and learn</t>
  </si>
  <si>
    <t xml:space="preserve"> Lunch and learn alternative
 Lunch and learn synonyms
 Lunch and learn ideas
 Lunch and learn concepts
 Lunch and learn alternatives
 Lunch and learn variations
 Lunch and learn substitutes
 Lunch and learn options
 Lunch and learn replacements
 Lunch and learn synonyms for workplace training</t>
  </si>
  <si>
    <t>best spanish podcasts to learn spanish</t>
  </si>
  <si>
    <t xml:space="preserve"> Best Spanish podcasts
 Learn Spanish podcasts
 Top Spanish language podcasts
 Spanish learning podcasts
 Spanish podcasts for beginners
 Podcasts in Spanish for language learners
 Popular Spanish podcasts
 Podcasts to improve Spanish skills
 Spanish language learning resources
 Spanish podcast recommendations.</t>
  </si>
  <si>
    <t>is it hard to learn how to drive</t>
  </si>
  <si>
    <t xml:space="preserve"> Learning to drive difficulty
 Driving lessons difficulty
 How hard is it to learn to drive
 Driving skills difficulty
 Beginner driver challenges
 Driving school challenges
 Overcoming driving fears
 New driver struggles
 Driving test difficulty
 Mastering driving techniques</t>
  </si>
  <si>
    <t>places to learn to drive near me</t>
  </si>
  <si>
    <t xml:space="preserve"> Driving schools near me
 Best places to learn to drive
 Driving lessons near me
 Driving instructors near me
 Driving classes near me
 Driving schools in [city]
 Affordable driving lessons
 Local driving schools
 Beginner driving lessons
 Teen driving classes near me</t>
  </si>
  <si>
    <t>is it hard to learn to play the saxophone</t>
  </si>
  <si>
    <t xml:space="preserve"> Saxophone playing difficulty
 Learning saxophone skills
 Saxophone techniques
 Saxophone lessons
 Mastering the saxophone
 Beginner saxophone tips
 Saxophone practice
 Saxophone tutorial
 How to play saxophone
 Saxophone playing challenges</t>
  </si>
  <si>
    <t>what languages are easy to learn for spanish speakers</t>
  </si>
  <si>
    <t xml:space="preserve"> Easy languages for Spanish speakers
 Simple languages for Spanish speakers to learn
 Best languages for Spanish speakers to learn
 Languages similar to Spanish for easy learning
 Quick languages to learn for Spanish speakers
 Beginner-friendly languages for Spanish speakers
 Languages that are easy for Spanish speakers to pick up
 Simple foreign languages for Spanish speakers
 Fastest languages to learn for Spanish speakers
 Recommended languages for Spanish speakers to learn</t>
  </si>
  <si>
    <t>learn 2 fly idle</t>
  </si>
  <si>
    <t xml:space="preserve"> Learn 2 Fly Idle game
 Flying idle game
 Learn to fly idle
 Idle flying simulator
 Online flying game
 Flying game for beginners
 Idle game tutorial
 Flying game tips
 Idle game strategies
 How to play Learn 2 Fly Idle</t>
  </si>
  <si>
    <t>how did frederick douglass learn how to read and write</t>
  </si>
  <si>
    <t xml:space="preserve"> Frederick Douglass literacy
 Frederick Douglass education
 Frederick Douglass autobiography
 Frederick Douglass learning to read
 Frederick Douglass learning to write
 Frederick Douglass self-education
 Frederick Douglass slave narrative
 Frederick Douglass literacy journey
 Frederick Douglass education history
 Frederick Douglass literacy skills</t>
  </si>
  <si>
    <t>best welder to learn on</t>
  </si>
  <si>
    <t xml:space="preserve"> Welding basics
 Beginner welding equipment
 Welding techniques for beginners
 Welding safety tips
 Best welder for beginners
 Welding training resources
 Welding for beginners
 Easy welding projects for beginners
 Welding classes for beginners
 Welding tips for beginners</t>
  </si>
  <si>
    <t>what episode did luffy learn haki</t>
  </si>
  <si>
    <t xml:space="preserve"> Luffy haki episode
 One Piece Luffy haki training
 Luffy haki awakening episode
 Luffy haki development episode
 Luffy learns haki episode number
 One Piece Luffy haki revelation
 Luffy haki mastery episode
 When did Luffy first use haki
 Luffy haki training episode
 One Piece Luffy haki progression</t>
  </si>
  <si>
    <t>what is easier to learn french or italian</t>
  </si>
  <si>
    <t xml:space="preserve"> Learn French vs Italian
 Easiest language to learn: French or Italian
 French vs Italian difficulty
 Which language is simpler: French or Italian
 Learn French or Italian first
 French or Italian for beginners
 French or Italian language comparison
 Tips for learning French or Italian
 French or Italian language learning strategies
 French or Italian language proficiency</t>
  </si>
  <si>
    <t>when do kittens learn to jump</t>
  </si>
  <si>
    <t xml:space="preserve"> Kitten development stages
 Kitten jumping ability
 Kitten milestones
 Kitten motor skills
 Kitten physical development
 Kitten growth timeline
 Kitten behavior patterns
 Kitten learning to jump age
 Kitten jumping progress
 Kitten agility training</t>
  </si>
  <si>
    <t>pickleball learn to play near me</t>
  </si>
  <si>
    <t xml:space="preserve"> Pickleball lessons near me
 Pickleball classes nearby
 Beginner pickleball instruction
 Pickleball training sessions
 Pickleball clinics in my area
 Pickleball coaching for beginners
 Learn to play pickleball locally
 Pickleball for beginners near me
 Pickleball tutorials in my area
 Pickleball workshops nearby</t>
  </si>
  <si>
    <t>how do fossils help geologists learn about the geological history of an area?</t>
  </si>
  <si>
    <t xml:space="preserve"> Fossils and geology
 Geological history
 Fossil analysis
 Paleontology
 Fossil dating
 Stratigraphy
 Fossil record
 Geologic time scale
 Fossil preservation
 Fossil formation
1 Geologic history interpretation
1 Fossil identification techniques
1 Paleontological evidence
1 Fossil correlation
1 Fossil assemblages</t>
  </si>
  <si>
    <t>best podcasts to learn things</t>
  </si>
  <si>
    <t xml:space="preserve"> Educational podcasts
 Podcasts for learning
 Informative podcasts
 Top educational podcasts
 Podcasts for self-improvement
 Best podcasts for knowledge
 Learning through podcasts
 Podcasts for personal development
 Podcasts for expanding knowledge
 Educational audio content</t>
  </si>
  <si>
    <t>learn to fly 3 secrets</t>
  </si>
  <si>
    <t xml:space="preserve"> Learn to fly secrets
 Flight training tips
 Pilot secrets
 Aviation secrets
 Flying techniques
 Flight school secrets
 How to become a pilot
 Flight simulator tips
 Pilot training secrets
 Aviation career secrets</t>
  </si>
  <si>
    <t>getting paid to learn to code</t>
  </si>
  <si>
    <t xml:space="preserve"> Paid coding programs
 Coding bootcamps with stipends
 Learn to code for money
 Coding apprenticeships
 Paid coding internships
 Earn while learning to code
 Paid coding education
 Coding scholarships
 Coding jobs for beginners
 Paid coding training opportunities</t>
  </si>
  <si>
    <t>how hard is it to learn how to drive</t>
  </si>
  <si>
    <t xml:space="preserve"> Learning to drive difficulty
 Driving lessons challenges
 Mastering driving skills
 Difficulty of learning to drive
 Driving school struggles
 How to learn driving easily
 Overcoming driving fears
 Driving test preparation
 Tips for new drivers
 Driving skills development</t>
  </si>
  <si>
    <t>how long should it take to learn how to drive</t>
  </si>
  <si>
    <t xml:space="preserve"> Learn to drive time frame
 Driving skill acquisition
 Driving lesson duration
 Driving practice period
 Average time to learn driving
 Driving proficiency timeline
 Speed of learning to drive
 Driving instruction length
 Time taken to become a competent driver
 Driving experience development</t>
  </si>
  <si>
    <t>is the guitar hard to learn</t>
  </si>
  <si>
    <t xml:space="preserve"> Beginner guitar lessons
 Guitar difficulty level
 Learning guitar tips
 Easy guitar songs for beginners
 Guitar learning resources
 Guitar practice techniques
 Guitar learning challenges
 Mastering the guitar
 Guitar learning process
 Guitar playing skills</t>
  </si>
  <si>
    <t>what's easier to learn piano or guitar</t>
  </si>
  <si>
    <t xml:space="preserve"> Piano vs Guitar
 Learn piano or guitar
 Easier to learn piano or guitar
 Piano lessons
 Guitar lessons
 Beginner piano
 Beginner guitar
 Music instrument comparison
 Which is easier, piano or guitar?
 Learning music instruments</t>
  </si>
  <si>
    <t>is the banjo hard to learn</t>
  </si>
  <si>
    <t xml:space="preserve"> Banjo lessons
 Banjo beginner tips
 Banjo difficulty level
 Banjo learning curve
 Banjo tutorial
 Banjo playing techniques
 Banjo practice tips
 Banjo for beginners
 Banjo learning resources
 Banjo learning process</t>
  </si>
  <si>
    <t>best spanish shows to watch to learn spanish</t>
  </si>
  <si>
    <t xml:space="preserve"> Best Spanish shows
 Learn Spanish through TV
 Spanish language series
 Top Spanish shows for language learners
 Spanish TV shows for beginners
 Spanish immersion shows
 Spanish language learning through TV
 Spanish shows for language practice
 Best Spanish TV series for language learning
 Spanish shows to improve language skills</t>
  </si>
  <si>
    <t>songs to learn on electric guitar</t>
  </si>
  <si>
    <t xml:space="preserve"> Electric guitar songs
 Guitar songs for beginners
 Easy electric guitar songs
 Popular electric guitar songs
 Classic electric guitar songs
 Songs to learn on electric guitar
 Electric guitar tabs
 Electric guitar chords
 Best electric guitar songs
 Famous electric guitar songs</t>
  </si>
  <si>
    <t>when do babies learn to put pacifier back in mouth</t>
  </si>
  <si>
    <t xml:space="preserve"> Baby pacifier skills
 Infant pacifier development
 Pacifier self-soothing
 Baby pacifier milestones
 Infant self-soothing techniques
 Pacifier independence in babies
 Baby pacifier habits
 Pacifier use in infants
 Baby self-soothing behaviors
 Pacifier training for babies</t>
  </si>
  <si>
    <t>is it hard to learn saxophone</t>
  </si>
  <si>
    <t xml:space="preserve"> Saxophone learning difficulty
 Saxophone beginner challenges
 Saxophone playing difficulty
 Saxophone lessons difficulty
 Learning saxophone tips
 How to learn saxophone easily
 Beginner saxophone struggles
 Saxophone practice challenges
 Saxophone playing techniques
 Mastering the saxophone</t>
  </si>
  <si>
    <t>how easy is it to learn to ride a motorcycle</t>
  </si>
  <si>
    <t xml:space="preserve"> Motorcycle riding lessons
 Beginner motorcycle training
 Motorcycle safety course
 Motorcycle riding skills
 Motorcycle riding techniques
 Motorcycle riding for beginners
 Motorcycle training schools
 Motorcycle riding tips
 Motorcycle riding experience
 Motorcycle riding classes
1 Motorcycle riding instruction
1 Motorcycle riding basics
1 Learning to ride a motorcycle
1 Motorcycle riding for novices
1 Motorcycle riding for dummies</t>
  </si>
  <si>
    <t>why is spanish so hard for me to learn</t>
  </si>
  <si>
    <t xml:space="preserve"> Spanish language difficulty
 Learning Spanish challenges
 Why is Spanish difficult
 Spanish language struggles
 Overcoming Spanish learning obstacles
 Tips for learning Spanish
 Spanish language barriers
 Spanish language learning frustration
 Spanish language learning tips
 Spanish language comprehension difficulties</t>
  </si>
  <si>
    <t>how to learn to snowboard</t>
  </si>
  <si>
    <t xml:space="preserve"> Snowboarding lessons
 Beginner snowboarding tips
 Snowboard tutorials
 Snowboarding for beginners
 Snowboarding techniques
 Snowboard training
 Snowboarding skills
 Snowboard instruction
 Snowboarding basics
 Snowboarding classes</t>
  </si>
  <si>
    <t>how long to learn guitar</t>
  </si>
  <si>
    <t xml:space="preserve"> Guitar learning time
 Guitar practice duration
 Guitar learning curve
 Guitar skill development
 Guitar playing time
 Guitar mastery timeline
 Guitar learning process
 Guitar practice consistency
 Guitar learning speed
 Guitar proficiency timeline</t>
  </si>
  <si>
    <t>is it hard to learn greek</t>
  </si>
  <si>
    <t xml:space="preserve"> Learn Greek difficulty
 Greek language learning
 How hard is Greek to learn
 Greek language difficulty level
 Is Greek easy to learn
 Learning Greek language
 Greek language learning challenges
 Greek language learning tips
 Greek language learning resources
 Greek language learning techniques</t>
  </si>
  <si>
    <t>what episode does luffy learn gear 2</t>
  </si>
  <si>
    <t xml:space="preserve"> Luffy gear 2 episode
 One Piece Luffy gear 2
 Luffy gear second episode
 When does Luffy learn gear 2
 Gear 2 Luffy episode number
 One Piece Luffy gear second episode
 Luffy gear second debut episode
 Gear 2nd Luffy episode
 One Piece gear 2 episode
 Luffy gear 2nd appearance episode</t>
  </si>
  <si>
    <t>how do i learn alohomora in hogwarts legacy</t>
  </si>
  <si>
    <t xml:space="preserve"> Alohomora in Hogwarts Legacy
 Hogwarts Legacy spells
 Learning Alohomora
 Hogwarts Legacy gameplay
 Wizarding world spells
 Hogwarts Legacy tutorials
 Alohomora tutorial
 Hogwarts Legacy magic
 How to cast Alohomora
 Hogwarts Legacy gameplay tips</t>
  </si>
  <si>
    <t>best learn to knit kit</t>
  </si>
  <si>
    <t xml:space="preserve"> Learn to knit kit
 Best knitting kit for beginners
 Knitting starter kit
 Beginner knitting supplies
 Top rated knitting kits
 Knitting kit for beginners
 Easy knitting kit
 Knitting kit for adults
 Knitting kit for kids
 Knitting essentials kit</t>
  </si>
  <si>
    <t>__________ showed that people learn to behave in certain ways because of reinforcement.</t>
  </si>
  <si>
    <t>- reinforcement in learning
- behavior reinforcement
- behavior conditioning
- behavioral psychology
- learning through reinforcement
- positive reinforcement
- negative reinforcement
- operant conditioning
- behavior modification
- behavior shaping
- reinforcement theory
- behavioral learning
- Skinner's theory of reinforcement
- behavior change through reinforcement
- reinforcement and behavior development</t>
  </si>
  <si>
    <t>ai to learn spanish</t>
  </si>
  <si>
    <t xml:space="preserve"> AI language learning
 Spanish language learning AI
 AI for learning Spanish
 AI language tutor
 Artificial intelligence Spanish learning
 AI language learning app
 Spanish language learning technology
 AI language learning software
 AI language learning tools
 AI Spanish tutor</t>
  </si>
  <si>
    <t>what all do you learn in cosmetology school</t>
  </si>
  <si>
    <t xml:space="preserve"> Cosmetology school curriculum
 Cosmetology courses
 Beauty school education
 Hair styling techniques
 Skin care training
 Nail art classes
 Makeup application lessons
 Hair coloring skills
 Cosmetology theory
 Salon management training
1 Cosmetology certification
1 Beauty industry education
1 Esthetics training
1 Barbering techniques
1 Cosmetology school requirements</t>
  </si>
  <si>
    <t>is asl easy to learn</t>
  </si>
  <si>
    <t xml:space="preserve"> ASL learning
 American Sign Language
 Easy ASL
 ASL beginner
 ASL basics
 Learning sign language
 Simple ASL
 ASL for beginners
 ASL difficulty
 ASL learning tips</t>
  </si>
  <si>
    <t>how to learn bagpipes</t>
  </si>
  <si>
    <t xml:space="preserve"> Bagpipe lessons
 Bagpipe tutorials
 Bagpipe instruction
 Bagpipe classes
 Bagpipe practice tips
 Bagpipe techniques
 Bagpipe beginner guide
 Bagpipe online courses
 Bagpipe resources
 Bagpipe music sheets</t>
  </si>
  <si>
    <t>best ways to learn thai</t>
  </si>
  <si>
    <t xml:space="preserve"> Learn Thai language
 Thai language learning tips
 Thai language resources
 Best Thai language courses
 Learn Thai online
 Thai language classes
 Thai language study guide
 Thai language apps
 Thai language immersion
 Thai language proficiency</t>
  </si>
  <si>
    <t>best book to learn machine learning</t>
  </si>
  <si>
    <t xml:space="preserve"> Best book for machine learning
 Top machine learning books
 Learn machine learning from books
 Best machine learning resources
 Machine learning book recommendations
 Best books for beginners in machine learning
 Machine learning textbooks
 Essential books for learning machine learning
 Top-rated books on machine learning
 Machine learning book reviews</t>
  </si>
  <si>
    <t>is korean hard to learn?</t>
  </si>
  <si>
    <t xml:space="preserve"> Korean language difficulty
 Learning Korean language
 Korean language learning challenges
 Korean language fluency
 Korean language proficiency
 Korean language study tips
 Difficulty of learning Korean
 Korean language resources
 Korean language courses
 Korean language difficulty level</t>
  </si>
  <si>
    <t>good martial arts to learn</t>
  </si>
  <si>
    <t xml:space="preserve"> Best martial arts to learn
 Top martial arts styles
 Popular martial arts for beginners
 Effective martial arts disciplines
 Recommended martial arts for self-defense
 Traditional martial arts training
 Martial arts for fitness
 Martial arts for discipline
 Martial arts for confidence
 Martial arts for mental health benefits</t>
  </si>
  <si>
    <t>when do you learn multiplication</t>
  </si>
  <si>
    <t xml:space="preserve"> Multiplication learning age
 Best age to learn multiplication
 Multiplication learning stages
 Multiplication skills development
 Multiplication learning timeline
 Multiplication education age
 Multiplication mastery age
 Multiplication learning process
 Multiplication teaching methods
 Multiplication learning resources</t>
  </si>
  <si>
    <t>kid shows to learn spanish</t>
  </si>
  <si>
    <t xml:space="preserve"> Spanish learning shows for kids
 Educational Spanish TV shows for children
 Best kids' shows for learning Spanish
 Spanish language programs for kids
 Fun Spanish shows for children
 Top Spanish learning shows for kids
 Interactive Spanish TV shows for kids
 Spanish cartoons for language learning
 Children's television shows in Spanish
 Spanish educational videos for kids</t>
  </si>
  <si>
    <t>time stop learn</t>
  </si>
  <si>
    <t xml:space="preserve"> Time management skills
 Productivity tips
 Learning strategies
 Time management techniques
 Study habits
 Time management tools
 Learning efficiency
 Time management apps
 Study tips
 Time management methods</t>
  </si>
  <si>
    <t>how early can babies learn to swim</t>
  </si>
  <si>
    <t xml:space="preserve"> Baby swimming lessons
 Infant swim classes
 Swimming skills for babies
 Water safety for infants
 Early childhood swimming
 Baby swim techniques
 Teaching babies to swim
 Baby swim development
 Benefits of baby swimming
 Baby swim programs</t>
  </si>
  <si>
    <t>how many languages can you learn fluently</t>
  </si>
  <si>
    <t xml:space="preserve"> Language fluency
 Learning multiple languages
 Fluency in multiple languages
 Polyglot skills
 Language proficiency
 Language learning abilities
 Multilingual fluency
 Mastering multiple languages
 Language acquisition
 Fluent in several languages</t>
  </si>
  <si>
    <t>shows to learn spanish</t>
  </si>
  <si>
    <t xml:space="preserve"> Spanish language learning shows
 Spanish educational TV shows
 Best TV shows to learn Spanish
 Spanish language programs
 Learning Spanish through TV shows
 Spanish language learning resources
 Spanish immersion TV shows
 Spanish language learning series
 Spanish language TV shows for beginners
 Spanish language learning tips</t>
  </si>
  <si>
    <t>learn kubernetes the hard way</t>
  </si>
  <si>
    <t xml:space="preserve"> Kubernetes tutorial
 Kubernetes training
 Kubernetes basics
 Kubernetes for beginners
 Kubernetes hands-on
 Kubernetes exercises
 Kubernetes challenges
 Kubernetes practical
 Kubernetes step-by-step
 Kubernetes advanced techniques
1 Kubernetes mastery
1 Kubernetes best practices
1 Kubernetes troubleshooting
1 Kubernetes resources
1 Kubernetes certification prep.</t>
  </si>
  <si>
    <t>how to learn to rap</t>
  </si>
  <si>
    <t xml:space="preserve"> Rap tutorials
 Learn to rap online
 Rap lessons for beginners
 Rap skill development
 Mastering rap techniques
 Improve rap flow
 Writing rap lyrics
 Freestyle rap training
 Rap performance tips
 Hip hop rhyming techniques</t>
  </si>
  <si>
    <t>what do you learn in 6th grade science</t>
  </si>
  <si>
    <t>- 6th grade science curriculum
- Science topics in 6th grade
- 6th grade science lessons
- Scientific concepts for 6th graders
- 6th grade science experiments
- Science worksheets for 6th grade
- 6th grade science projects
- 6th grade science standards
- 6th grade science textbooks
- 6th grade science activities</t>
  </si>
  <si>
    <t>buckeye learn osu</t>
  </si>
  <si>
    <t xml:space="preserve"> Buckeye Learn OSU
 Ohio State University online learning
 Buckeye Learn platform
 OSU e-learning resources
 Ohio State University online courses
 Buckeye Learn login
 OSU online education
 Buckeye Learn registration
 Ohio State University distance learning
 Buckeye Learn support services</t>
  </si>
  <si>
    <t>how hard is it to learn korean</t>
  </si>
  <si>
    <t xml:space="preserve"> Learn Korean difficulty
 Korean language learning
 Korean language difficulty
 Korean language learning curve
 Learning Korean challenges
 Korean language proficiency
 Korean language fluency
 How difficult is Korean
 Korean language study
 Korean language skills</t>
  </si>
  <si>
    <t>how hard is it to learn hebrew from english</t>
  </si>
  <si>
    <t xml:space="preserve"> Learn Hebrew from English
 Hebrew language learning
 How difficult is learning Hebrew
 Tips for learning Hebrew
 Hebrew language difficulty
 Learning Hebrew for beginners
 Hebrew language resources
 Hebrew language courses
 Study Hebrew online
 Hebrew language proficiency</t>
  </si>
  <si>
    <t>is hebrew hard to learn</t>
  </si>
  <si>
    <t xml:space="preserve"> Learn Hebrew
 Hebrew language difficulty
 Study Hebrew
 Hebrew language learning
 Is Hebrew difficult?
 Hebrew language skills
 Hebrew language proficiency
 Learning Hebrew as a second language
 Hebrew language challenges
 Tips for learning Hebrew</t>
  </si>
  <si>
    <t>top acoustic songs to learn</t>
  </si>
  <si>
    <t xml:space="preserve"> Acoustic guitar songs
 Best acoustic songs to learn
 Easy acoustic songs for beginners
 Popular acoustic songs
 Acoustic guitar tabs
 Learn acoustic guitar songs
 Top acoustic covers
 Acoustic songs for fingerpicking
 Acoustic songs for beginners
 Acoustic guitar lessons</t>
  </si>
  <si>
    <t>learn to fly 3 unblocked no flash</t>
  </si>
  <si>
    <t xml:space="preserve"> Learn to fly 3 unblocked
 Learn to fly 3 no flash
 Play learn to fly 3 online
 Learn to fly 3 game
 Learn to fly 3 hacked
 Learn to fly 3 free
 Learn to fly 3 download
 Learn to fly 3 unblocked games
 Learn to fly 3 online
 Learn to fly 3 tips and tricks</t>
  </si>
  <si>
    <t>learn spanish on netflix</t>
  </si>
  <si>
    <t xml:space="preserve"> Spanish language learning
 Netflix language courses
 Online Spanish lessons
 Spanish learning programs
 Netflix language learning series
 Learn Spanish online
 Spanish language tutorials
 Netflix language education
 Spanish immersion on Netflix
 Spanish language shows on Netflix</t>
  </si>
  <si>
    <t>how to learn a script fast</t>
  </si>
  <si>
    <t xml:space="preserve"> Memorizing script quickly
 Speed learning script
 Quick script learning
 Memorization techniques for scripts
 Efficient script learning
 Rapid script memorization
 Tips for learning a script fast
 Script learning strategies
 Memorizing lines quickly
 Tricks for learning scripts quickly</t>
  </si>
  <si>
    <t>best books to learn how to trade</t>
  </si>
  <si>
    <t xml:space="preserve"> Best trading books
 Learn to trade books
 Trading education books
 Stock market books
 Forex trading books
 Day trading books
 Investing books
 Technical analysis books
 Fundamental analysis books
 Options trading books
1 Cryptocurrency trading books
1 Trading strategies books
1 Beginner trading books
1 Advanced trading books
1 Top trading books.</t>
  </si>
  <si>
    <t>is it harder to learn spanish or english</t>
  </si>
  <si>
    <t xml:space="preserve"> Spanish vs English language learning
 Difficulty of learning Spanish
 Difficulty of learning English
 Easiest language to learn
 Hardest language to learn
 Spanish language challenges
 English language challenges
 Learning Spanish tips
 Learning English tips
 Language learning comparison
1 Which language is more difficult to learn
1 Spanish language skills
1 English language skills
1 Language learning difficulties
1 Language learning strategies</t>
  </si>
  <si>
    <t>how hard to learn guitar</t>
  </si>
  <si>
    <t xml:space="preserve"> How to learn guitar
 Guitar learning difficulty
 Guitar learning tips
 Guitar learning techniques
 Guitar learning resources
 Guitar learning challenges
 Guitar learning for beginners
 Guitar learning for adults
 Guitar learning for kids
 Guitar learning progress
1 Guitar learning journey
1 Guitar learning experience
1 Guitar learning obstacles
1 Guitar learning goals
1 Guitar learning success</t>
  </si>
  <si>
    <t>when did luffy learn gear 1</t>
  </si>
  <si>
    <t xml:space="preserve"> Luffy gear 1
 Monkey D. Luffy gear 1
 One Piece Luffy gear 1
 Luffy gear 1 episode
 Luffy gear 1 chapter
 Luffy gear 1 training
 Luffy gear 1 abilities
 Luffy gear 1 techniques
 Luffy gear 1 manga
 Luffy gear 1 timeline</t>
  </si>
  <si>
    <t>best place to learn to ski in colorado</t>
  </si>
  <si>
    <t xml:space="preserve"> Best place to learn to ski in Colorado
 Ski lessons in Colorado
 Ski schools in Colorado
 Beginner ski resorts in Colorado
 Skiing for beginners in Colorado
 Family-friendly ski resorts in Colorado
 Affordable ski lessons in Colorado
 Skiing tips for beginners in Colorado
 Best ski resorts for beginners in Colorado
 Skiing instruction in Colorado</t>
  </si>
  <si>
    <t>should you learn 2 languages at once</t>
  </si>
  <si>
    <t xml:space="preserve"> Language learning
 Bilingualism
 Learning multiple languages
 Language acquisition
 Benefits of learning two languages at once
 Language learning strategies
 Multilingualism
 Language learning tips
 Learning languages simultaneously
 Language learning efficiency</t>
  </si>
  <si>
    <t>laugh and learn</t>
  </si>
  <si>
    <t xml:space="preserve"> Laugh and learn
 Educational comedy
 Fun learning
 Humor in education
 Interactive learning
 Comedy for learning
 Laughing while learning
 Educational humor
 Engaging learning experiences
 Laughter in education
1 Fun educational content
1 Comedy for knowledge
1 Learning through laughter
1 Engaging educational humor
1 Interactive comedy for learning.</t>
  </si>
  <si>
    <t>best book to learn sales</t>
  </si>
  <si>
    <t xml:space="preserve"> Best sales book
 Sales techniques
 Sales training
 Sales strategies
 Sales skills
 Sales success
 Sales mastery
 Salesmanship
 Sales coaching
 Sales development
1 Sales tips
1 Sales mindset
1 Sales fundamentals
1 Sales best practices
1 Sales resources</t>
  </si>
  <si>
    <t>best language to learn for international business</t>
  </si>
  <si>
    <t xml:space="preserve"> Best language for international business
 Language skills for global business
 Top languages for international trade
 Business language proficiency
 Language fluency for global markets
 Most important languages for international business
 Learning a language for global commerce
 Business communication languages
 International business language proficiency
 Language requirements for global business opportunities</t>
  </si>
  <si>
    <t>is asl difficult to learn</t>
  </si>
  <si>
    <t xml:space="preserve"> ASL difficulty level
 Learning ASL challenges
 American Sign Language complexity
 ASL learning curve
 Is ASL hard to master
 ASL learning difficulties
 How difficult is ASL to learn
 ASL language barrier
 ASL proficiency levels
 ASL fluency obstacles</t>
  </si>
  <si>
    <t>how to learn adobe analytics</t>
  </si>
  <si>
    <t xml:space="preserve"> Adobe Analytics tutorials
 Adobe Analytics training
 Adobe Analytics courses
 Adobe Analytics certification
 Adobe Analytics beginner guide
 Adobe Analytics tips and tricks
 Adobe Analytics online resources
 Adobe Analytics best practices
 Adobe Analytics learning resources
 Adobe Analytics skills development</t>
  </si>
  <si>
    <t>pokemon that learn thief</t>
  </si>
  <si>
    <t xml:space="preserve"> Pokemon thief moves
 Best thief Pokemon
 Pokemon with thief ability
 Thief move Pokemon
 Pokemon that can learn thief
 Thief TM Pokemon
 Pokemon with steal move
 Thief move in Pokemon
 Thief Pokemon list
 Pokemon that can steal items</t>
  </si>
  <si>
    <t>learn to fly cool math games</t>
  </si>
  <si>
    <t xml:space="preserve"> Learn to fly cool math games
 Flying games for learning
 Cool math games for flying
 Flight simulation games
 Educational flying games
 Math games for aviation
 Online flying games
 Fun math games for flying
 Flight training games
 Math games for pilots</t>
  </si>
  <si>
    <t>unix desktops what we can learn</t>
  </si>
  <si>
    <t xml:space="preserve"> Unix desktops
 Unix operating system
 Desktop environment
 Unix desktop customization
 Unix desktop tips
 Unix desktop tutorials
 Unix desktop features
 Unix desktop advantages
 Unix desktop software
 Unix desktop usability
1 Unix desktop user experience
1 Unix desktop interface
1 Unix desktop customization tools
1 Unix desktop themes
1 Unix desktop workflow
1 Unix desktop productivity
1 Unix desktop best practices
1 Unix desktop optimization
1 Unix desktop configuration
20. Unix desktop troubleshooting.</t>
  </si>
  <si>
    <t>pretty piano songs to learn</t>
  </si>
  <si>
    <t xml:space="preserve"> Beautiful piano songs
 Easy piano songs
 Romantic piano songs
 Popular piano songs
 Beginner piano songs
 Classical piano songs
 Relaxing piano songs
 Melodic piano songs
 Piano sheet music
 Piano tutorials</t>
  </si>
  <si>
    <t>best software to learn german</t>
  </si>
  <si>
    <t xml:space="preserve"> Best software for learning German
 German language learning software
 Top German learning programs
 Learn German online tools
 German language software reviews
 Interactive German learning software
 Best language learning apps for German
 German learning software comparison
 Easy German learning software
 German language learning resources</t>
  </si>
  <si>
    <t>learn bachata</t>
  </si>
  <si>
    <t xml:space="preserve"> Bachata dance lessons
 Beginner bachata classes
 Bachata dance tutorials
 Online bachata courses
 Bachata dance steps
 Learn bachata for beginners
 Bachata dance instruction
 Bachata dance workshops
 Bachata dance schools
 Bachata dance training</t>
  </si>
  <si>
    <t>is spanish a hard language to learn</t>
  </si>
  <si>
    <t xml:space="preserve"> Spanish language difficulty
 Learning Spanish challenges
 Is Spanish difficult to learn?
 Spanish language complexity
 Tips for learning Spanish
 Spanish language learning obstacles
 Spanish language fluency
 Spanish language proficiency
 Spanish language learning strategies
 Spanish language learning resources</t>
  </si>
  <si>
    <t>https //hah.docebosaas.com/learn</t>
  </si>
  <si>
    <t xml:space="preserve"> Online learning platform
 E-learning software
 Docebo SaaS
 Learning management system
 Online courses
 Employee training
 Corporate training
 Learning portal
 Cloud-based learning
 Virtual classrooms</t>
  </si>
  <si>
    <t>is icelandic easy to learn</t>
  </si>
  <si>
    <t xml:space="preserve"> Icelandic language learning
 Learn Icelandic
 Easy Icelandic
 Icelandic language difficulty
 Study Icelandic
 Icelandic grammar
 Icelandic language basics
 Icelandic vocabulary
 Icelandic pronunciation
 Icelandic language tips</t>
  </si>
  <si>
    <t>when do you learn trigonometry in high school</t>
  </si>
  <si>
    <t xml:space="preserve"> Trigonometry in high school
 Learning trigonometry
 Trigonometry curriculum
 High school math classes
 Trigonometry education
 High school trigonometry course
 Trigonometry prerequisites
 When is trigonometry taught in high school
 Trigonometry grade level
 High school math requirements</t>
  </si>
  <si>
    <t>is arabic one of the hardest languages to learn</t>
  </si>
  <si>
    <t xml:space="preserve"> Arabic language difficulty
 Learning Arabic challenges
 Hardest languages to learn
 Arabic language complexity
 Arabic language learning difficulties
 Arabic language proficiency
 Arabic language fluency
 Arabic language skills
 Arabic language study tips
 Arabic language resources</t>
  </si>
  <si>
    <t>learn hindi through english</t>
  </si>
  <si>
    <t xml:space="preserve"> Learn Hindi
 Hindi language
 Hindi learning
 Hindi course
 Hindi lessons
 Hindi for beginners
 Hindi online
 Hindi tutorial
 Hindi vocabulary
 Hindi grammar
1 Hindi phrases
1 Hindi speaking
1 Hindi writing
1 Hindi reading
1 Hindi comprehension
1 Hindi translation
1 Hindi conversation
1 Hindi practice
1 Hindi fluency
20. Hindi through English</t>
  </si>
  <si>
    <t>learn minionese</t>
  </si>
  <si>
    <t xml:space="preserve"> Minionese language
 Minionese dictionary
 How to speak Minionese
 Learn Minionese online
 Minionese phrases
 Minionese translator
 Minion language
 Minionese words
 Minionese lessons
 Minionese alphabet</t>
  </si>
  <si>
    <t>learn billiards</t>
  </si>
  <si>
    <t xml:space="preserve"> Billiards basics
 Billiards techniques
 Billiards rules
 Billiards tutorials
 Billiards for beginners
 Billiards lessons
 Billiards tips
 Billiards strategies
 Improve billiards skills
 Billiards fundamentals
1 Advanced billiards
1 Billiards training
1 Billiards drills
1 Billiards cue tips
1 Billiards shot selection</t>
  </si>
  <si>
    <t>beginner bass songs to learn</t>
  </si>
  <si>
    <t xml:space="preserve"> Beginner bass songs
 Easy bass songs
 Simple bass songs
 Bass songs for beginners
 Bass guitar songs for beginners
 Beginner bass guitar songs
 Basic bass songs
 Beginner bass tabs
 Easy bass guitar songs
 Beginner bass lines</t>
  </si>
  <si>
    <t>is guitar hard to learn</t>
  </si>
  <si>
    <t xml:space="preserve"> Guitar difficulty level
 Learning guitar difficulty
 Beginner guitar challenges
 Mastering guitar skills
 Guitar learning curve
 Guitar practice tips
 Guitar techniques for beginners
 Guitar lessons for beginners
 Difficulty of playing guitar
 Guitar learning process</t>
  </si>
  <si>
    <t>is driving easy to learn</t>
  </si>
  <si>
    <t xml:space="preserve"> Driving skills
 Learning to drive
 Driving lessons
 Driving tips
 Beginner driver
 Driving techniques
 Easy driving
 Driving practice
 Driving instructor
 Driving school
1 Defensive driving
1 Road safety
1 Driver education
1 Traffic rules
1 Parallel parking</t>
  </si>
  <si>
    <t>get paid while you learn</t>
  </si>
  <si>
    <t xml:space="preserve"> Earn while you learn
 Paid learning opportunities
 Make money while learning
 Get paid to learn
 Paid training programs
 Earn money while studying
 Paid apprenticeships
 Learn and earn
 Paid educational opportunities
 Get paid for learning new skills</t>
  </si>
  <si>
    <t>how hard is it to learn to drive manual</t>
  </si>
  <si>
    <t xml:space="preserve"> Learning manual transmission
 Manual driving skills
 Difficulty of learning manual
 Manual transmission tutorial
 Manual driving lessons
 Challenges of driving manual
 Manual transmission practice
 Tips for learning manual
 Manual transmission techniques
 Manual driving experience</t>
  </si>
  <si>
    <t>what's easier to learn japanese or korean</t>
  </si>
  <si>
    <t xml:space="preserve"> Learn Japanese vs Korean
 Easiest language to learn: Japanese or Korean
 Japanese language learning tips
 Korean language learning resources
 Differences between learning Japanese and Korean
 How to choose between learning Japanese or Korean
 Benefits of learning Japanese or Korean
 Japanese vs Korean language difficulty
 Japanese language study guide
 Korean language beginner's guide.</t>
  </si>
  <si>
    <t>best podcast to learn spanish</t>
  </si>
  <si>
    <t xml:space="preserve"> Spanish language podcast
 Learn Spanish podcast
 Best podcast for learning Spanish
 Spanish learning resources
 Podcasts for Spanish learners
 Improve Spanish skills
 Top Spanish language podcasts
 Spanish learning podcasts
 Podcasts to learn Spanish quickly
 Spanish language learning resources.</t>
  </si>
  <si>
    <t>how hard is it to learn guitar</t>
  </si>
  <si>
    <t xml:space="preserve"> Learn guitar difficulty
 Guitar learning curve
 Guitar skill level
 Difficulty of learning guitar
 Guitar learning challenges
 Guitar playing difficulty
 Mastering guitar
 Guitar learning process
 Beginner guitar struggles
 Guitar skill development</t>
  </si>
  <si>
    <t>how long to learn driving</t>
  </si>
  <si>
    <t xml:space="preserve"> Driving lessons duration
 Learn to drive time frame
 Driving skills acquisition
 Driving practice duration
 How quickly can I learn to drive
 Driving lessons timeline
 Driving proficiency timeline
 Time to become a confident driver
 Driving training duration
 Speed of learning to drive</t>
  </si>
  <si>
    <t>is it hard to learn guitar</t>
  </si>
  <si>
    <t xml:space="preserve"> Learn guitar difficulty
 Guitar learning curve
 Easy guitar lessons
 Guitar practice tips
 Beginner guitar struggles
 Guitar playing challenges
 Mastering guitar techniques
 Guitar learning obstacles
 Guitar skill development
 Guitar learning journey</t>
  </si>
  <si>
    <t>fisher price chair laugh and learn</t>
  </si>
  <si>
    <t xml:space="preserve"> Fisher Price chair
 Laugh and learn chair
 Fisher Price laugh and learn chair
 Fisher Price chair for babies
 Fisher Price chair for toddlers
 Interactive chair for babies
 Educational chair for toddlers
 Fisher Price chair with activities
 Fisher Price chair with music
 Fisher Price chair with lights</t>
  </si>
  <si>
    <t>easiest language to learn for spanish speakers</t>
  </si>
  <si>
    <t xml:space="preserve"> Easiest language for Spanish speakers
 Language learning for Spanish speakers
 Simple languages for Spanish speakers
 Fastest language to learn for Spanish speakers
 Spanish speakers learning new languages
 Beginner-friendly languages for Spanish speakers
 Language options for Spanish speakers
 Quick language learning for Spanish speakers
 Best languages for Spanish speakers to learn
 Effortless languages for Spanish speakers</t>
  </si>
  <si>
    <t>best podcasts to learn new things</t>
  </si>
  <si>
    <t xml:space="preserve"> Educational podcasts
 Podcasts for learning
 Top educational podcasts
 Best podcasts for self-improvement
 Podcasts for personal growth
 Learning new things through podcasts
 Podcasts for expanding knowledge
 Top podcasts for learning
 Educational audio content
 Podcasts for skill development</t>
  </si>
  <si>
    <t>when does shroomish learn spore</t>
  </si>
  <si>
    <t xml:space="preserve"> Shroomish learn spore level
 Shroomish spore move
 Shroomish evolution level
 Shroomish spore tm
 Shroomish spore gen 3
 Shroomish spore gen 4
 Shroomish spore gen 5
 Shroomish spore gen 6
 Shroomish spore gen 7
 Shroomish spore gen 8
1 Shroomish spore breeding
1 Shroomish spore egg move
1 Shroomish spore evolution
1 Shroomish spore learnset
1 Shroomish spore level up</t>
  </si>
  <si>
    <t>learn puppetry</t>
  </si>
  <si>
    <t xml:space="preserve"> Puppetry classes
 Puppetry techniques
 Puppetry workshops
 Puppetry courses
 Puppetry tutorials
 Puppetry for beginners
 Puppetry skills
 Puppetry training
 Puppetry education
 Puppetry resources
1 Puppetry techniques for beginners
1 Puppetry lessons
1 Puppetry online courses
1 Puppetry workshops near me
1 Puppetry classes for kids</t>
  </si>
  <si>
    <t>sign for learn</t>
  </si>
  <si>
    <t xml:space="preserve"> Learn sign language
 Sign language classes
 Sign language learning
 ASL signs
 American Sign Language
 Sign language alphabet
 Sign language lessons
 Sign language for beginners
 Online sign language courses
 Deaf culture and sign language</t>
  </si>
  <si>
    <t>learn dash discount</t>
  </si>
  <si>
    <t xml:space="preserve"> LearnDash discount code
 LearnDash sale
 LearnDash coupon
 LearnDash promo
 LearnDash discount offer
 LearnDash deal
 LearnDash discount price
 LearnDash discount package
 LearnDash discount bundle
 LearnDash discount promotion</t>
  </si>
  <si>
    <t>which martial art should i learn</t>
  </si>
  <si>
    <t xml:space="preserve"> Best martial art for beginners
 Choosing the right martial art
 Top martial arts for self-defense
 Martial arts for fitness
 Martial arts training options
 Popular martial arts styles
 Benefits of learning martial arts
 How to choose a martial art
 Martial arts classes near me
 Martial arts for women</t>
  </si>
  <si>
    <t>what episode does luffy learn to use haki</t>
  </si>
  <si>
    <t xml:space="preserve"> Luffy haki training episode
 One Piece Luffy haki awakening
 Luffy learns haki episode
 When does Luffy use haki first time
 Episode where Luffy unlocks haki
 Luffy haki development episode
 Luffy haki training arc
 One Piece episode Luffy learns haki
 Luffy haki power episode
 Luffy haki mastery episode</t>
  </si>
  <si>
    <t>beginner:wxu4x_s3atq= how to learn sign language</t>
  </si>
  <si>
    <t xml:space="preserve"> Sign language for beginners
 Learn sign language basics
 Beginner sign language lessons
 Easy sign language tutorials
 Sign language for beginners online
 Simple sign language for beginners
 Basic sign language vocabulary
 Sign language alphabet for beginners
 Steps to learn sign language
 Beginner's guide to sign language</t>
  </si>
  <si>
    <t>fun piano songs to learn</t>
  </si>
  <si>
    <t xml:space="preserve"> Fun piano songs
 Piano songs to learn
 Easy piano songs
 Popular piano songs
 Beginner piano songs
 Piano tutorials
 Piano lessons
 Piano sheet music
 Piano for beginners
 Piano practice songs
1 Piano songs for kids
1 Piano songs for adults
1 Piano songs for beginners
1 Piano songs for intermediate players
1 Piano songs for advanced players</t>
  </si>
  <si>
    <t>scoop and learn ice cream cart</t>
  </si>
  <si>
    <t xml:space="preserve"> Ice cream cart
 Scoop and learn
 Educational ice cream cart
 Interactive ice cream cart
 Learning through play
 Educational toys
 Ice cream scoop
 Ice cream truck
 Pretend play
 STEM learning
1 Educational games
1 Role play toys
1 Ice cream maker
1 Learning activities
1 Preschool toys</t>
  </si>
  <si>
    <t>learn to fly unblcoked</t>
  </si>
  <si>
    <t xml:space="preserve"> Learn to fly unblocked
 Flight simulation games
 Online flight training
 Flight simulator unblocked
 Pilot training games
 Aircraft simulation
 Virtual flying lessons
 Flight school online
 Unblocked airplane games
 Aviation training simulator</t>
  </si>
  <si>
    <t>when does luffy learn gear 3</t>
  </si>
  <si>
    <t xml:space="preserve"> Luffy gear 3
 Luffy gear third
 Luffy gear third episode
 Luffy gear third chapter
 Luffy gear third manga
 Luffy gear third anime
 Luffy gear third episode number
 Luffy gear third training
 Luffy gear third abilities
 Luffy gear third power ups</t>
  </si>
  <si>
    <t>how to help baby learn to roll from tummy to back</t>
  </si>
  <si>
    <t xml:space="preserve"> Baby development milestones
 Tummy time exercises
 Infant motor skills
 Rolling over techniques
 Baby physical development
 Back to tummy rolling
 Tummy to back rolling tips
 Baby development activities
 Helping baby roll over
 Baby gross motor skills</t>
  </si>
  <si>
    <t>easy songs to learn on flute</t>
  </si>
  <si>
    <t xml:space="preserve"> Flute beginner songs
 Simple flute tunes
 Easy flute melodies
 Basic flute songs
 Flute songs for beginners
 Beginner flute sheet music
 Flute songs for starters
 Easy flute notes
 Beginner-friendly flute songs
 Flute songs for novices</t>
  </si>
  <si>
    <t>why is it important to learn and take advice from people who are successful?</t>
  </si>
  <si>
    <t xml:space="preserve"> Success tips
 Learning from successful people
 Importance of mentorship
 Success advice
 Achieving success
 Learning from successful individuals
 Success strategies
 Importance of mentor advice
 Benefits of following successful people
 Success mindset.</t>
  </si>
  <si>
    <t>aamc lead serve learn 2023</t>
  </si>
  <si>
    <t xml:space="preserve"> AAMC lead serve learn 2023
 AAMC lead serve learn conference
 AAMC lead serve learn event
 AAMC lead serve learn registration
 AAMC lead serve learn schedule
 AAMC lead serve learn speakers
 AAMC lead serve learn workshops
 AAMC lead serve learn sessions
 AAMC lead serve learn keynote
 AAMC lead serve learn virtual conference</t>
  </si>
  <si>
    <t>learn sci retro bowl</t>
  </si>
  <si>
    <t xml:space="preserve"> Retro Bowl tips
 Retro Bowl strategies
 Retro Bowl guide
 Retro Bowl gameplay
 Retro Bowl tricks
 Retro Bowl tutorial
 Retro Bowl walkthrough
 Retro Bowl cheats
 Retro Bowl team building
 Retro Bowl playbook
1 Retro Bowl challenges
1 Retro Bowl championship
1 Retro Bowl recruiting
1 Retro Bowl training
1 Retro Bowl season mode</t>
  </si>
  <si>
    <t>easiest skates to learn on</t>
  </si>
  <si>
    <t xml:space="preserve"> Beginner skates
 Easy to learn skates
 Skateboarding for beginners
 Skate shoes for beginners
 Beginner skate equipment
 Best skates for beginners
 Simple skates for beginners
 Beginner-friendly skates
 Skateboarding basics
 Easy skateboarding tricks</t>
  </si>
  <si>
    <t>get paid to learn software engineering</t>
  </si>
  <si>
    <t xml:space="preserve"> Paid software engineering training
 Earn money learning software engineering
 Software engineering apprenticeships
 Paid coding bootcamps
 Software engineering scholarships
 Get paid to study programming
 Paid software development internships
 Software engineering paid training programs
 Paid coding education
 Software engineering paid learning opportunities</t>
  </si>
  <si>
    <t>learn not the way of the heathen kjv</t>
  </si>
  <si>
    <t xml:space="preserve"> Learn not the way of the heathen KJV
 Biblical teachings on heathen practices
 Avoiding heathen customs in the Bible
 Understanding heathenism in the KJV
 Biblical guidance on heathen traditions
 Following God's word over heathen beliefs
 Rejecting heathen practices in the KJV
 Learning from the Bible about heathenism
 Biblical wisdom on avoiding heathen ways
 Studying the KJV on heathen customs</t>
  </si>
  <si>
    <t>is cyrillic hard to learn</t>
  </si>
  <si>
    <t xml:space="preserve"> Cyrillic alphabet
 Learning Cyrillic
 Cyrillic script
 Difficulty of Cyrillic
 Learning Russian alphabet
 Cyrillic language
 Russian language alphabet
 Cyrillic characters
 Cyrillic writing system
 How to learn Cyrillic</t>
  </si>
  <si>
    <t>acoustic songs to learn on guitar</t>
  </si>
  <si>
    <t xml:space="preserve"> Acoustic guitar songs
 Easy acoustic songs to learn
 Beginner acoustic guitar songs
 Popular acoustic songs
 Acoustic guitar tabs
 Acoustic guitar chords
 Famous acoustic songs
 Acoustic guitar tutorials
 Best acoustic songs to learn
 Acoustic cover songs</t>
  </si>
  <si>
    <t>all secrets in learn to fly 2</t>
  </si>
  <si>
    <t xml:space="preserve"> Learn to Fly 2 secrets
 Learn to Fly 2 tips and tricks
 Learn to Fly 2 hidden features
 Learn to Fly 2 easter eggs
 Learn to Fly 2 cheats
 Learn to Fly 2 walkthrough
 Learn to Fly 2 unlockables
 Learn to Fly 2 secrets revealed
 Learn to Fly 2 best strategies
 Learn to Fly 2 how to find all secrets</t>
  </si>
  <si>
    <t>how do baby birds learn to fly</t>
  </si>
  <si>
    <t xml:space="preserve"> Baby birds learn to fly
 Bird flight training
 Bird development stages
 Avian flight lessons
 Nestling flight education
 Young bird flying techniques
 Bird species flight learning
 Fledgling flight process
 Avian flight progression
 Bird wing development</t>
  </si>
  <si>
    <t>how long does it take to learn swimming for adults</t>
  </si>
  <si>
    <t xml:space="preserve"> Adult swimming lessons
 Swimming skills for adults
 Learn to swim as an adult
 Swimming proficiency for adults
 Adult swim classes
 Swimming lessons for beginners
 Swimming techniques for adults
 Adult swimming instruction
 Swimming progress for adults
 Adult swim training</t>
  </si>
  <si>
    <t>in which essential aspect of geography would you learn about the creation of mountains?</t>
  </si>
  <si>
    <t xml:space="preserve"> Geography
 Creation of mountains
 Geology
 Plate tectonics
 Continental drift
 Mountain formation
 Earth's crust
 Volcanoes
 Erosion
 Tectonic plates</t>
  </si>
  <si>
    <t>when does ahsoka learn about anakin</t>
  </si>
  <si>
    <t xml:space="preserve"> Ahsoka Tano
 Anakin Skywalker
 Star Wars
 Clone Wars
 Jedi
 Padawan
 Lightsaber
 Force
 Timeline
 Character development
1 Relationship
1 Discovery
1 Training
1 Mentorship
1 Star Wars lore</t>
  </si>
  <si>
    <t>best site to learn sql</t>
  </si>
  <si>
    <t xml:space="preserve"> Best site to learn SQL
 SQL tutorials online
 SQL courses for beginners
 Learn SQL online
 Top SQL learning platforms
 SQL certification programs
 SQL training websites
 SQL classes for beginners
 SQL learning resources
 SQL study materials online</t>
  </si>
  <si>
    <t>learn how to play songs on the piano</t>
  </si>
  <si>
    <t xml:space="preserve"> Piano tutorials
 Piano lessons
 Learn piano songs
 Piano sheet music
 Piano chords
 Piano practice
 Piano techniques
 Piano for beginners
 Piano playing tips
 Piano tutorials for beginners</t>
  </si>
  <si>
    <t>cool handshakes to learn</t>
  </si>
  <si>
    <t xml:space="preserve"> Unique handshakes
 Creative greetings
 Handshake variations
 Fun handshake ideas
 Handshake tutorial
 Cool handshake techniques
 Handshake inspiration
 Handshake trends
 Handshake gestures
 Handshake styles</t>
  </si>
  <si>
    <t>how to learn how to drive fast</t>
  </si>
  <si>
    <t xml:space="preserve"> Speed driving lessons
 Fast driving techniques
 Advanced driving skills
 High-speed driving tips
 Racing techniques for beginners
 Acceleration training
 Performance driving techniques
 Speed driving courses
 Improving driving speed
 Fast track driving lessons</t>
  </si>
  <si>
    <t>is spanish easy to learn</t>
  </si>
  <si>
    <t xml:space="preserve"> Spanish language learning
 Spanish easy or difficult
 Learning Spanish tips
 Spanish language difficulty
 Is Spanish hard to learn
 Spanish language resources
 Spanish learning techniques
 Spanish language proficiency
 Spanish language fluency
 Spanish language study strategies</t>
  </si>
  <si>
    <t>how to learn to roller blade</t>
  </si>
  <si>
    <t xml:space="preserve"> Roller blade tutorials
 Roller blade lessons
 Roller blade beginner tips
 Roller blade training
 Roller blade techniques
 Roller blade drills
 Roller blade safety
 Roller blade gear
 Roller blade exercises
 Roller blade practice routine</t>
  </si>
  <si>
    <t>when does amber learn mark is invincible</t>
  </si>
  <si>
    <t xml:space="preserve"> Amber learns Mark is Invincible
 Invincible TV show plot twist
 Amber discovers Mark's secret identity
 Invincible series reveal moment
 When does Amber find out about Mark's powers
 Invincible show character revelations
 Amber's reaction to Mark's powers
 Invincible TV show storyline twist
 Mark's secret identity revealed to Amber
 Invincible series character development</t>
  </si>
  <si>
    <t>can anybody learn to sing</t>
  </si>
  <si>
    <t xml:space="preserve"> Singing lessons for beginners
 Learn how to sing
 Vocal training for beginners
 Singing techniques for beginners
 Improve singing skills
 Singing tips for beginners
 Can anyone learn to sing?
 Vocal exercises for beginners
 Singing classes for beginners
 How to develop singing voice</t>
  </si>
  <si>
    <t>is guitar hard to learn than piano</t>
  </si>
  <si>
    <t xml:space="preserve"> Guitar vs piano difficulty
 Which is harder to learn, guitar or piano?
 Learning guitar vs learning piano
 Guitar or piano - which is more difficult?
 Beginner guitar vs beginner piano
 Guitar lessons difficulty
 Piano lessons difficulty comparison
 Is it easier to learn guitar or piano?
 Guitar or piano - which is easier for beginners?
 Comparing difficulty of guitar and piano</t>
  </si>
  <si>
    <t>legend of learn</t>
  </si>
  <si>
    <t xml:space="preserve"> Legend of Learn
 Online learning
 Educational games
 Learning platform
 Interactive learning
 Gamified education
 Learning adventure
 Educational technology
 Online courses
 E-learning
1 Skill development
1 Digital learning
1 Educational resources
1 Learning management system
1 Personalized learning.</t>
  </si>
  <si>
    <t>can anyone learn to sing?</t>
  </si>
  <si>
    <t xml:space="preserve"> Singing lessons
 Vocal training
 Learn to sing
 Singing techniques
 Vocal exercises
 Singing tips
 Improve singing voice
 Singing classes
 Beginner singing
 Singing for beginners</t>
  </si>
  <si>
    <t>what year do you learn algebra</t>
  </si>
  <si>
    <t xml:space="preserve"> Algebra learning year
 Algebra curriculum year
 Algebra education timeline
 Algebra study grade
 Algebra course level
 Algebra introduction year
 Algebra school year
 Algebra learning age
 Algebra academic year
 Algebra syllabus year</t>
  </si>
  <si>
    <t>when do most kids learn to swim</t>
  </si>
  <si>
    <t xml:space="preserve"> Swimming skills for kids
 Child swimming lessons
 Swim safety for children
 Teaching kids to swim
 Swim instruction for kids
 Swim development in children
 Average age for kids to learn to swim
 Swimming milestones for children
 Child swim abilities
 Swim readiness in kids</t>
  </si>
  <si>
    <t>how long to learn swimming</t>
  </si>
  <si>
    <t xml:space="preserve"> Swimming lessons
 Learn to swim
 Swimming skills
 Swim training
 Swimming techniques
 Swim classes
 Swimming instruction
 Swim coach
 Swimming progress
 Swim proficiency
1 Swim abilities
1 Swim development
1 Swim education
1 Swimming improvement
1 Swimming milestones</t>
  </si>
  <si>
    <t>top skills to learn in 2022</t>
  </si>
  <si>
    <t xml:space="preserve"> Top skills for 2022
 In-demand skills 2022
 Skills to learn in the new year
 Future-proof skills 2022
 Emerging skills for 2022
 Job market trends 2022
 Career development skills 2022
 Technology skills for 2022
 Digital skills in 2022
 Professional skills for 2022</t>
  </si>
  <si>
    <t>what season does luffy learn haki</t>
  </si>
  <si>
    <t xml:space="preserve"> Luffy haki training season
 Luffy haki development arc
 One Piece Luffy haki awakening
 Luffy haki mastery season
 When does Luffy learn haki in One Piece
 Luffy haki training episodes
 Luffy haki power season
 Luffy haki growth timeline
 One Piece Luffy haki progression
 Luffy haki training journey.</t>
  </si>
  <si>
    <t>is french or dutch braid easier to learn</t>
  </si>
  <si>
    <t xml:space="preserve"> French braid vs Dutch braid
 Easy braid tutorials
 Learn braiding techniques
 Braiding for beginners
 Step-by-step braiding guide
 Simple braiding styles
 Quick braiding tips
 Mastering French braid
 Perfecting Dutch braid
 Effortless braiding methods</t>
  </si>
  <si>
    <t>how much to learn to fly a helicopter</t>
  </si>
  <si>
    <t xml:space="preserve"> Helicopter flight training cost
 Helicopter pilot training expenses
 Learn to fly a helicopter price
 Helicopter pilot license cost
 Helicopter flight school fees
 Helicopter pilot training fees
 Cost of helicopter pilot certification
 Helicopter pilot training cost breakdown
 How much does it cost to learn to fly a helicopter
 Helicopter pilot training tuition fees</t>
  </si>
  <si>
    <t>how fast can you learn to swim</t>
  </si>
  <si>
    <t xml:space="preserve"> Learn to swim quickly
 Swim lessons speed
 Fast swimming skills
 Swim training time
 Rapid swim improvement
 Efficient swim learning
 Accelerated swimming progress
 Quick swim techniques
 Speedy swim instruction
 Learn to swim fast</t>
  </si>
  <si>
    <t>best fighting style to learn</t>
  </si>
  <si>
    <t xml:space="preserve"> Best fighting style
 Learn fighting style
 Martial arts styles
 Self-defense techniques
 Combat training
 Mixed martial arts
 Krav Maga
 Brazilian Jiu-Jitsu
 Boxing techniques
 Karate vs. Taekwondo</t>
  </si>
  <si>
    <t>how hard is violin to learn</t>
  </si>
  <si>
    <t xml:space="preserve"> Violin learning difficulty
 Difficulty of learning violin
 Is violin hard to learn
 Beginner violin challenges
 Learning curve for violin
 How difficult is it to learn violin
 Violin learning obstacles
 Mastering the violin
 Tips for learning violin
 Violin practice techniques</t>
  </si>
  <si>
    <t>age kids learn colors</t>
  </si>
  <si>
    <t xml:space="preserve"> When do kids learn colors
 Color recognition in children
 Age for color learning in children
 Teaching colors to toddlers
 Color development in kids
 Learning colors at a young age
 Early color learning in children
 Color cognition in infants
 Color identification in preschoolers
 Ways to teach colors to kids</t>
  </si>
  <si>
    <t>app to learn cantonese</t>
  </si>
  <si>
    <t xml:space="preserve"> Cantonese language learning app
 Learn Cantonese online
 Best app to learn Cantonese
 Cantonese language lessons
 Cantonese vocabulary app
 Cantonese pronunciation app
 Cantonese language tutor app
 Cantonese language study app
 Cantonese language practice app
 Cantonese language fluency app</t>
  </si>
  <si>
    <t>good songs to learn on drums</t>
  </si>
  <si>
    <t xml:space="preserve"> Drumming tutorials
 Drum covers
 Drumming techniques
 Drumming lessons
 Drum sheet music
 Drumming for beginners
 Drumming exercises
 Drumming practice
 Drumming tips
 Drumming patterns
1 Drumming rhythms
1 Drumming styles
1 Drumming basics
1 Drumming techniques for beginners
1 Drumming for kids</t>
  </si>
  <si>
    <t>learn korean youtube</t>
  </si>
  <si>
    <t xml:space="preserve"> Korean language tutorials
 Korean learning videos
 Korean lessons online
 Best Korean YouTube channels
 How to learn Korean on YouTube
 Korean language resources
 Korean study tips
 Korean grammar lessons
 Korean vocabulary videos
 Korean language for beginners</t>
  </si>
  <si>
    <t>hardest code to learn</t>
  </si>
  <si>
    <t xml:space="preserve"> Hardest programming languages
 Difficult coding languages
 Complex programming languages
 Most challenging coding languages
 Tough programming languages
 Most difficult code to learn
 Complicated programming languages
 Challenging coding languages
 Hard to learn coding languages
 Most complex programming languages</t>
  </si>
  <si>
    <t>where can i learn pickleball near me</t>
  </si>
  <si>
    <t xml:space="preserve"> Pickleball classes near me
 Pickleball lessons in my area
 Local pickleball instruction
 Pickleball training nearby
 Best pickleball coaches near me
 Pickleball clinics in my city
 Where to play pickleball in my area
 Pickleball clubs near me
 Pickleball facilities in my neighborhood
 Pickleball tournaments near me</t>
  </si>
  <si>
    <t>learn snowflake sql</t>
  </si>
  <si>
    <t xml:space="preserve"> Snowflake SQL tutorial
 Snowflake SQL basics
 Snowflake SQL training
 Snowflake SQL courses
 Snowflake SQL certification
 Snowflake SQL for beginners
 Snowflake SQL queries
 Snowflake SQL syntax
 Snowflake SQL commands
 Snowflake SQL best practices</t>
  </si>
  <si>
    <t>how did timothee chalamet learn french</t>
  </si>
  <si>
    <t xml:space="preserve"> Timothee Chalamet French learning
 Timothee Chalamet language skills
 Timothee Chalamet bilingual
 Timothee Chalamet French fluency
 Timothee Chalamet language acquisition
 Timothee Chalamet French lessons
 Timothee Chalamet language education
 Timothee Chalamet French speaking
 Timothee Chalamet language development
 Timothee Chalamet French language journey</t>
  </si>
  <si>
    <t>is it difficult to learn spanish</t>
  </si>
  <si>
    <t xml:space="preserve"> Is learning Spanish difficult
 Spanish language learning challenges
 Tips for learning Spanish easily
 Spanish language proficiency
 Spanish language learning resources
 How to learn Spanish effectively
 Spanish language learning techniques
 Spanish language fluency
 Learning Spanish for beginners
 Spanish language learning difficulties</t>
  </si>
  <si>
    <t>when does luffy learn gear 1</t>
  </si>
  <si>
    <t xml:space="preserve"> Luffy gear 1
 Luffy gear first
 Monkey D. Luffy gear 1
 One Piece gear 1
 Luffy gear first appearance
 Luffy gear 1 episode
 Luffy gear 1 chapter
 Luffy gear 1 training
 Luffy gear 1 abilities
 Luffy gear 1 powers</t>
  </si>
  <si>
    <t>what do we learn from esther</t>
  </si>
  <si>
    <t xml:space="preserve"> Esther in the Bible
 Lessons from Esther
 Esther character traits
 Mordecai and Esther
 Courage in the face of adversity
 Faith and trust in God
 Standing up for what is right
 Leadership qualities of Esther
 Esther's influence and impact
 Biblical teachings from the story of Esther</t>
  </si>
  <si>
    <t>learn to paraglide</t>
  </si>
  <si>
    <t xml:space="preserve"> Paragliding lessons
 Paragliding training
 Paragliding classes
 Paragliding courses
 Paragliding instruction
 Beginner paragliding
 How to paraglide
 Paragliding for beginners
 Learn paragliding
 Paragliding schools
1 Paragliding certification
1 Paragliding tips
1 Paragliding techniques
1 Paragliding safety
1 Paragliding equipment</t>
  </si>
  <si>
    <t>how to learn crucio</t>
  </si>
  <si>
    <t xml:space="preserve"> Crucio spell tutorial
 Harry Potter crucio lesson
 Learning crucio curse
 Mastering crucio spell
 Step-by-step crucio tutorial
 Best ways to learn crucio
 Crucio curse training
 Beginner's guide to crucio
 Practicing crucio spell
 Advanced crucio techniques</t>
  </si>
  <si>
    <t>how to learn guitar</t>
  </si>
  <si>
    <t xml:space="preserve"> Guitar lessons
 Beginner guitar
 Guitar tutorials
 Learn guitar online
 Guitar techniques
 Guitar chords
 Guitar scales
 Guitar practice tips
 Guitar theory
 Guitar exercises
1 Guitar for beginners
1 Guitar lessons for beginners
1 Easy guitar lessons
1 Best way to learn guitar
1 Guitar learning resources.</t>
  </si>
  <si>
    <t>learn out loud. ...</t>
  </si>
  <si>
    <t xml:space="preserve"> Online learning
 Educational podcasts
 Audio learning
 Personal development
 Self-improvement
 Knowledge sharing
 Educational resources
 E-learning
 Podcasting
 Lifelong learning
1 Audio books
1 Skill development
1 Online courses
1 Learning platforms
1 Educational content</t>
  </si>
  <si>
    <t>easy songs to learn on acoustic</t>
  </si>
  <si>
    <t xml:space="preserve"> Easy acoustic songs
 Beginner acoustic songs
 Simple acoustic songs
 Acoustic guitar songs for beginners
 Easy acoustic guitar songs
 Easy songs to play on acoustic guitar
 Acoustic songs for beginners
 Simple songs to learn on acoustic guitar
 Easy acoustic guitar songs for beginners
 Acoustic guitar songs for beginners with chords</t>
  </si>
  <si>
    <t>learn piano as an adult</t>
  </si>
  <si>
    <t xml:space="preserve"> Adult piano lessons
 Piano lessons for adults
 Piano classes for adults
 Learning piano as an adult
 Beginner adult piano lessons
 Online piano lessons for adults
 Adult piano instruction
 Piano lessons for grown-ups
 Adult piano tutorials
 Piano lessons for older beginners</t>
  </si>
  <si>
    <t>hardest instrument to learn to play</t>
  </si>
  <si>
    <t xml:space="preserve"> Hardest instrument to learn
 Difficult musical instruments
 Challenging instruments to play
 Most difficult music instrument
 Instrument with steep learning curve
 Complex musical instruments
 Instruments that are hard to master
 Most challenging musical instruments
 Instruments requiring advanced skill
 Tough musical instruments to learn</t>
  </si>
  <si>
    <t>trades to learn for females</t>
  </si>
  <si>
    <t xml:space="preserve"> Female-friendly trades
 Trades for women
 Female apprenticeships
 Skilled trades for women
 Women in trades
 Best trades for females
 Tradeswomen careers
 Female trade school programs
 Women in male-dominated trades
 Trades for women without experience</t>
  </si>
  <si>
    <t>learn how to tat</t>
  </si>
  <si>
    <t xml:space="preserve"> Tatting tutorials
 Tatting techniques
 Beginner tatting
 How to tat for beginners
 Tatting patterns
 Tatting classes
 Tatting instructions
 Tatting basics
 Online tatting lessons
 Advanced tatting techniques</t>
  </si>
  <si>
    <t>benedictine desire to learn</t>
  </si>
  <si>
    <t xml:space="preserve"> Benedictine education
 Benedictine values
 Benedictine spirituality
 Benedictine learning
 Benedictine tradition
 Benedictine community
 Benedictine values in education
 Benedictine philosophy of education
 Benedictine schools
 Benedictine principles of learning</t>
  </si>
  <si>
    <t>how long does it take to learn driving in usa</t>
  </si>
  <si>
    <t xml:space="preserve"> Driving lessons USA
 Learn to drive timeline
 Driving school duration
 USA driving test preparation
 Driving instructor time frame
 Driving practice hours
 Driver's education USA
 Learning to drive requirements
 Driving license process
 Driving skills development timeline</t>
  </si>
  <si>
    <t>remembering unix what learn from them</t>
  </si>
  <si>
    <t xml:space="preserve"> Unix history
 Unix operating system
 Unix commands
 Unix programming
 Unix legacy
 Unix innovations
 Unix best practices
 Unix lessons
 Unix principles
 Unix evolution
1 Unix philosophy
1 Unix impact
1 Unix technology
1 Unix community
1 Unix culture</t>
  </si>
  <si>
    <t>how to learn australian accent</t>
  </si>
  <si>
    <t xml:space="preserve"> Australian accent tutorial
 Learn Australian accent online
 Australian accent training
 Australian accent pronunciation
 Australian accent practice
 Tips for mastering Australian accent
 Australian accent course
 Australian English pronunciation
 How to speak with an Australian accent
 Improving Australian accent skills</t>
  </si>
  <si>
    <t>what chapter does luffy learn haki</t>
  </si>
  <si>
    <t xml:space="preserve"> Luffy haki training
 One Piece Luffy haki chapter
 Luffy haki abilities
 How does Luffy learn haki
 Luffy haki power development
 Luffy haki awakening chapter
 Luffy haki techniques
 Luffy haki training episodes
 Luffy haki progression
 Luffy haki mastery chapter</t>
  </si>
  <si>
    <t>is ukulele hard to learn</t>
  </si>
  <si>
    <t xml:space="preserve"> Ukulele learning difficulty
 Ukulele beginner challenges
 Easy ukulele tutorials
 Ukulele playing tips
 Ukulele learning curve
 Mastering the ukulele
 Ukulele for beginners
 Ukulele practice techniques
 Ukulele fingerpicking difficulty
 Ukulele chord progressions</t>
  </si>
  <si>
    <t>learn 365 relias</t>
  </si>
  <si>
    <t xml:space="preserve"> Relias 365 training
 Relias learning platform
 Online training with Relias 365
 Relias 365 courses
 Relias 365 certification
 Relias 365 login
 Relias 365 training modules
 Relias 365 learning management system
 Relias 365 professional development
 Relias 365 online education</t>
  </si>
  <si>
    <t>when do kids learn pemdas</t>
  </si>
  <si>
    <t xml:space="preserve"> PEMDAS learning age
 Order of operations for kids
 Teaching PEMDAS to children
 Math skills development in kids
 Best age to learn PEMDAS
 Understanding PEMDAS in early education
 Importance of PEMDAS in elementary school
 Child's readiness for PEMDAS
 Age-appropriate math concepts
 Learning math operations in childhood.</t>
  </si>
  <si>
    <t>is it better to learn one language at a time</t>
  </si>
  <si>
    <t xml:space="preserve"> Language learning 
 Learn one language at a time 
 Benefits of learning one language 
 Language learning strategies 
 Language learning tips 
 Language learning efficiency 
 Language learning productivity 
 Language learning focus 
 Language learning methods 
 Language learning progress</t>
  </si>
  <si>
    <t>how long to learn japanese</t>
  </si>
  <si>
    <t xml:space="preserve"> How long to learn Japanese
 Japanese language learning time
 Learn Japanese duration
 Japanese proficiency timeline
 Study Japanese time frame
 Mastering Japanese language
 Japanese fluency period
 Learning Japanese speed
 Time to become fluent in Japanese
 Japanese language acquisition time.</t>
  </si>
  <si>
    <t>remembering unix we can learn them</t>
  </si>
  <si>
    <t xml:space="preserve"> Unix commands
 Unix tutorials
 Unix basics
 Learning Unix
 Unix operating system
 Unix history
 Unix commands for beginners
 Unix shell scripting
 Unix programming
 Unix tips and tricks</t>
  </si>
  <si>
    <t>hardest instrument to learn</t>
  </si>
  <si>
    <t xml:space="preserve"> Hardest instrument to learn
 Difficult musical instruments
 Challenging instruments to play
 Most complex instruments to master
 Instrument with steep learning curve
 Toughest musical instruments to learn
 Instruments that are hard to play
 Most difficult instruments for beginners
 Instruments with high level of difficulty
 Complex musical instruments to learn</t>
  </si>
  <si>
    <t>russian hard to learn</t>
  </si>
  <si>
    <t xml:space="preserve"> Russian language difficulty
 Learn Russian challenges
 Russian language complexity
 Russian grammar struggles
 Difficulties of learning Russian
 Russian language barriers
 Challenges of learning Russian
 Russian language learning obstacles
 Russian language hurdles
 Overcoming Russian language difficulties.</t>
  </si>
  <si>
    <t>how long does it take you to learn ged math</t>
  </si>
  <si>
    <t xml:space="preserve"> GED math learning time
 GED math study duration
 How to learn GED math quickly
 GED math learning timeline
 GED math study tips
 GED math preparation time
 GED math study schedule
 GED math learning strategies
 GED math study time frame
 GED math study duration tips</t>
  </si>
  <si>
    <t>learn your worth quotes</t>
  </si>
  <si>
    <t xml:space="preserve"> Self worth quotes
 Inspirational quotes about self worth
 Knowing your worth quotes
 Self love quotes
 Empowerment quotes
 Confidence quotes
 Self respect quotes
 Value yourself quotes
 Self esteem quotes
 Self belief quotes</t>
  </si>
  <si>
    <t>can rattata learn flash</t>
  </si>
  <si>
    <t xml:space="preserve"> Rattata Flash move
 Pokemon Flash HM
 Rattata learn Flash
 Flash move in Pokemon
 How to teach Flash to Rattata
 Pokemon Rattata Flash ability
 Flash TM in Pokemon
 Rattata Flash move set
 Flash move mechanics in Pokemon
 Flash move compatibility with Rattata</t>
  </si>
  <si>
    <t>most difficult sports to learn</t>
  </si>
  <si>
    <t xml:space="preserve"> Most difficult sports
 Challenging sports to learn
 Hardest sports to master
 Complex sports skills
 Demanding sports techniques
 Tough sports to excel in
 Difficult athletic disciplines
 Intense sports training
 Advanced sports skills
 Elite sports proficiency</t>
  </si>
  <si>
    <t>best type of fighting to learn</t>
  </si>
  <si>
    <t xml:space="preserve"> Best fighting styles to learn
 Martial arts for self-defense
 Top martial arts for beginners
 Benefits of learning self-defense
 Popular fighting techniques
 Best martial arts for fitness
 Self-defense classes near me
 Top martial arts for women
 Effective fighting styles
 Martial arts for kids</t>
  </si>
  <si>
    <t>learn guitar in 10 days</t>
  </si>
  <si>
    <t xml:space="preserve"> Guitar lessons
 Learn guitar fast
 10 day guitar course
 Guitar tutorials
 Beginner guitar lessons
 Guitar learning program
 Quick guitar lessons
 Guitar practice tips
 Guitar mastery in 10 days
 Guitar techniques for beginners</t>
  </si>
  <si>
    <t>what do kids learn in second grade</t>
  </si>
  <si>
    <t xml:space="preserve"> Second grade curriculum
 Grade 2 education
 Subjects in second grade
 Second grade learning objectives
 Second grade lesson plans
 Second grade academic skills
 Second grade educational standards
 Second grade educational activities
 Second grade classroom activities
 Second grade student learning</t>
  </si>
  <si>
    <t>how to learn telekinesis</t>
  </si>
  <si>
    <t xml:space="preserve"> Telekinesis training
 Developing telekinetic abilities
 Telekinesis techniques
 Mind over matter
 Telekinetic exercises
 Telekinesis for beginners
 Strengthening telekinetic powers
 Telekinesis practice
 Mastering telekinesis
 Telekinetic training program</t>
  </si>
  <si>
    <t>how to learn hair cutting</t>
  </si>
  <si>
    <t xml:space="preserve"> Hair cutting techniques
 Beginner hair cutting
 Hair cutting tutorials
 DIY hair cutting
 Hair cutting classes
 Hair cutting tips
 Hair cutting for beginners
 Professional hair cutting
 Hair cutting courses
 Learn hair cutting online</t>
  </si>
  <si>
    <t>cabrini learn</t>
  </si>
  <si>
    <t xml:space="preserve"> Cabrini learn online
 Cabrini learn portal
 Cabrini learn login
 Cabrini learn courses
 Cabrini learn student
 Cabrini learn resources
 Cabrini learn platform
 Cabrini learn support
 Cabrini learn technology
 Cabrini learn faculty</t>
  </si>
  <si>
    <t>what grade do u learn multiplication</t>
  </si>
  <si>
    <t xml:space="preserve"> Multiplication learning grade
 Elementary school multiplication
 Multiplication grade level
 When do students learn multiplication
 Multiplication curriculum grade
 School grade for learning multiplication
 Multiplication education grade
 Multiplication skills grade
 Multiplication teaching grade
 Multiplication grade level standards</t>
  </si>
  <si>
    <t>how long does it take to learn sign language fluently</t>
  </si>
  <si>
    <t xml:space="preserve"> Learn sign language fluently
 Sign language fluency
 How long to learn sign language
 Sign language learning time
 Fluency in sign language
 Sign language proficiency
 Learning sign language duration
 Mastering sign language
 Sign language skills development
 Sign language learning process</t>
  </si>
  <si>
    <t>how hard is cyber security to learn</t>
  </si>
  <si>
    <t xml:space="preserve"> Cyber security learning curve
 Difficulty of learning cyber security
 Cyber security skill level
 Learning cyber security techniques
 Cyber security training challenges
 Cyber security knowledge acquisition
 Cyber security education difficulty
 Cyber security learning process
 Cyber security expertise development
 Cyber security skill acquisition</t>
  </si>
  <si>
    <t>when can kids learn piano</t>
  </si>
  <si>
    <t xml:space="preserve"> Piano lessons for kids
 Piano learning age
 Best age to start piano lessons
 Piano lessons for children
 Piano learning for kids
 Piano education for young children
 Kids piano classes
 Piano instruction for kids
 Piano curriculum for children
 Early piano learning for kids</t>
  </si>
  <si>
    <t>piano songs to learn for beginners</t>
  </si>
  <si>
    <t xml:space="preserve"> Piano songs for beginners
 Easy piano songs to learn
 Beginner piano songs
 Simple piano songs for beginners
 Popular beginner piano songs
 Easy piano songs for beginners
 Beginner piano songs to practice
 Basic piano songs for beginners
 Beginner piano songs to play
 Piano songs for novice players</t>
  </si>
  <si>
    <t>what is the best fighting style to learn</t>
  </si>
  <si>
    <t xml:space="preserve"> Best fighting style
 Martial arts training
 Self-defense techniques
 Combat sports
 Mixed martial arts
 Krav Maga
 Brazilian Jiu-Jitsu
 Muay Thai
 Karate
 Taekwondo
1 Boxing
1 Judo
1 Kung Fu
1 Kickboxing
1 Self-defense classes
1 Fighting styles comparison
1 Best martial arts for self-defense
1 Traditional martial arts
1 Street fighting techniques
20. Choosing a fighting style</t>
  </si>
  <si>
    <t>best way to learn tarot</t>
  </si>
  <si>
    <t xml:space="preserve"> Tarot card reading
 Tarot card meanings
 Tarot card interpretation
 Tarot card spreads
 Tarot card decks
 Online tarot courses
 Tarot card tutorials
 Tarot card practice
 Tarot card study
 Tarot card resources
1 Tarot card books
1 Tarot card workshops
1 Tarot card classes
1 Tarot card lessons
1 Tarot card tips</t>
  </si>
  <si>
    <t>when should child learn multiplication</t>
  </si>
  <si>
    <t xml:space="preserve"> Multiplication skills for kids
 Teaching multiplication to children
 Multiplication readiness in kids
 Best age for learning multiplication
 Developing multiplication skills in children
 Importance of learning multiplication early
 Multiplication learning milestones for kids
 Tips for teaching multiplication to children
 How to introduce multiplication to kids
 Benefits of early multiplication education</t>
  </si>
  <si>
    <t>learn diesel mechanics</t>
  </si>
  <si>
    <t xml:space="preserve"> Diesel mechanics training
 Diesel mechanic courses
 Diesel mechanic certification
 Diesel engine repair
 Diesel mechanic school
 Diesel mechanic apprenticeship
 Diesel mechanic skills
 Diesel mechanic training programs
 Diesel mechanic career
 Diesel mechanic job opportunities</t>
  </si>
  <si>
    <t>is russian easy to learn</t>
  </si>
  <si>
    <t xml:space="preserve"> Russian language learning
 Learn Russian quickly
 Russian language difficulty
 Russian language for beginners
 Russian language tips
 Easy ways to learn Russian
 Russian language resources
 Russian language courses
 Russian language basics
 Russian language fluency</t>
  </si>
  <si>
    <t>learn to accept things quotes</t>
  </si>
  <si>
    <t xml:space="preserve"> Quotes about accepting things
 Inspirational quotes about acceptance
 Learning to accept quotes
 Quotes on acceptance and letting go
 Acceptance quotes for personal growth
 Quotes about embracing change and acceptance
 Quotes on moving forward and accepting the present
 Self-acceptance quotes for personal development
 Empowering quotes on acceptance and resilience
 Quotes about finding peace through acceptance.</t>
  </si>
  <si>
    <t>best jump rope to learn double unders</t>
  </si>
  <si>
    <t xml:space="preserve"> Best jump rope for double unders
 Double under jump rope reviews
 Top rated jump ropes for learning double unders
 Jump rope for mastering double unders
 Double under jump rope recommendations
 Best jump rope for beginners
 Double under jump rope for athletes
 Jump rope for improving double unders technique
 Double under jump rope for fitness enthusiasts
 Top quality jump rope for double unders</t>
  </si>
  <si>
    <t>what kinds of information about the atomic structure of an element can you learn from the periodic table?</t>
  </si>
  <si>
    <t xml:space="preserve"> Atomic structure
 Periodic table
 Element information
 Chemical properties
 Electron configuration
 Atomic number
 Atomic mass
 Valence electrons
 Group and period
 Trends in the periodic table
1 Electronegativity
1 Ionization energy
1 Atomic radius
1 Metallic properties
1 Nonmetal properties
1 Noble gases
1 Transition metals
1 Alkali metals
1 Halogens
20. Periodic trends</t>
  </si>
  <si>
    <t>what moves can sceptile learn</t>
  </si>
  <si>
    <t xml:space="preserve"> Sceptile moveset
 Best moves for Sceptile
 Sceptile movepool
 Sceptile move list
 Sceptile move guide
 Sceptile move combinations
 Sceptile move coverage
 Sceptile move tutor
 Sceptile movepool analysis
 Sceptile move recommendations</t>
  </si>
  <si>
    <t>how long does it take to learn different languages</t>
  </si>
  <si>
    <t xml:space="preserve"> Language learning time frame
 Learning speed for languages
 Time to master new languages
 Language fluency timeline
 Learning curve for different languages
 Language proficiency duration
 Time required to learn various languages
 Speed of language acquisition
 Language learning duration
 Time needed to become fluent in languages</t>
  </si>
  <si>
    <t>how long does it take to learn japanese</t>
  </si>
  <si>
    <t xml:space="preserve"> Learn Japanese time frame
 Japanese language learning duration
 Japanese fluency timeline
 Learning Japanese speed
 Japanese proficiency time
 Study Japanese duration
 Time to master Japanese
 Japanese language learning period
 Japanese language skill development time
 How long to become fluent in Japanese</t>
  </si>
  <si>
    <t>how hard is banjo to learn</t>
  </si>
  <si>
    <t xml:space="preserve"> Banjo learning difficulty
 Banjo skill level
 Banjo learning curve
 Banjo beginner tips
 Banjo learning process
 Banjo learning challenges
 Banjo difficulty level
 Banjo learning resources
 Banjo learning experience
 Banjo learning techniques</t>
  </si>
  <si>
    <t>how do switches and bridges learn where devices are located on a network</t>
  </si>
  <si>
    <t xml:space="preserve"> Network device location
 Switches and bridges
 Network device discovery
 Network topology
 MAC address learning
 Network device communication
 Network device connectivity
 Network device tracking
 Network device mapping
 Network device management</t>
  </si>
  <si>
    <t>learn to sing youtube</t>
  </si>
  <si>
    <t xml:space="preserve"> Singing tutorials
 Vocal lessons
 How to sing better
 Online singing classes
 Vocal exercises
 Singing techniques
 Improve singing voice
 Singing tips
 Vocal warm-ups
 Singing practice techniques</t>
  </si>
  <si>
    <t>how long does it take to learn ux design</t>
  </si>
  <si>
    <t xml:space="preserve"> UX design learning time
 UX design education duration
 Time to master UX design
 Learning curve for UX design
 UX design training period
 Duration to learn UX design
 Speed of learning UX design
 UX design skill development time
 Learning UX design efficiency
 UX design proficiency timeline</t>
  </si>
  <si>
    <t>where can i learn plumbing</t>
  </si>
  <si>
    <t xml:space="preserve"> Plumbing courses
 Plumbing training
 Plumbing classes
 Plumbing education
 Plumbing apprenticeships
 Plumbing certification
 Plumbing schools
 Plumbing workshops
 Plumbing skills
 Plumbing tutorials
1 Plumbing resources
1 Plumbing programs
1 Plumbing career
1 Plumbing trade schools
1 Plumbing online courses</t>
  </si>
  <si>
    <t>what pokemon learn flash</t>
  </si>
  <si>
    <t xml:space="preserve"> Pokemon flash move
 Pokemon that can learn flash
 Pokemon HM flash
 Pokemon flash TM
 Pokemon flash move list
 Pokemon that can use flash
 Flash move in Pokemon
 How to teach flash in Pokemon
 Pokemon with flash ability
 Flash TM location in Pokemon</t>
  </si>
  <si>
    <t>spanish books to learn spanish</t>
  </si>
  <si>
    <t xml:space="preserve"> Spanish language learning books
 Best Spanish books for beginners
 Learn Spanish through books
 Spanish grammar books
 Spanish vocabulary books
 Spanish reading materials
 Spanish language study guides
 Top books to learn Spanish
 Spanish textbooks for beginners
 Spanish literature for language learners</t>
  </si>
  <si>
    <t>the easiest song to learn on guitar</t>
  </si>
  <si>
    <t xml:space="preserve"> Easy guitar songs
 Beginner guitar songs
 Simple guitar songs
 Basic guitar songs
 Guitar songs for beginners
 Easy guitar chords
 Simple guitar chords
 Easy guitar tabs
 Easiest guitar songs to play
 Beginner-friendly guitar songs</t>
  </si>
  <si>
    <t>get paid to learn it</t>
  </si>
  <si>
    <t xml:space="preserve"> Paid learning opportunities
 Earn while learning
 Get paid to study
 Paid education programs
 Learn and earn
 Paid training courses
 Paid online learning
 Earn money while learning
 Paid apprenticeships
 Get paid to gain new skills</t>
  </si>
  <si>
    <t>how to learn salesforce quickly</t>
  </si>
  <si>
    <t xml:space="preserve"> Salesforce training
 Salesforce tutorials
 Salesforce beginner guide
 Salesforce crash course
 Salesforce learning resources
 Salesforce certification
 Salesforce online courses
 Salesforce study materials
 Salesforce tips and tricks
 Salesforce fast track learning</t>
  </si>
  <si>
    <t>how to learn hotwire project zomboid</t>
  </si>
  <si>
    <t xml:space="preserve"> Hotwire Project Zomboid tutorial
 Best way to learn Hotwire Project Zomboid
 Hotwire Project Zomboid beginner's guide
 Tips for mastering Hotwire Project Zomboid
 Hotwire Project Zomboid online courses
 Step-by-step guide to learning Hotwire Project Zomboid
 Hotwire Project Zomboid training resources
 Hotwire Project Zomboid walkthrough
 Hotwire Project Zomboid skill development
 Hotwire Project Zomboid learning strategies</t>
  </si>
  <si>
    <t>book to learn piano</t>
  </si>
  <si>
    <t xml:space="preserve"> Piano learning books
 Piano instruction books
 Beginner piano books
 Learn piano step by step book
 Piano lesson book
 Easy piano learning book
 Piano for beginners book
 Piano theory book
 Piano technique book
 Best piano learning book</t>
  </si>
  <si>
    <t>scikit learn normalize data</t>
  </si>
  <si>
    <t xml:space="preserve"> Scikit learn normalize data
 Normalization in scikit learn
 Data normalization techniques
 How to normalize data in scikit learn
 Normalizing data with scikit learn
 Scikit learn preprocessing for data normalization
 Standardization vs normalization in scikit learn
 Scaling and normalizing data in scikit learn
 Min-max scaling in scikit learn
 Feature scaling in scikit learn</t>
  </si>
  <si>
    <t>touch and learn world map</t>
  </si>
  <si>
    <t xml:space="preserve"> Interactive world map
 Educational world map
 Touch and learn geography
 Children's world map
 Hands-on world map
 Touchscreen world map
 Learning through touch
 Interactive geography for kids
 World map for kids
 Geography learning tool</t>
  </si>
  <si>
    <t>how fast can you learn to drive</t>
  </si>
  <si>
    <t xml:space="preserve"> Learn to drive quickly
 Fast driving lessons
 Speed up driving skills
 Accelerate driving learning
 Quick driving course
 Rapidly learn to drive
 Efficient driving instruction
 Speedy driving practice
 Learn driving techniques fast
 Quick progress in driving skills</t>
  </si>
  <si>
    <t>is electrical hard to learn</t>
  </si>
  <si>
    <t xml:space="preserve"> Electrical training
 Electrical basics
 Electrical skills
 Electrical learning
 Electrical knowledge
 Electrical education
 Electrical courses
 Electrical theory
 Electrical practice
 Electrical difficulty
1 Electrical understanding
1 Electrical concepts
1 Electrical experience
1 Electrical expertise
1 Electrical challenges</t>
  </si>
  <si>
    <t>unblocked learn to fly 2</t>
  </si>
  <si>
    <t xml:space="preserve"> Unblocked games
 Learn to fly 2
 Online gaming
 Flash games
 Free games
 Unblocked websites
 School games
 Arcade games
 Flying games
 Cool math games</t>
  </si>
  <si>
    <t>how long to learn to weld</t>
  </si>
  <si>
    <t xml:space="preserve"> Welding learning curve
 Welding skills development
 Time to master welding
 Welding training duration
 Learning to weld timeline
 Welding proficiency timeline
 Welding skill acquisition
 Mastery of welding techniques
 Learning to weld efficiency
 Welding education timeline</t>
  </si>
  <si>
    <t>best way to learn japanese reddit</t>
  </si>
  <si>
    <t xml:space="preserve"> Learn Japanese Reddit
 Japanese language learning tips Reddit
 Best resources for learning Japanese Reddit
 Japanese learning community Reddit
 Reddit Japanese language exchange
 Japanese language learning apps Reddit
 Japanese study group Reddit
 Japanese learning resources on Reddit
 Reddit Japanese language learning community
 Japanese learning subreddit</t>
  </si>
  <si>
    <t>easiest kpop dance to learn</t>
  </si>
  <si>
    <t xml:space="preserve"> Easiest Kpop dance
 Learn Kpop dance
 Simple Kpop dance
 Beginner Kpop dance
 Step by step Kpop dance
 Easy Kpop choreography
 Kpop dance tutorial
 Kpop dance for beginners
 Basic Kpop dance moves
 Kpop dance lessons</t>
  </si>
  <si>
    <t>what new skill would you like to learn in college princeton</t>
  </si>
  <si>
    <t xml:space="preserve"> College skill development
 Princeton skill acquisition
 New skills in college
 Learning opportunities in Princeton
 Skill-building in higher education
 Skill development programs
 College skill enhancement
 Princeton education and skills
 College skill acquisition
 Princeton learning experiences</t>
  </si>
  <si>
    <t>learn backcountry skiing</t>
  </si>
  <si>
    <t xml:space="preserve"> Backcountry skiing tips
 Backcountry skiing for beginners
 Backcountry skiing techniques
 Backcountry skiing gear
 Backcountry skiing safety
 Backcountry skiing courses
 Backcountry skiing skills
 Backcountry skiing routes
 Backcountry skiing equipment
 Backcountry skiing lessons</t>
  </si>
  <si>
    <t>system admins will be required to learn</t>
  </si>
  <si>
    <t xml:space="preserve"> System administration skills
 IT infrastructure management
 Network administration
 Server maintenance
 Cloud computing
 Cybersecurity
 Troubleshooting techniques
 Software deployment
 Scripting languages
 Virtualization technologies
1 Patch management
1 Data backup and recovery
1 IT automation
1 System monitoring tools
1 IT service management</t>
  </si>
  <si>
    <t>best books to learn python</t>
  </si>
  <si>
    <t xml:space="preserve"> Best Python books
 Learn Python books
 Python programming books
 Python for beginners
 Top Python books
 Python learning resources
 Python tutorials
 Python study materials
 Python books for beginners
 Python coding books</t>
  </si>
  <si>
    <t>learn about the lair of the mantis</t>
  </si>
  <si>
    <t xml:space="preserve"> Mantis lair
 Mantis habitat
 Mantis nest
 Mantis behavior
 Mantis facts
 Mantis species
 Mantis environment
 Mantis survival
 Mantis predators
 Mantis adaptations
1 Mantis ecosystem
1 Mantis biology
1 Mantis conservation
1 Mantis research
1 Mantis discovery.</t>
  </si>
  <si>
    <t>why learn swedish</t>
  </si>
  <si>
    <t xml:space="preserve"> Benefits of learning Swedish
 Reasons to learn Swedish
 Swedish language learning advantages
 Importance of learning Swedish
 Learn Swedish for travel
 Career opportunities with Swedish language skills
 Swedish language proficiency
 Swedish language learning resources
 Swedish language courses
 Swedish language fluency benefits</t>
  </si>
  <si>
    <t>first song to learn on ukulele</t>
  </si>
  <si>
    <t xml:space="preserve"> Ukulele beginner songs
 Easy ukulele songs for beginners
 Simple ukulele songs
 Best first ukulele song
 Beginner ukulele tutorials
 Learn ukulele songs for beginners
 First ukulele song to play
 Basic ukulele songs
 Ukulele songs for starters
 Easiest ukulele songs</t>
  </si>
  <si>
    <t>first tricks to learn on skateboard</t>
  </si>
  <si>
    <t xml:space="preserve"> Skateboard tricks for beginners
 Easy skateboard tricks for beginners
 Skateboarding tips for beginners
 Basic skateboard tricks
 Skateboard trick tutorials
 Beginner skateboard tricks to master
 First skateboard tricks to try
 Essential skateboard tricks for beginners
 Skateboard trick progression
 How to do your first skateboard trick</t>
  </si>
  <si>
    <t>what year do you learn multiplication</t>
  </si>
  <si>
    <t xml:space="preserve"> Multiplication learning year
 When do kids learn multiplication
 Multiplication education timeline
 Age for learning multiplication
 Multiplication curriculum year
 Multiplication introduction grade
 Multiplication teaching age
 Multiplication learning stage
 Multiplication skill development age
 Multiplication mastery year</t>
  </si>
  <si>
    <t>bbc learn italian</t>
  </si>
  <si>
    <t xml:space="preserve"> BBC Italian language learning
 Italian language courses online
 BBC Italian learning resources
 Learn Italian with BBC
 BBC Italian language lessons
 Italian language learning tools
 BBC Italian language program
 Italian language study materials
 BBC Italian language tutorials
 Italian language education with BBC</t>
  </si>
  <si>
    <t>is it easy to learn how to ride a motorcycle</t>
  </si>
  <si>
    <t xml:space="preserve"> Motorcycle riding
 Motorcycle lessons
 Motorcycle training
 Motorcycle safety
 Motorcycle skills
 Motorcycle beginner
 Motorcycle course
 Motorcycle instruction
 Learning to ride a motorcycle
 Motorcycle education
1 Motorcycle practice
1 Motorcycle tips
1 Motorcycle techniques
1 Motorcycle basics
1 Motorcycle experience</t>
  </si>
  <si>
    <t>what do 7th graders learn in science</t>
  </si>
  <si>
    <t xml:space="preserve"> 7th grade science curriculum
 Middle school science topics
 Science lessons for 7th graders
 NGSS standards for 7th grade science
 Life science for 7th graders
 Physical science concepts for 7th graders
 Earth science topics for 7th graders
 Inquiry-based science learning for 7th graders
 Science experiments for 7th graders
 STEM education for 7th graders</t>
  </si>
  <si>
    <t>is cyber security difficult to learn</t>
  </si>
  <si>
    <t xml:space="preserve"> Cyber security learning
 Cyber security difficulty
 Cyber security training
 Cyber security skills
 Cyber security education
 Cyber security courses
 Cyber security certifications
 Cyber security basics
 Cyber security challenges
 Cyber security knowledge
1 Learning cyber security
1 Cyber security career
1 Cyber security expertise
1 Cyber security resources
1 Cyber security industry</t>
  </si>
  <si>
    <t>how old to learn piano</t>
  </si>
  <si>
    <t xml:space="preserve"> Age to start piano lessons
 Best age to learn piano
 Piano lessons for kids
 Piano lessons for beginners
 Piano learning age
 Piano lessons for adults
 Starting piano lessons
 Piano lessons for children
 Piano lessons age requirement
 Piano lessons for toddlers</t>
  </si>
  <si>
    <t>is portuguese difficult to learn</t>
  </si>
  <si>
    <t xml:space="preserve"> Portuguese language difficulty
 Learning Portuguese challenges
 Is Portuguese hard to learn
 Portuguese language complexity
 Tips for learning Portuguese
 Portuguese language learning obstacles
 Best ways to learn Portuguese
 Portuguese language learning resources
 Portuguese language fluency
 How difficult is it to learn Portuguese</t>
  </si>
  <si>
    <t>cool math learn to fly 2</t>
  </si>
  <si>
    <t xml:space="preserve"> Cool Math
 Learn to Fly 2
 Flying games
 Physics games
 Online gaming
 Cool Math Games
 Flight simulation
 Educational games
 Flying penguin
 Upgrade games</t>
  </si>
  <si>
    <t>how to learn how to ski</t>
  </si>
  <si>
    <t xml:space="preserve"> Skiing lessons
 Skiing tips for beginners
 Skiing techniques
 Skiing for beginners
 Skiing tutorials
 Skiing basics
 Learn to ski
 Skiing for dummies
 Skiing for first-timers
 Skiing for newbies</t>
  </si>
  <si>
    <t>learn 2 fly 3 unblocked</t>
  </si>
  <si>
    <t xml:space="preserve"> Learn 2 Fly 3
 Unblocked games
 Free online games
 Flying games
 Arcade games
 Flash games
 Online gaming
 Play Learn 2 Fly 3
 Browser games
 Cool math games</t>
  </si>
  <si>
    <t>asl for learn</t>
  </si>
  <si>
    <t xml:space="preserve"> ASL learning
 American Sign Language classes
 ASL resources
 Sign language lessons
 Deaf education
 ASL for beginners
 Online ASL courses
 ASL vocabulary
 Sign language tutorials
 ASL for kids</t>
  </si>
  <si>
    <t>how long does asl take to learn</t>
  </si>
  <si>
    <t xml:space="preserve"> ASL learning time
 ASL fluency timeline
 Learning ASL duration
 ASL proficiency timeline
 ASL learning speed
 Time to learn ASL
 ASL fluency rate
 ASL learning process
 How long to master ASL
 ASL skill development timeline</t>
  </si>
  <si>
    <t>what age do you learn multiplication</t>
  </si>
  <si>
    <t xml:space="preserve"> Multiplication learning age
 When do children learn multiplication
 Age for learning multiplication tables
 Multiplication skills development age
 At what age do kids start learning multiplication
 Multiplication learning milestones
 Best age to learn multiplication
 Multiplication introduction age
 Multiplication readiness age
 Multiplication basics age.</t>
  </si>
  <si>
    <t>when do babies learn to breathe out of their mouth</t>
  </si>
  <si>
    <t xml:space="preserve"> Infant breathing development
 Baby respiratory system
 Mouth breathing in babies
 Newborn breathing patterns
 Infant nasal congestion
 Baby breathing milestones
 Breathing techniques for babies
 Baby respiratory health
 Mouth breathing vs nose breathing in infants
 Baby breathing difficulties</t>
  </si>
  <si>
    <t>learn-nvls login</t>
  </si>
  <si>
    <t xml:space="preserve"> Learn-nvls login
 NVLS login tutorial
 NVLS account access
 How to log in to learn-nvls
 NVLS login help
 Accessing learn-nvls account
 NVLS login steps
 Learn-nvls login guide
 Troubleshooting NVLS login issues
 NVLS login support</t>
  </si>
  <si>
    <t>how hard is it to learn korean for english speakers</t>
  </si>
  <si>
    <t xml:space="preserve"> Korean language learning difficulty
 Korean language for English speakers
 Learning Korean as an English speaker
 Korean language difficulty level
 Korean language learning challenges
 Tips for learning Korean as an English speaker
 Korean language proficiency for English speakers
 Korean language learning resources
 Best methods to learn Korean for English speakers
 Korean language learning experience for English speakers</t>
  </si>
  <si>
    <t>which pieces of information can you learn from a business's cash budget?</t>
  </si>
  <si>
    <t xml:space="preserve"> Cash budget analysis
 Business financial forecasting
 Cash flow management
 Budgeting for businesses
 Financial planning for businesses
 Cash budget benefits
 Cash budget importance
 Cash budget components
 Cash budget insights
 Cash budget impact on business operations</t>
  </si>
  <si>
    <t>what music instrument should i learn</t>
  </si>
  <si>
    <t xml:space="preserve"> Best music instrument to learn
 Choosing a music instrument
 Beginner music instrument
 Musical instrument recommendations
 Popular music instruments
 Easy music instruments for beginners
 Instrument for beginners to learn
 Music instrument for beginners
 Instrument selection guide
 How to choose a music instrument</t>
  </si>
  <si>
    <t>blackboard drexel learn</t>
  </si>
  <si>
    <t xml:space="preserve"> Drexel University blackboard
 Drexel learn online
 Blackboard Drexel login
 Drexel blackboard mobile app
 Drexel blackboard support
 Drexel blackboard help
 Drexel blackboard tutorial
 Drexel blackboard troubleshooting
 Drexel blackboard features
 Drexel blackboard user guide</t>
  </si>
  <si>
    <t>what's the hardest language to learn</t>
  </si>
  <si>
    <t xml:space="preserve"> Hardest language to learn
 Most difficult language to learn
 Challenging languages to learn
 Language learning difficulty
 Linguistic challenges
 Most complex languages
 Language learning obstacles
 Difficult languages for English speakers
 Language proficiency difficulty
 Language learning hurdles</t>
  </si>
  <si>
    <t>learn gymnastics at home</t>
  </si>
  <si>
    <t xml:space="preserve"> Gymnastics at home
 Home gymnastics training
 Beginner gymnastics
 Gymnastics tutorials
 Online gymnastics classes
 Gymnastics equipment for home
 Gymnastics drills
 Gymnastics skills
 Gymnastics conditioning
 Gymnastics flexibility exercises</t>
  </si>
  <si>
    <t>best place to learn coding online</t>
  </si>
  <si>
    <t xml:space="preserve"> Online coding courses
 Coding tutorials
 Learn coding online
 Best coding websites
 Coding classes online
 Coding bootcamps online
 Top online coding platforms
 Programming courses online
 Web development courses
 Online coding resources</t>
  </si>
  <si>
    <t>coolmathgames learn to fly 2</t>
  </si>
  <si>
    <t xml:space="preserve"> Coolmathgames
 Learn to fly 2
 Online games
 Physics-based games
 Flight simulation games
 Cool math games
 Educational games
 Fun learning games
 Flying penguin game
 Coolmathgames learn to fly 2 tips
1 Strategy games
1 Arcade games
1 Coolmath learn to fly 2 cheats
1 Free online games
1 Browser games.</t>
  </si>
  <si>
    <t>best spanish shows to learn spanish on netflix</t>
  </si>
  <si>
    <t xml:space="preserve"> Best Spanish shows on Netflix
 Spanish shows to learn Spanish
 Spanish TV series for language learning
 Top Spanish shows on Netflix
 Learn Spanish with Netflix shows
 Spanish language shows on Netflix
 Best Spanish TV shows for language learners
 Spanish series for improving language skills
 Netflix shows to learn Spanish
 Spanish shows with subtitles for language learning</t>
  </si>
  <si>
    <t>can deaf people learn to speak</t>
  </si>
  <si>
    <t xml:space="preserve"> Deaf people speaking
 Speech therapy for deaf individuals
 Can deaf individuals learn to talk
 Communication skills for deaf people
 Techniques for teaching speech to deaf individuals
 Speech development in deaf individuals
 Can deaf individuals learn to communicate verbally
 Methods for teaching speech to the deaf
 Improving speech in deaf individuals
 Speech training for the deaf</t>
  </si>
  <si>
    <t>how long does it take to learn how to swim</t>
  </si>
  <si>
    <t xml:space="preserve"> Swimming lessons duration
 Swimming skills development time
 Swim training time frame
 Learning to swim timeline
 Swim proficiency period
 Swim education duration
 Swim technique learning time
 Swim coach guidance length
 Swim practice commitment
 Swim mastery timeline</t>
  </si>
  <si>
    <t>how did frederick douglass learn to read and write</t>
  </si>
  <si>
    <t xml:space="preserve"> Frederick Douglass education
 Frederick Douglass literacy
 Frederick Douglass learning to read
 Frederick Douglass learning to write
 Frederick Douglass self-education
 Frederick Douglass autobiography
 Frederick Douglass narrative
 Frederick Douglass childhood education
 Frederick Douglass literacy journey
 Frederick Douglass slave education</t>
  </si>
  <si>
    <t>easy songs to learn on piano for beginners</t>
  </si>
  <si>
    <t xml:space="preserve"> Easy piano songs for beginners
 Beginner piano songs
 Simple piano songs to learn
 Piano songs for beginners
 Easy piano tutorials
 Basic piano songs
 Learn piano songs quickly
 Beginner piano sheet music
 Easy piano melodies
 Simple piano chords for beginners</t>
  </si>
  <si>
    <t>is brazilian portuguese hard to learn</t>
  </si>
  <si>
    <t xml:space="preserve"> Brazilian Portuguese
 Learn Brazilian Portuguese
 Portuguese language
 Difficulty of learning Brazilian Portuguese
 Brazilian Portuguese learning tips
 Portuguese language resources
 Brazilian Portuguese pronunciation
 Brazilian Portuguese grammar
 Brazilian Portuguese vocabulary
 Best ways to learn Brazilian Portuguese</t>
  </si>
  <si>
    <t>can wingull learn fly</t>
  </si>
  <si>
    <t xml:space="preserve"> Wingull fly move
 Flying move Wingull
 Wingull abilities
 Wingull flying capabilities
 Can Wingull fly in Pokemon
 Wingull flying type
 Wingull learn fly move
 Wingull flying moveset
 Wingull flying abilities
 Wingull flying moves Pokemon Go</t>
  </si>
  <si>
    <t>learn piano near me</t>
  </si>
  <si>
    <t xml:space="preserve"> Piano lessons near me
 Piano classes nearby
 Local piano instruction
 Find piano teachers
 Piano tutoring in my area
 Piano lessons for beginners
 Affordable piano lessons
 Learn piano quickly
 Piano lessons for adults
 Private piano lessons near me</t>
  </si>
  <si>
    <t>most difficult sport to learn</t>
  </si>
  <si>
    <t xml:space="preserve"> Most difficult sport to learn
 Challenging sports to master
 Hardest sports to pick up
 Complex sports to learn
 Difficult sports for beginners
 Most demanding sports to learn
 Tough sports to master
 Intense sports to pick up
 Complicated sports for beginners
 Most challenging sports to learn</t>
  </si>
  <si>
    <t>what are the 10 hardest languages to learn</t>
  </si>
  <si>
    <t xml:space="preserve"> Hardest languages to learn
 Most difficult languages to master
 Challenging languages to study
 Complex languages to learn
 Top difficult languages to speak
 Languages with steep learning curves
 Most demanding languages to learn
 Languages that are hard to master
 Difficult languages for beginners
 Linguistic challenges of learning a new language</t>
  </si>
  <si>
    <t>average age to learn to ride a bike</t>
  </si>
  <si>
    <t xml:space="preserve"> Average age to learn to ride a bike
 Learning to ride a bike
 Bike riding age
 Children learning to ride bikes
 Best age to learn bike riding
 Teaching kids to ride bikes
 Average age for bike riding
 When can kids start riding bikes
 Bike riding skills development
 Age for bike riding lessons</t>
  </si>
  <si>
    <t>learn more about the mantis starfield</t>
  </si>
  <si>
    <t xml:space="preserve"> Mantis starfield
 Mantis starfield information
 Mantis starfield details
 Mantis starfield facts
 Mantis starfield guide
 Mantis starfield exploration
 Mantis starfield discovery
 Mantis starfield study
 Mantis starfield research
 Mantis starfield astronomy</t>
  </si>
  <si>
    <t>what type of math do you learn in 9th grade</t>
  </si>
  <si>
    <t xml:space="preserve"> 9th grade math curriculum
 Algebra in 9th grade
 Geometry in 9th grade
 Math topics for 9th graders
 Ninth grade math standards
 Common Core math for 9th grade
 High school math courses
 Math skills for 9th graders
 Math concepts for freshmen
 Ninth grade math requirements.</t>
  </si>
  <si>
    <t>fisher price laugh &amp; learn smart learning home</t>
  </si>
  <si>
    <t xml:space="preserve"> Fisher Price Laugh &amp; Learn Smart Learning Home
 Educational toy for babies
 Interactive learning toy
 Fisher Price playhouse
 Toddler learning toy
 Smart home playset
 Laugh &amp; Learn Smart Learning Home review
 Best educational toy for toddlers
 Fisher Price Smart Learning Home features
 Buy Fisher Price Smart Learning Home online</t>
  </si>
  <si>
    <t>when do kids learn to multiply</t>
  </si>
  <si>
    <t xml:space="preserve"> Multiplication skills for kids
 Teaching multiplication to children
 Multiplication learning age
 Math skills development in children
 Multiplication techniques for kids
 Early math education
 Multiplication milestones for kids
 Learning to multiply in elementary school
 Developmental stages of multiplication
 Multiplication readiness in children</t>
  </si>
  <si>
    <t>which pokemon can learn flash</t>
  </si>
  <si>
    <t xml:space="preserve"> Pokemon flash move
 Flash TM Pokemon
 Pokemon that can use flash
 Pokemon with flash move
 Learn flash Pokemon
 Flash HM Pokemon
 Teach flash Pokemon
 Pokemon that can learn HM05
 Flash move Pokemon
 Pokemon with flash ability</t>
  </si>
  <si>
    <t>how to learn animation for beginners</t>
  </si>
  <si>
    <t xml:space="preserve"> Animation basics for beginners
 Animation tutorials for beginners
 Beginner animation techniques
 Animation for beginners step by step
 Easy animation for beginners
 Animation tips for beginners
 Animation software for beginners
 Animation courses for beginners
 Animation for absolute beginners
 Learn animation from scratch</t>
  </si>
  <si>
    <t>what do you learn in cosmetology</t>
  </si>
  <si>
    <t xml:space="preserve"> Cosmetology education
 Cosmetology curriculum
 Beauty school courses
 Hair styling techniques
 Makeup application skills
 Skincare treatments
 Nail care procedures
 Cosmetology theory
 Industry trends in cosmetology
 Licensing requirements for cosmetologists</t>
  </si>
  <si>
    <t>is piano or guitar harder to learn</t>
  </si>
  <si>
    <t xml:space="preserve"> Piano vs guitar difficulty
 Which is harder to learn, piano or guitar
 Learning piano vs guitar
 Piano or guitar easier for beginners
 Comparing piano and guitar difficulty
 Piano or guitar more challenging
 Which instrument is more difficult, piano or guitar
 Beginner piano vs guitar difficulty
 Piano or guitar for beginners
 Choosing between piano and guitar for beginners</t>
  </si>
  <si>
    <t>learn telugu</t>
  </si>
  <si>
    <t xml:space="preserve"> Telugu language learning
 Telugu courses online
 Telugu lessons for beginners
 Learn Telugu fast
 Telugu language classes
 Telugu vocabulary
 Telugu grammar
 Telugu speaking skills
 Telugu language resources
 Telugu language apps</t>
  </si>
  <si>
    <t>how to learn twi ghana language</t>
  </si>
  <si>
    <t xml:space="preserve"> Twi language learning
 Learn Twi Ghana language
 Twi language lessons
 Twi language course
 Twi language online
 Twi language resources
 Twi language basics
 Twi language for beginners
 Twi language tutorial
 Twi language study guide</t>
  </si>
  <si>
    <t>is a ukulele hard to learn</t>
  </si>
  <si>
    <t xml:space="preserve"> Ukulele learning difficulty
 Ukulele beginner tips
 Ukulele playing challenges
 Ukulele skill level
 Ukulele learning curve
 Ukulele practice techniques
 Ukulele mastery
 Ukulele lessons difficulty
 Ukulele playing proficiency
 Ukulele learning process</t>
  </si>
  <si>
    <t>learn adp workforce now</t>
  </si>
  <si>
    <t xml:space="preserve"> ADP workforce now training
 ADP workforce now tutorials
 ADP workforce now certification
 ADP workforce now online course
 ADP workforce now user guide
 ADP workforce now best practices
 ADP workforce now implementation
 ADP workforce now tips and tricks
 ADP workforce now support
 ADP workforce now tutorial videos</t>
  </si>
  <si>
    <t>coolmath learn to fly 2</t>
  </si>
  <si>
    <t xml:space="preserve"> Coolmath
 Learn to fly 2
 Online games
 Physics games
 Flying game
 Cool math games
 Flash games
 Strategy games
 Arcade games
 Flying penguin
1 Launch game
1 Distance games
1 Upgrades
1 Achievements
1 High score</t>
  </si>
  <si>
    <t>is korean the easiest language to learn</t>
  </si>
  <si>
    <t xml:space="preserve"> Easiest language to learn
 Korean language learning
 Benefits of learning Korean
 Language learning tips
 Korean language difficulty
 Learning a new language
 Korean language resources
 Best language for beginners
 Language learning strategies
 Korean language proficiency</t>
  </si>
  <si>
    <t>remembering unix desktops we learn from</t>
  </si>
  <si>
    <t xml:space="preserve"> Unix desktops
 Remembering Unix
 Unix desktop learning
 Unix desktop history
 Unix desktop tutorials
 Unix desktop features
 Unix desktop customization
 Unix desktop advantages
 Unix desktop tips
 Unix desktop tricks</t>
  </si>
  <si>
    <t>is it easier to learn korean or japanese</t>
  </si>
  <si>
    <t xml:space="preserve"> Learning Korean vs Japanese
 Korean language learning
 Japanese language learning
 Which is easier: Korean or Japanese?
 Learning Korean tips
 Learning Japanese tips
 Korean language difficulty
 Japanese language difficulty
 Compare Korean and Japanese language
 Best language to learn: Korean or Japanese?</t>
  </si>
  <si>
    <t>what math do you learn in 9th grade</t>
  </si>
  <si>
    <t xml:space="preserve"> 9th grade math curriculum
 Algebra in 9th grade
 Geometry topics in 9th grade
 Math concepts for 9th graders
 Ninth grade mathematics
 High school math courses
 Common core math for 9th grade
 Math standards for 9th grade
 Math requirements for 9th grade
 Math skills for 9th grade students</t>
  </si>
  <si>
    <t>easy to learn 3d modeling software</t>
  </si>
  <si>
    <t xml:space="preserve"> Easy 3D modeling software
 Learn 3D modeling
 Beginner-friendly 3D software
 Simple 3D modeling tools
 Intuitive 3D modeling software
 User-friendly 3D design
 Basic 3D modeling program
 Quick 3D modeling software
 Easy-to-use 3D modeling tools
 Beginner 3D modeling software</t>
  </si>
  <si>
    <t>learn avada kedavra hogwarts legacy</t>
  </si>
  <si>
    <t xml:space="preserve"> Avada Kedavra
 Hogwarts Legacy
 Learn Avada Kedavra
 Harry Potter spells
 Dark Arts
 Wizardry
 Hogwarts School
 Death curse
 Magical spells
 Avada Kedavra tutorial
1 Hogwarts Legacy gameplay
1 Dark magic
1 Wizard school
1 Avada Kedavra history
1 Hogwarts Legacy release date</t>
  </si>
  <si>
    <t>learn how to ride a dirt bike</t>
  </si>
  <si>
    <t xml:space="preserve"> Dirt bike riding lessons
 Beginner dirt bike tips
 Dirt bike riding techniques
 Dirt bike riding classes
 Dirt bike training
 How to ride a dirt bike for beginners
 Dirt bike riding skills
 Dirt bike riding tutorials
 Dirt bike riding fundamentals
 Dirt bike riding for beginners</t>
  </si>
  <si>
    <t>learn to fly 2 cool math</t>
  </si>
  <si>
    <t xml:space="preserve"> Learn to fly 2
 Cool math games
 Flight simulation
 Flying game
 Physics-based games
 Online gaming
 Educational games
 Flying penguin game
 Free online games
 Cool math learn to fly 2</t>
  </si>
  <si>
    <t>overhead door legacy 850 learn button</t>
  </si>
  <si>
    <t xml:space="preserve"> Overhead Door Legacy 850
 Learn Button
 Garage Door Opener
 Programming
 Remote Control
 Troubleshooting
 Legacy 850 Manual
 Overhead Door Company
 Legacy 850 Programming Instructions
 Legacy 850 Remote Programming</t>
  </si>
  <si>
    <t>best websites to learn sql</t>
  </si>
  <si>
    <t xml:space="preserve"> SQL tutorials
 SQL courses online
 Learn SQL online
 SQL certification
 SQL training websites
 SQL for beginners
 Top websites to learn SQL
 SQL programming resources
 SQL learning platforms
 SQL online classes</t>
  </si>
  <si>
    <t>actively learn logo</t>
  </si>
  <si>
    <t xml:space="preserve"> Actively learn logo design
 Logo design tutorials
 Logo design tips
 Logo design inspiration
 Learn logo design online
 Logo design software
 Logo design courses
 Logo design tools
 Professional logo design
 DIY logo design
1 Creative logo design
1 Logo design ideas
1 Logo design trends
1 Logo design process
1 Logo design examples</t>
  </si>
  <si>
    <t>i learn to be content</t>
  </si>
  <si>
    <t xml:space="preserve"> Contentment
 Learning contentment
 Finding happiness
 Gratitude
 Self-improvement
 Personal growth
 Mindfulness
 Positive mindset
 Inner peace
 Happiness journey
1 Acceptance
1 Embracing simplicity
1 Cultivating joy
1 Letting go of negativity
1 Self-discovery.</t>
  </si>
  <si>
    <t>lunch and learn ideas for work</t>
  </si>
  <si>
    <t xml:space="preserve"> Lunch and learn activities
 Work lunch ideas
 Lunch and learn topics
 Lunch and learn sessions
 Lunch and learn activities for employees
 Lunch and learn presentation ideas
 Lunch and learn program
 Lunch and learn workshop
 Lunch and learn ideas for team building
 Lunch and learn ideas for professional development</t>
  </si>
  <si>
    <t>desktops what we learn from them</t>
  </si>
  <si>
    <t xml:space="preserve"> Desktop computers
 Computer hardware
 Technology lessons
 Desktop learning
 Computer insights
 Desktop advantages
 Desktop features
 Computer knowledge
 Desktop benefits
 Technology education</t>
  </si>
  <si>
    <t>easy dances to learn for beginners</t>
  </si>
  <si>
    <t xml:space="preserve"> Beginner dance moves
 Simple dance routines
 Basic dance steps
 Easy dance tutorials
 Beginner-friendly dances
 Dance lessons for beginners
 Beginner dance classes
 Step-by-step dance instructions
 Easy dance styles for beginners
 Beginner dance choreography</t>
  </si>
  <si>
    <t>popular songs to learn on the piano</t>
  </si>
  <si>
    <t xml:space="preserve"> Popular piano songs
 Easy piano songs
 Piano tutorials
 Piano sheet music
 Learn piano songs
 Piano covers
 Top piano songs
 Famous piano pieces
 Piano lessons
 Beginner piano songs
1 Piano for beginners
1 Piano chords
1 Classic piano songs
1 Piano arrangements
1 Piano tutorials for beginners</t>
  </si>
  <si>
    <t>how to self learn piano</t>
  </si>
  <si>
    <t xml:space="preserve"> Piano self-learning
 Piano tutorials
 Piano lessons online
 Piano practice tips
 Piano learning resources
 Self-taught piano techniques
 Piano learning journey
 Beginner piano guide
 Piano learning strategies
 Online piano courses
1 Piano learning for adults
1 Piano learning for beginners
1 Self-paced piano learning
1 Piano learning materials
1 Piano learning apps</t>
  </si>
  <si>
    <t>how long does it take to learn a language in your sleep</t>
  </si>
  <si>
    <t xml:space="preserve"> Language learning in sleep
 Learn a language while sleeping
 Sleep learning for language acquisition
 How to learn a language in your sleep
 Language learning through sleep
 Sleep-based language acquisition
 Language learning efficiency in sleep
 Rapid language learning during sleep
 Learning a language overnight
 Language learning through subconscious during sleep</t>
  </si>
  <si>
    <t>when does luffy learn to control conqueror's haki</t>
  </si>
  <si>
    <t xml:space="preserve"> Luffy conqueror's haki
 Luffy haki control
 Luffy conqueror's haki mastery
 One Piece Luffy haki development
 Luffy conqueror's haki training
 Luffy conqueror's haki progression
 Luffy conqueror's haki abilities
 Luffy conqueror's haki techniques
 Luffy conqueror's haki evolution
 Luffy conqueror's haki moments</t>
  </si>
  <si>
    <t>how many hours to learn japanese</t>
  </si>
  <si>
    <t xml:space="preserve"> Japanese language learning
 Japanese study hours
 Learning Japanese hours
 Japanese language fluency
 Japanese language proficiency
 Japanese language skills
 Japanese language mastery
 Japanese language beginners
 Japanese language learners
 Japanese language study time</t>
  </si>
  <si>
    <t>how hard is it to learn to play drums</t>
  </si>
  <si>
    <t xml:space="preserve"> Learn drums
 Drum lessons
 Drumming techniques
 Drumming skills
 Drumming for beginners
 Drumming difficulty
 Drumming challenges
 Learn to play drums
 Drumming tutorials
 Drumming practice
1 Drumming tips
1 Drumming basics
1 Drumming fundamentals
1 Drumming progress
1 Drumming techniques for beginners</t>
  </si>
  <si>
    <t>why is spanish easy to learn</t>
  </si>
  <si>
    <t xml:space="preserve"> Spanish language learning
 Spanish learning tips
 Benefits of learning Spanish
 Spanish language skills
 Spanish pronunciation
 Spanish vocabulary
 Spanish grammar
 Learning Spanish as a second language
 Spanish language resources
 Spanish language fluency</t>
  </si>
  <si>
    <t>best piano song to learn</t>
  </si>
  <si>
    <t xml:space="preserve"> Best piano song to learn
 Easy piano songs for beginners
 Popular piano songs for beginners
 Beginner piano songs
 Piano songs for beginners with letters
 Simple piano songs
 Piano songs for beginners with notes
 Easy piano songs to impress
 Beginner piano songs with chords
 Piano songs for beginners to play</t>
  </si>
  <si>
    <t>how long does it take to learn to play the guitar</t>
  </si>
  <si>
    <t xml:space="preserve"> Guitar learning time
 Guitar playing duration
 Guitar practice period
 Guitar skill development
 Guitar proficiency timeline
 Learn guitar speed
 Guitar playing progress
 Guitar learning curve
 Guitar mastery time
 Guitar playing expertise</t>
  </si>
  <si>
    <t>learn solar panel installation</t>
  </si>
  <si>
    <t xml:space="preserve"> Solar panel installation training
 How to install solar panels
 DIY solar panel installation
 Solar panel installation guide
 Solar panel installation certification
 Solar panel installation course
 Solar panel installation classes
 Solar panel installation workshop
 Solar panel installation tips
 Solar panel installation tutorial</t>
  </si>
  <si>
    <t>best shows to learn spanish on netflix</t>
  </si>
  <si>
    <t xml:space="preserve"> Spanish learning shows on Netflix
 Best Spanish shows for language learning
 Netflix shows to improve Spanish skills
 Top Spanish language series on Netflix
 Spanish TV shows for language learners
 Learn Spanish with Netflix shows
 Best shows for learning Spanish on Netflix
 Spanish immersion shows on Netflix
 Spanish language learning programs on Netflix
 Netflix series to study Spanish with</t>
  </si>
  <si>
    <t>hogwarts legacy learn avada kedavra</t>
  </si>
  <si>
    <t xml:space="preserve"> Hogwarts Legacy
 Avada Kedavra
 Harry Potter
 Wizarding World
 Dark Arts
 Hogwarts School
 Magical Spells
 Curse
 Death Eater
 Wizardry
1 Hogwarts Legacy gameplay
1 Avada Kedavra spell
1 Voldemort
1 Hogwarts Legacy release date
1 Wizarding school simulation</t>
  </si>
  <si>
    <t>is banjo hard to learn</t>
  </si>
  <si>
    <t xml:space="preserve"> Banjo lessons
 Banjo tutorials
 Banjo difficulty level
 Learning banjo tips
 Mastering the banjo
 Banjo for beginners
 Banjo challenges
 Banjo learning curve
 Banjo techniques
 Banjo practice strategies</t>
  </si>
  <si>
    <t>bass guitar easy to learn</t>
  </si>
  <si>
    <t xml:space="preserve"> Bass guitar beginner
 Bass guitar lessons
 Easy bass guitar techniques
 Beginner bass guitar songs
 Learn bass guitar quickly
 Simple bass guitar exercises
 Bass guitar for beginners
 Basic bass guitar skills
 Bass guitar tutorial
 Easy bass guitar chords</t>
  </si>
  <si>
    <t>learn cricket betting</t>
  </si>
  <si>
    <t xml:space="preserve"> Cricket betting tips
 How to bet on cricket
 Cricket betting strategies
 Online cricket betting
 Cricket betting odds
 Cricket betting sites
 Best cricket betting apps
 Cricket betting predictions
 Cricket betting guide
 Cricket betting tutorial</t>
  </si>
  <si>
    <t>love 2 learn elmo</t>
  </si>
  <si>
    <t xml:space="preserve"> Love 2 Learn Elmo
 Elmo toy
 Educational toys for kids
 Interactive learning toys
 Elmo learning toy
 Preschool learning toy
 Elmo educational toy
 Interactive Elmo toy
 Elmo toy for toddlers
 Elmo educational plush
1 Sesame Street learning toy
1 Elmo educational gift
1 Elmo toy for children
1 Elmo toy for preschoolers
1 Elmo toy for early learning</t>
  </si>
  <si>
    <t>toddler learn colours</t>
  </si>
  <si>
    <t xml:space="preserve"> Toddler color learning
 Teaching colors to toddlers
 Toddler color recognition
 Learning colors activities for toddlers
 Color learning games for toddlers
 Toddler color matching
 How toddlers learn colors
 Best ways to teach toddlers colors
 Toddler color flashcards
 Color learning toys for toddlers</t>
  </si>
  <si>
    <t>best place to learn programming</t>
  </si>
  <si>
    <t xml:space="preserve"> Best programming courses
 Top coding bootcamps
 Online programming tutorials
 Programming resources
 Learn coding online
 Programming classes near me
 Coding schools
 Best programming languages to learn
 Programming for beginners
 Coding workshops
1 Programming certification programs
1 Coding for kids
1 Best online coding platforms
1 Programming career opportunities
1 Coding skills development</t>
  </si>
  <si>
    <t>good shows to watch to learn spanish</t>
  </si>
  <si>
    <t xml:space="preserve"> Spanish language learning shows
 Best Spanish TV shows for beginners
 Educational Spanish TV series
 Spanish shows for language learners
 Shows to improve Spanish language skills
 Top TV shows to learn Spanish
 Spanish language immersion shows
 Popular Spanish TV shows for language learning
 Spanish series for beginners
 TV shows to practice Spanish language</t>
  </si>
  <si>
    <t>toughest instrument to learn</t>
  </si>
  <si>
    <t xml:space="preserve"> Hardest musical instrument to learn
 Most difficult instrument to master
 Challenging musical instruments to play
 Complex musical instrument techniques
 Top difficult instruments to play
 Most demanding musical instruments
 Instruments that are hard to learn
 Instruments with steep learning curves
 Most challenging musical instruments to learn
 Difficult musical instruments for beginners</t>
  </si>
  <si>
    <t>what do you learn in apes</t>
  </si>
  <si>
    <t xml:space="preserve"> AP Environmental Science curriculum
 APES course content
 AP Environmental Science topics
 APES learning objectives
 AP Environmental Science study guide
 APES exam preparation
 AP Environmental Science resources
 APES curriculum outline
 AP Environmental Science lesson plans
 APES test questions</t>
  </si>
  <si>
    <t>when does luffy learn about haki</t>
  </si>
  <si>
    <t xml:space="preserve"> Luffy haki training
 Luffy haki abilities
 Luffy haki development
 Luffy haki awakening
 Luffy haki revelation
 Luffy haki mastery
 Luffy haki progression
 Luffy haki power-up
 Luffy haki techniques
 Luffy haki moments</t>
  </si>
  <si>
    <t>average time to learn to drive</t>
  </si>
  <si>
    <t xml:space="preserve"> Average time to learn to drive
 Learning to drive duration
 How long does it take to learn to drive
 Driving lessons duration
 Driving skills development time
 Time needed to become a proficient driver
 Learning to drive timeline
 Driving practice duration
 Average hours to learn driving
 Becoming a competent driver timeframe</t>
  </si>
  <si>
    <t>easy to learn guitar riffs</t>
  </si>
  <si>
    <t xml:space="preserve"> Easy guitar riffs
 Learn guitar riffs
 Beginner guitar riffs
 Simple guitar riffs
 Guitar riff tutorials
 Quick guitar riffs
 Basic guitar riffs
 Guitar riff lessons
 Easy guitar riff tabs
 Guitar riff for beginners</t>
  </si>
  <si>
    <t>word for ready to learn</t>
  </si>
  <si>
    <t xml:space="preserve"> Ready to learn words
 Vocabulary learning
 Language acquisition
 Educational readiness
 Word learning strategies
 Learning new words
 Vocabulary development
 Language skills
 Academic readiness
 Word recognition techniques</t>
  </si>
  <si>
    <t>which is easier to learn japanese or korean</t>
  </si>
  <si>
    <t xml:space="preserve"> Learn Japanese vs Korean
 Japanese language learning
 Korean language learning
 Easiest language to learn
 Japanese vs Korean difficulty
 Learning Japanese tips
 Learning Korean tips
 Japanese language comparison
 Korean language comparison
 Japanese or Korean for beginners</t>
  </si>
  <si>
    <t>ihopacademy.ihop.com/learn/signin</t>
  </si>
  <si>
    <t xml:space="preserve"> IHOP Academy
 IHOP online learning
 IHOP training program
 IHOP sign in
 IHOP employee login
 IHOP online courses
 IHOP learning portal
 IHOP training modules
 IHOP professional development
 IHOP restaurant education</t>
  </si>
  <si>
    <t>how to say you learn fast on a resume</t>
  </si>
  <si>
    <t xml:space="preserve"> Quick learner resume
 Fast learner skills
 Rapid learner resume
 Quick learning abilities
 Learn quickly resume
 Speedy learner skills
 Rapid learning on resume
 Quick adaptability resume
 Fast learning capabilities
 Quick study resume</t>
  </si>
  <si>
    <t>liftmaster wall control learn button</t>
  </si>
  <si>
    <t xml:space="preserve"> Liftmaster wall control
 Learn button
 Garage door opener
 Remote programming
 Wall control programming
 Liftmaster opener
 Wall control settings
 Garage door remote
 Liftmaster learn button
 Programming instructions</t>
  </si>
  <si>
    <t>what does miguel learn in coco</t>
  </si>
  <si>
    <t xml:space="preserve"> Miguel Coco lessons
 Coco movie Miguel character development
 Coco film life lessons
 Miguel's journey in Coco
 Coco movie Miguel growth
 Coco Miguel character arc
 Coco film Miguel development
 Lessons learned in Coco
 Coco movie themes
 Miguel's transformation in Coco</t>
  </si>
  <si>
    <t>can goats learn their names</t>
  </si>
  <si>
    <t xml:space="preserve"> Goat training
 Animal cognition
 Teaching goats names
 Goat intelligence
 Naming goats
 Goat behavior
 Training animals
 Goat communication
 Pet goat names
 Goat learning abilities</t>
  </si>
  <si>
    <t>splash learn math facts</t>
  </si>
  <si>
    <t xml:space="preserve"> Splash Learn
 Math facts
 Math practice
 Online math games
 Educational games
 Math learning
 Multiplication facts
 Addition facts
 Subtraction facts
 Division facts
1 Math fluency
1 Interactive math games
1 Fun math activities
1 Math for kids
1 Elementary math facts</t>
  </si>
  <si>
    <t>how long does it take to learn vietnamese on duolingo</t>
  </si>
  <si>
    <t xml:space="preserve"> Learn Vietnamese
 Vietnamese language
 Duolingo
 Language learning
 Vietnamese fluency
 Study Vietnamese
 Online language courses
 Vietnamese lessons
 Language proficiency
 Learning timeline</t>
  </si>
  <si>
    <t>fisher price laugh and learn coffee cup</t>
  </si>
  <si>
    <t xml:space="preserve"> Fisher Price Laugh and Learn Coffee Cup
 Fisher Price baby toy
 Educational baby toy
 Interactive baby toy
 Baby sensory toy
 Fisher Price baby development toy
 Fisher Price baby learning toy
 Baby toy with music
 Baby toy with lights
 Fisher Price baby sensory development toy</t>
  </si>
  <si>
    <t>get ready to learn chinese meme</t>
  </si>
  <si>
    <t xml:space="preserve"> Chinese meme
 Learn Chinese meme
 Funny Chinese memes
 Chinese language meme
 Get ready to learn Chinese
 Chinese meme culture
 Popular Chinese memes
 Learning Chinese through memes
 Memes about learning Chinese
 Chinese meme generator</t>
  </si>
  <si>
    <t>is bass or guitar easier to learn</t>
  </si>
  <si>
    <t xml:space="preserve"> Bass vs guitar difficulty
 Which is easier to learn, bass or guitar
 Beginner bass or guitar
 Bass guitar learning curve
 Tips for learning bass or guitar
 Comparing bass and guitar for beginners
 Easiest instrument to learn, bass or guitar
 Best instrument for beginners, bass or guitar
 Beginner music lessons, bass or guitar
 Choosing between bass and guitar for beginners</t>
  </si>
  <si>
    <t>is it easier to learn guitar or bass</t>
  </si>
  <si>
    <t xml:space="preserve"> Guitar vs bass
 Learning guitar or bass
 Guitar lessons
 Bass lessons
 Beginner guitar
 Beginner bass
 Guitar skills
 Bass skills
 Guitar practice
 Bass practice
1 Guitar techniques
1 Bass techniques
1 Guitar vs bass difficulty
1 Guitar vs bass comparison
1 Guitar vs bass differences</t>
  </si>
  <si>
    <t>is cantonese hard to learn</t>
  </si>
  <si>
    <t xml:space="preserve"> Cantonese language difficulty
 Learning Cantonese challenges
 Cantonese language learning difficulty
 Cantonese language complexity
 Cantonese language skills
 Cantonese language proficiency
 Cantonese language fluency
 Cantonese language barriers
 Cantonese language study tips
 Cantonese language resources</t>
  </si>
  <si>
    <t>fisher-price laugh and learn car</t>
  </si>
  <si>
    <t xml:space="preserve"> Fisher-Price Laugh and Learn Car
 Fisher-Price car toy
 Laugh and Learn car toy
 Fisher-Price toddler car
 Educational car toy
 Interactive car toy
 Fisher-Price baby car
 Laugh and Learn car reviews
 Best car toys for toddlers
 Fisher-Price car for babies</t>
  </si>
  <si>
    <t>first songs to learn on electric guitar</t>
  </si>
  <si>
    <t xml:space="preserve"> Beginner electric guitar songs
 Easy electric guitar songs for beginners
 Simple electric guitar songs
 First electric guitar songs
 Basic electric guitar songs
 Electric guitar songs for beginners
 Starting out on electric guitar songs
 Best first electric guitar songs
 First songs to play on electric guitar
 Easy electric guitar songs to learn</t>
  </si>
  <si>
    <t>at what age do you learn multiplication</t>
  </si>
  <si>
    <t xml:space="preserve"> Multiplication learning age
 Multiplication skills development
 Learning times tables age
 Math skills acquisition age
 Multiplication education age range
 Best age to learn multiplication
 Multiplication learning milestones
 Early math skills development
 Age-appropriate multiplication learning
 Multiplication learning stages</t>
  </si>
  <si>
    <t>how long does it take to learn sign</t>
  </si>
  <si>
    <t xml:space="preserve"> Sign language learning time
 Sign language proficiency timeline
 Time to master sign language
 Learning curve for sign language
 Sign language fluency duration
 Time commitment for learning sign language
 Speed of learning sign language
 Sign language skill development timeline
 Learning sign language quickly
 Duration to become fluent in sign language</t>
  </si>
  <si>
    <t>learn about kunekune</t>
  </si>
  <si>
    <t xml:space="preserve"> Kunekune pig
 Kunekune breed
 Kunekune pig care
 Kunekune pig facts
 Kunekune pig temperament
 Kunekune pig diet
 Kunekune pig size
 Kunekune pig history
 Kunekune pig characteristics
 Kunekune pig breeding
1 Kunekune pig behavior
1 Kunekune pig lifespan
1 Kunekune pig health
1 Kunekune pig origin
1 Kunekune pig colors</t>
  </si>
  <si>
    <t>what pokemon can learn flash in fire red</t>
  </si>
  <si>
    <t xml:space="preserve"> Pokemon Fire Red Flash TM
 Pokemon that can learn Flash in Fire Red
 Flash move in Pokemon Fire Red
 How to teach Flash in Pokemon Fire Red
 Best Pokemon to teach Flash in Fire Red
 TM70 Flash in Pokemon Fire Red
 Pokemon with Flash in Fire Red
 Learn Flash in Pokemon Fire Red
 Flash HM location Fire Red
 Flash compatibility in Pokemon Fire Red</t>
  </si>
  <si>
    <t>learn to live alone quotes</t>
  </si>
  <si>
    <t xml:space="preserve"> Inspirational quotes for living alone
 Quotes about independence and solitude
 Finding happiness in solitude quotes
 Embracing solo living quotes
 Quotes about self-reliance and independence
 Motivational quotes for living alone
 Quotes about self-discovery in solitude
 Empowering quotes for single living
 Quotes about the benefits of living alone
 Self-love quotes for solo living</t>
  </si>
  <si>
    <t>is it hard to learn chinese</t>
  </si>
  <si>
    <t xml:space="preserve"> Learn Chinese difficulty
 Chinese language learning challenges
 Mandarin learning obstacles
 Learning Chinese difficulty level
 Is Chinese hard to learn
 Chinese language complexity
 Tips for learning Chinese
 Mandarin language learning tips
 Chinese language proficiency
 Learning Chinese as a second language.</t>
  </si>
  <si>
    <t>learn to fix electronics</t>
  </si>
  <si>
    <t xml:space="preserve"> Electronics repair
 DIY electronics repair
 Electronics troubleshooting
 How to fix electronics
 Electronics maintenance
 Electronics repair guide
 Learn electronics repair
 Electronics repair tips
 Electronics repair techniques
 Electronics repair tutorials</t>
  </si>
  <si>
    <t>easiest sports to learn</t>
  </si>
  <si>
    <t xml:space="preserve"> Beginner-friendly sports
 Simple sports for beginners
 Easy sports for beginners
 Quick to learn sports
 Basic sports for beginners
 Low barrier to entry sports
 Entry-level sports
 Beginner sports activities
 Effortless sports to learn
 Basic sports skills</t>
  </si>
  <si>
    <t>i have learn to be content</t>
  </si>
  <si>
    <t xml:space="preserve"> Contentment
 Finding happiness
 Learning to be satisfied
 Gratitude
 Self-acceptance
 Inner peace
 Personal growth
 Mindfulness
 Finding fulfillment
 Embracing simplicity
1 Letting go of comparison
1 Cultivating happiness
1 Being present
1 Self-awareness
1 Living in the moment</t>
  </si>
  <si>
    <t>is korean or japanese easier to learn</t>
  </si>
  <si>
    <t xml:space="preserve"> Korean language learning
 Japanese language learning
 Easiest language to learn
 Korean vs Japanese difficulty
 Language learning comparison
 Korean language study
 Japanese language study
 Learning Korean tips
 Learning Japanese tips
 Best language to learn for beginners</t>
  </si>
  <si>
    <t>learn to fly 2 on cool math games</t>
  </si>
  <si>
    <t xml:space="preserve"> Learn to fly 2
 Cool math games
 Flying game
 Online gaming
 Flight simulation
 Upgrade games
 Physics-based games
 Penguin games
 Flying penguin
 Cool math games learn to fly 2
1 Flying game for kids
1 Cool math games online
1 Free online games
1 Flying game strategy
1 Cool math games flying games</t>
  </si>
  <si>
    <t>what is the best app to learn spanish</t>
  </si>
  <si>
    <t xml:space="preserve"> Best app to learn Spanish
 Top Spanish learning apps
 Learn Spanish app reviews
 Spanish language learning tools
 Spanish learning apps comparison
 Effective Spanish learning apps
 Spanish language app recommendations
 Best mobile apps for learning Spanish
 Spanish language learning resources
 Spanish learning app ratings</t>
  </si>
  <si>
    <t>paid to learn coding</t>
  </si>
  <si>
    <t xml:space="preserve"> Paid coding programs
 Learn coding for money
 Coding apprenticeships
 Paid coding internships
 Coding education grants
 Coding scholarships
 Paid coding courses
 Coding bootcamps with stipends
 Coding mentorship programs
 Earn while you learn coding</t>
  </si>
  <si>
    <t>is hebrew hard to learn for english speakers</t>
  </si>
  <si>
    <t xml:space="preserve"> Hebrew language difficulty
 Learning Hebrew as an English speaker
 Hebrew language challenges
 Hebrew language for beginners
 Is Hebrew difficult for English speakers?
 Tips for learning Hebrew as an English speaker
 Hebrew language learning resources
 Hebrew language proficiency
 Hebrew language skills
 Benefits of learning Hebrew for English speakers</t>
  </si>
  <si>
    <t>learn to draw for adults</t>
  </si>
  <si>
    <t xml:space="preserve"> Adult drawing classes
 Drawing tutorials for adults
 Beginner drawing lessons for adults
 Drawing workshops for adults
 Online drawing courses for adults
 Adult art classes
 Learn to draw step by step
 Drawing techniques for adults
 Drawing exercises for adults
 Drawing for beginners adults</t>
  </si>
  <si>
    <t>learn how to fly 2</t>
  </si>
  <si>
    <t xml:space="preserve"> Learn to fly 2
 Flight training
 Flying lessons
 Flight simulator
 Pilot training
 Aviation courses
 Aircraft control
 Flying techniques
 Flight school
 Aviation skills
1 Flying tips
1 Flight maneuvers
1 Flight simulator games
1 Pilot certification
1 Aviation education</t>
  </si>
  <si>
    <t>learn kayaking</t>
  </si>
  <si>
    <t xml:space="preserve"> Kayak lessons
 Beginner kayaking
 Kayaking classes
 Paddle sports
 Kayak training
 Kayaking for beginners
 Kayak skills
 Kayak techniques
 Kayak safety
 Kayak instruction</t>
  </si>
  <si>
    <t>what is easier to learn japanese or korean</t>
  </si>
  <si>
    <t xml:space="preserve"> Learn Japanese vs Korean
 Japanese vs Korean language learning
 Easiest language to learn: Japanese or Korean
 Japanese language difficulty
 Korean language difficulty level
 Learning Japanese or Korean
 Which is easier: Japanese or Korean?
 Japanese vs Korean language comparison
 Japanese language learning tips
 Korean language learning resources</t>
  </si>
  <si>
    <t>what is the easiest sport to learn</t>
  </si>
  <si>
    <t xml:space="preserve"> Easiest sport to learn
 Beginner-friendly sports
 Simple sports for beginners
 Quick to learn sports
 Basic sports for beginners
 Low learning curve sports
 Easy sports for beginners
 Entry-level sports
 Beginner sports skills
 Simple sports techniques</t>
  </si>
  <si>
    <t>learn how to slow dance</t>
  </si>
  <si>
    <t xml:space="preserve"> Slow dance tutorial
 Beginner slow dance steps
 How to slow dance for beginners
 Slow dance lessons
 Slow dance tips
 Slow dancing techniques
 Easy slow dance moves
 Slow dance for couples
 Slow dance for weddings
 Slow dance music suggestions</t>
  </si>
  <si>
    <t>best electric guitar to learn on</t>
  </si>
  <si>
    <t xml:space="preserve"> Best electric guitar for beginners
 Top electric guitars for beginners
 Electric guitar for beginners reviews
 Easy electric guitar for beginners
 Best electric guitar to start learning on
 Beginner electric guitar recommendations
 Affordable electric guitars for beginners
 Electric guitar starter pack
 Electric guitar for novice players
 Electric guitar for learning purposes</t>
  </si>
  <si>
    <t>pokemon who can learn flash</t>
  </si>
  <si>
    <t xml:space="preserve"> Pokemon Flash TM
 Pokemon Flash move
 Pokemon that can learn Flash
 Best Pokemon for Flash
 Pokemon with Flash ability
 Flash TM in Pokemon
 How to teach Flash to Pokemon
 Pokemon Flash HM
 List of Pokemon that can learn Flash
 Flash move in Pokemon Let's Go</t>
  </si>
  <si>
    <t>remembering unix what can learn from</t>
  </si>
  <si>
    <t xml:space="preserve"> Unix history
 Unix operating system
 Unix commands
 Unix programming
 Unix legacy
 Unix innovations
 Unix evolution
 Unix best practices
 Unix tips and tricks
 Unix lessons
1 Unix advancements
1 Unix community
1 Unix technology
1 Unix impact
1 Unix contributions</t>
  </si>
  <si>
    <t>can you learn to deepthroat</t>
  </si>
  <si>
    <t xml:space="preserve"> Deepthroat techniques
 Deepthroat training
 Deepthroat tips
 Learning to deepthroat
 How to deepthroat
 Deepthroat practice
 Deepthroat skills
 Deepthroat tutorial
 Deepthroat exercises
 Deepthroat techniques for beginners</t>
  </si>
  <si>
    <t>when do kids learn algebra</t>
  </si>
  <si>
    <t xml:space="preserve"> Algebra learning age
 Algebra education timeline
 Algebra concepts for children
 Algebra skills development
 Algebra readiness in children
 Age for learning algebra
 Teaching algebra to kids
 Algebra learning stages
 Algebra introduction for children
 Mathematical development in kids</t>
  </si>
  <si>
    <t>best ways to learn hindi</t>
  </si>
  <si>
    <t xml:space="preserve"> Learn Hindi online
 Hindi language learning tips
 How to learn Hindi quickly
 Best resources for learning Hindi
 Hindi language classes
 Learn Hindi vocabulary
 Hindi language apps
 Hindi language courses
 Tips for learning Hindi grammar
 Study Hindi effectively</t>
  </si>
  <si>
    <t>hah docebosaas com learn sign in</t>
  </si>
  <si>
    <t xml:space="preserve"> Docebo SaaS
 Docebo SaaS learn sign in
 Docebo SaaS login
 Docebo SaaS sign in
 Docebo SaaS learning platform
 Docebo SaaS training
 Docebo SaaS features
 Docebo SaaS pricing
 Docebo SaaS benefits
 Docebo SaaS support</t>
  </si>
  <si>
    <t>should i learn to ski or snowboard</t>
  </si>
  <si>
    <t xml:space="preserve"> Ski vs snowboard
 Skiing benefits
 Snowboarding benefits
 Skiing vs snowboarding for beginners
 Which is easier to learn: skiing or snowboarding?
 Skiing vs snowboarding for kids
 Skiing vs snowboarding for adults
 Skiing vs snowboarding for fitness
 Skiing vs snowboarding for weight loss
 Skiing vs snowboarding for fun</t>
  </si>
  <si>
    <t>how hard is it to learn the banjo</t>
  </si>
  <si>
    <t xml:space="preserve"> Banjo learning difficulty
 Banjo learning curve
 Banjo skill level
 Banjo beginner challenges
 Banjo learning process
 Banjo difficulty level
 Banjo learning experience
 Banjo mastery
 Banjo skill development
 Banjo learning obstacles</t>
  </si>
  <si>
    <t>learn tagalog free app</t>
  </si>
  <si>
    <t xml:space="preserve"> Tagalog language learning app
 Free Tagalog app
 Tagalog learning resources
 Learn Tagalog online
 Tagalog vocabulary app
 Tagalog grammar app
 Tagalog language lessons
 Best Tagalog app
 Tagalog language study
 Tagalog language course</t>
  </si>
  <si>
    <t>what age do you learn to ride a bike without training wheels</t>
  </si>
  <si>
    <t xml:space="preserve"> Bike riding age
 Learning to ride a bike
 Training wheels
 Bike riding skills
 Children bike riding
 Bike riding techniques
 Bike riding milestones
 Parenting tips bike riding
 Bike riding without training wheels
 Child development bike riding</t>
  </si>
  <si>
    <t>where to learn telugu</t>
  </si>
  <si>
    <t xml:space="preserve"> Telugu language classes
 Learn Telugu online
 Telugu learning resources
 Telugu language courses
 Best way to learn Telugu
 Telugu language schools
 Telugu language tutorials
 Telugu language apps
 Telugu language lessons
 Telugu language learning programs</t>
  </si>
  <si>
    <t>what is the best app to learn italian</t>
  </si>
  <si>
    <t xml:space="preserve"> Best app for learning Italian
 Top Italian language learning apps
 Learn Italian app reviews
 Italian language learning tools
 Italian language learning resources
 Italian language app comparison
 Best Italian language app for beginners
 Italian language learning app features
 Italian language app recommendations
 Italian language app ratings</t>
  </si>
  <si>
    <t>easy songs to learn on the ukulele</t>
  </si>
  <si>
    <t xml:space="preserve"> Beginner ukulele songs
 Simple ukulele songs
 Easy ukulele chords
 Ukulele tutorials for beginners
 Popular ukulele songs for beginners
 Easy ukulele songs for kids
 Ukulele songs with basic chords
 Learn ukulele songs quickly
 Fun ukulele songs to play
 Ukulele songs for beginners with strumming patterns</t>
  </si>
  <si>
    <t>how long does it take to learn phlebotomy</t>
  </si>
  <si>
    <t xml:space="preserve"> Phlebotomy training duration
 Learn phlebotomy time frame
 Phlebotomy education length
 Phlebotomy certification timeline
 Study phlebotomy duration
 Phlebotomy course duration
 Phlebotomy training time
 Phlebotomy learning period
 Phlebotomy skill acquisition time
 Phlebotomy program length</t>
  </si>
  <si>
    <t>what grade do you learn long division</t>
  </si>
  <si>
    <t xml:space="preserve"> Long division grade level
 Long division learning age
 When is long division taught
 Elementary school long division
 Long division curriculum
 Long division grade level common core
 Long division grade level standards
 Long division grade level requirements
 Long division grade level expectations
 Long division grade level skills</t>
  </si>
  <si>
    <t>how did douglass learn to read and write?</t>
  </si>
  <si>
    <t xml:space="preserve"> Frederick Douglass
 Learning to read and write
 Education of Frederick Douglass
 Literacy of Frederick Douglass
 Autobiography of Frederick Douglass
 Slave narratives
 Self-education
 Douglass's journey to literacy
 Teaching oneself to read and write
 Importance of literacy in slavery era</t>
  </si>
  <si>
    <t>cool piano songs to learn</t>
  </si>
  <si>
    <t xml:space="preserve"> Cool piano songs
 Piano songs to learn
 Popular piano songs
 Easy piano songs
 Intermediate piano songs
 Advanced piano songs
 Fun piano songs
 Jazz piano songs
 Classical piano songs
 Contemporary piano songs
1 Top piano songs
1 Piano sheet music
1 Piano tutorials
1 Piano covers
1 Piano lessons</t>
  </si>
  <si>
    <t>best way to learn swedish</t>
  </si>
  <si>
    <t xml:space="preserve"> Learn Swedish online
 Swedish language learning tips
 Swedish language courses
 Swedish language apps
 Best resources for learning Swedish
 Study Swedish efficiently
 Swedish language classes
 Learn Swedish fast
 Swedish language immersion
 Online Swedish lessons</t>
  </si>
  <si>
    <t>how hard is it to learn how to crochet</t>
  </si>
  <si>
    <t xml:space="preserve"> Crochet beginner tips
 Crochet learning curve
 Crochet skills for beginners
 Crochet tutorials for beginners
 Easy crochet projects for beginners
 Crochet basics for beginners
 Crochet techniques for beginners
 Crochet for beginners step by step
 Crochet beginner guide
 Crochet beginner patterns</t>
  </si>
  <si>
    <t>is drums hard to learn</t>
  </si>
  <si>
    <t xml:space="preserve"> Drum lessons
 Drumming techniques
 Drumming for beginners
 Learning drums online
 Drumming tutorials
 Drumming skills
 How to play drums
 Drumming practice
 Drumming tips
 Drumming challenges</t>
  </si>
  <si>
    <t>learn to play trumpet</t>
  </si>
  <si>
    <t xml:space="preserve"> Trumpet lessons
 Beginner trumpet tips
 Trumpet playing techniques
 Online trumpet tutorials
 How to play trumpet
 Trumpet exercises for beginners
 Trumpet practice routines
 Trumpet fingering chart
 Trumpet embouchure techniques
 Trumpet scales and arpeggios</t>
  </si>
  <si>
    <t>online learn emotional intelligence, the key determiner of success course</t>
  </si>
  <si>
    <t xml:space="preserve"> Online emotional intelligence course
 Learn emotional intelligence online
 Emotional intelligence training
 Success through emotional intelligence
 Key determiner of success
 Emotional intelligence skills
 Online course for success
 Improve emotional intelligence
 Emotional intelligence development
 Enhance emotional intelligence skills</t>
  </si>
  <si>
    <t>learn to play baseball</t>
  </si>
  <si>
    <t xml:space="preserve"> Baseball fundamentals
 Baseball techniques
 Baseball drills
 Baseball skills
 Baseball training
 Baseball for beginners
 Baseball lessons
 Baseball tips
 Baseball coaching
 Baseball basics</t>
  </si>
  <si>
    <t>where did jodie foster learn french</t>
  </si>
  <si>
    <t xml:space="preserve"> Jodie Foster French language learning
 Jodie Foster language skills
 Jodie Foster French education
 Jodie Foster bilingual abilities
 Jodie Foster language fluency
 Jodie Foster French lessons
 Jodie Foster language acquisition
 Jodie Foster French language training
 Jodie Foster language proficiency
 Jodie Foster French language immersion</t>
  </si>
  <si>
    <t>when does yanma learn ancient power</t>
  </si>
  <si>
    <t xml:space="preserve"> Yanma ancient power level up
 Yanma moveset ancient power
 Pokemon Yanma ancient power evolution
 Yanma ancient power TM
 Yanma ancient power breeding
 Yanma ancient power tutor
 Yanma ancient power learnset
 Yanma ancient power gen 2
 Yanma ancient power gen 4
 Yanma ancient power gen 6</t>
  </si>
  <si>
    <t>how long to learn the guitar</t>
  </si>
  <si>
    <t xml:space="preserve"> Guitar learning time
 Guitar learning duration
 Guitar learning process
 Guitar learning speed
 Guitar learning timeline
 Guitar learning tips
 Guitar learning techniques
 Guitar learning resources
 Guitar learning methods
 Guitar learning progress</t>
  </si>
  <si>
    <t>how hard is korean to learn for english speakers</t>
  </si>
  <si>
    <t xml:space="preserve"> Korean language difficulty
 Learning Korean for English speakers
 Korean language learning challenges
 Korean language proficiency
 Difficulty of learning Korean
 Korean language for beginners
 Korean language learning tips
 Korean language fluency
 Korean language study resources
 Korean language grammar difficulty</t>
  </si>
  <si>
    <t>liftmaster learn button on wall</t>
  </si>
  <si>
    <t xml:space="preserve"> Liftmaster learn button
 Wall-mounted learn button
 Liftmaster garage door opener
 Programming Liftmaster remote
 How to reset Liftmaster opener
 Liftmaster wall control panel
 Liftmaster learn button location
 Liftmaster learn button instructions
 Liftmaster learn button not working
 Liftmaster learn button troubleshooting</t>
  </si>
  <si>
    <t>learn to braid hair classes</t>
  </si>
  <si>
    <t xml:space="preserve"> Braiding hair classes
 Hair braiding tutorials
 Braiding techniques
 Hair styling classes
 Professional braiding courses
 Learn to braid hair online
 Braiding workshops
 Hair braiding certification
 Beginner braiding classes
 Advanced braiding techniques</t>
  </si>
  <si>
    <t>my.chevrolet.com/learn wireless charging</t>
  </si>
  <si>
    <t xml:space="preserve"> Chevrolet wireless charging
 Chevrolet learn wireless charging
 Chevrolet wireless charging features
 Chevrolet wireless charging benefits
 Chevrolet wireless charging technology
 Chevrolet wireless charging compatibility
 Chevrolet wireless charging options
 Chevrolet wireless charging setup
 Chevrolet wireless charging information
 Chevrolet wireless charging how-to</t>
  </si>
  <si>
    <t>eager to learn synonym resume</t>
  </si>
  <si>
    <t xml:space="preserve"> eager to learn
 motivated
 enthusiastic
 quick learner
 receptive
 open-minded
 keen
 curious
 willing to learn
 eager for knowledge
1 hungry for growth
1 dynamic
1 proactive
1 ambitious
1 adaptable</t>
  </si>
  <si>
    <t>when do students learn division</t>
  </si>
  <si>
    <t xml:space="preserve"> Division learning stages
 Division skills development
 Division learning timeline
 Division concepts in education
 Division learning milestones
 Division teaching methods
 Division curriculum standards
 Division education research
 Division learning strategies
 Division cognitive development in students</t>
  </si>
  <si>
    <t>best song to learn on guitar</t>
  </si>
  <si>
    <t xml:space="preserve"> Best song to learn on guitar
 Guitar songs for beginners
 Easy guitar songs to learn
 Popular guitar songs for beginners
 Beginner guitar songs to practice
 Simple guitar songs to play
 Acoustic guitar songs for beginners
 Top songs to learn on guitar
 Guitar songs for beginners with chords
 Easy guitar songs for beginners to impress</t>
  </si>
  <si>
    <t>what episode does luffy learn gear 4</t>
  </si>
  <si>
    <t xml:space="preserve"> Luffy gear 4 episode
 One Piece Luffy gear 4 episode
 Luffy gear 4 learning episode
 Gear 4 Luffy episode number
 Luffy gear 4 training episode
 One Piece episode Luffy uses gear 4
 Luffy gear 4 transformation episode
 Luffy gear 4 debut episode
 Gear 4th Luffy episode
 Luffy gear fourth episode.</t>
  </si>
  <si>
    <t>great acoustic guitar songs to learn</t>
  </si>
  <si>
    <t xml:space="preserve"> Acoustic guitar songs
 Learn acoustic guitar songs
 Best acoustic guitar songs
 Easy acoustic guitar songs
 Popular acoustic guitar songs
 Beginner acoustic guitar songs
 Classic acoustic guitar songs
 Acoustic guitar songs for beginners
 Famous acoustic guitar songs
 Acoustic guitar songs to master</t>
  </si>
  <si>
    <t>learn to fly tyrone</t>
  </si>
  <si>
    <t xml:space="preserve"> Tyrone flight lessons
 Flight training Tyrone
 Tyrone aviation school
 Learn to fly in Tyrone
 Tyrone pilot training
 Flight schools in Tyrone
 Tyrone flying lessons
 Private pilot training Tyrone
 Tyrone flight instruction
 Tyrone aviation courses</t>
  </si>
  <si>
    <t>what grade do you learn to multiply</t>
  </si>
  <si>
    <t xml:space="preserve"> Multiplication grade level
 When do kids learn to multiply
 Multiplication skills by grade
 At what grade do students start learning multiplication
 Learning multiplication in school
 Multiplication curriculum by grade
 Multiplication education level
 Grade level for multiplication instruction
 Multiplication learning timeline
 Elementary grade multiplication skills</t>
  </si>
  <si>
    <t>is italian easy to learn for spanish speakers</t>
  </si>
  <si>
    <t xml:space="preserve"> Italian language for Spanish speakers
 Learning Italian as a Spanish speaker
 Italian language similarities with Spanish
 Tips for Spanish speakers learning Italian
 Italian language proficiency for Spanish speakers
 Resources for Spanish speakers learning Italian
 Italian language courses for Spanish speakers
 Differences between Italian and Spanish for learners
 Italian language challenges for Spanish speakers
 Benefits of learning Italian for Spanish speakers</t>
  </si>
  <si>
    <t>is chinese language hard to learn</t>
  </si>
  <si>
    <t xml:space="preserve"> Chinese language difficulty
 Learning Chinese language
 Mandarin language complexity
 Chinese language challenges
 Difficulty of learning Chinese characters
 Learning Chinese pronunciation
 Mandarin language learning curve
 Chinese language fluency
 Chinese language study tips
 Mandarin language proficiency levels</t>
  </si>
  <si>
    <t>how long does it take to learn a guitar</t>
  </si>
  <si>
    <t xml:space="preserve"> Guitar learning time
 Guitar learning duration
 Learn guitar timeline
 Guitar skill development
 Guitar playing speed
 Guitar proficiency time
 Guitar learning process
 Guitar mastery time
 Guitar practice duration
 Guitar learning curve</t>
  </si>
  <si>
    <t>download learn emotional intelligence, the key determiner of success</t>
  </si>
  <si>
    <t xml:space="preserve"> Emotional intelligence training
 Emotional intelligence skills
 Emotional intelligence development
 Emotional intelligence ebook
 Emotional intelligence download
 Emotional intelligence success
 Emotional intelligence for success
 Emotional intelligence book
 Emotional intelligence resources
 Emotional intelligence guide</t>
  </si>
  <si>
    <t>best music instrument to learn</t>
  </si>
  <si>
    <t xml:space="preserve"> Best music instrument
 Learn music instrument
 Music instrument for beginners
 Easiest music instrument to learn
 Popular music instruments
 Music instrument lessons
 Music instrument for kids
 Music instrument for adults
 Beginner music instrument
 Music instrument for beginners to learn</t>
  </si>
  <si>
    <t>best foreign languages to learn</t>
  </si>
  <si>
    <t xml:space="preserve"> Best foreign languages
 Language learning
 Top languages to learn
 Foreign language skills
 Benefits of learning a foreign language
 Language proficiency
 Popular languages to learn
 Language fluency
 Language education
 Language acquisition strategies</t>
  </si>
  <si>
    <t>whats the hardest instrument to learn</t>
  </si>
  <si>
    <t xml:space="preserve"> Hardest instrument to learn
 Most difficult musical instrument
 Challenging instruments for beginners
 Instrument with steep learning curve
 Most complex musical instrument
 Difficult instruments for beginners
 Instruments that are hard to master
 Most challenging instrument to play
 Instrument with the steepest learning curve
 Instruments that require advanced skills</t>
  </si>
  <si>
    <t>is portuguese a difficult language to learn</t>
  </si>
  <si>
    <t xml:space="preserve"> Portuguese language difficulty
 Learning Portuguese language
 Is Portuguese hard to learn
 Portuguese language challenges
 Tips for learning Portuguese
 Portuguese language learning resources
 Difficulty of mastering Portuguese
 Portuguese language learning strategies
 Learning Portuguese for beginners
 Portuguese language proficiency levels</t>
  </si>
  <si>
    <t>best languages to learn at the same time</t>
  </si>
  <si>
    <t xml:space="preserve"> Multilingual learning
 Simultaneous language learning
 Best languages to learn together
 Language learning combinations
 Dual language learning
 Benefits of learning multiple languages
 Learning two languages at once
 Language learning strategies
 Top languages to learn simultaneously
 Multilanguage acquisition techniques</t>
  </si>
  <si>
    <t>best app to learn filipino</t>
  </si>
  <si>
    <t xml:space="preserve"> Learn Filipino language app
 Filipino language learning app
 Best app for learning Filipino
 Filipino language app reviews
 Top Filipino language learning app
 Easy way to learn Filipino language
 Filipino language app for beginners
 Interactive Filipino language app
 Learn Tagalog app
 Filipino language study app</t>
  </si>
  <si>
    <t>when do babies learn to use a spoon</t>
  </si>
  <si>
    <t xml:space="preserve"> Baby spoon feeding milestones
 Baby self-feeding development
 Spoon feeding age for infants
 Teaching baby to use a spoon
 Baby spoon feeding tips
 Baby spoon feeding techniques
 Baby self-feeding stages
 When do babies start spoon feeding
 Baby spoon feeding progression
 Baby spoon feeding readiness</t>
  </si>
  <si>
    <t>lunch and learn names</t>
  </si>
  <si>
    <t xml:space="preserve"> Lunch and learn ideas
 Creative lunch and learn names
 Lunch and learn themes
 Lunch and learn activities
 Lunch and learn topics
 Lunch and learn event names
 Lunch and learn workshop names
 Lunch and learn session ideas
 Lunch and learn branding
 Lunch and learn marketing strategies</t>
  </si>
  <si>
    <t>learn emotional intelligence, the key determiner of success free</t>
  </si>
  <si>
    <t xml:space="preserve"> Emotional intelligence training
 Success and emotional intelligence
 Free emotional intelligence course
 Develop emotional intelligence skills
 Importance of emotional intelligence
 Enhance emotional intelligence for success
 Emotional intelligence for personal growth
 Free emotional intelligence resources
 Emotional intelligence workshop
 Mastering emotional intelligence techniques</t>
  </si>
  <si>
    <t>how long does it take to learn german</t>
  </si>
  <si>
    <t xml:space="preserve"> Learn German time frame
 German language learning duration
 How to learn German quickly
 German fluency timeline
 German proficiency timeline
 German language learning speed
 Time needed to learn German
 German language mastery timeline
 German language study duration
 German language learning process timeline</t>
  </si>
  <si>
    <t>scikit learn grid search</t>
  </si>
  <si>
    <t xml:space="preserve"> scikit learn grid search
 grid search scikit learn
 hyperparameter tuning
 machine learning grid search
 scikit learn parameter optimization
 grid search tutorial
 grid search algorithm
 scikit learn grid search example
 grid search CV
 grid search cross validation</t>
  </si>
  <si>
    <t>who can learn false swipe</t>
  </si>
  <si>
    <t xml:space="preserve"> False swipe learning
 Pokemon false swipe
 False swipe move
 False swipe TM
 False swipe tutor
 False swipe user
 False swipe trainer
 False swipe Pokemon
 False swipe abilities
 False swipe mechanics</t>
  </si>
  <si>
    <t>learn excel for accounting</t>
  </si>
  <si>
    <t xml:space="preserve"> Excel for accounting
 Accounting software
 Excel formulas for accounting
 Excel functions for accounting
 Accounting spreadsheet
 Excel skills for accountants
 Excel training for accountants
 Accounting basics in Excel
 Financial modeling in Excel
 Excel for finance professionals</t>
  </si>
  <si>
    <t>learn past participle</t>
  </si>
  <si>
    <t xml:space="preserve"> Past participle learning
 How to learn past participle
 Past participle study guide
 Past participle tutorial
 Past participle exercises
 Past participle practice
 Past participle examples
 Past participle rules
 Past participle verb forms
 Mastering past participle</t>
  </si>
  <si>
    <t>is cybersecurity hard to learn</t>
  </si>
  <si>
    <t xml:space="preserve"> Cybersecurity basics
 Cybersecurity skills
 Cybersecurity training
 Cybersecurity education
 Cybersecurity career
 Cybersecurity challenges
 Cybersecurity knowledge
 Cybersecurity resources
 Cybersecurity certifications
 Cybersecurity job opportunities
1 Cybersecurity industry
1 Cybersecurity expertise
1 Cybersecurity technology
1 Cybersecurity best practices
1 Cybersecurity learning curve</t>
  </si>
  <si>
    <t>learn to fly 2 coolmathgames</t>
  </si>
  <si>
    <t xml:space="preserve"> Learn to fly 2
 Coolmathgames
 Flying games
 Flight simulation
 Online gaming
 Educational games
 Physics-based games
 Flying penguin
 Cool math games
 Flying game for kids</t>
  </si>
  <si>
    <t>how to learn how to do a backflip</t>
  </si>
  <si>
    <t xml:space="preserve"> Backflip tutorial
 Backflip training
 Backflip techniques
 Backflip tips
 Learn backflip
 Backflip for beginners
 Backflip step by step
 Backflip progression
 Backflip drills
 Backflip practice exercises</t>
  </si>
  <si>
    <t>book to learn spanish</t>
  </si>
  <si>
    <t xml:space="preserve"> Learn Spanish book
 Spanish language learning book
 Best book to learn Spanish
 Spanish textbook
 Beginner Spanish book
 Spanish grammar book
 Spanish vocabulary book
 Spanish self-study book
 Spanish for beginners book
 Spanish language guide</t>
  </si>
  <si>
    <t>best songs to learn on piano</t>
  </si>
  <si>
    <t xml:space="preserve"> Best songs to learn on piano
 Easy piano songs for beginners
 Popular piano songs for beginners
 Piano songs for beginners with letters
 Classic piano songs for beginners
 Beginner piano songs with chords
 Famous piano songs for beginners
 Top piano songs for beginners
 Beginner piano songs for adults
 Simple piano songs for beginners</t>
  </si>
  <si>
    <t>what is easier to learn skiing or snowboarding</t>
  </si>
  <si>
    <t xml:space="preserve"> Skiing vs snowboarding
 Learn to ski or snowboard
 Beginner skiing tips
 Beginner snowboarding tips
 Skiing lessons
 Snowboarding lessons
 Skiing vs snowboarding difficulty
 Which is easier: skiing or snowboarding?
 Best way to learn skiing
 Best way to learn snowboarding</t>
  </si>
  <si>
    <t>how technology has changed the way students learn today</t>
  </si>
  <si>
    <t xml:space="preserve"> Technology in education
 Digital learning
 Online education
 EdTech
 E-learning
 Student engagement
 Personalized learning
 Mobile learning
 Blended learning
 Virtual classrooms
1 Educational apps
1 Interactive learning
1 Distance learning
1 Tech-savvy students
1 Adaptive learning
1 Gamification in education
1 Digital literacy
1 Remote learning
1 Tech tools for students
20. Benefits of technology in education</t>
  </si>
  <si>
    <t>is it hard to learn banjo</t>
  </si>
  <si>
    <t xml:space="preserve"> Banjo learning difficulty
 Banjo learning curve
 Is banjo hard to learn
 Banjo beginner struggles
 Learning banjo challenges
 Banjo skill development
 Banjo mastery
 Banjo learning process
 Banjo tutorial difficulty
 Banjo lessons difficulty</t>
  </si>
  <si>
    <t>what is something about kwanzaa that you would like to learn more about?</t>
  </si>
  <si>
    <t xml:space="preserve"> Kwanzaa traditions
 Kwanzaa history
 Kwanzaa symbols
 Kwanzaa principles
 Kwanzaa celebration
 Kwanzaa meaning
 Kwanzaa rituals
 Kwanzaa origins
 Kwanzaa customs
 Kwanzaa significance</t>
  </si>
  <si>
    <t>app to learn telugu</t>
  </si>
  <si>
    <t xml:space="preserve"> Learn Telugu app
 Telugu language learning app
 Telugu learning tool
 Telugu vocabulary app
 Telugu grammar app
 Best app to learn Telugu
 Telugu language lessons app
 Telugu speaking app
 Telugu language tutor app
 Telugu language practice app</t>
  </si>
  <si>
    <t>is acoustic guitar easy to learn</t>
  </si>
  <si>
    <t xml:space="preserve"> Acoustic guitar
 Learn acoustic guitar
 Easy to learn
 Beginner guitar lessons
 Guitar for beginners
 Acoustic guitar techniques
 Guitar learning tips
 How to play acoustic guitar
 Acoustic guitar chords
 Guitar lessons for beginners</t>
  </si>
  <si>
    <t>learn japanese duolingo</t>
  </si>
  <si>
    <t xml:space="preserve"> Japanese language learning
 Duolingo Japanese course
 Online Japanese lessons
 Japanese language app
 Japanese vocabulary practice
 Japanese grammar exercises
 Japanese language proficiency
 Japanese writing practice
 Japanese speaking skills
 Japanese language study tips</t>
  </si>
  <si>
    <t>remembering unix desktops what we learn</t>
  </si>
  <si>
    <t xml:space="preserve"> Unix desktops
 Remembering Unix
 Unix desktop history
 Unix desktops learning
 Unix desktops features
 Unix desktops customization
 Unix desktops nostalgia
 Unix desktops benefits
 Unix desktops user experience
 Unix desktops usability.</t>
  </si>
  <si>
    <t>what math do 9th graders learn</t>
  </si>
  <si>
    <t xml:space="preserve"> 9th grade math curriculum
 Algebra for 9th graders
 Geometry topics for 9th graders
 Math concepts for high school freshmen
 Ninth grade math standards
 Calculus for beginners
 Pre-calculus topics for 9th graders
 Math skills for 9th grade students
 Common core math for 9th graders
 Math courses for freshmen</t>
  </si>
  <si>
    <t>how did billy joel learn piano</t>
  </si>
  <si>
    <t xml:space="preserve"> Billy Joel piano lessons
 Billy Joel music education
 Billy Joel piano skills
 How Billy Joel learned piano
 Piano training of Billy Joel
 Billy Joel musical background
 Billy Joel piano techniques
 Billy Joel piano practice
 Billy Joel piano influences
 Billy Joel piano playing journey</t>
  </si>
  <si>
    <t>what language should i learn for cyber security</t>
  </si>
  <si>
    <t xml:space="preserve"> Best programming language for cyber security
 Cyber security language recommendations
 Top languages for cyber security
 Programming languages for cyber security beginners
 Language choice for cyber security career
 Most important coding languages for cyber security
 Cyber security language skills
 Choosing a language for cyber security
 Programming languages for ethical hacking
 Cyber security language proficiency</t>
  </si>
  <si>
    <t>best websites to learn code</t>
  </si>
  <si>
    <t xml:space="preserve"> Best websites to learn code
 Coding tutorials online
 Web development resources
 Programming courses
 Top coding platforms
 Learn coding online
 Coding websites for beginners
 Coding bootcamps
 Online coding classes
 Programming websites for beginners</t>
  </si>
  <si>
    <t>learn robotics kit</t>
  </si>
  <si>
    <t xml:space="preserve"> Robotics kit
 Learn robotics
 DIY robotics kit
 Robotics for beginners
 Educational robotics kit
 STEM robotics kit
 Robotics programming
 Robotics projects
 Robotics classes
 Robotics curriculum</t>
  </si>
  <si>
    <t>what's the easiest instrument to learn in band</t>
  </si>
  <si>
    <t xml:space="preserve"> Easiest instrument to learn in band
 Beginner-friendly band instruments
 Simple band instruments for beginners
 Quick to learn band instruments
 Least challenging band instruments
 Easy band instruments for beginners
 Beginner band instruments 
 Simple to learn band instruments 
 Beginner-friendly musical instruments 
 Easy instruments for beginners in band</t>
  </si>
  <si>
    <t>how to learn how to do an aerial</t>
  </si>
  <si>
    <t xml:space="preserve"> Aerial tutorials
 Aerial skills training
 Aerial tricks
 Aerial lessons
 Aerial practice tips
 Aerial training techniques
 Aerial progression
 Aerial skill development
 Aerial training resources
 Aerial skill building exercises</t>
  </si>
  <si>
    <t>hogwarts learn avada kedavra</t>
  </si>
  <si>
    <t xml:space="preserve"> Hogwarts Avada Kedavra lesson
 Avada Kedavra spell tutorial
 Hogwarts Dark Arts class
 Learn Avada Kedavra at Hogwarts
 Harry Potter Avada Kedavra training
 Hogwarts curse spell lesson
 Avada Kedavra magic instruction
 Hogwarts Defense Against the Dark Arts class
 How to cast Avada Kedavra at Hogwarts
 Avada Kedavra spellcasting at Hogwarts</t>
  </si>
  <si>
    <t>tricks to learn</t>
  </si>
  <si>
    <t xml:space="preserve"> Learning tips
 Study hacks
 Memorization techniques
 Learning strategies
 Educational tricks
 Quick learning methods
 Retention tricks
 Study shortcuts
 Effective learning tricks
 Memory improvement tricks</t>
  </si>
  <si>
    <t>free app to learn tagalog</t>
  </si>
  <si>
    <t xml:space="preserve"> Free Tagalog learning app
 Tagalog language app
 Learn Tagalog for free
 Tagalog vocabulary app
 Tagalog grammar app
 Tagalog pronunciation app
 Best free Tagalog app
 Tagalog lessons app
 Tagalog language learning tool
 Tagalog study app.</t>
  </si>
  <si>
    <t>how to learn the notes on a guitar</t>
  </si>
  <si>
    <t xml:space="preserve"> Guitar notes
 Learn guitar notes
 Guitar fretboard
 Guitar strings
 Guitar finger placement
 Guitar chord progressions
 Guitar scales
 Guitar music theory
 Guitar lessons
 Guitar practice techniques</t>
  </si>
  <si>
    <t>does zenitsu ever learn more forms</t>
  </si>
  <si>
    <t xml:space="preserve"> Zenitsu forms
 Zenitsu abilities
 Zenitsu powers
 Zenitsu new forms
 Zenitsu training
 Zenitsu progression
 Zenitsu techniques
 Zenitsu development
 Zenitsu growth
 Zenitsu power-ups</t>
  </si>
  <si>
    <t>how difficult is it to learn sql</t>
  </si>
  <si>
    <t xml:space="preserve"> Learn SQL difficulty
 SQL learning curve
 SQL beginner challenges
 Mastering SQL
 SQL tutorial difficulty
 SQL training difficulty
 SQL complexity
 SQL skill level
 SQL proficiency
 SQL learning obstacles</t>
  </si>
  <si>
    <t>how hard is it to learn to weld</t>
  </si>
  <si>
    <t xml:space="preserve"> Welding for beginners
 Welding skills
 Welding techniques
 Welding basics
 Learning to weld
 Welding for beginners
 Welding tips
 Welding training
 Welding certification
 Welding classes
1 Welding courses
1 Welding schools
1 Welding equipment
1 Welding safety
1 Welding career opportunities</t>
  </si>
  <si>
    <t>how long to learn c++</t>
  </si>
  <si>
    <t xml:space="preserve"> C++ learning time
 Learn C++ duration
 How to master C++
 C++ learning curve
 C++ skill development
 C++ proficiency timeline
 C++ programming time frame
 C++ study duration
 C++ learning process
 Time needed to learn C++</t>
  </si>
  <si>
    <t>learn to tattoo at home</t>
  </si>
  <si>
    <t xml:space="preserve"> Tattooing at home
 DIY tattooing
 Tattooing techniques
 Tattooing tutorials
 Tattooing equipment
 Tattooing supplies
 Tattooing safety
 Tattooing certification
 Tattooing classes
 Tattooing courses
1 Tattooing apprenticeship
1 Tattooing tips
1 Tattooing techniques for beginners
1 Tattooing guide
1 Tattooing workshops.</t>
  </si>
  <si>
    <t>hardest band instrument to learn</t>
  </si>
  <si>
    <t xml:space="preserve"> Hardest band instrument
 Most difficult band instrument
 Challenging band instruments
 Difficult musical instruments
 Hardest instrument to master
 Most complex band instrument
 Top challenging band instruments
 Band instruments for advanced players
 Most demanding musical instruments
 Instrument with steep learning curve</t>
  </si>
  <si>
    <t>how long does it take you to learn how to drive</t>
  </si>
  <si>
    <t xml:space="preserve"> Learn to drive time
 Driving lessons duration
 How long to learn driving
 Driving skills learning period
 Driving practice time
 Driving instructor duration
 Time to master driving
 Driving training length
 How many hours to learn driving
 Driving school timeframe</t>
  </si>
  <si>
    <t>laugh and learn wake up coffee mug</t>
  </si>
  <si>
    <t xml:space="preserve"> Laugh and learn coffee mug
 Wake up coffee mug
 Funny coffee mug
 Novelty coffee mug
 Educational coffee mug
 Humorous coffee mug
 Unique coffee mug
 Quirky coffee mug
 Coffee mug with quotes
 Gift for coffee lovers</t>
  </si>
  <si>
    <t>how long does it take to learn c++</t>
  </si>
  <si>
    <t xml:space="preserve"> C++ learning time
 Learn C++ duration
 C++ skill development
 Learning curve of C++
 Time to master C++
 C++ proficiency timeline
 C++ learning process
 C++ study time
 C++ expertise acquisition
 Duration to learn C++ language</t>
  </si>
  <si>
    <t>good country songs to learn on guitar</t>
  </si>
  <si>
    <t xml:space="preserve"> Country songs for guitar beginners
 Easy country songs to play on guitar
 Best country songs for guitar players
 Classic country songs for guitarists
 Top country songs to learn on guitar
 Beginner-friendly country songs for guitar
 Country songs with easy guitar chords
 Popular country songs to play on guitar
 Country songs with memorable guitar riffs
 Country songs for acoustic guitar players</t>
  </si>
  <si>
    <t>when luffy learn haki</t>
  </si>
  <si>
    <t xml:space="preserve"> Luffy haki training
 Luffy haki abilities
 Luffy haki techniques
 Luffy haki power
 Luffy haki progression
 Luffy haki development
 Luffy haki mastery
 Luffy haki growth
 Luffy haki evolution
 Luffy haki moments</t>
  </si>
  <si>
    <t>when did luffy learn haki</t>
  </si>
  <si>
    <t xml:space="preserve"> Luffy haki training
 Luffy haki abilities
 Luffy haki development
 Luffy haki progression
 Luffy haki mastery
 Luffy haki techniques
 Luffy haki power-up
 Luffy haki awakening
 Luffy haki growth
 Luffy haki evolution</t>
  </si>
  <si>
    <t>how to learn aws</t>
  </si>
  <si>
    <t xml:space="preserve"> AWS training
 AWS certification
 AWS online courses
 AWS tutorials
 AWS learning resources
 AWS beginner's guide
 AWS study materials
 AWS hands-on experience
 AWS best practices
 AWS study tips</t>
  </si>
  <si>
    <t>adam silver better learn chinese</t>
  </si>
  <si>
    <t xml:space="preserve"> Adam Silver
 Chinese language
 NBA commissioner
 Cultural sensitivity
 Global communication
 International relations
 Language learning
 NBA China
 Cross-cultural understanding
 Business relationships
1 Communication skills
1 Cultural awareness
1 NBA expansion
1 Sports diplomacy
1 Adam Silver controversy</t>
  </si>
  <si>
    <t>can crows learn to talk</t>
  </si>
  <si>
    <t xml:space="preserve"> Can crows talk
 Crow speech
 Crow vocalization
 Crow communication
 Crow mimicry
 Talking crows
 Can crows mimic human speech
 Crow intelligence
 Crow language abilities
 Crow vocal learning</t>
  </si>
  <si>
    <t>fisher price laugh and learn car</t>
  </si>
  <si>
    <t xml:space="preserve"> Fisher Price Laugh and Learn Car
 Fisher Price car toy
 Fisher Price baby car
 Fisher Price car for toddlers
 Laugh and Learn car toy
 Fisher Price car for infants
 Fisher Price car for babies
 Fisher Price car for preschoolers
 Educational car toy
 Interactive car toy</t>
  </si>
  <si>
    <t>is it hard to learn welding</t>
  </si>
  <si>
    <t xml:space="preserve"> welding difficulty
 learn welding
 welding skills
 welding techniques
 welding training
 welding courses
 welding education
 welding certification
 beginner welding
 welding tips
1 welding challenges
1 welding experience
1 welding knowledge
1 welding basics
1 welding resources</t>
  </si>
  <si>
    <t>what is a new skill you would like to learn in college princeton examples</t>
  </si>
  <si>
    <t xml:space="preserve"> College skill development
 Princeton skill acquisition
 Learning new skills in college
 Skill-building in higher education
 Skill development examples
 Princeton University skill programs
 College skill enhancement
 New skill acquisition in college
 Skill development opportunities in college
 Princeton skill-building courses</t>
  </si>
  <si>
    <t>how to learn graphic design for free gfxdigitational</t>
  </si>
  <si>
    <t xml:space="preserve"> Free graphic design tutorials
 Learn graphic design online for free
 Graphic design courses for beginners
 Free digital design resources
 Graphic design software tutorials
 Free graphic design tools
 Learn graphic design step by step
 Digital design tutorials for beginners
 Free online graphic design classes
 Graphic design tips and tricks</t>
  </si>
  <si>
    <t>learn the hard way comic</t>
  </si>
  <si>
    <t xml:space="preserve"> Learn the hard way comic
 Webcomic learn the hard way
 Online comic series
 Funny comic strips
 Humorous webcomics
 Digital comic art
 Satirical comics
 Comic strip humor
 Graphic novel comedy
 Comic book illustrations</t>
  </si>
  <si>
    <t>how easy is it to learn mandarin</t>
  </si>
  <si>
    <t xml:space="preserve"> Learn Mandarin
 Mandarin language
 Mandarin learning
 Easy Mandarin
 Mandarin for beginners
 Mandarin lessons
 Mandarin fluency
 Mandarin pronunciation
 Mandarin vocabulary
 Mandarin grammar
1 Mandarin speaking
1 Mandarin writing
1 Mandarin characters
1 Mandarin study tips
1 Mandarin language skills</t>
  </si>
  <si>
    <t>how did admiral chester nimitz learn of the japanese plans at the battle of midway?</t>
  </si>
  <si>
    <t xml:space="preserve"> Admiral Chester Nimitz
 Battle of Midway
 Japanese plans
 Intelligence gathering
 Codebreaking
 Cryptanalysis
 Naval intelligence
 Pacific Theater
 World War II
 Decryption
1 Military strategy
1 Midway Island
1 Japanese Navy
1 Pearl Harbor
1 Naval warfare</t>
  </si>
  <si>
    <t>what are the hardest coding languages to learn</t>
  </si>
  <si>
    <t xml:space="preserve"> Hardest coding languages
 Difficult programming languages
 Challenging coding languages
 Most complex programming languages
 Tough coding languages to learn
 Most difficult programming languages
 Complicated coding languages
 Hard coding languages to master
 Most challenging coding languages
 Top difficult programming languages</t>
  </si>
  <si>
    <t>learn how to be a handyman</t>
  </si>
  <si>
    <t xml:space="preserve"> Handyman training
 Handyman skills
 DIY repairs
 Home maintenance
 Handyman courses
 Handyman certification
 Handyman tips
 Handyman tools
 Home improvement
 Handyman training programs
1 Handyman classes
1 Handyman workshops
1 Handyman apprenticeship
1 Handyman services
1 Handyman business
1 Handyman jobs
1 Handyman career
1 Handyman courses online
1 Handyman training near me
20. Handyman certification programs</t>
  </si>
  <si>
    <t>cool songs to learn on piano</t>
  </si>
  <si>
    <t xml:space="preserve"> Piano songs for beginners
 Easy piano songs to learn
 Popular piano songs
 Fun piano songs
 Piano songs for beginners with letters
 Piano songs for beginners with notes
 Piano songs for beginners with numbers
 Piano songs for beginners with chords
 Piano songs for beginners with easy chords
 Piano songs for beginners with simple chords</t>
  </si>
  <si>
    <t>is html the easiest language to learn</t>
  </si>
  <si>
    <t xml:space="preserve"> HTML basics
 Learn HTML
 HTML tutorial
 HTML language
 HTML for beginners
 Easiest programming language
 HTML coding
 HTML syntax
 HTML for dummies
 HTML learning resources</t>
  </si>
  <si>
    <t>what pokemon can learn baton pass</t>
  </si>
  <si>
    <t xml:space="preserve"> Pokemon Baton Pass moves
 Baton Pass Pokemon list
 Pokemon that can learn Baton Pass
 Baton Pass TM Pokemon
 Baton Pass breeding Pokemon
 Baton Pass egg moves
 Baton Pass move tutor Pokemon
 Baton Pass competitive Pokemon
 Baton Pass strategy Pokemon
 Baton Pass team building Pokemon</t>
  </si>
  <si>
    <t>learn surgical instruments</t>
  </si>
  <si>
    <t xml:space="preserve"> Surgical instruments
 Surgical tools
 Surgical equipment
 Learn surgical instruments
 Surgical instrument training
 Surgical instrument guide
 Types of surgical instruments
 Surgical instrument identification
 Surgical instrument names
 Surgical instrument knowledge
1 Surgical instrument basics
1 Surgical instrument terminology
1 Surgical instrument education
1 Surgical instrument resources
1 Surgical instrument tutorials</t>
  </si>
  <si>
    <t>children live what they learn</t>
  </si>
  <si>
    <t xml:space="preserve"> Children behavior
 Parenting influence
 Childhood development
 Learning by example
 Role modeling
 Family values
 Positive reinforcement
 Educational environment
 Childhood experiences
 Behavioral patterns</t>
  </si>
  <si>
    <t>learn ask</t>
  </si>
  <si>
    <t xml:space="preserve"> Learn ask techniques
 Ask questions
 Improve asking skills
 Effective questioning
 Asking for help
 Learn to ask for feedback
 Asking for information
 Asking for advice
 Questioning strategies
 How to ask better questions</t>
  </si>
  <si>
    <t>country dances to learn</t>
  </si>
  <si>
    <t xml:space="preserve"> Country line dancing
 Country dance lessons
 Beginner country dances
 Popular country dances
 Country dance steps
 Country dance tutorials
 Country dance classes
 Easy country dances
 Country dance moves
 Country dance for beginners</t>
  </si>
  <si>
    <t>best way for adults to learn spanish</t>
  </si>
  <si>
    <t xml:space="preserve"> Spanish language learning
 Adult Spanish classes
 Spanish language courses
 Spanish learning resources
 Online Spanish courses for adults
 Spanish language immersion programs
 Tips for learning Spanish as an adult
 Best methods for adult Spanish learners
 Spanish language tutors for adults
 Spanish language apps for adults</t>
  </si>
  <si>
    <t>best apps to learn italian free</t>
  </si>
  <si>
    <t xml:space="preserve"> Learn Italian apps
 Best Italian learning apps
 Free Italian learning apps
 Top Italian language apps
 Italian language learning tools
 Italian vocabulary apps
 Italian grammar apps
 Language learning apps for beginners
 Italian pronunciation apps
 Interactive Italian learning apps</t>
  </si>
  <si>
    <t>when does luffy learn hockey</t>
  </si>
  <si>
    <t xml:space="preserve"> Luffy hockey training
 One Piece Luffy hockey
 Gear Fourth hockey
 Luffy conqueror's haki
 Luffy armament haki
 Luffy observation haki
 Luffy hockey abilities
 Luffy power up hockey
 Luffy advanced hockey
 Luffy hockey progression.</t>
  </si>
  <si>
    <t>easy surah to learn</t>
  </si>
  <si>
    <t xml:space="preserve"> Surah for beginners
 Simple surah memorization
 Easy Quranic verses
 Surahs for beginners
 Short surahs to learn
 Basic surah memorization
 Quick surah memorization
 Surahs for new Muslims
 Surahs for children
 Surahs with simple recitation</t>
  </si>
  <si>
    <t>is it a good idea to learn two languages at once</t>
  </si>
  <si>
    <t xml:space="preserve"> Learning two languages at once
 Benefits of learning multiple languages
 Language learning strategies
 Multilingualism advantages
 Language learning tips
 Learning languages simultaneously
 Language learning efficiency
 Bilingual advantages
 Language learning challenges
 Dual language acquisition</t>
  </si>
  <si>
    <t>best way to learn the drums</t>
  </si>
  <si>
    <t xml:space="preserve"> Drum lessons
 Drum tutorials
 Drumming techniques
 Drumming exercises
 Drumming tips
 Drumming for beginners
 Drumming practice
 Drumming resources
 Drumming classes
 Drumming techniques for beginners
1 Drumming tutorials for beginners
1 Drumming lessons online
1 Best drumming methods
1 Drumming techniques for intermediates
1 Advanced drumming techniques
1 Drumming lessons for kids
1 Drumming lessons for adults
1 Drumming lessons for beginners
1 Drumming lessons for advanced players
20. Drumming techniques for advanced players.</t>
  </si>
  <si>
    <t>learn to paint cars</t>
  </si>
  <si>
    <t xml:space="preserve"> Car painting techniques
 Automotive painting tips
 How to paint a car
 Car painting tutorials
 Auto body painting
 Car painting classes
 Car painting for beginners
 Automotive paint colors
 Spray painting cars
 DIY car painting techniques</t>
  </si>
  <si>
    <t>spanish soap operas to learn spanish</t>
  </si>
  <si>
    <t xml:space="preserve"> Spanish soap operas
 Learn Spanish through soap operas
 Spanish language learning with soap operas
 Spanish soap operas for language learners
 Best Spanish soap operas for learning
 How to learn Spanish with soap operas
 Spanish soap operas for beginners
 Improve Spanish language skills with soap operas
 Spanish soap operas with English subtitles
 Watching Spanish soap operas to learn Spanish</t>
  </si>
  <si>
    <t>positive learn to be alone quotes</t>
  </si>
  <si>
    <t xml:space="preserve"> Positive quotes about learning to be alone
 Quotes about embracing solitude
 Self-discovery quotes
 Empowering quotes about solitude
 Quotes about finding strength in solitude
 Inspirational quotes about being alone
 Quotes about self-love and solitude
 Quotes about personal growth and solitude
 Quotes about the benefits of solitude
 Motivational quotes about solitude and self-reflection</t>
  </si>
  <si>
    <t>learn to fly helicopter cost</t>
  </si>
  <si>
    <t xml:space="preserve"> Helicopter flight training cost
 Helicopter pilot training expenses
 Learn to fly helicopter price
 Helicopter flight school fees
 Helicopter pilot certification cost
 Helicopter training program cost
 Helicopter flight lessons cost
 Helicopter pilot license cost
 Helicopter pilot training tuition
 Helicopter flight instruction cost</t>
  </si>
  <si>
    <t>best way learn japanese</t>
  </si>
  <si>
    <t xml:space="preserve"> Learn Japanese efficiently
 Japanese language learning methods
 Japanese language resources
 Japanese language study tips
 Best way to learn Japanese online
 Japanese language courses
 Japanese language apps
 Learn Japanese quickly
 Japanese language immersion
 Japanese language proficiency</t>
  </si>
  <si>
    <t>how to learn planche</t>
  </si>
  <si>
    <t xml:space="preserve"> Planche tutorial
 Planche progressions
 Planche training
 Planche exercises
 Planche tips
 Planche technique
 Planche for beginners
 Planche strength training
 How to do a planche
 Planche workout routine</t>
  </si>
  <si>
    <t>learn how to fly unblocked</t>
  </si>
  <si>
    <t xml:space="preserve"> Fly unblocked
 Learn to fly
 Flight lessons
 Aviation training
 Pilot training
 Unblocked flying games
 Flight simulator
 Online flying lessons
 Virtual pilot training
 Flight school tutorial</t>
  </si>
  <si>
    <t>learn how to hack games</t>
  </si>
  <si>
    <t xml:space="preserve"> Game hacking tutorials
 Game hacking techniques
 Game hacking for beginners
 Game hacking software
 Game hacking tools
 How to hack video games
 Game hacking tips
 Game hacking tricks
 Game hacking tutorials for beginners
 Game hacking techniques for beginners</t>
  </si>
  <si>
    <t>easy riffs to learn on guitar</t>
  </si>
  <si>
    <t xml:space="preserve"> Guitar riffs for beginners
 Simple guitar riffs
 Easy guitar riffs to play
 Learn guitar riffs quickly
 Basic guitar riffs
 Guitar riffs for beginners acoustic
 Fun guitar riffs to learn
 Guitar riffs for beginners electric
 Easy rock guitar riffs
 Guitar riffs for beginners tabs.</t>
  </si>
  <si>
    <t>activaly learn</t>
  </si>
  <si>
    <t xml:space="preserve"> Active learning
 Engaged learning
 Interactive learning
 Hands-on learning
 Participatory learning
 Experiential learning
 Collaborative learning
 Student-centered learning
 Effective learning strategies
 Active learning techniques
1 Active learning in the classroom
1 Benefits of active learning
1 Active learning activities
1 Active learning methods
1 Active learning approaches
1 Active learning tools
1 Active learning resources
1 Active learning models
1 Active learning tips
20. Active learning for students</t>
  </si>
  <si>
    <t>learn spanish pdf</t>
  </si>
  <si>
    <t xml:space="preserve"> Learn Spanish PDF
 Spanish language learning PDF
 Download Spanish PDF
 Spanish learning materials PDF
 Spanish study guide PDF
 Free Spanish PDF
 Spanish textbook PDF
 Online Spanish PDF
 Spanish grammar PDF
 Spanish vocabulary PDF</t>
  </si>
  <si>
    <t>is it difficult to learn sign language</t>
  </si>
  <si>
    <t xml:space="preserve"> Learn sign language
 Difficulty of learning sign language
 Is sign language hard to learn
 Tips for learning sign language
 Sign language learning resources
 Benefits of learning sign language
 How to learn sign language
 Sign language for beginners
 Sign language classes
 American Sign Language (ASL) learning</t>
  </si>
  <si>
    <t>what pokemon learn false swipe</t>
  </si>
  <si>
    <t xml:space="preserve"> Pokemon false swipe move
 False swipe Pokemon list
 Pokemon that can learn false swipe
 False swipe TM Pokemon
 False swipe breeding Pokemon
 Best Pokemon for false swipe
 False swipe move tutor
 False swipe egg move Pokemon
 False swipe leveling up Pokemon
 False swipe TM location Pokemon</t>
  </si>
  <si>
    <t>unblocked learn to fly</t>
  </si>
  <si>
    <t xml:space="preserve"> Unblocked games
 Learn to fly unblocked
 Online flying games
 Flight simulation games
 Free unblocked games
 Unblocked games for school
 Learn to fly 2 unblocked
 Unblocked games 66
 Unblocked games 77
 Unblocked games 99</t>
  </si>
  <si>
    <t>easiest coding language to learn</t>
  </si>
  <si>
    <t xml:space="preserve"> Easiest coding language
 Beginner-friendly coding language
 Simple programming language
 Coding language for beginners
 Easy programming language
 Coding language for newbies
 Simple coding language to learn
 Basic coding language
 Programming language for beginners
 User-friendly coding language</t>
  </si>
  <si>
    <t>what martial arts do marines learn</t>
  </si>
  <si>
    <t xml:space="preserve"> Marine Corps martial arts
 Marine Corps combat training
 Martial arts for Marines
 Hand-to-hand combat for Marines
 Military martial arts training
 Marine Corps self-defense techniques
 Marine Corps close combat training
 Marine Corps fighting techniques
 Marine Corps combat skills
 Marine Corps martial arts program</t>
  </si>
  <si>
    <t>what grade do kids learn algebra</t>
  </si>
  <si>
    <t xml:space="preserve"> Algebra learning age
 When do kids start algebra?
 At what grade do children learn algebra?
 Algebra curriculum for kids
 Age for learning algebra
 Algebra education for children
 Algebra learning in school
 Algebra grade level
 Math curriculum for kids
 When do students study algebra?</t>
  </si>
  <si>
    <t>learn to fly 2 cool math games</t>
  </si>
  <si>
    <t xml:space="preserve"> Learn to Fly 2
 Cool Math Games
 Flying games
 Online learning games
 Flight simulation games
 Physics-based games
 Penguin games
 Educational games
 Fun math games
 Strategy games
1 Flying penguin games
1 Cool math games online
1 Free online games
1 Flying game for kids
1 Flight distance games</t>
  </si>
  <si>
    <t>learn how to snowboard</t>
  </si>
  <si>
    <t xml:space="preserve"> Snowboarding lessons
 Snowboard tutorials
 Beginner snowboarding tips
 Snowboard techniques
 Snowboarding for beginners
 Snowboard training
 Snowboard skills
 Snowboard instruction
 Snowboarding basics
 Snowboard lessons for beginners</t>
  </si>
  <si>
    <t>how hard is it to learn russian as an english speaker</t>
  </si>
  <si>
    <t xml:space="preserve"> Learning Russian as an English speaker
 Difficulty of learning Russian
 Russian language learning challenges
 Tips for learning Russian
 Russian language proficiency for English speakers
 Learning Russian grammar
 Russian language resources for beginners
 Russian language courses for English speakers
 Russian language fluency
 Benefits of learning Russian as an English speaker</t>
  </si>
  <si>
    <t>what grade do you learn order of operations</t>
  </si>
  <si>
    <t xml:space="preserve"> Order of operations
 PEMDAS
 Math operations
 Arithmetic rules
 BODMAS
 Grade level math
 Elementary math
 Math curriculum
 Math standards
 Math skills development</t>
  </si>
  <si>
    <t>easiest instrument to learn in band</t>
  </si>
  <si>
    <t xml:space="preserve"> Easiest instrument to learn
 Beginner-friendly instruments
 Simple band instruments
 Quick to learn instruments
 Easy band instruments for beginners
 Instrument for beginners in band
 Simple music instruments to learn
 Basic band instruments
 Beginner band instruments
 Easy instrument for beginner musicians</t>
  </si>
  <si>
    <t>when do you learn algebra</t>
  </si>
  <si>
    <t xml:space="preserve"> Algebra learning
 Algebra curriculum
 Algebra education
 Algebra skills
 Algebra concepts
 Algebra study
 Algebra practice
 Algebra resources
 Algebra courses
 Algebra lessons
1 Algebra basics
1 Algebra tips
1 Algebra techniques
1 Algebra strategies
1 Algebra curriculum timeline</t>
  </si>
  <si>
    <t>albert learn by doing</t>
  </si>
  <si>
    <t xml:space="preserve"> Albert learn by doing 
 Hands-on learning with Albert 
 Active learning with Albert 
 Albert interactive learning 
 Experiential learning with Albert 
 Albert learn through practice 
 Practical learning with Albert 
 Albert learn by experience 
 Albert hands-on education 
 Albert immersive learning</t>
  </si>
  <si>
    <t>can everyone learn to sing</t>
  </si>
  <si>
    <t xml:space="preserve"> Singing lessons
 Vocal training
 Learn to sing
 Singing techniques
 Vocal exercises
 Improve singing voice
 Singing tips
 Voice lessons
 Singing classes
 Vocal coach
1 Singing for beginners
1 How to sing better
1 Singing skills
1 Singing practice
1 Vocal range exercises</t>
  </si>
  <si>
    <t>should i learn 2 languages at once</t>
  </si>
  <si>
    <t xml:space="preserve"> Learning two languages at once
 Benefits of learning multiple languages simultaneously
 Language learning strategies
 Multilingualism advantages
 Language learning tips
 Dual language acquisition
 Language learning efficiency
 Learning two languages together
 Bilingualism benefits
 How to learn two languages at the same time</t>
  </si>
  <si>
    <t>learn hvac free</t>
  </si>
  <si>
    <t xml:space="preserve"> HVAC training online free
 Free HVAC courses
 Learn HVAC basics for free
 HVAC certification online free
 Free HVAC classes
 HVAC training programs free
 HVAC training videos free
 Free HVAC technician training
 HVAC tutorials free
 Learn HVAC skills for free</t>
  </si>
  <si>
    <t>best sites to learn coding</t>
  </si>
  <si>
    <t xml:space="preserve"> Coding tutorials
 Online coding courses
 Programming resources
 Coding websites
 Learn coding online
 Best coding platforms
 Coding for beginners
 Web development tutorials
 Coding bootcamps
 Programming languages for beginners</t>
  </si>
  <si>
    <t>zero to three learn conference</t>
  </si>
  <si>
    <t xml:space="preserve"> Early childhood education conference
 Zero to three learning
 Early childhood development conference
 Early learning conference
 Zero to three conference
 Early childhood education training
 Early childhood professional development
 Early childhood conference
 Zero to three education
 Early childhood learning opportunities</t>
  </si>
  <si>
    <t>how long does cyber security take to learn</t>
  </si>
  <si>
    <t xml:space="preserve"> Cyber security learning time
 Cyber security skills
 Cyber security training duration
 Cyber security education timeline
 Learning cyber security basics
 Cyber security certification time
 Cyber security career development
 Cyber security knowledge acquisition
 Cyber security expertise timeline
 Cyber security learning curve</t>
  </si>
  <si>
    <t>is kotlin hard to learn</t>
  </si>
  <si>
    <t xml:space="preserve"> Is Kotlin difficult to learn
 Learning curve of Kotlin
 Is Kotlin easy for beginners
 Tips for learning Kotlin
 Kotlin programming challenges
 Best resources for learning Kotlin
 Mastering Kotlin
 Kotlin coding skills
 Overcoming difficulties in learning Kotlin
 Is Kotlin suitable for beginners</t>
  </si>
  <si>
    <t>learn to float</t>
  </si>
  <si>
    <t xml:space="preserve"> How to float
 Floating techniques
 Learn to float in water
 Float training
 Floating lessons
 Float for beginners
 Floating tips
 Floating exercises
 Mastering the float
 Floating skills development</t>
  </si>
  <si>
    <t>how long it takes to learn sign language</t>
  </si>
  <si>
    <t xml:space="preserve"> Learn sign language
 American Sign Language
 ASL
 Sign language classes
 Sign language courses
 Deaf culture
 Communication skills
 Sign language fluency
 Sign language proficiency
 Sign language learning time
1 Sign language resources
1 Sign language education
1 Sign language curriculum
1 Sign language lessons
1 Sign language basics</t>
  </si>
  <si>
    <t>kidkraft live learn play dollhouse</t>
  </si>
  <si>
    <t xml:space="preserve"> Kidkraft dollhouse
 Live learn play dollhouse
 Kidkraft dollhouse playset
 Kidkraft dollhouse furniture
 Dollhouse for kids
 Kidkraft dollhouse accessories
 Dollhouse for imaginative play
 Kidkraft dollhouse with lights and sounds
 Dollhouse with interactive features
 Kidkraft dollhouse assembly instructions</t>
  </si>
  <si>
    <t>learn how to tig weld</t>
  </si>
  <si>
    <t xml:space="preserve"> Tig welding techniques
 Tig welding basics
 Tig welding tips
 Tig welding tutorial
 Tig welding for beginners
 Tig welding process
 Tig welding equipment
 Tig welding training
 Tig welding certification
 Tig welding courses
1 Tig welding skills
1 Tig welding techniques for beginners
1 Tig welding safety
1 Tig welding materials
1 Tig welding practice exercises</t>
  </si>
  <si>
    <t>how long to learn american sign language</t>
  </si>
  <si>
    <t xml:space="preserve"> American Sign Language learning time
 ASL learning duration
 How to learn ASL quickly
 ASL fluency timeline
 Learn ASL in weeks
 ASL proficiency time
 American Sign Language study period
 ASL learning speed
 Time to master ASL
 ASL learning process duration</t>
  </si>
  <si>
    <t>learn guitar fretboard</t>
  </si>
  <si>
    <t xml:space="preserve"> Guitar fretboard lessons
 Mastering guitar fretboard
 Learn guitar fretboard fast
 Guitar fretboard exercises
 Guitar fretboard memorization
 Guitar fretboard techniques
 Guitar fretboard theory
 Guitar fretboard for beginners
 Guitar fretboard tips
 Guitar fretboard practice</t>
  </si>
  <si>
    <t>what grade do kids learn division</t>
  </si>
  <si>
    <t xml:space="preserve"> Division learning age
 Division grade level
 When do kids learn division
 Division education timeline
 Division skills development
 Division curriculum
 Division learning stage
 Division teaching age
 Division learning progression
 Division school grade</t>
  </si>
  <si>
    <t>best games to learn coding</t>
  </si>
  <si>
    <t xml:space="preserve"> Best games for learning coding
 Coding games for beginners
 Top coding games for education
 Fun coding games for kids
 Interactive coding games
 Educational coding games
 Coding games for students
 Coding games for adults
 Online coding games
 Programming games for learning</t>
  </si>
  <si>
    <t>can anyone learn to sing well</t>
  </si>
  <si>
    <t xml:space="preserve"> Singing lessons
 Vocal training
 Learn to sing
 Singing techniques
 Improve singing ability
 Vocal exercises
 Singing tips
 Vocal coach
 Singing classes
 Singing skills
1 Singing practice
1 Singing improvement
1 Singing techniques for beginners
1 How to sing well
1 Vocal range development</t>
  </si>
  <si>
    <t>when do kittens learn to retract their claws</t>
  </si>
  <si>
    <t xml:space="preserve"> Kitten claw retraction
 Kitten claw development
 Kitten claw training
 Kitten claw behavior
 Kitten claw growth
 Kitten claw anatomy
 Kitten claw care
 Kitten claw tips
 Kitten claw facts
 Kitten claw timeline</t>
  </si>
  <si>
    <t>shows on netflix to learn spanish</t>
  </si>
  <si>
    <t xml:space="preserve"> Spanish learning shows on Netflix
 Best Netflix shows to learn Spanish
 Spanish language series on Netflix
 Educational shows in Spanish on Netflix
 Spanish TV shows for language learning
 Netflix series for Spanish learners
 Spanish immersion shows on Netflix
 Shows to improve Spanish skills on Netflix
 Top Spanish shows on Netflix for learning
 Binge-worthy Spanish language shows on Netflix</t>
  </si>
  <si>
    <t>how to learn spanish as an adult</t>
  </si>
  <si>
    <t xml:space="preserve"> Learn Spanish as an adult
 Adult Spanish learning
 Spanish language for adults
 Tips for learning Spanish as an adult
 Best ways to learn Spanish as an adult
 Spanish learning resources for adults
 Online Spanish courses for adults
 Spanish language classes for adults
 Adult Spanish language immersion
 Effective methods for adult Spanish learners</t>
  </si>
  <si>
    <t>how long does it take to learn to swim</t>
  </si>
  <si>
    <t xml:space="preserve"> Learn to swim
 Swimming lessons
 Swim skills
 Swim training
 Swim techniques
 Swim instructor
 Swim progress
 Swim proficiency
 Swim practice
 Swim duration
1 Swim ability
1 Swim development
1 Swim education
1 Swim improvement
1 Swim experience</t>
  </si>
  <si>
    <t>is sign language difficult to learn</t>
  </si>
  <si>
    <t xml:space="preserve"> Sign language difficulty
 Learning sign language
 Is sign language hard to learn
 Sign language challenges
 Learning American Sign Language
 ASL difficulty level
 Sign language learning process
 Tips for learning sign language
 Mastering sign language
 Sign language fluency</t>
  </si>
  <si>
    <t>turbo learn ai</t>
  </si>
  <si>
    <t xml:space="preserve"> AI learning tools
 Turbo learning AI software
 Artificial intelligence education
 Machine learning resources
 AI training programs
 Accelerated AI learning
 AI learning platforms
 AI education software
 AI learning solutions
 AI learning technologies</t>
  </si>
  <si>
    <t>what episode does luffy learn hockey</t>
  </si>
  <si>
    <t xml:space="preserve"> Luffy hockey episode
 Luffy hockey training episode
 One Piece Luffy hockey
 Luffy conqueror's haki episode
 One Piece hockey episodes
 Luffy learns hockey episode number
 Luffy haki training episode
 Luffy gear fourth episode
 Luffy vs Doflamingo hockey episode
 Luffy uses hockey for the first time</t>
  </si>
  <si>
    <t>is hebrew an easy language to learn</t>
  </si>
  <si>
    <t xml:space="preserve"> Hebrew language learning
 Easy Hebrew language
 Learn Hebrew quickly
 Hebrew language difficulty
 Beginner Hebrew language
 Hebrew language learning tips
 Hebrew language for beginners
 Simple Hebrew language
 Hebrew language basics
 Study Hebrew language</t>
  </si>
  <si>
    <t>best app to learn telugu</t>
  </si>
  <si>
    <t xml:space="preserve"> Best app to learn Telugu
 Learn Telugu app
 Telugu language learning app
 Top Telugu learning app
 Telugu learning tools
 Telugu language app
 Learn Telugu online
 Telugu learning resources
 Best Telugu language app
 Telugu learning app reviews</t>
  </si>
  <si>
    <t>card games easy to learn</t>
  </si>
  <si>
    <t xml:space="preserve"> Beginner card games
 Simple card games
 Easy card games
 Card games for beginners
 Quick to learn card games
 Basic card games
 Family-friendly card games
 Introductory card games
 Casual card games
 Card games for kids</t>
  </si>
  <si>
    <t>hardest musical instrument to learn</t>
  </si>
  <si>
    <t xml:space="preserve"> Hardest musical instrument
 Most difficult instrument to learn
 Challenging musical instruments
 Complex musical instruments
 Difficult to master instruments
 Instrument with steep learning curve
 Most demanding musical instruments
 Instruments that require dedication
 Tough musical instruments to learn
 Instruments that take years to master</t>
  </si>
  <si>
    <t>hardest asian languages to learn</t>
  </si>
  <si>
    <t xml:space="preserve"> Hardest Asian languages
 Difficult Asian languages
 Challenging Asian languages
 Most complex Asian languages
 Asian language difficulty
 Learn difficult Asian languages
 Top hardest Asian languages
 Toughest Asian languages to learn
 Most demanding Asian languages
 Asian language proficiency</t>
  </si>
  <si>
    <t>can you learn language while sleeping</t>
  </si>
  <si>
    <t xml:space="preserve"> Language learning while sleeping
 Sleep learning languages
 Learning new languages through sleep
 Can you absorb language while sleeping
 Subliminal language learning
 Sleep and language acquisition
 Language skills during sleep
 Learning a language in your sleep
 Rapid language learning during sleep
 Sleep-based language learning techniques</t>
  </si>
  <si>
    <t>what do you learn in high school biology</t>
  </si>
  <si>
    <t xml:space="preserve"> High school biology curriculum
 Biology topics in high school
 High school biology lessons
 High school biology syllabus
 High school biology coursework
 High school biology experiments
 High school biology labs
 High school biology projects
 High school biology textbooks
 High school biology exams</t>
  </si>
  <si>
    <t>how to help baby learn to roll</t>
  </si>
  <si>
    <t xml:space="preserve"> Baby rolling techniques
 Infant motor development
 Rolling milestones for babies
 Tummy time activities
 Encouraging baby to roll over
 Baby development stages
 Rolling exercises for infants
 Supporting baby's physical development
 Rolling tips for babies
 Baby milestones and rolling movements</t>
  </si>
  <si>
    <t>pokemon that learn false swipe</t>
  </si>
  <si>
    <t xml:space="preserve"> Pokemon
 False Swipe
 Moveset
 Leveling up
 Training
 TM
 Egg move
 Sword and Shield
 Generation
 Strategy</t>
  </si>
  <si>
    <t>which is easier to learn korean or japanese</t>
  </si>
  <si>
    <t xml:space="preserve"> Learn Korean vs Japanese
 Korean language learning
 Japanese language learning
 Easiest language to learn Korean or Japanese
 Korean vs Japanese difficulty
 Korean language beginner tips
 Japanese language beginner tips
 Korean language study resources
 Japanese language study resources
 Comparison of Korean and Japanese language learning</t>
  </si>
  <si>
    <t>what can we learn from the past?</t>
  </si>
  <si>
    <t xml:space="preserve"> Historical lessons
 Past experiences
 Learning from history
 Lessons from the past
 Historical knowledge
 Wisdom of the past
 Historical insights
 Applying history to the present
 Past mistakes
 Historical significance</t>
  </si>
  <si>
    <t>how to learn creole fast</t>
  </si>
  <si>
    <t xml:space="preserve"> Learn Creole quickly
 Creole language learning
 Fast Creole learning techniques
 Creole language tips
 Creole language fluency
 Creole language study
 Creole language resources
 Creole language immersion
 Creole language course
 Creole language basics</t>
  </si>
  <si>
    <t>easiest band instrument to learn for a child</t>
  </si>
  <si>
    <t xml:space="preserve"> Easiest band instrument for child
 Beginner band instrument for kids
 Simple band instrument for children
 Easy musical instrument for kids
 Best band instrument for young beginners
 Beginner-friendly band instruments for children
 Simplest band instrument for kids to learn
 Easy band instruments for young musicians
 Band instruments suitable for children
 Instrument options for child beginners</t>
  </si>
  <si>
    <t>best way to learn piano as an adult</t>
  </si>
  <si>
    <t xml:space="preserve"> Adult piano lessons
 Piano learning tips for adults
 Online piano courses for adults
 Adult beginner piano lessons
 Piano learning resources for adults
 Best piano teaching methods for adults
 How to learn piano as an adult
 Adult piano practice techniques
 Piano learning apps for adults
 Adult piano tutorials</t>
  </si>
  <si>
    <t>apps to learn tagalog for free</t>
  </si>
  <si>
    <t xml:space="preserve"> Tagalog language learning apps
 Free Tagalog learning apps
 Best Tagalog learning apps
 Tagalog learning tools
 Tagalog language resources
 Learn Tagalog online for free
 Tagalog language lessons
 Tagalog vocabulary apps
 Tagalog grammar apps
 Tagalog language study apps</t>
  </si>
  <si>
    <t>what is the best free app to learn spanish</t>
  </si>
  <si>
    <t xml:space="preserve"> Best free app to learn Spanish
 Spanish learning app
 Free Spanish learning app
 Top Spanish learning app
 Spanish language app
 Learn Spanish for free
 Spanish learning tool
 Spanish learning resources
 Best app for learning Spanish
 Spanish learning app reviews</t>
  </si>
  <si>
    <t>how long does it take to learn scuba diving</t>
  </si>
  <si>
    <t xml:space="preserve"> Scuba diving learning time
 Scuba diving skills
 Scuba diving certification
 Scuba diving training duration
 Scuba diving beginner course
 Scuba diving lessons time
 Scuba diving experience timeline
 Scuba diving education length
 Scuba diving proficiency timeframe
 Scuba diving knowledge acquisition period</t>
  </si>
  <si>
    <t>how to learn division for beginners</t>
  </si>
  <si>
    <t xml:space="preserve"> Division basics for beginners
 Division tutorial for beginners
 Easy division tips for beginners
 Division step-by-step guide
 Learning division made simple
 Division for kids
 Division explained for beginners
 Division practice for beginners
 Division techniques for beginners
 Division lessons for beginners</t>
  </si>
  <si>
    <t>how ling does it take to learn guitar</t>
  </si>
  <si>
    <t xml:space="preserve"> Learn guitar time frame
 Guitar learning duration
 Guitar skills development time
 Guitar learning process
 Guitar proficiency timeline
 Guitar playing speed
 Guitar mastery timeframe
 Learn guitar quickly
 Guitar learning curve
 Guitar practice duration</t>
  </si>
  <si>
    <t>should i learn cobol</t>
  </si>
  <si>
    <t xml:space="preserve"> COBOL programming
 COBOL language
 Learning COBOL
 Benefits of learning COBOL
 Career opportunities in COBOL
 COBOL skills
 Importance of COBOL in modern technology
 Future of COBOL
 Is COBOL still relevant
 COBOL certification</t>
  </si>
  <si>
    <t>learn piano youtube</t>
  </si>
  <si>
    <t xml:space="preserve"> Piano tutorials
 Piano lessons online
 Piano for beginners
 Piano instruction videos
 Piano learning resources
 Piano practice tips
 Piano techniques
 Piano theory lessons
 Piano exercises
 Piano tutorial channels on YouTube</t>
  </si>
  <si>
    <t>learn not the way of the heathen</t>
  </si>
  <si>
    <t xml:space="preserve"> Heathen practices
 Biblical teachings
 Christian values
 Avoiding pagan rituals
 Following God's word
 Learning from the Bible
 Spiritual guidance
 Walking in righteousness
 Faith-based living
 Christian lifestyle</t>
  </si>
  <si>
    <t>what can we learn about west african history from the epic of sundiata</t>
  </si>
  <si>
    <t xml:space="preserve"> West African history
 Epic of Sundiata
 Mali Empire
 Sundiata Keita
 African oral traditions
 Griot storytelling
 Ancient African civilizations
 African folklore
 Cultural heritage of West Africa
 Historical significance of the Epic of Sundiata
1 Traditional African rulers
1 Impact of Sundiata on West African history
1 Sundiata's legacy
1 African epic poetry
1 Importance of oral history in Africa</t>
  </si>
  <si>
    <t>learn to play dominoes</t>
  </si>
  <si>
    <t xml:space="preserve"> Dominoes rules
 Dominoes strategy
 Dominoes basics
 How to play dominoes
 Dominoes tutorial
 Dominoes for beginners
 Dominoes game rules
 Dominoes tips
 Dominoes techniques
 Dominoes scoring
1 Dominoes variations
1 Dominoes setup
1 Dominoes tactics
1 Dominoes gameplay
1 Dominoes winning strategies</t>
  </si>
  <si>
    <t>how to learn to like black coffee</t>
  </si>
  <si>
    <t xml:space="preserve"> Black coffee
 Coffee preferences
 Acquiring taste for black coffee
 Coffee tasting
 Coffee appreciation
 Coffee flavors
 Developing palate for black coffee
 Coffee education
 Coffee connoisseurship
 Coffee brewing techniques</t>
  </si>
  <si>
    <t>learn gujarati</t>
  </si>
  <si>
    <t xml:space="preserve"> Learn Gujarati language
 Basic Gujarati phrases
 Gujarati language lessons
 Online Gujarati courses
 Gujarati language learning resources
 Gujarati vocabulary
 Beginner Gujarati lessons
 Gujarati language tutorial
 How to speak Gujarati
 Gujarati language for beginners</t>
  </si>
  <si>
    <t>how long does it take to learn the electric guitar</t>
  </si>
  <si>
    <t xml:space="preserve"> Learn electric guitar
 Electric guitar lessons
 Guitar learning time
 Guitar practice duration
 Electric guitar skills
 Guitar learning curve
 Guitar playing time
 Electric guitar proficiency
 Guitar learning speed
 Electric guitar mastery</t>
  </si>
  <si>
    <t>learn to draw as an adult</t>
  </si>
  <si>
    <t xml:space="preserve"> Adult drawing classes
 Drawing tutorials for adults
 Beginner drawing lessons for adults
 Drawing courses for adults
 How to learn to draw as an adult
 Online drawing classes for adults
 Drawing workshops for adults
 Adult art classes
 Drawing techniques for adults
 Improving drawing skills as an adult</t>
  </si>
  <si>
    <t>what do you learn in 9th grade math</t>
  </si>
  <si>
    <t>- 9th grade math curriculum
- Algebra in 9th grade
- Geometry topics in 9th grade
- Math concepts for 9th graders
- Ninth grade math lessons
- High school math curriculum
- Ninth grade math standards
- Common core math for 9th grade
- Math topics for freshmen
- Pre-algebra for 9th graders</t>
  </si>
  <si>
    <t>learn face painting</t>
  </si>
  <si>
    <t xml:space="preserve"> Face painting tutorials
 Beginner face painting techniques
 Face painting classes
 Face painting for kids
 Professional face painting tips
 Face painting designs
 Face painting courses
 Face painting workshops
 Face painting ideas
 Face painting supplies
1 Face painting step-by-step
1 Face painting for parties
1 Face painting for beginners
1 Face painting techniques
1 Face painting tips and tricks</t>
  </si>
  <si>
    <t>learn to teach meditation</t>
  </si>
  <si>
    <t xml:space="preserve"> Meditation teaching techniques
 Meditation instruction
 How to teach meditation
 Meditation teacher training
 Mindfulness teaching tips
 Meditation techniques for beginners
 Guided meditation teaching
 Meditation instructor certification
 Meditation coaching skills
 Teaching meditation classes</t>
  </si>
  <si>
    <t>best string instrument to learn</t>
  </si>
  <si>
    <t xml:space="preserve"> Best string instrument to learn
 String instrument for beginners
 Easiest string instrument to learn
 String instrument for adults
 Popular string instruments
 String instrument lessons
 Choosing a string instrument
 Benefits of learning a string instrument
 String instrument for kids
 String instrument for self-taught learners</t>
  </si>
  <si>
    <t>learn korean nyc</t>
  </si>
  <si>
    <t xml:space="preserve"> Korean language classes NYC
 Korean language schools NYC
 Learn Korean in New York
 Korean language lessons NYC
 Korean language courses NYC
 Korean language classes Manhattan
 Korean language schools Manhattan
 Korean language lessons Manhattan
 Korean language courses Manhattan
 Best Korean language classes NYC</t>
  </si>
  <si>
    <t>remembering desktops what can learn from</t>
  </si>
  <si>
    <t xml:space="preserve"> Desktop computers 
 Desktop technology 
 Desktop nostalgia 
 Desktop history 
 Desktop evolution 
 Desktop design 
 Desktop innovation 
 Desktop trends 
 Desktop advancements 
 Desktop memories 
1 Desktop computing 
1 Desktop user experience 
1 Desktop interface 
1 Desktop customization 
1 Desktop maintenance 
1 Desktop upgrades 
1 Desktop productivity 
1 Desktop performance 
1 Desktop usability 
20. Desktop nostalgia trends</t>
  </si>
  <si>
    <t>learn how to eat pussy</t>
  </si>
  <si>
    <t xml:space="preserve"> Cunnilingus techniques
 Oral sex tips
 Pleasuring a woman
 How to give great oral sex
 Female genital stimulation
 Clit stimulation techniques
 Eating pussy guide
 Mastering cunnilingus
 Enhancing oral sex skills
 Pleasuring your partner</t>
  </si>
  <si>
    <t>how much to learn to drive</t>
  </si>
  <si>
    <t xml:space="preserve"> Cost of learning to drive
 Driving lesson prices
 Learn to drive expenses
 Driving school fees
 Average cost of driving lessons
 How much does it cost to learn to drive
 Cost of driver's education
 Driving course prices
 Affordable driving lessons
 Budget for learning to drive</t>
  </si>
  <si>
    <t>easy songs to learn on the violin</t>
  </si>
  <si>
    <t xml:space="preserve"> Easy violin songs
 Beginner violin songs
 Simple violin tunes
 Violin songs for beginners
 Easy violin music
 Basic violin songs
 Violin songs to learn quickly
 Simple violin melodies
 Beginner-friendly violin songs
 Easy violin pieces</t>
  </si>
  <si>
    <t>learn how to fly 2 unblocked</t>
  </si>
  <si>
    <t xml:space="preserve"> Learn how to fly 2 unblocked
 Play Learn to Fly 2 unblocked
 Free online flying game
 Learn to Fly 2 game
 Unblocked flying games
 Flying simulation game
 How to play Learn to Fly 2
 Flash game Learn to Fly 2
 Tips for Learn to Fly 2
 Unlocking secrets in Learn to Fly 2</t>
  </si>
  <si>
    <t>adam silver get ready to learn</t>
  </si>
  <si>
    <t xml:space="preserve"> Adam Silver
 NBA Commissioner
 Learn from Adam Silver
 Leadership lessons from Adam Silver
 NBA management
 Basketball industry insights
 Sports leadership
 Adam Silver biography
 NBA business strategies
 Adam Silver success tips</t>
  </si>
  <si>
    <t>learn aem</t>
  </si>
  <si>
    <t xml:space="preserve"> Adobe Experience Manager training
 AEM tutorials
 AEM certification
 AEM online courses
 Learn AEM from scratch
 AEM developer guide
 AEM beginner's guide
 AEM training programs
 AEM course online
 AEM learning resources</t>
  </si>
  <si>
    <t>when should a child learn to wipe themselves</t>
  </si>
  <si>
    <t xml:space="preserve"> Child self-care
 Toilet training
 Personal hygiene for kids
 Potty training tips
 Independent toileting
 Teaching kids to wipe
 Bathroom independence
 Child development milestones
 Age for wiping independently
 Toilet hygiene for children</t>
  </si>
  <si>
    <t>fisher-price laugh &amp; learn crawl around car</t>
  </si>
  <si>
    <t xml:space="preserve"> Fisher-Price Laugh &amp; Learn Crawl Around Car
 Baby activity car
 Interactive baby toy
 Educational baby toy
 Fisher-Price crawl around car
 Baby learning toy
 Baby developmental toy
 Baby car toy
 Fisher-Price laugh and learn car
 Baby crawl toy
1 Fisher-Price car toy
1 Baby play car
1 Fisher-Price baby toy
1 Laugh and learn car toy
1 Fisher-Price crawl car</t>
  </si>
  <si>
    <t>leapfrog scoop and learn ice cream</t>
  </si>
  <si>
    <t xml:space="preserve"> LeapFrog scoop and learn ice cream
 Educational ice cream toy
 Interactive ice cream toy
 LeapFrog ice cream scoop
 Learning ice cream toy
 LeapFrog educational toy
 Ice cream learning game
 LeapFrog ice cream playset
 Toddler ice cream toy
 LeapFrog scoop and learn toy</t>
  </si>
  <si>
    <t>what is the easiest brass instrument to learn</t>
  </si>
  <si>
    <t xml:space="preserve"> Easiest brass instrument to learn
 Beginner brass instrument
 Simple brass instrument
 Easy brass instrument for beginners
 Basic brass instrument
 Learning brass instruments
 Brass instrument for beginners
 Beginner-friendly brass instrument
 Simplest brass instrument to play
 Best brass instrument for beginners</t>
  </si>
  <si>
    <t>stanley garage door opener learn button</t>
  </si>
  <si>
    <t xml:space="preserve"> Stanley garage door opener
 Learn button
 Programming garage door opener
 Resetting garage door opener
 Garage door opener troubleshooting
 Stanley garage door opener manual
 Garage door opener learn code
 Stanley garage door opener instructions
 Garage door opener programming instructions
 How to program Stanley garage door opener</t>
  </si>
  <si>
    <t>easy songs to learn electric guitar</t>
  </si>
  <si>
    <t xml:space="preserve"> Easy electric guitar songs
 Beginner electric guitar songs
 Simple electric guitar songs
 Easy songs to learn on electric guitar
 Popular electric guitar songs for beginners
 Easy electric guitar tabs
 Learn electric guitar songs quickly
 Easy rock songs for electric guitar
 Easy electric guitar chords
 Fun electric guitar songs for beginners</t>
  </si>
  <si>
    <t>is it better to learn multiple languages at once</t>
  </si>
  <si>
    <t xml:space="preserve"> Learning multiple languages
 Language learning
 Benefits of learning multiple languages
 Language acquisition
 Polyglot
 Multilingualism
 Language fluency
 Language skills
 Learning strategies for multiple languages
 Cognitive benefits of learning languages</t>
  </si>
  <si>
    <t>hardest instruments to learn</t>
  </si>
  <si>
    <t xml:space="preserve"> Hardest instruments to learn
 Difficult musical instruments
 Challenging musical instruments
 Most difficult instruments to play
 Instruments with steep learning curves
 Complex musical instruments
 Hard to master instruments
 Instruments requiring advanced skills
 Instruments that are tough to learn
 Most challenging musical instruments</t>
  </si>
  <si>
    <t>dance routines to learn</t>
  </si>
  <si>
    <t xml:space="preserve"> Dance routines
 Learn dance routines
 Easy dance routines
 Popular dance routines
 Step by step dance routines
 Dance routines for beginners
 Advanced dance routines
 Hip hop dance routines
 Jazz dance routines
 Contemporary dance routines
1 Dance routine tutorials
1 Online dance classes
1 Dance routine videos
1 Dance routine choreography
1 Dance routine practice</t>
  </si>
  <si>
    <t>how to learn telegu</t>
  </si>
  <si>
    <t xml:space="preserve"> Learn Telugu language
 Telugu language learning
 Telugu language tutorial
 How to speak Telugu
 Telugu language basics
 Telugu language lessons
 Telugu language for beginners
 Learn Telugu online
 Telugu language course
 Telugu language resources</t>
  </si>
  <si>
    <t>learn the woobles</t>
  </si>
  <si>
    <t xml:space="preserve"> Woobles
 Learn
 Tutorial
 Guide
 Tips
 Tricks
 Techniques
 Strategies
 Online course
 Masterclass
1 Woobles for beginners
1 Advanced Woobles
1 Woobles training
1 Woobles lessons
1 Woobles tutorial videos
1 Woobles certification
1 Woobles workshops
1 Woobles classes
1 Woobles education
20. Woobles resources</t>
  </si>
  <si>
    <t>best method for adults to learn piano</t>
  </si>
  <si>
    <t xml:space="preserve"> Adult piano lessons
 Piano learning for adults
 Best way to learn piano as an adult
 Adult piano classes
 Piano lessons for grown-ups
 Effective piano learning methods for adults
 Adult piano instruction
 Piano learning tips for adults
 Adult piano tutorials
 Piano learning resources for adults</t>
  </si>
  <si>
    <t>how long does it take to learn js</t>
  </si>
  <si>
    <t xml:space="preserve"> How long to learn JavaScript
 JavaScript learning time
 Learn JavaScript duration
 JavaScript learning speed
 Time to master JavaScript
 JavaScript skill development time
 Learning curve of JavaScript
 JavaScript proficiency timeline
 JavaScript learning process
 JavaScript expertise timeframe</t>
  </si>
  <si>
    <t>at what age do kids learn to ride a bike</t>
  </si>
  <si>
    <t xml:space="preserve"> Kids bike riding age
 Children learn to ride bike
 Bike riding skills
 Teaching kids to ride bike
 Kids bike training
 Bike riding age milestones
 Learning to ride a bicycle
 Kids bike riding techniques
 When can kids ride a bike
 Bike riding development in children</t>
  </si>
  <si>
    <t>is it hard to learn ukulele</t>
  </si>
  <si>
    <t xml:space="preserve"> Ukulele learning difficulty
 Ukulele beginner tips
 Ukulele learning curve
 Easy ukulele songs for beginners
 Ukulele tutorial for beginners
 Ukulele playing challenges
 Ukulele lessons difficulty
 Ukulele learning resources
 Ukulele practice tips
 How to learn ukulele easily</t>
  </si>
  <si>
    <t>which type of software is considered the most difficult to learn?</t>
  </si>
  <si>
    <t xml:space="preserve"> Difficult software to learn
 Complex software programs
 Challenging software applications
 Software with steep learning curve
 Most difficult software to master
 Complicated software systems
 Software training difficulty
 Advanced software skills
 Hard to learn software
 Software proficiency challenges</t>
  </si>
  <si>
    <t>how long to learn sign language</t>
  </si>
  <si>
    <t xml:space="preserve"> How long to learn sign language
 Sign language learning timeline
 Sign language fluency timeline
 Time to master sign language
 Sign language learning duration
 Learning sign language speed
 Sign language proficiency timeline
 Speed of learning sign language
 Sign language learning process
 Sign language learning duration expectations</t>
  </si>
  <si>
    <t>starfield learn more about the mantis</t>
  </si>
  <si>
    <t xml:space="preserve"> Starfield
 Mantis
 Space exploration
 Sci-fi game
 Bethesda Game Studios
 Starfield gameplay
 Mantis spaceship
 Starfield release date
 Starfield news
 Starfield updates
1 Mantis ship design
1 Starfield features
1 Starfield trailer
1 Starfield lore
1 Starfield universe</t>
  </si>
  <si>
    <t>why is it so hard for me to learn spanish</t>
  </si>
  <si>
    <t xml:space="preserve"> Difficulty learning Spanish
 Challenges learning Spanish
 Struggles with Spanish
 Learning Spanish difficulties
 Spanish language barriers
 Trouble learning Spanish
 Spanish learning obstacles
 Frustration learning Spanish
 Spanish language learning struggles
 Problems learning Spanish</t>
  </si>
  <si>
    <t>what age do kids learn multiplication</t>
  </si>
  <si>
    <t xml:space="preserve"> Multiplication learning age
 Kids learning multiplication
 Multiplication skills development
 Math skills age milestones
 Teaching multiplication to children
 Early math education
 Multiplication learning stages
 Child development and multiplication
 Age-appropriate math skills
 Multiplication readiness age</t>
  </si>
  <si>
    <t>how easy is it to learn sign language</t>
  </si>
  <si>
    <t xml:space="preserve"> Learn sign language
 Sign language basics
 Sign language learning
 Easy sign language
 American Sign Language
 ASL learning
 Sign language for beginners
 Simple sign language
 Sign language tutorials
 Mastering sign language
1 Benefits of learning sign language
1 Sign language classes
1 Quick sign language learning
1 Sign language resources
1 Learn sign language online</t>
  </si>
  <si>
    <t>can pidgey learn flash</t>
  </si>
  <si>
    <t xml:space="preserve"> Pidgey flash move
 Pidgey TM70
 Pidgey can learn flash
 Pidgey flash Pokemon
 Pidgey flash move set
 Pidgey flash move location
 Pidgey flash move generation
 Pidgey flash move list
 Pidgey flash move level
 Pidgey flash move TM</t>
  </si>
  <si>
    <t>hogwarts legacy how to learn avada kedavra</t>
  </si>
  <si>
    <t xml:space="preserve"> Hogwarts Legacy
 Avada Kedavra
 Learn Avada Kedavra
 Harry Potter spells
 Dark magic
 Hogwarts Legacy gameplay
 Hogwarts Legacy tips
 Hogwarts Legacy walkthrough
 Avada Kedavra tutorial
 Hogwarts Legacy spells
1 Avada Kedavra guide
1 Hogwarts Legacy abilities
1 Avada Kedavra training
1 Hogwarts Legacy secrets
1 Hogwarts Legacy magic skills</t>
  </si>
  <si>
    <t>is the drums hard to learn</t>
  </si>
  <si>
    <t xml:space="preserve"> Drum lessons
 Drumming techniques
 Beginner drumming
 Drumming difficulty
 Drumming tutorials
 Learning drums
 Drumming for beginners
 Drumming tips
 Drumming skills
 Drumming practice</t>
  </si>
  <si>
    <t>multiplication rap rock 'n learn</t>
  </si>
  <si>
    <t xml:space="preserve"> Multiplication rap
 Rock 'n learn multiplication
 Educational rap music
 Math rap songs
 Multiplication songs
 Learning multiplication through music
 Fun math songs
 Multiplication rap videos
 Rock 'n learn math
 Multiplication rap lyrics</t>
  </si>
  <si>
    <t>what level does yanma learn ancient power</t>
  </si>
  <si>
    <t xml:space="preserve"> Yanma ancient power level up
 Yanma ancient power move
 Yanma ancient power evolution
 Yanma ancient power learn level
 Yanma ancient power TM
 Yanma ancient power move set
 Yanma ancient power breeding
 Yanma ancient power generation
 Yanma ancient power location
 Yanma ancient power egg move</t>
  </si>
  <si>
    <t>mad learn</t>
  </si>
  <si>
    <t xml:space="preserve"> Online learning platform
 Interactive learning
 Mad Learn reviews
 Educational software
 E-learning tools
 Mobile learning apps
 Digital learning solutions
 Online education resources
 Mad Learn pricing
 Student engagement strategies</t>
  </si>
  <si>
    <t>is cybersecurity difficult to learn</t>
  </si>
  <si>
    <t xml:space="preserve"> Cybersecurity training
 Cybersecurity skills
 Cybersecurity education
 Cybersecurity courses
 Cybersecurity certification
 Cybersecurity career
 Cybersecurity knowledge
 Cybersecurity basics
 Cybersecurity resources
 Cybersecurity challenges
1 Cybersecurity expertise
1 Cybersecurity learning curve
1 Cybersecurity difficulty level
1 Cybersecurity training programs
1 Cybersecurity professional development</t>
  </si>
  <si>
    <t>how hard is it to learn greek from english</t>
  </si>
  <si>
    <t xml:space="preserve"> Learn Greek from English
 Greek language learning
 Difficulty of learning Greek
 Greek learning resources
 Tips for learning Greek
 Greek language proficiency
 Learn Greek online
 Greek language courses
 Learn Greek fluently
 Greek language basics</t>
  </si>
  <si>
    <t>is it easy to learn sign language</t>
  </si>
  <si>
    <t xml:space="preserve"> Learn sign language
 Easy sign language
 Sign language learning
 Simple sign language
 Beginner sign language
 How to learn sign language
 Sign language basics
 American Sign Language (ASL) 
 Sign language for beginners
 Quick sign language tutorial</t>
  </si>
  <si>
    <t>best show to learn spanish</t>
  </si>
  <si>
    <t xml:space="preserve"> Best show to learn Spanish
 Spanish learning TV show
 Spanish language series
 Learn Spanish through TV
 Spanish educational show
 Top show for Spanish learners
 Spanish immersion program
 Spanish learning resources
 Spanish language TV series
 Best Spanish TV show for beginners</t>
  </si>
  <si>
    <t>read ruby on rails tutorial: learn web development with rails online free</t>
  </si>
  <si>
    <t xml:space="preserve"> Ruby on Rails tutorial
 Web development with Rails
 Learn Ruby on Rails online
 Free Ruby on Rails tutorial
 Rails web development tutorial
 Ruby on Rails online course
 Beginner Ruby on Rails tutorial
 Ruby on Rails for beginners
 Web development with Ruby on Rails
 Ruby on Rails learning resources</t>
  </si>
  <si>
    <t>how long would it take to learn asl</t>
  </si>
  <si>
    <t xml:space="preserve"> Learn ASL time frame
 ASL learning duration
 How long to master ASL
 ASL proficiency timeline
 Time to learn American Sign Language
 ASL fluency period
 ASL learning speed
 Duration to become fluent in ASL
 ASL learning process length
 Time commitment for ASL learning</t>
  </si>
  <si>
    <t>it gives you the opportunity to what you need to learn.</t>
  </si>
  <si>
    <t xml:space="preserve"> Online learning opportunities
 Skill development
 Education resources
 Personal growth
 Continuing education
 Learning platforms
 Self-improvement
 Educational tools
 Career advancement
 Knowledge acquisition</t>
  </si>
  <si>
    <t>short surahs to learn</t>
  </si>
  <si>
    <t xml:space="preserve"> Short surahs
 Surahs to learn
 Easy surahs to memorize
 Short Quranic verses
 Surahs for beginners
 Short surahs for kids
 Surahs with meaning
 Surahs for daily recitation
 Short surahs in Quran
 Surahs for memorization</t>
  </si>
  <si>
    <t>what do you learn with an mba</t>
  </si>
  <si>
    <t xml:space="preserve"> MBA curriculum
 Business management skills
 Leadership development
 Strategic planning
 Financial analysis
 Marketing strategies
 Data analytics
 Organizational behavior
 Entrepreneurship
 Networking opportunities
1 Career advancement
1 Problem-solving skills
1 Decision-making processes
1 Global business perspectives
1 Communication skills
1 Project management
1 Business ethics
1 Innovation and creativity
1 Team collaboration
20. Industry trends and insights</t>
  </si>
  <si>
    <t>how to say learn quickly on a resume</t>
  </si>
  <si>
    <t xml:space="preserve"> Fast learner resume
 Quick learner skills
 Rapid learning abilities
 Efficient learner resume
 Speedy learning on resume
 Quick study resume
 Rapid learner resume
 Quick learning capabilities
 Fast learning track record
 Quick grasp of new concepts on resume</t>
  </si>
  <si>
    <t>learn to become a home builder</t>
  </si>
  <si>
    <t xml:space="preserve"> Home building courses
 Home construction training
 DIY home building
 Home builder certification
 Home building skills
 Home building workshops
 Home building classes
 Home building tutorials
 How to become a home builder
 Home building apprenticeship
1 Home building education
1 Home building career
1 Home building programs
1 Home building workshops
1 Home building courses online</t>
  </si>
  <si>
    <t>how long does it take to learn how to play the guitar</t>
  </si>
  <si>
    <t xml:space="preserve"> Guitar playing time
 Guitar learning duration
 Guitar skill development
 Guitar playing speed
 Guitar learning process
 Guitar playing techniques
 Guitar learning timeline
 Guitar playing proficiency
 Guitar learning journey
 Guitar playing mastery
1 Guitar learning speed
1 Guitar playing progress
1 Guitar learning curve
1 Guitar playing ability
1 Guitar learning experience</t>
  </si>
  <si>
    <t>learn quickly synonym resume</t>
  </si>
  <si>
    <t xml:space="preserve"> Fast learning skills resume
 Rapidly learn synonym for CV
 Quick study abilities on resume
 Efficiently learn new tasks CV
 Rapidly acquire skills resume
 Speedy learning capabilities CV
 Quick grasp of concepts resume
 Swiftly learn new information CV
 Rapidly pick up new skills resume
 Fast learner synonym for resume</t>
  </si>
  <si>
    <t>how does a bird learn to fly</t>
  </si>
  <si>
    <t xml:space="preserve"> Bird flight
 Bird learning
 Bird development
 Avian flight
 Bird behavior
 Bird physiology
 Bird wings
 Bird anatomy
 Bird training
 Bird evolution
1 Bird aerodynamics
1 Bird locomotion
1 Bird adaptation
1 Bird migration
1 Bird species flight abilities</t>
  </si>
  <si>
    <t>what grade do you learn pemdas</t>
  </si>
  <si>
    <t xml:space="preserve"> PEMDAS
 Order of operations
 Math grade levels
 Arithmetic operations
 Parentheses
 Exponents
 Multiplication
 Division
 Addition
 Subtraction
1 Math curriculum
1 Elementary math
1 Middle school math
1 High school math
1 Math education</t>
  </si>
  <si>
    <t>is it hard to learn drums</t>
  </si>
  <si>
    <t xml:space="preserve"> Drumming difficulty
 Learning drums
 Drumming challenges
 Drumming skills
 Drumming techniques
 Drumming lessons
 Drumming practice
 Drumming tips
 Drumming for beginners
 Drumming progress</t>
  </si>
  <si>
    <t>what is the best book to learn python for beginners</t>
  </si>
  <si>
    <t xml:space="preserve"> Best book to learn Python for beginners
 Python book for beginners
 Top Python books for beginners
 Learn Python book recommendations
 Python tutorials for beginners
 Easy Python books for beginners
 Python programming for beginners book
 Best Python resources for beginners
 Python basics book for beginners
 Python guide for beginners</t>
  </si>
  <si>
    <t>how hard is it to learn american sign language</t>
  </si>
  <si>
    <t xml:space="preserve"> American Sign Language learning difficulty
 ASL learning challenges
 How to learn ASL
 ASL difficulty level
 Learning ASL for beginners
 ASL language learning process
 Tips for learning ASL
 ASL learning resources
 ASL courses for beginners
 ASL fluency development</t>
  </si>
  <si>
    <t>learn trumpet</t>
  </si>
  <si>
    <t xml:space="preserve"> Beginner trumpet lessons
 Online trumpet tutorials
 Trumpet playing techniques
 How to play trumpet
 Trumpet lessons for beginners
 Trumpet exercises for beginners
 Learn trumpet online
 Trumpet practice tips
 Best trumpet learning resources
 Trumpet for beginners tutorial</t>
  </si>
  <si>
    <t>is italian easier to learn than spanish</t>
  </si>
  <si>
    <t xml:space="preserve"> Italian language learning
 Spanish language learning
 Language learning comparison
 Italian vs Spanish difficulty
 Learning Italian tips
 Learning Spanish tips
 Language learning resources
 Italian language basics
 Spanish language basics
 Language learning techniques</t>
  </si>
  <si>
    <t>best spanish tv shows to learn spanish</t>
  </si>
  <si>
    <t xml:space="preserve"> Spanish TV shows
 Learn Spanish
 Best Spanish TV shows
 Spanish language learning
 Spanish immersion
 Spanish TV series
 Spanish language education
 Spanish language entertainment
 Spanish language resources
 Spanish language immersion programs</t>
  </si>
  <si>
    <t>easy way to learn multiplication facts</t>
  </si>
  <si>
    <t xml:space="preserve"> Multiplication facts
 Learn multiplication
 Easy multiplication
 Multiplication tips
 Multiplication tricks
 Multiplication techniques
 Memorizing multiplication
 Multiplication shortcuts
 Multiplication hacks
 Multiplication strategies
1 Multiplication memorization
1 Multiplication practice
1 Multiplication drills
1 Multiplication games
1 Multiplication resources</t>
  </si>
  <si>
    <t>languages to learn for cyber security</t>
  </si>
  <si>
    <t xml:space="preserve"> Cyber security languages
 Programming languages for cyber security
 Best languages for cyber security
 Top programming languages for cyber security
 Coding languages for cyber security
 Cyber security language skills
 Languages to study for cyber security
 Most important languages for cyber security
 Learning languages for cyber security
 Cyber security language proficiency</t>
  </si>
  <si>
    <t>is it easy to learn acoustic guitar</t>
  </si>
  <si>
    <t xml:space="preserve"> Acoustic guitar learning
 Easy acoustic guitar lessons
 Beginner acoustic guitar tips
 Acoustic guitar tutorials
 Learn acoustic guitar quickly
 Simple acoustic guitar techniques
 Acoustic guitar for beginners
 Basic acoustic guitar skills
 Acoustic guitar learning resources
 Step-by-step acoustic guitar guide</t>
  </si>
  <si>
    <t>is physics hard to learn</t>
  </si>
  <si>
    <t xml:space="preserve"> Physics difficulty
 Physics learning challenges
 Physics education struggles
 Physics concepts complexity
 Physics study difficulties
 Physics comprehension barriers
 Physics learning curve
 Physics academic hurdles
 Physics understanding obstacles
 Physics knowledge acquisition challenges</t>
  </si>
  <si>
    <t>which is easier to learn skiing or snowboarding</t>
  </si>
  <si>
    <t xml:space="preserve"> Skiing vs snowboarding
 Skiing or snowboarding for beginners
 Learning to ski or snowboard
 Skiing vs snowboarding difficulty
 Which is easier to learn: skiing or snowboarding
 Skiing or snowboarding for beginners
 Tips for learning to ski or snowboard
 Skiing vs snowboarding for first-timers
 Skiing or snowboarding for kids
 Skiing or snowboarding lessons</t>
  </si>
  <si>
    <t>when do babies learn to play peekaboo</t>
  </si>
  <si>
    <t xml:space="preserve"> Baby development milestones
 Peekaboo game
 Infant cognitive development
 Peekaboo age
 Baby playtime activities
 Peekaboo learning
 Peekaboo developmental stages
 Baby social skills
 Peekaboo interaction
 Early childhood development.</t>
  </si>
  <si>
    <t>learn how to shuffle</t>
  </si>
  <si>
    <t xml:space="preserve"> Shuffle tutorial
 Shuffle dance steps
 Shuffle dance tutorial
 How to shuffle dance
 Shuffle dance for beginners
 Shuffle dance lessons
 Shuffle dance techniques
 Shuffle dance basics
 Learn shuffle dance online
 Shuffle dance tutorial for beginners</t>
  </si>
  <si>
    <t>what is the hardest instrument to learn?</t>
  </si>
  <si>
    <t xml:space="preserve"> Hardest instrument to learn
 Most difficult musical instrument
 Challenging musical instruments
 Instrument with steep learning curve
 Tough musical instruments to master
 Most complex musical instruments
 Difficult instrument to play
 Instrument requiring most practice
 Most demanding musical instruments
 Instruments with high learning difficulty</t>
  </si>
  <si>
    <t>learn tig welding</t>
  </si>
  <si>
    <t xml:space="preserve"> Tig welding basics
 Tig welding techniques
 Tig welding for beginners
 Tig welding tips
 Tig welding classes
 Tig welding courses
 Tig welding tutorials
 Tig welding equipment
 Tig welding certification
 Tig welding skills
1 Tig welding training
1 Tig welding online
1 Tig welding workshops
1 Tig welding lessons
1 Tig welding videos</t>
  </si>
  <si>
    <t>how long will it take to learn japanese</t>
  </si>
  <si>
    <t xml:space="preserve"> Learn Japanese time frame
 Japanese language learning duration
 How long to master Japanese
 Japanese fluency timeline
 Time needed to learn Japanese
 Japanese proficiency timeframe
 Learning Japanese speed
 Japanese language acquisition time
 Japanese learning curve
 Time investment for Japanese fluency</t>
  </si>
  <si>
    <t>what moves can umbreon learn</t>
  </si>
  <si>
    <t xml:space="preserve"> Umbreon move list
 Umbreon moveset
 Umbreon best moves
 Umbreon move tutor
 Umbreon egg moves
 Umbreon TMs
 Umbreon TRs
 Umbreon level up moves
 Umbreon movepool
 Umbreon moves by generation</t>
  </si>
  <si>
    <t>how to learn to be an electrician</t>
  </si>
  <si>
    <t xml:space="preserve"> Electrician training
 Electrical apprenticeship
 Electrician certification
 Electrician courses
 Electrician skills
 Electrical trade school
 Become an electrician
 Electrician education
 Electrician career
 Electrician training programs</t>
  </si>
  <si>
    <t>what's the hardest instrument to learn</t>
  </si>
  <si>
    <t xml:space="preserve"> Hardest instrument to learn
 Difficult musical instruments
 Challenging musical instruments
 Most difficult instrument to play
 Complex musical instruments
 Instrument with steep learning curve
 Most challenging musical instrument
 Hard to master instruments
 Instruments that are tough to learn
 Most demanding musical instruments</t>
  </si>
  <si>
    <t>mad-learn</t>
  </si>
  <si>
    <t xml:space="preserve"> Mad-learn platform
 Mad-learn app
 Mad-learn reviews
 Mad-learn features
 Mad-learn pricing
 Mad-learn tutorial
 Mad-learn for education
 Mad-learn interactive lessons
 Mad-learn coding
 Mad-learn STEM education</t>
  </si>
  <si>
    <t>goodwill learn free</t>
  </si>
  <si>
    <t xml:space="preserve"> Goodwill free classes
 Goodwill online courses
 Goodwill education programs
 Goodwill job training
 Goodwill career development
 Goodwill skill-building
 Goodwill learning opportunities
 Goodwill free resources
 Goodwill education for free
 Goodwill community education</t>
  </si>
  <si>
    <t>how to learn to do a backflip</t>
  </si>
  <si>
    <t xml:space="preserve"> Backflip tutorial
 Backflip training
 Backflip techniques
 Backflip progression
 Backflip tips
 Backflip for beginners
 Backflip step by step
 Backflip drills
 Backflip exercises
 Backflip safety precautions</t>
  </si>
  <si>
    <t>what is the easiest instrument to learn in band</t>
  </si>
  <si>
    <t xml:space="preserve"> Easiest instrument to learn in band
 Beginner-friendly band instruments
 Simple band instruments for beginners
 Quick to learn band instruments
 Least difficult band instruments
 Basic band instruments for beginners
 Beginner band instruments
 Easy to play band instruments
 Instrument for beginners in band
 Simplest band instruments to learn</t>
  </si>
  <si>
    <t>can you learn a language while you sleep</t>
  </si>
  <si>
    <t xml:space="preserve"> Language learning while sleeping
 Sleep learning languages
 Can you learn a language while you sleep
 Language acquisition during sleep
 Subliminal language learning
 Sleep and language retention
 Tips for learning a language while sleeping
 Language learning techniques during sleep
 Benefits of learning a language while sleeping
 Language learning through sleep programming</t>
  </si>
  <si>
    <t>can delibird learn fly</t>
  </si>
  <si>
    <t xml:space="preserve"> Delibird fly move
 Can Delibird fly in Pokemon
 Delibird learn fly TM
 How to teach Delibird fly
 Delibird flying move
 Does Delibird have wings
 Flying Delibird Pokemon
 Delibird flying ability
 Fly move for Delibird
 Can Delibird use fly move</t>
  </si>
  <si>
    <t>learn to fly 1 unblocked</t>
  </si>
  <si>
    <t xml:space="preserve"> Learn to fly 1
 Unblocked games
 Flash games
 Online gaming
 Flying games
 Flight simulator
 Free online games
 Arcade games
 Educational games
 Browser games
1 Play learn to fly 1 unblocked
1 Flying penguin game
1 How to play learn to fly 1
1 Best unblocked games
1 Fun online games</t>
  </si>
  <si>
    <t>is kotlin easy to learn</t>
  </si>
  <si>
    <t xml:space="preserve"> Kotlin programming language
 Learn Kotlin
 Easy programming languages
 Kotlin beginner tutorial
 Kotlin for beginners
 Kotlin coding basics
 Simple Kotlin programming
 Kotlin learning resources
 Best way to learn Kotlin
 Kotlin language tutorial</t>
  </si>
  <si>
    <t>learn how to make sushi class</t>
  </si>
  <si>
    <t xml:space="preserve"> Sushi making class
 Sushi making tutorial
 How to make sushi at home
 Sushi making workshop
 Sushi making lessons
 Sushi making course
 Learn to make sushi
 Sushi making for beginners
 Sushi making class near me
 Best sushi making classes</t>
  </si>
  <si>
    <t>laugh learn</t>
  </si>
  <si>
    <t xml:space="preserve"> Laugh learn activities
 Fun learning experiences
 Educational entertainment
 Laugh learn games
 Interactive learning
 Creative learning techniques
 Laugh learn curriculum
 Engaging educational content
 Laugh learn resources
 Playful learning approach</t>
  </si>
  <si>
    <t>scikit learn train test split</t>
  </si>
  <si>
    <t xml:space="preserve"> scikit learn train test split
 train test split scikit learn
 train test split sklearn
 scikit learn splitting data
 train test split machine learning
 scikit learn train test split example
 scikit learn train test split tutorial
 scikit learn train test split function
 scikit learn train test split validation
 train test split cross validation scikit learn</t>
  </si>
  <si>
    <t>how hard is quickbooks to learn</t>
  </si>
  <si>
    <t xml:space="preserve"> QuickBooks learning curve
 QuickBooks difficulty level
 QuickBooks training
 QuickBooks tutorials
 QuickBooks beginner guide
 QuickBooks user experience
 QuickBooks online learning
 QuickBooks certification
 QuickBooks tips for beginners
 QuickBooks demo tutorial</t>
  </si>
  <si>
    <t>learn to be silent quotes</t>
  </si>
  <si>
    <t xml:space="preserve"> Quotes about silence
 Silence quotes
 Learn to be silent
 Inspirational quotes about silence
 Silence and wisdom quotes
 Finding peace in silence quotes
 Quiet the mind quotes
 Embracing silence quotes
 Importance of silence quotes
 Silence is golden quotes</t>
  </si>
  <si>
    <t>lesson and learn</t>
  </si>
  <si>
    <t xml:space="preserve"> Online learning
 Education resources
 Study tips
 Learning strategies
 Educational tools
 Learning techniques
 Study skills
 Academic success
 Study habits
 Self-improvement
1 Personal development
1 Educational courses
1 Study resources
1 Learning resources
1 Study techniques</t>
  </si>
  <si>
    <t>easiest song to learn on acoustic guitar</t>
  </si>
  <si>
    <t xml:space="preserve"> Easy acoustic guitar songs
 Beginner acoustic guitar songs
 Simple acoustic guitar songs
 Acoustic guitar songs for beginners
 Easy songs to play on acoustic guitar
 Simple songs to learn on acoustic guitar
 Acoustic guitar songs for beginners with chords
 Easy acoustic guitar songs for beginners
 Easy acoustic guitar songs for beginners with tabs
 Easy acoustic guitar songs for beginners without capo</t>
  </si>
  <si>
    <t>is crocheting easy to learn</t>
  </si>
  <si>
    <t xml:space="preserve"> Crocheting for beginners
 Easy crochet patterns
 Crochet tutorials for beginners
 Learn to crochet step by step
 Simple crochet projects
 Beginner crochet tips
 How to start crocheting
 Crochet basics for beginners
 Easy crochet stitches
 Crochet for beginners guide</t>
  </si>
  <si>
    <t>what do you learn in 10th grade math</t>
  </si>
  <si>
    <t xml:space="preserve"> 10th grade math curriculum
 Algebra in 10th grade
 Geometry in 10th grade
 Trigonometry in 10th grade
 Statistics in 10th grade
 Math concepts in 10th grade
 Math skills in 10th grade
 Functions in 10th grade math
 Equations in 10th grade math
 Graphing in 10th grade math
1 Math problem solving in 10th grade
1 Math curriculum for 10th graders
1 Math lessons for 10th grade
1 Math topics for 10th grade
1 Common Core math for 10th grade</t>
  </si>
  <si>
    <t>easy banjo songs to learn</t>
  </si>
  <si>
    <t xml:space="preserve"> Easy banjo songs
 Banjo songs for beginners
 Simple banjo tunes
 Beginner banjo tabs
 Easy banjo chords
 Learn banjo songs quickly
 Banjo songs for novices
 Simple banjo melodies
 Easy banjo picking songs
 Beginner-friendly banjo songs</t>
  </si>
  <si>
    <t>best book to learn about investing</t>
  </si>
  <si>
    <t xml:space="preserve"> Best book on investing
 Investing book reviews
 Top investment books
 Beginner investing books
 Stock market books
 Personal finance books
 Best books for financial literacy
 Investing for beginners
 Recommended books on investing
 Must-read investment books</t>
  </si>
  <si>
    <t>bass licks to learn</t>
  </si>
  <si>
    <t xml:space="preserve"> Bass guitar licks
 Learn bass guitar licks
 Beginner bass licks
 Advanced bass licks
 Easy bass licks
 Popular bass licks
 Bass guitar techniques
 Bass guitar lessons
 Bass guitar exercises
 Bass guitar riffs</t>
  </si>
  <si>
    <t>how long will it take to learn sign language</t>
  </si>
  <si>
    <t xml:space="preserve"> Learn sign language
 Sign language learning time
 How long to learn sign language
 Sign language fluency
 Time to master sign language
 Sign language proficiency
 Learning sign language duration
 Sign language education timeline
 Sign language skill development
 Sign language learning progress</t>
  </si>
  <si>
    <t>learn spanish classes near me</t>
  </si>
  <si>
    <t xml:space="preserve"> Spanish classes
 Learn Spanish
 Spanish lessons
 Spanish language courses
 Spanish tutoring
 Spanish for beginners
 Spanish conversation classes
 Spanish immersion program
 Spanish language school
 Spanish language classes near me
1 Spanish courses for adults
1 Spanish classes for kids
1 Online Spanish classes
1 Private Spanish lessons
1 Spanish grammar classes</t>
  </si>
  <si>
    <t>learn play drums</t>
  </si>
  <si>
    <t xml:space="preserve"> Drum lessons
 Drumming tutorials
 Drumming techniques
 Beginner drum lessons
 Drumming for beginners
 Drumming basics
 Drumming exercises
 Drumming tips
 Online drum lessons
 Drumming classes
1 Drumming workshops
1 Drumming for kids
1 Drumming for adults
1 Drumming courses
1 Drumming skills
1 Drumming practice
1 Drumming fundamentals
1 Drumming techniques for beginners
1 Drumming lessons near me
20. Drumming resources</t>
  </si>
  <si>
    <t>best app to use to learn spanish</t>
  </si>
  <si>
    <t xml:space="preserve"> Best app to learn Spanish
 Spanish language learning app
 Top Spanish learning apps
 Learn Spanish online app
 Spanish learning tools
 Best language learning app
 Spanish vocabulary app
 Spanish grammar app
 Interactive Spanish learning app
 Spanish pronunciation app</t>
  </si>
  <si>
    <t>best fighting styles to learn</t>
  </si>
  <si>
    <t xml:space="preserve"> Best fighting styles
 Learn martial arts
 Self-defense techniques
 Top martial arts styles
 Mixed martial arts training
 Combat sports
 Traditional martial arts
 Kickboxing classes
 Brazilian Jiu-Jitsu
 Krav Maga techniques
1 Boxing training
1 Taekwondo schools
1 Muay Thai gyms
1 Judo classes
1 Karate schools</t>
  </si>
  <si>
    <t>what is a new skill you would like to learn in college? princeton</t>
  </si>
  <si>
    <t xml:space="preserve"> New skill learning in college
 Skill development in college
 Skill acquisition in college
 College skill building
 Princeton skill learning
 College skill enhancement
 College skill acquisition
 Learning new skills in college
 Skill development opportunities in college
 Princeton skill development opportunities</t>
  </si>
  <si>
    <t>how did douglass learn to read?</t>
  </si>
  <si>
    <t xml:space="preserve"> Frederick Douglass reading skills
 Douglass literacy journey
 Douglass education story
 Douglass self-taught reading
 Douglass learning to read
 Frederick Douglass literacy development
 Douglass education background
 Douglass self-education
 Douglass reading techniques
 Frederick Douglass literacy journey</t>
  </si>
  <si>
    <t>rt learn russian</t>
  </si>
  <si>
    <t xml:space="preserve"> Russian language learning
 Russian language course
 Learn Russian online
 Russian language lessons
 Russian language tutor
 Russian language classes
 Russian language for beginners
 Russian language fluency
 Russian language study
 Russian language resources</t>
  </si>
  <si>
    <t>what do we learn about the two main families from the prince</t>
  </si>
  <si>
    <t xml:space="preserve"> The Prince main families
 The Prince family dynamics
 The Prince character analysis
 The Prince main characters
 The Prince themes
 The Prince plot summary
 The Prince main families relationships
 The Prince literary analysis
 The Prince key themes
 The Prince main family conflict</t>
  </si>
  <si>
    <t>best shows to watch in spanish to learn</t>
  </si>
  <si>
    <t xml:space="preserve"> Spanish language TV shows
 Best Spanish TV shows for learning
 Spanish TV shows for language learners
 Top Spanish shows to watch for learning
 Spanish series for language practice
 Learn Spanish with TV shows
 Popular Spanish shows for language learning
 Best Spanish TV series for beginners
 Spanish shows with subtitles for learning
 Educational Spanish TV shows</t>
  </si>
  <si>
    <t>best language app to learn japanese</t>
  </si>
  <si>
    <t xml:space="preserve"> Best language app for learning Japanese
 Japanese language learning app
 Top Japanese language app
 Learn Japanese app
 Japanese language learning tools
 Best app to learn Japanese
 Japanese language learning resources
 Japanese language study app
 Language learning app for Japanese
 Japanese language app reviews</t>
  </si>
  <si>
    <t>how to learn to ice skate as an adult</t>
  </si>
  <si>
    <t xml:space="preserve"> Adult ice skating lessons
 Ice skating for beginners
 Learn to ice skate as an adult
 Ice skating tips for adults
 Adult ice skating classes
 Ice skating techniques for beginners
 Ice skating for adults near me
 Adult figure skating lessons
 Ice skating basics for adults
 Ice skating for beginners adults tutorial</t>
  </si>
  <si>
    <t>easiest rock songs to learn on guitar</t>
  </si>
  <si>
    <t xml:space="preserve"> Easy rock songs for beginners
 Simple rock songs to play on guitar
 Beginner-friendly rock guitar songs
 Easy rock guitar riffs for beginners
 Simple rock guitar chords
 Easy rock songs for guitarists
 Easiest rock songs to learn on guitar
 Beginner rock guitar songs
 Simple rock songs for guitar beginners
 Easy rock songs for novice guitar players</t>
  </si>
  <si>
    <t>how to learn piano as an adult</t>
  </si>
  <si>
    <t xml:space="preserve"> Adult piano lessons
 Piano tutorials for adults
 Piano learning for beginners
 Piano classes for adults
 Online piano courses for adults
 Piano lessons for grown-ups
 Adult piano learning resources
 Tips for learning piano as an adult
 Piano practice techniques for adults
 Adult piano learning journey</t>
  </si>
  <si>
    <t>what should i learn about</t>
  </si>
  <si>
    <t xml:space="preserve"> Beginner's guide to SEO
 SEO tips for beginners
 SEO basics
 How to improve SEO
 SEO strategies
 SEO techniques
 SEO for beginners
 SEO best practices
 SEO tools
 SEO optimization techniques</t>
  </si>
  <si>
    <t>how to learn spanish at home</t>
  </si>
  <si>
    <t xml:space="preserve"> Learn Spanish at home
 Spanish language learning
 Online Spanish courses
 Spanish lessons for beginners
 Study Spanish at home
 Spanish learning resources
 Spanish language tutorials
 Best ways to learn Spanish
 How to speak Spanish fluently
 Spanish learning apps
1 Tips for learning Spanish at home
1 Spanish language immersion
1 Online language classes
1 Spanish grammar lessons
1 Spanish vocabulary building
1 Spanish pronunciation practice
1 Self-paced Spanish learning
1 Spanish language proficiency
1 Spanish language study materials
20. Spanish language learning strategies.</t>
  </si>
  <si>
    <t>is it harder to learn piano or guitar</t>
  </si>
  <si>
    <t xml:space="preserve"> Piano vs guitar difficulty
 Which is easier to learn, piano or guitar
 Piano or guitar, which is more challenging
 Learning piano vs learning guitar
 Difficulty of learning piano compared to guitar
 Piano or guitar, which is harder for beginners
 Beginner piano vs beginner guitar difficulty
 Piano vs guitar for beginners
 Which instrument is more difficult, piano or guitar
 Comparing the difficulty of learning piano and guitar</t>
  </si>
  <si>
    <t>what do 6th graders learn in science</t>
  </si>
  <si>
    <t xml:space="preserve"> 6th grade science curriculum
 Science topics for 6th graders
 Science lessons for 6th graders
 6th grade science standards
 6th grade science experiments
 Science activities for 6th graders
 6th grade science projects
 Science worksheets for 6th graders
 6th grade science textbooks
 Science curriculum for middle school</t>
  </si>
  <si>
    <t>apps to learn cantonese</t>
  </si>
  <si>
    <t xml:space="preserve"> Learn Cantonese apps
 Cantonese language learning apps
 Best apps to learn Cantonese
 Cantonese learning tools
 Top Cantonese learning apps
 Cantonese language apps
 Learn Cantonese online apps
 Cantonese study apps
 Cantonese learning resources
 Cantonese language learning tools</t>
  </si>
  <si>
    <t>carrus learn</t>
  </si>
  <si>
    <t xml:space="preserve"> Carrus learn platform
 Online learning with Carrus
 Carrus learning management system
 Carrus e-learning courses
 Carrus learn features
 Benefits of using Carrus learn
 Carrus learn pricing
 Carrus learn reviews
 Carrus learn demo
 Carrus learn for businesses</t>
  </si>
  <si>
    <t>is mandarin chinese hard to learn</t>
  </si>
  <si>
    <t xml:space="preserve"> Mandarin Chinese
 Learn Mandarin
 Chinese language
 Difficulty of learning Mandarin
 Mandarin language
 Mandarin pronunciation
 Chinese characters
 Mandarin tones
 Mandarin grammar
 Mandarin vocabulary
1 Mandarin fluency
1 Mandarin proficiency
1 Mandarin learning tips
1 Mandarin study resources
1 Mandarin language courses</t>
  </si>
  <si>
    <t>learn tobe</t>
  </si>
  <si>
    <t xml:space="preserve"> Online learning
 Skill development
 Education courses
 Professional development
 Career advancement
 Personal growth
 Online courses
 Learning resources
 Skill building
 Continuing education</t>
  </si>
  <si>
    <t>best free app to learn tagalog</t>
  </si>
  <si>
    <t xml:space="preserve"> Tagalog learning app
 Free Tagalog app
 Best Tagalog learning app
 Tagalog language app
 Learn Tagalog for free
 Tagalog vocabulary app
 Tagalog grammar app
 Tagalog lessons app
 Tagalog language learning tool
 Tagalog language study app</t>
  </si>
  <si>
    <t>learn to fingerpick guitar</t>
  </si>
  <si>
    <t xml:space="preserve"> Fingerpicking techniques
 Fingerstyle guitar lessons
 Fingerpicking patterns
 Fingerpicking exercises
 Fingerpicking for beginners
 Fingerstyle guitar tabs
 Fingerpicking songs
 Fingerpicking tutorials
 Fingerpicking techniques for beginners
 Fingerstyle guitar techniques</t>
  </si>
  <si>
    <t>when do kids learn to jump</t>
  </si>
  <si>
    <t xml:space="preserve"> Child development milestones
 Jumping milestones for children
 Physical development in toddlers
 Age for jumping in kids
 Jumping skills in young children
 Toddler motor skills
 When do babies start jumping?
 Jumping abilities in preschoolers
 Jumping development in infants
 Milestones for jumping in children</t>
  </si>
  <si>
    <t>i had to learn to love myself</t>
  </si>
  <si>
    <t xml:space="preserve"> Self-love
 Personal growth
 Self-acceptance
 Self-care
 Self-worth
 Self-improvement
 Self-compassion
 Self-esteem
 Self-discovery
 Self-empowerment
1 Self-fulfillment
1 Self-reflection
1 Self-confidence
1 Self-compassion
1 Self-identity
1 Self-awareness
1 Self-acceptance journey
1 Self-love journey
1 Learning to love yourself
20. Building self-love</t>
  </si>
  <si>
    <t>learn arabic duolingo</t>
  </si>
  <si>
    <t xml:space="preserve"> Arabic language learning
 Duolingo Arabic course
 Learn Arabic online
 Arabic language app
 Arabic lessons
 Arabic vocabulary
 Arabic grammar
 Arabic speaking practice
 Duolingo language courses
 Arabic for beginners</t>
  </si>
  <si>
    <t>how many guitar chords should i learn</t>
  </si>
  <si>
    <t xml:space="preserve"> Guitar chords
 Guitar chord progressions
 Beginner guitar chords
 Essential guitar chords
 Learning guitar chords
 Guitar chord mastery
 Guitar chord theory
 Common guitar chords
 Best guitar chords to learn
 How many guitar chords to know</t>
  </si>
  <si>
    <t>what's the best martial art to learn</t>
  </si>
  <si>
    <t xml:space="preserve"> Best martial arts for self-defense
 Top martial arts styles
 Best martial arts for beginners
 Most effective martial arts
 Popular martial arts disciplines
 Martial arts for fitness
 Best martial arts for women
 Traditional vs modern martial arts
 Choosing the right martial art
 Benefits of learning martial arts</t>
  </si>
  <si>
    <t>which of the following are good reasons to learn self-defense and practice it regularly?</t>
  </si>
  <si>
    <t xml:space="preserve"> Self-defense benefits
 Importance of self-defense
 Self-defense advantages
 Reasons to learn self-defense
 Self-defense training
 Self-defense techniques
 Self-defense classes
 Self-defense skills
 Self-defense for safety
 Self-defense for protection
1 Benefits of practicing self-defense
1 Self-defense for empowerment
1 Self-defense for confidence
1 Self-defense for women
1 Self-defense for men.</t>
  </si>
  <si>
    <t>what moves does pikachu learn in fire red</t>
  </si>
  <si>
    <t xml:space="preserve"> Pikachu Fire Red moves
 Pikachu moveset Fire Red
 Pikachu learnable moves Fire Red
 Pikachu Fire Red TM moves
 Pikachu level-up moves Fire Red
 Pikachu best moves Fire Red
 Pikachu Fire Red move tutor
 Pikachu moves list Fire Red
 Pikachu Fire Red evolution moves
 Pikachu Fire Red exclusive moves</t>
  </si>
  <si>
    <t>where did shakira learn to dance</t>
  </si>
  <si>
    <t xml:space="preserve"> Shakira dance training
 Shakira dance background
 Shakira dance education
 Shakira dance history
 Shakira dance techniques
 Shakira dance influences
 Shakira dance style
 Shakira dance journey
 Shakira dance experience
 Shakira dance career beginnings</t>
  </si>
  <si>
    <t>remembering unix what can learn them</t>
  </si>
  <si>
    <t xml:space="preserve"> Unix history
 Unix commands
 Unix operating system
 Unix tutorials
 Unix basics
 Unix for beginners
 Unix programming
 Unix shell scripting
 Unix tips and tricks
 Unix resources
1 Unix tools
1 Unix utilities
1 Unix commands cheat sheet
1 Unix operating system overview
1 Unix system administration
1 Unix development
1 Unix skills
1 Unix best practices
1 Unix command line
20. Unix for system administrators</t>
  </si>
  <si>
    <t>laugh and learn toy</t>
  </si>
  <si>
    <t xml:space="preserve"> Laugh and learn toy
 Educational toy
 Interactive toy
 Toddler learning toy
 Preschool toy
 Fun learning toy
 Laugh and learn toy for babies
 Developmental toy
 Toy for early childhood education
 Toy for cognitive development</t>
  </si>
  <si>
    <t>http //hah.docebosaas.com/learn/signin</t>
  </si>
  <si>
    <t xml:space="preserve"> Docebo SaaS
 Online learning platform
 Sign in
 Learning management system
 eLearning
 Training courses
 User account
 Educational technology
 Cloud-based learning
 Access learning materials</t>
  </si>
  <si>
    <t>reddit learn javascript</t>
  </si>
  <si>
    <t xml:space="preserve"> Reddit
 Learn JavaScript
 JavaScript tutorials
 Reddit programming community
 JavaScript resources
 Reddit coding help
 JavaScript beginners
 Reddit programming tips
 JavaScript learning community
 Reddit programming discussions</t>
  </si>
  <si>
    <t>is greek language hard to learn</t>
  </si>
  <si>
    <t xml:space="preserve"> Greek language difficulty
 Learning Greek language
 Greek language challenges
 Is Greek language easy?
 Greek language complexity
 Learning Greek alphabet
 Greek language fluency
 Greek language pronunciation
 Tips for learning Greek language
 Greek language resources</t>
  </si>
  <si>
    <t>how to learn an australian accent</t>
  </si>
  <si>
    <t xml:space="preserve"> Australian accent tutorial
 Learn Australian accent online
 Australian accent training
 Mastering the Australian accent
 Tips for learning Australian accent
 Australian accent pronunciation
 Accent reduction for Australian accent
 Australian English pronunciation
 How to speak with an Australian accent
 Australian accent practice exercises</t>
  </si>
  <si>
    <t>how long does it take to learn guitar</t>
  </si>
  <si>
    <t xml:space="preserve"> Learn guitar time frame
 Guitar learning duration
 Guitar playing timeline
 How to learn guitar quickly
 Guitar skill development time
 Guitar learning process
 Time to master guitar
 Guitar practice duration
 Guitar learning curve
 Guitar proficiency timeline</t>
  </si>
  <si>
    <t>good piano songs to learn</t>
  </si>
  <si>
    <t xml:space="preserve"> Piano songs for beginners
 Easy piano songs to learn
 Popular piano songs to practice
 Best piano songs for beginners
 Simple piano songs to play
 Famous piano songs for beginners
 Beginner piano songs to master
 Fun piano songs to learn
 Classic piano songs for beginners
 Beginner piano songs to impress</t>
  </si>
  <si>
    <t>how difficult is it to learn italian</t>
  </si>
  <si>
    <t xml:space="preserve"> Learn Italian difficulty level
 Italian language learning challenges
 Tips for learning Italian
 Italian language proficiency
 Learning Italian for beginners
 Italian language learning resources
 Italian language study difficulty
 Italian language learning strategies
 How hard is it to learn Italian?
 Italian language learning hurdles</t>
  </si>
  <si>
    <t>what is the hardest code language to learn</t>
  </si>
  <si>
    <t xml:space="preserve"> Hardest code language to learn
 Programming languages difficulty ranking
 Most difficult coding language
 Challenging programming languages
 Complex coding languages
 Coding language difficulty comparison
 Toughest programming languages to master
 Difficult coding languages for beginners
 Programming language learning challenges
 Most challenging coding languages to learn</t>
  </si>
  <si>
    <t>learn how to sign youtube</t>
  </si>
  <si>
    <t xml:space="preserve"> YouTube sign language tutorials
 Learn ASL on YouTube
 Sign language lessons online
 YouTube sign language classes
 How to sign on YouTube
 American Sign Language videos
 Beginner sign language tutorials
 YouTube sign language courses
 Online sign language resources
 ASL learning tips for YouTube</t>
  </si>
  <si>
    <t>classes to learn sign language near me</t>
  </si>
  <si>
    <t xml:space="preserve"> Sign language classes near me
 Learn sign language locally
 Sign language courses nearby
 American Sign Language classes
 Beginner sign language classes
 ASL courses near me
 Sign language lessons for beginners
 Local sign language workshops
 Sign language classes for adults
 Online sign language classes</t>
  </si>
  <si>
    <t>is korean language hard to learn</t>
  </si>
  <si>
    <t xml:space="preserve"> Korean language difficulty
 Learning Korean language
 Korean language challenges
 Korean language learning tips
 Korean language study
 Korean language difficulty level
 Korean language learning resources
 Is Korean language easy to learn
 Korean language learning process
 Korean language proficiency</t>
  </si>
  <si>
    <t>most important scales to learn on guitar</t>
  </si>
  <si>
    <t xml:space="preserve"> Guitar scales
 Major scale
 Minor scale
 Pentatonic scale
 Blues scale
 Guitar lessons
 Guitar techniques
 Music theory
 Guitar practice
 Guitar skills
1 Fretboard knowledge
1 Guitar improvisation
1 Guitar soloing
1 Guitar chords
1 Guitar music theory</t>
  </si>
  <si>
    <t>books to learn japanese</t>
  </si>
  <si>
    <t xml:space="preserve"> Japanese language learning books
 Best books for learning Japanese
 Japanese study materials
 Japanese language textbooks
 Japanese grammar books
 Japanese vocabulary books
 Japanese reading materials
 Japanese writing practice books
 Japanese language resources
 Japanese learning tools</t>
  </si>
  <si>
    <t>what is the best guitar for a child to learn on</t>
  </si>
  <si>
    <t xml:space="preserve"> Child-friendly guitar
 Beginner guitar for kids
 Kid-friendly guitar
 Best guitar for young learners
 Easy-to-play guitar for children
 Children's guitar recommendations
 Guitar for kids to learn on
 Top guitars for child beginners
 Best child-sized guitar
 Youth guitar options</t>
  </si>
  <si>
    <t>learn to lock pick set</t>
  </si>
  <si>
    <t xml:space="preserve"> Lock picking tools
 Lock picking techniques
 Lock picking set
 Lock picking practice
 Lock picking skills
 Lock picking tutorials
 Lock picking for beginners
 Lock picking classes
 Lock picking courses
 Lock picking workshop</t>
  </si>
  <si>
    <t>learn to play mandolin</t>
  </si>
  <si>
    <t xml:space="preserve"> Mandolin lessons
 Mandolin tutorials
 Mandolin classes
 Mandolin beginner tips
 Mandolin techniques
 Mandolin chords
 Mandolin scales
 Mandolin practice
 Mandolin songs
 Mandolin instruction
1 Mandolin for beginners
1 Mandolin basics
1 Mandolin online lessons
1 Mandolin learning resources
1 Mandolin music lessons</t>
  </si>
  <si>
    <t>hardest coding languages to learn</t>
  </si>
  <si>
    <t xml:space="preserve"> Hardest coding languages
 Difficult programming languages
 Challenging coding languages
 Most complex programming languages
 Tough coding languages
 Most difficult coding languages to master
 Programming languages with steep learning curves
 Complicated coding languages
 Hardest programming languages to learn for beginners
 Most challenging coding languages for developers</t>
  </si>
  <si>
    <t>can you learn to love someone you're not attracted to</t>
  </si>
  <si>
    <t xml:space="preserve"> Love and attraction
 Relationship compatibility
 Emotional connection
 Developing feelings
 Romantic chemistry
 Building a connection
 Understanding love
 Overcoming lack of attraction
 Learning to love someone
 Relationship advice</t>
  </si>
  <si>
    <t>how long does it take to learn the guitar</t>
  </si>
  <si>
    <t xml:space="preserve"> Guitar learning time
 Guitar learning duration
 Learning guitar timeline
 Guitar practice time
 Guitar skill development
 Guitar playing progress
 Guitar mastery timeline
 Learning guitar speed
 Guitar learning process
 Guitar proficiency timeline</t>
  </si>
  <si>
    <t>is telugu a hard language to learn</t>
  </si>
  <si>
    <t xml:space="preserve"> Telugu language difficulty
 Learning Telugu language
 Telugu language learning challenges
 Is Telugu hard to learn
 Telugu language difficulty level
 Tips for learning Telugu language
 Telugu language learning resources
 Telugu language proficiency
 Telugu language learning experience
 Benefits of learning Telugu language</t>
  </si>
  <si>
    <t>how do scientists use seismic waves to learn about earth's interior?</t>
  </si>
  <si>
    <t xml:space="preserve"> Seismic waves
 Earth's interior
 Scientists
 Geophysics
 Seismology
 Earthquake studies
 Subsurface imaging
 Earth's crust
 Mantle
 Core
1 Seismic data analysis
1 Plate tectonics
1 Wave propagation
1 Earth science research
1 Geologic structures</t>
  </si>
  <si>
    <t>easy acoustic songs to learn</t>
  </si>
  <si>
    <t xml:space="preserve"> Easy acoustic songs
 Acoustic songs for beginners
 Simple acoustic songs
 Beginner acoustic guitar songs
 Easy acoustic guitar songs
 Acoustic songs to learn quickly
 Easy acoustic songs for beginners
 Simple acoustic guitar songs
 Acoustic songs for beginners to learn
 Easy acoustic songs to play</t>
  </si>
  <si>
    <t>scikit learn random forest regression</t>
  </si>
  <si>
    <t xml:space="preserve"> Scikit learn random forest regression
 Random forest regression
 Scikit learn regression
 Machine learning regression
 Python random forest
 Random forest algorithm
 Regression analysis
 Data science regression
 Scikit learn tutorial
 Random forest model
1 Regression modeling
1 Machine learning algorithms
1 Python machine learning
1 Scikit learn documentation
1 Random forest feature selection</t>
  </si>
  <si>
    <t>is it easy to learn the banjo</t>
  </si>
  <si>
    <t xml:space="preserve"> Learn banjo
 Banjo lessons
 Banjo tutorials
 Banjo beginner
 Banjo for beginners
 Banjo learning
 Easy banjo
 Banjo tips
 Banjo techniques
 Banjo practice</t>
  </si>
  <si>
    <t>funnest languages to learn</t>
  </si>
  <si>
    <t xml:space="preserve"> Funnest languages
 Most enjoyable languages to learn
 Exciting languages to study
 Fun language learning
 Best languages for fun
 Enjoyable language courses
 Fun ways to learn a new language
 Engaging language learning experiences
 Fun and easy languages to learn
 Interactive language learning methods</t>
  </si>
  <si>
    <t>pokemon that can learn flash fire red</t>
  </si>
  <si>
    <t xml:space="preserve"> Pokemon Flash Fire Red
 Flash Fire Red Pokemon
 Pokemon that learn Flash Fire
 Flash Fire move Pokemon
 Best Pokemon with Flash Fire
 Flash Fire ability Pokemon
 Pokemon Fire Red Flash TM
 Pokemon that can use Flash Fire
 Flash Fire Red move list
 Flash Fire Pokemon team strategies</t>
  </si>
  <si>
    <t>learn to suture kit</t>
  </si>
  <si>
    <t xml:space="preserve"> Suture kit
 Suturing practice kit
 Suture training kit
 Suture practice tools
 Suture practice kit for beginners
 Suture training supplies
 Suture practice equipment
 Suture practice kit for medical students
 Suture practice kit for nurses
 Suture practice kit for doctors</t>
  </si>
  <si>
    <t>games to learn python</t>
  </si>
  <si>
    <t xml:space="preserve"> Python programming games
 Educational Python games
 Python learning games
 Interactive Python games
 Fun Python games
 Python coding games
 Online Python games
 Python game development
 Python game tutorials
 Python game projects</t>
  </si>
  <si>
    <t>fun line dances to learn</t>
  </si>
  <si>
    <t xml:space="preserve"> Fun line dances
 Line dance lessons
 Popular line dances
 Easy line dances
 Beginner line dances
 Line dance tutorials
 Dance classes
 Group line dances
 Line dance songs
 Line dance steps</t>
  </si>
  <si>
    <t>best code to learn for cyber security</t>
  </si>
  <si>
    <t xml:space="preserve"> Best code for cyber security
 Cyber security programming languages
 Code for cyber security beginners
 Top programming languages for cyber security
 Cyber security coding languages
 Learn coding for cyber security
 Best programming languages for cyber security
 Cyber security code tutorial
 Coding languages for cyber security professionals
 Cyber security coding skills</t>
  </si>
  <si>
    <t>best app to learn tagalog</t>
  </si>
  <si>
    <t xml:space="preserve"> Best app to learn Tagalog
 Tagalog language learning app
 Learn Tagalog online
 Tagalog learning resources
 Tagalog vocabulary app
 Tagalog grammar app
 Tagalog language lessons
 Best Tagalog learning tools
 Tagalog language study app
 Tagalog language fluency app</t>
  </si>
  <si>
    <t>easy songs to learn on uke</t>
  </si>
  <si>
    <t xml:space="preserve"> Easy ukulele songs
 Beginner ukulele songs
 Simple ukulele songs
 Ukulele songs for beginners
 Easy ukulele chords
 Popular ukulele songs
 Fun ukulele songs
 Quick ukulele songs
 Basic ukulele songs
 Ukulele songs for kids</t>
  </si>
  <si>
    <t>different trades to learn for females</t>
  </si>
  <si>
    <t xml:space="preserve"> Female-friendly trades
 Trades for women
 Non-traditional trades for females
 Female apprenticeships
 Skilled trades for women
 Tradeswomen careers
 Female trades training
 Women in trade jobs
 Diverse trades for women
 Female trade programs</t>
  </si>
  <si>
    <t>learn in past tense</t>
  </si>
  <si>
    <t xml:space="preserve"> Past tense learning
 Verb tenses
 Grammar rules
 Conjugating verbs
 Past tense verbs
 Learning English tenses
 Verb forms
 Past tense exercises
 Verb conjugation
 Past tense examples</t>
  </si>
  <si>
    <t>easiest asian language to learn</t>
  </si>
  <si>
    <t xml:space="preserve"> Easiest Asian language
 Learn Asian language quickly
 Simple Asian language
 Basic Asian language
 Asian language for beginners
 Quick Asian language learning
 Easy Asian language to master
 Best Asian language for beginners
 Asian language with simple grammar
 Fastest Asian language to learn</t>
  </si>
  <si>
    <t>how to self learn guitar</t>
  </si>
  <si>
    <t xml:space="preserve"> Guitar lessons online
 Learn guitar at home
 Self-taught guitar
 Guitar tutorials for beginners
 Guitar practice tips
 Online guitar courses
 Guitar learning resources
 Best way to learn guitar
 Guitar learning techniques
 Self-learning guitar methods</t>
  </si>
  <si>
    <t>is american sign language easy to learn</t>
  </si>
  <si>
    <t xml:space="preserve"> American Sign Language
 ASL
 Learn ASL
 Easy ASL
 ASL for beginners
 Sign language basics
 Simple sign language
 ASL learning tips
 ASL resources
 Sign language classes
1 ASL tutorials
1 Is ASL easy to learn
1 Benefits of learning ASL
1 ASL for non-native speakers
1 Sign language proficiency</t>
  </si>
  <si>
    <t>hardest instruments to learn ranked</t>
  </si>
  <si>
    <t xml:space="preserve"> Hardest instruments to learn
 Most difficult musical instruments
 Challenging musical instruments
 Instruments with steep learning curve
 Ranking of hardest instruments to play
 Complex musical instruments
 Instruments requiring advanced skills
 Difficult musical instruments to master
 Instruments with high level of difficulty
 Ranking of most challenging instruments to learn</t>
  </si>
  <si>
    <t>how long does japanese take to learn</t>
  </si>
  <si>
    <t xml:space="preserve"> Japanese language learning time
 Japanese fluency timeline
 Learning Japanese duration
 Japanese language proficiency time
 How long to learn Japanese
 Japanese language study time
 Japanese language learning speed
 Japanese language mastery time
 Japanese language acquisition time
 Time to become fluent in Japanese</t>
  </si>
  <si>
    <t>easy way to learn chess</t>
  </si>
  <si>
    <t xml:space="preserve"> Chess for beginners
 Learn chess quickly
 Chess basics
 Chess tutorial
 Simple chess lessons
 Chess for dummies
 Easy chess strategies
 Beginner chess tips
 Chess for kids
 Chess rules explained</t>
  </si>
  <si>
    <t>learn mandarin duolingo</t>
  </si>
  <si>
    <t xml:space="preserve"> Mandarin language learning
 Duolingo Mandarin course
 Mandarin language app
 Learn Chinese online
 Mandarin lessons
 Study Mandarin with Duolingo
 Mandarin language program
 Mandarin vocabulary
 Mandarin grammar
 Mandarin pronunciation exercises</t>
  </si>
  <si>
    <t>tv shows to learn spanish</t>
  </si>
  <si>
    <t xml:space="preserve"> Spanish language TV shows
 Best TV shows for learning Spanish
 Spanish immersion TV shows
 Spanish language series
 Learn Spanish through TV shows
 Spanish TV shows for beginners
 TV shows to improve Spanish skills
 Spanish language programs
 Educational Spanish TV shows
 Spanish language learning resources on TV</t>
  </si>
  <si>
    <t>what is the #1 hardest instrument to learn?</t>
  </si>
  <si>
    <t xml:space="preserve"> Hardest instrument to learn
 Most difficult musical instrument
 Challenging musical instruments
 Instrument with steep learning curve
 Most complex musical instrument
 Difficult to master instrument
 Instrument requiring highest skill level
 Most demanding musical instrument
 Instrument with longest learning process
 Top challenging instruments to learn</t>
  </si>
  <si>
    <t>can you learn italian on duolingo</t>
  </si>
  <si>
    <t xml:space="preserve"> Learn Italian online
 Duolingo Italian course
 Italian language learning
 Study Italian with Duolingo
 Italian lessons on Duolingo
 How to learn Italian on Duolingo
 Italian language app
 Duolingo Italian review
 Italian vocabulary practice
 Italian grammar exercises on Duolingo</t>
  </si>
  <si>
    <t>learn solidworks pdf download</t>
  </si>
  <si>
    <t xml:space="preserve"> Solidworks tutorials PDF
 Solidworks training materials
 Solidworks user guide PDF
 Solidworks manual download
 Solidworks beginner guide PDF
 Solidworks step-by-step PDF
 Solidworks tutorial for beginners
 Solidworks PDF free download
 Solidworks ebook download
 Solidworks guide for download</t>
  </si>
  <si>
    <t>is it hard to learn acoustic guitar</t>
  </si>
  <si>
    <t xml:space="preserve"> Acoustic guitar learning difficulty
 Beginner acoustic guitar challenges
 Learning acoustic guitar tips
 Acoustic guitar learning curve
 Difficulty of learning acoustic guitar
 Acoustic guitar lessons for beginners
 Acoustic guitar practice techniques
 How to learn acoustic guitar easily
 Acoustic guitar learning process
 Acoustic guitar beginner struggles</t>
  </si>
  <si>
    <t>what can we learn from shakespeare</t>
  </si>
  <si>
    <t xml:space="preserve"> Shakespeare lessons
 Shakespeare teachings
 Shakespeare insights
 Shakespeare wisdom
 Shakespeare influence
 Shakespeare impact
 Shakespeare relevance
 Shakespeare relevance today
 Shakespeare life lessons
 Shakespeare timeless lessons
1 Shakespeare quotes
1 Shakespeare character analysis
1 Shakespeare plays analysis
1 Shakespeare themes
1 Shakespeare storytelling techniques</t>
  </si>
  <si>
    <t>can you learn languages in your sleep</t>
  </si>
  <si>
    <t xml:space="preserve"> Language learning while sleeping
 Sleep learning languages
 Learning a new language through sleep
 Can you absorb languages while sleeping
 Subliminal language learning
 Sleep and language acquisition
 How to learn languages during sleep
 Language learning through hypnosis
 Rapid language learning during sleep
 Tips for learning languages in your sleep</t>
  </si>
  <si>
    <t>what grade do kids learn long division</t>
  </si>
  <si>
    <t xml:space="preserve"> Long division grade level
 Long division for kids
 When do children learn long division
 Grade for teaching long division
 Long division age level
 Long division curriculum grade
 At what age do kids learn long division
 Long division education level
 Long division grade requirement
 Long division learning stage</t>
  </si>
  <si>
    <t>fun skills to learn in college</t>
  </si>
  <si>
    <t xml:space="preserve"> College skills
 Fun skills
 Learn in college
 College hobbies
 Skill-building in college
 College activities
 College interests
 College extracurriculars
 College learning
 College development opportunities</t>
  </si>
  <si>
    <t>learn to fly download</t>
  </si>
  <si>
    <t xml:space="preserve"> Learn to fly download
 Flight simulator download
 Pilot training software
 Aviation simulation game
 Flight training program
 Aircraft simulation download
 Flight school software
 Virtual flying lessons
 Airplane simulator download
 Aviation training app</t>
  </si>
  <si>
    <t>how did frederick douglass learn to read</t>
  </si>
  <si>
    <t xml:space="preserve"> Frederick Douglass literacy
 Frederick Douglass education
 Frederick Douglass reading skills
 Frederick Douglass autobiography
 Frederick Douglass self-taught
 Frederick Douglass slave education
 Frederick Douglass learning to read
 Frederick Douglass literacy journey
 Frederick Douglass education history
 Frederick Douglass self-education</t>
  </si>
  <si>
    <t>best way to learn thai</t>
  </si>
  <si>
    <t xml:space="preserve"> Learn Thai language
 Thai language learning
 Best way to learn Thai
 Thai language courses
 Thai language classes
 Online Thai language learning
 Thai language resources
 Thai language study
 Learn Thai fast
 Thai language apps</t>
  </si>
  <si>
    <t>learn adobe analytics online</t>
  </si>
  <si>
    <t xml:space="preserve"> Adobe Analytics training
 Online Adobe Analytics courses
 Adobe Analytics certification
 Adobe Analytics tutorials
 Learn Adobe Analytics online
 Adobe Analytics classes
 Adobe Analytics for beginners
 Advanced Adobe Analytics training
 Adobe Analytics course online
 Adobe Analytics certification online</t>
  </si>
  <si>
    <t>what is the hardest instrument to learn</t>
  </si>
  <si>
    <t xml:space="preserve"> Hardest instrument to learn
 Most difficult musical instrument
 Challenging musical instruments
 Instrument with steep learning curve
 Complex musical instruments
 Difficult music instruments
 Most challenging instrument to master
 Instrument requiring most practice
 Hardest musical skill to acquire
 Most demanding musical instrument</t>
  </si>
  <si>
    <t>when do u learn trigonometry</t>
  </si>
  <si>
    <t xml:space="preserve"> Trigonometry learning timeline
 Trigonometry education stages
 When to start learning trigonometry
 Trigonometry curriculum schedule
 Trigonometry learning age
 Trigonometry study progression
 Trigonometry knowledge development
 Importance of learning trigonometry
 Trigonometry learning process
 Trigonometry education milestones</t>
  </si>
  <si>
    <t>easy songs to learn on guitar acoustic</t>
  </si>
  <si>
    <t xml:space="preserve"> Easy guitar songs
 Beginner guitar songs
 Acoustic guitar songs
 Simple guitar songs
 Easy guitar chords
 Guitar tutorials
 Learn guitar songs
 Guitar lessons for beginners
 Easy acoustic songs
 Guitar songs for beginners</t>
  </si>
  <si>
    <t>what grade do students learn division</t>
  </si>
  <si>
    <t xml:space="preserve"> Division learning grade
 Division curriculum
 Division education level
 Grade for division instruction
 When do students learn division
 Division learning age
 Division grade level
 Division teaching grade
 Division learning stage
 Division education grade</t>
  </si>
  <si>
    <t>which pokemon can learn false swipe</t>
  </si>
  <si>
    <t xml:space="preserve"> Pokemon false swipe
 False swipe move
 Pokemon with false swipe
 False swipe TM
 Best Pokemon for false swipe
 False swipe egg move
 False swipe breeding
 False swipe location
 False swipe strategy
 False swipe competitive battling</t>
  </si>
  <si>
    <t>can i learn to drive in 3 days</t>
  </si>
  <si>
    <t xml:space="preserve"> Learn to drive quickly
 Intensive driving course
 Fast track driving lessons
 Crash course driving
 3 day driving course
 Accelerated driving lessons
 Rapid driving instruction
 Quick driving school
 Learn to drive in a weekend
 Speedy driving training</t>
  </si>
  <si>
    <t>learn chinese duolingo</t>
  </si>
  <si>
    <t xml:space="preserve"> Learn Chinese
 Duolingo Chinese
 Chinese language learning
 Mandarin lessons
 Chinese vocabulary
 Language learning app
 Online Chinese courses
 Study Chinese online
 Beginner Chinese lessons
 Chinese pronunciation practice</t>
  </si>
  <si>
    <t>help baby learn to roll</t>
  </si>
  <si>
    <t xml:space="preserve"> Baby rolling milestones
 Roll over tips for babies
 How to help baby roll
 Baby development milestones
 Rolling activities for infants
 Teaching baby to roll
 Baby rolling techniques
 Rolling exercises for babies
 Baby motor skills development
 Rolling progression for infants</t>
  </si>
  <si>
    <t>best type of self defense to learn</t>
  </si>
  <si>
    <t xml:space="preserve"> Self defense techniques
 Martial arts for self defense
 Best self defense classes
 Krav Maga training
 Jiu-Jitsu for self defense
 Women's self defense classes
 Self defense weapons
 Boxing for self defense
 Self defense tactics
 Personal safety tips</t>
  </si>
  <si>
    <t>learn to play piano kids</t>
  </si>
  <si>
    <t xml:space="preserve"> Piano lessons for kids
 Kids piano tutorials
 Piano lessons for children
 Piano for beginners kids
 Easy piano lessons for kids
 Learn piano online for kids
 Piano lessons for young beginners
 Kids piano classes
 Piano lessons for toddlers
 Fun piano lessons for kids</t>
  </si>
  <si>
    <t>how to learn unicycle</t>
  </si>
  <si>
    <t xml:space="preserve"> Unicycle learning tips
 Unicycle for beginners
 Unicycle tutorial
 Unicycle training
 Unicycle techniques
 Unicycle practice
 Unicycle skills
 Unicycle lessons
 Unicycle basics
 Unicycle tricks</t>
  </si>
  <si>
    <t>when did luffy learn gear 4</t>
  </si>
  <si>
    <t xml:space="preserve"> Luffy Gear 4
 Monkey D. Luffy
 One Piece
 Anime
 Manga
 Gear Fourth
 Straw Hat Pirates
 Luffy powers
 Luffy transformations
 Luffy abilities
1 Gear Fourth techniques
1 Luffy training
1 Gear Fourth activation
1 Luffy power-ups
1 Luffy strength progression</t>
  </si>
  <si>
    <t>is spanish easier to learn than english</t>
  </si>
  <si>
    <t xml:space="preserve"> Spanish language
 English language
 Language learning
 Learn Spanish
 Learn English
 Spanish grammar
 English grammar
 Language difficulty
 Language comparison
 Language acquisition
1 Spanish vs English
1 Easiest language to learn
1 Language proficiency
1 Language fluency
1 Language skills</t>
  </si>
  <si>
    <t>can anybody learn how to sing</t>
  </si>
  <si>
    <t xml:space="preserve"> Singing lessons
 Vocal training
 Learn to sing
 Singing techniques
 Vocal exercises
 Improve singing voice
 Singing tips
 Singing classes
 Vocal coach
 Singing for beginners
1 How to sing better
1 Singing practice
1 Singing skills
1 Singing tutorials
1 Vocal range exercises</t>
  </si>
  <si>
    <t>what do you learn from shadowing a doctor</t>
  </si>
  <si>
    <t xml:space="preserve"> Shadowing a doctor
 Medical shadowing experience
 Observing a physician
 Learning from doctors
 Doctor shadowing benefits
 Medical career insights
 Physician mentorship
 Healthcare observation
 Shadowing healthcare professionals
 Doctor shadowing program.</t>
  </si>
  <si>
    <t>is arabic easy to learn</t>
  </si>
  <si>
    <t xml:space="preserve"> Arabic language learning
 Is Arabic difficult to learn
 Arabic language fluency
 Learning Arabic for beginners
 Arabic language resources
 Arabic language courses
 Easy ways to learn Arabic
 Arabic language proficiency
 Arabic language study tips
 Arabic language learning apps</t>
  </si>
  <si>
    <t>the learn experience</t>
  </si>
  <si>
    <t xml:space="preserve"> Online learning experience
 Educational programs
 Learning platform
 Personalized learning
 Skill development
 Interactive learning
 Virtual learning
 E-learning
 Educational resources
 Learning management system
1 Online courses
1 Professional development
1 Distance learning
1 Digital learning
1 Student engagement</t>
  </si>
  <si>
    <t>where to learn jiu jitsu</t>
  </si>
  <si>
    <t xml:space="preserve"> Jiu jitsu classes
 Jiu jitsu training
 Jiu jitsu schools
 Jiu jitsu academies
 Jiu jitsu workshops
 Jiu jitsu lessons
 Jiu jitsu instructors
 Jiu jitsu programs
 Jiu jitsu courses
 Jiu jitsu gyms
1 Jiu jitsu for beginners
1 Jiu jitsu techniques
1 Jiu jitsu schools near me
1 Jiu jitsu online classes
1 Best jiu jitsu schools</t>
  </si>
  <si>
    <t>learn piano pdf</t>
  </si>
  <si>
    <t xml:space="preserve"> Piano lessons PDF
 Piano tutorial PDF
 Piano sheet music PDF
 Piano for beginners PDF
 Piano practice PDF
 Piano learning resources PDF
 Online piano lessons PDF
 Free piano PDF
 Piano theory PDF
 Piano exercises PDF</t>
  </si>
  <si>
    <t>pay to learn coding</t>
  </si>
  <si>
    <t xml:space="preserve"> Pay to learn coding
 Coding classes
 Coding courses
 Programming bootcamp
 Online coding school
 Coding tuition
 Learn coding for money
 Coding education fees
 Coding training programs
 Coding workshops for payment</t>
  </si>
  <si>
    <t>learn emotional intelligence, the key determiner of success online</t>
  </si>
  <si>
    <t xml:space="preserve"> Emotional intelligence training
 Online success
 Personal development skills
 Emotional intelligence courses
 EQ skills
 Emotional intelligence coaching
 Online business success
 Emotional intelligence strategies
 Emotional intelligence for entrepreneurs
 Success mindset
1 Emotional intelligence skills
1 Emotional intelligence certification
1 Emotional intelligence in digital marketing
1 Online leadership success
1 Emotional intelligence workshops.</t>
  </si>
  <si>
    <t>learn to wax course</t>
  </si>
  <si>
    <t xml:space="preserve"> Waxing techniques
 Hair removal course
 Professional waxing training
 Waxing certification
 Waxing classes
 How to wax tutorial
 Waxing workshop
 Bikini waxing course
 Body waxing lessons
 Waxing for beginners</t>
  </si>
  <si>
    <t>what do you learn in 2nd grade</t>
  </si>
  <si>
    <t xml:space="preserve"> Second grade curriculum
 Educational topics for second graders
 Common core standards for second grade
 Second grade learning objectives
 Subjects taught in second grade
 Second grade lesson plans
 Second grade educational activities
 Second grade academic skills
 Second grade educational resources
 Second grade classroom instruction</t>
  </si>
  <si>
    <t>country line dances to learn</t>
  </si>
  <si>
    <t xml:space="preserve"> Country line dances
 Line dancing tutorials
 Beginner line dances
 Country dance lessons
 Line dance steps
 Easy line dances
 Popular line dances
 Line dance instructions
 Line dance classes
 Line dance for beginners</t>
  </si>
  <si>
    <t>things don‘t always go right or as planned. everyone can learn the value of what?</t>
  </si>
  <si>
    <t xml:space="preserve"> Overcoming setbacks
 Resilience
 Adaptability
 Learning from failures
 Growth mindset
 Perseverance
 Problem-solving skills
 Flexibility
 Embracing challenges
 Self-improvement</t>
  </si>
  <si>
    <t>should you learn multiple languages at once</t>
  </si>
  <si>
    <t xml:space="preserve"> Language learning
 Multilingualism
 Learning multiple languages
 Benefits of learning multiple languages
 Language acquisition
 Polyglot
 Language skills
 Language fluency
 Language learning strategies
 Language study tips
1 Language proficiency
1 Multilingual education
1 Language learning resources
1 Language learning techniques
1 Language learning process</t>
  </si>
  <si>
    <t>do birds learn to fly on their own</t>
  </si>
  <si>
    <t xml:space="preserve"> Bird flight
 Bird learning
 Bird behavior
 Avian development
 Bird training
 Bird anatomy
 Flying skills
 Avian instincts
 Bird species
 Bird physiology
1 Bird education
1 Bird evolution
1 Avian adaptation
1 Bird flight training
1 Bird parenting</t>
  </si>
  <si>
    <t>can you learn how to sing well</t>
  </si>
  <si>
    <t xml:space="preserve"> Vocal training
 Singing lessons
 Improve singing voice
 Singing techniques
 Vocal exercises
 Singing tips
 Singing practice
 Vocal range
 Singing skills
 Singing classes
1 How to sing better
1 Vocal coaching
1 Singing workshops
1 Singing techniques for beginners
1 Singing tutorials</t>
  </si>
  <si>
    <t>podcasts to help learn spanish</t>
  </si>
  <si>
    <t xml:space="preserve"> Spanish language podcasts
 Learn Spanish through podcasts
 Best podcasts for learning Spanish
 Spanish learning podcasts
 Podcasts for Spanish language learners
 Improve Spanish skills with podcasts
 Spanish language immersion podcasts
 Podcasts for beginners in Spanish
 Spanish conversation podcasts
 Top podcasts to learn Spanish</t>
  </si>
  <si>
    <t>how hard is the banjo to learn</t>
  </si>
  <si>
    <t xml:space="preserve"> Banjo learning difficulty
 Banjo skill level
 Banjo learning curve
 Banjo beginner's guide
 Banjo playing difficulty
 Banjo learning process
 Banjo skill development
 Banjo learning challenges
 Banjo mastery
 Banjo learning tips</t>
  </si>
  <si>
    <t>how old do you have to be to learn to fly a plane</t>
  </si>
  <si>
    <t xml:space="preserve"> Minimum age for flying lessons
 Age requirement for pilot training
 Learning to fly age limit
 Youngest age to become a pilot
 Flight school age restrictions
 Pilot training age eligibility
 Age to start flying lessons
 Requirements for learning to fly a plane
 Age limit for pilot certification
 Flying lessons for kids</t>
  </si>
  <si>
    <t>is korean hard to learn</t>
  </si>
  <si>
    <t xml:space="preserve"> Korean language difficulty
 Learning Korean language
 Korean language challenges
 Tips for learning Korean
 Korean language study
 Korean language skills
 Korean language fluency
 Korean language resources
 Korean language classes
 Korean language proficiency</t>
  </si>
  <si>
    <t>learn to rollerskate</t>
  </si>
  <si>
    <t xml:space="preserve"> Roller skating lessons
 Roller skating tutorials
 Roller skating for beginners
 Roller skating tips
 Roller skating techniques
 Roller skating classes
 Roller skating instruction
 Roller skating drills
 Roller skating basics
 How to roller skate
1 Roller skating for kids
1 Roller skating for adults
1 Roller skating for fitness
1 Roller skating safety
1 Roller skating equipment</t>
  </si>
  <si>
    <t>order to learn letters</t>
  </si>
  <si>
    <t xml:space="preserve"> Alphabet learning
 Letter recognition
 Order of letters
 Learning ABCs
 Phonics
 Early literacy skills
 Teaching letters
 Alphabet sequence
 Letter formation
 Alphabet activities</t>
  </si>
  <si>
    <t>how to learn spells elden ring</t>
  </si>
  <si>
    <t xml:space="preserve"> Elden Ring spells guide
 Learning spells in Elden Ring
 Best spells in Elden Ring
 Elden Ring magic tutorial
 Spells in Elden Ring explained
 Elden Ring spellcasting tips
 Mastering spells in Elden Ring
 How to unlock spells in Elden Ring
 Elden Ring spell progression
 Beginner's guide to spells in Elden Ring</t>
  </si>
  <si>
    <t>remembering unix desktops can learn from</t>
  </si>
  <si>
    <t xml:space="preserve"> Unix desktops
 Linux desktops
 Desktop operating systems
 Unix history
 Unix desktop environments
 Unix user interface
 Unix GUI
 Unix desktop customization
 Unix desktop experience
 Learning from Unix desktops
1 Unix desktop design
1 Unix desktop usability
1 Unix desktop features
1 Unix desktop interface
1 Unix desktop best practices</t>
  </si>
  <si>
    <t>learn how to squirt</t>
  </si>
  <si>
    <t xml:space="preserve"> Female ejaculation techniques
 Squirting tips
 How to squirt during sex
 G-spot stimulation
 Female orgasm techniques
 Squirting tutorial
 Ejaculation education
 Female pleasure techniques
 Squirting myths debunked
 Squirting orgasms explained</t>
  </si>
  <si>
    <t>how to learn a back handspring</t>
  </si>
  <si>
    <t xml:space="preserve"> Back handspring tutorial
 Back handspring progression
 Back handspring drills
 Back handspring technique
 Back handspring tips
 Back handspring for beginners
 Back handspring step by step
 Back handspring training
 Back handspring exercises
 Back handspring coach</t>
  </si>
  <si>
    <t>learn west coast swing</t>
  </si>
  <si>
    <t xml:space="preserve"> West Coast Swing lessons
 Beginner West Coast Swing
 West Coast Swing classes
 Online West Coast Swing tutorials
 West Coast Swing dance steps
 West Coast Swing workshops
 West Coast Swing dance community
 West Coast Swing technique
 West Coast Swing dance partners
 West Coast Swing music and rhythm</t>
  </si>
  <si>
    <t>learn telekinesis</t>
  </si>
  <si>
    <t xml:space="preserve"> Telekinesis training
 How to learn telekinesis
 Telekinesis exercises
 Telekinesis techniques
 Telekinesis for beginners
 Telekinesis practice
 Telekinesis abilities
 Telekinesis tutorials
 Develop telekinesis
 Telekinesis classes</t>
  </si>
  <si>
    <t>learn how to play violin</t>
  </si>
  <si>
    <t xml:space="preserve"> Violin lessons
 Violin tutorials
 Violin classes
 Beginner violin tips
 Violin techniques
 How to play violin
 Violin for beginners
 Violin instruction
 Violin basics
 Violin practice tips</t>
  </si>
  <si>
    <t>easy skateboard tricks to learn</t>
  </si>
  <si>
    <t xml:space="preserve"> Skateboard tricks for beginners
 Simple skateboard tricks
 Easy skateboard tricks for beginners
 Skateboard tricks for newbies
 Basic skateboard tricks
 Beginner skateboard tricks to learn
 Skateboard tricks for starters
 Easy skateboard tricks for kids
 Quick skateboard tricks to master
 Skateboard tricks for beginners step by step</t>
  </si>
  <si>
    <t>how to learn spanish books</t>
  </si>
  <si>
    <t xml:space="preserve"> Spanish language learning books
 Best books to learn Spanish
 Spanish learning resources
 How to learn Spanish through books
 Spanish language study guides
 Top books for learning Spanish
 Spanish grammar books
 Spanish vocabulary books
 Learn Spanish books for beginners
 Spanish language textbooks</t>
  </si>
  <si>
    <t>easiest way to learn thai</t>
  </si>
  <si>
    <t xml:space="preserve"> Learn Thai quickly
 Simple Thai language learning
 Beginner Thai lessons
 Thai language basics
 Thai language for beginners
 Quick Thai language course
 Easy Thai language learning
 Thai language made easy
 Fastest way to learn Thai
 Thai language for newbies</t>
  </si>
  <si>
    <t>learn spanish textbook</t>
  </si>
  <si>
    <t xml:space="preserve"> Learn Spanish textbook
 Spanish language learning materials
 Best Spanish textbooks
 Beginner Spanish textbooks
 Spanish textbook reviews
 Spanish grammar textbooks
 Spanish vocabulary textbooks
 Online Spanish textbooks
 Spanish textbook for self-study
 Spanish textbook recommendations</t>
  </si>
  <si>
    <t>this openjdk proposal make easier learn</t>
  </si>
  <si>
    <t xml:space="preserve"> OpenJDK proposal
 Learn OpenJDK
 OpenJDK tutorial
 OpenJDK proposal benefits
 Simplified OpenJDK learning
 OpenJDK proposal advantages
 Easier OpenJDK learning
 OpenJDK proposal features
 OpenJDK proposal details
 OpenJDK proposal implementation</t>
  </si>
  <si>
    <t>learn how to be an electrician</t>
  </si>
  <si>
    <t xml:space="preserve"> Electrician training
 Electrical apprenticeship
 Electrician certification
 Electrician courses
 Electrician skills
 Electrical trade school
 Electrician career
 Electrician job prospects
 Electrician licensing
 Electrical safety training
1 Electrician tools and equipment
1 Electrician job duties
1 Becoming an electrician
1 Electrician certification requirements
1 Electrician training programs</t>
  </si>
  <si>
    <t>easiest cad program to learn</t>
  </si>
  <si>
    <t xml:space="preserve"> CAD software for beginners
 Simple CAD program
 Easy to use CAD software
 Beginner-friendly CAD program
 CAD for beginners
 User-friendly CAD software
 CAD program for novices
 Easy CAD software for beginners
 CAD software for new users
 Basic CAD program for beginners</t>
  </si>
  <si>
    <t>learn to code and get paid</t>
  </si>
  <si>
    <t xml:space="preserve"> Coding skills
 Programming languages
 Coding bootcamp
 Online coding courses
 Web development
 Software engineering
 Coding jobs
 Coding career
 Coding salary
 Coding certification
1 Learn to code for beginners
1 Coding tutorials
1 Coding skills in demand
1 Coding job opportunities
1 Coding for money</t>
  </si>
  <si>
    <t>fisher-price laugh &amp; learn toys</t>
  </si>
  <si>
    <t xml:space="preserve"> Fisher-Price Laugh &amp; Learn toys
 Educational toys for babies
 Interactive baby toys
 Toddler learning toys
 Fisher-Price Laugh &amp; Learn Smart Stages
 Baby development toys
 Fisher-Price Laugh &amp; Learn puppy
 Baby sensory toys
 Fisher-Price Laugh &amp; Learn tablet
 Best toys for baby development</t>
  </si>
  <si>
    <t>classic rock songs to learn on guitar</t>
  </si>
  <si>
    <t xml:space="preserve"> Classic rock guitar songs
 Guitar songs to learn
 Easy classic rock songs on guitar
 Famous classic rock guitar songs
 Best classic rock guitar riffs
 Classic rock guitar tabs
 Learn classic rock guitar solos
 Classic rock guitar chords
 Iconic classic rock guitar songs
 Must-know classic rock guitar songs</t>
  </si>
  <si>
    <t>easy to learn sports</t>
  </si>
  <si>
    <t xml:space="preserve"> Beginner-friendly sports
 Simple sports for beginners
 Quick to pick up sports
 Basic sports skills
 Introductory sports activities
 Low learning curve sports
 Entry-level sports
 Beginner sports techniques
 User-friendly sports
 Effortless sports for beginners</t>
  </si>
  <si>
    <t>best books to learn drawing</t>
  </si>
  <si>
    <t xml:space="preserve"> Drawing books for beginners
 Top drawing instruction books
 Best books for learning to draw
 Drawing tutorials for beginners
 Drawing techniques for beginners
 Step-by-step drawing guides
 Best drawing books for artists
 Learn to draw with these books
 Drawing books for aspiring artists
 Improve your drawing skills with these books</t>
  </si>
  <si>
    <t>songs to learn on kalimba</t>
  </si>
  <si>
    <t xml:space="preserve"> Kalimba song tutorials
 Easy kalimba songs
 Popular kalimba songs
 Kalimba tabs for beginners
 Kalimba cover songs
 Kalimba sheet music
 How to play kalimba songs
 Kalimba song recommendations
 Best kalimba songs to learn
 Kalimba song tutorials for beginners</t>
  </si>
  <si>
    <t>melissa &amp; doug learn-to-play piano</t>
  </si>
  <si>
    <t xml:space="preserve"> Melissa &amp; Doug piano
 Learn-to-play piano
 Kids piano
 Children's piano
 Educational piano
 Piano for beginners
 Melissa &amp; Doug musical instrument
 Piano toy
 Melissa &amp; Doug music
 Piano for kids</t>
  </si>
  <si>
    <t>best books to learn japanese for beginners</t>
  </si>
  <si>
    <t xml:space="preserve"> Japanese language learning books
 Beginner Japanese books
 Top books for learning Japanese
 Japanese language study guides
 Japanese grammar books
 Japanese vocabulary books
 Best books for beginners in Japanese
 Japanese reading materials for beginners
 Japanese language textbooks
 Japanese language resources for beginners</t>
  </si>
  <si>
    <t>when do kids learn to wipe</t>
  </si>
  <si>
    <t xml:space="preserve"> Child development milestones
 Toilet training
 Personal hygiene for kids
 Wiping skills for children
 Potty training tips
 Teaching kids to wipe
 Age for kids to learn to wipe
 Toilet independence for children
 How to help kids with wiping
 Child bathroom routines</t>
  </si>
  <si>
    <t>easiest motorcycle to learn on</t>
  </si>
  <si>
    <t xml:space="preserve"> Beginner motorcycle
 Easy to learn motorcycle
 Best beginner bike
 Simple motorcycle for beginners
 Beginner friendly motorcycle
 Motorcycle for new riders
 Easy to ride motorcycle
 Beginner motorcycle recommendations
 Motorcycle for novice riders
 Simple to handle motorcycle</t>
  </si>
  <si>
    <t>how to learn to float</t>
  </si>
  <si>
    <t xml:space="preserve"> How to float
 Learn to float
 Floating techniques
 Floating tips
 Floating for beginners
 Floating exercises
 Improving float skills
 Floating lessons
 Float training
 Mastering the float</t>
  </si>
  <si>
    <t>is chinese hard to learn</t>
  </si>
  <si>
    <t xml:space="preserve"> Learn Chinese language
 Chinese language difficulty
 Mandarin Chinese learning
 Study Chinese characters
 Chinese language proficiency
 Chinese language learning tips
 Is Chinese difficult to learn?
 Chinese language resources
 Learning Chinese pronunciation
 Chinese language courses online</t>
  </si>
  <si>
    <t>learn the lord's prayer in aramaic</t>
  </si>
  <si>
    <t xml:space="preserve"> Lord's Prayer in Aramaic
 Aramaic Lord's Prayer
 Learn Lord's Prayer Aramaic
 How to recite Lord's Prayer in Aramaic
 Aramaic translation of Lord's Prayer
 Lord's Prayer Aramaic version
 Study Lord's Prayer in Aramaic
 Aramaic Lord's Prayer tutorial
 Lord's Prayer Aramaic language
 Online resources for learning Lord's Prayer in Aramaic</t>
  </si>
  <si>
    <t>handwriting styles to learn</t>
  </si>
  <si>
    <t xml:space="preserve"> Handwriting styles
 Learn handwriting
 Calligraphy
 Penmanship
 Cursive writing
 Handwriting techniques
 Improve handwriting
 Handwriting practice
 Handwriting skills
 Script writing
1 Fancy handwriting
1 Beautiful handwriting
1 Handwriting tips
1 Handwriting examples
1 Handwriting exercises</t>
  </si>
  <si>
    <t>how long does it take to learn how to play guitar</t>
  </si>
  <si>
    <t xml:space="preserve"> Learn guitar
 Guitar lessons
 Guitar tutorial
 Guitar practice
 Guitar skills
 Guitar techniques
 Guitar progress
 Guitar beginner
 Guitar playing time
 Guitar learning curve
1 Guitar mastery
1 Guitar practice routine
1 Guitar practice schedule
1 Guitar practice tips
1 Guitar learning process</t>
  </si>
  <si>
    <t>remembering unix desktops learn from them</t>
  </si>
  <si>
    <t xml:space="preserve"> Unix desktops
 Remembering Unix
 Unix desktop history
 Unix desktop design
 Learning from Unix desktops
 Unix desktop user experience
 Unix desktop customization
 Unix desktop interface
 Unix desktop nostalgia
 Unix desktop evolution</t>
  </si>
  <si>
    <t>learn how to fly 3 unblocked</t>
  </si>
  <si>
    <t xml:space="preserve"> Learn to fly 3 unblocked
 Play learn to fly 3 online
 Free learn to fly 3 game
 Learn to fly 3 hacked
 Learn to fly 3 download
 Learn to fly 3 tips
 Learn to fly 3 walkthrough
 Learn to fly 3 cheats
 Learn to fly 3 strategy
 Learn to fly 3 unblocked games 66</t>
  </si>
  <si>
    <t>what episode of one piece does luffy learn haki</t>
  </si>
  <si>
    <t xml:space="preserve"> One Piece episode Luffy learns Haki
 Luffy Haki training episode
 One Piece Luffy Haki awakening
 Luffy discovers Haki episode
 One Piece Luffy power up episode
 Luffy learns conqueror's Haki episode
 One Piece Luffy new ability episode
 Luffy Haki development episode
 One Piece Luffy strength upgrade episode
 Luffy Haki revelation episode.</t>
  </si>
  <si>
    <t>should i learn one language at a time</t>
  </si>
  <si>
    <t xml:space="preserve"> Language learning strategies
 Learning multiple languages
 Benefits of learning one language at a time
 Language learning efficiency
 Language learning tips
 Language learning techniques
 Language learning process
 Language learning methods
 Language learning advantages
 Language learning disadvantages
1 Language learning best practices
1 Language learning strategies for beginners
1 Language learning resources
1 Language learning goals
1 Language learning motivation</t>
  </si>
  <si>
    <t>best platform to learn sql for free</t>
  </si>
  <si>
    <t xml:space="preserve"> Free SQL learning platform
 Best free SQL learning website
 SQL tutorials for beginners
 Learn SQL online for free
 Top free SQL courses
 SQL training resources
 Free SQL certification programs
 SQL learning platforms comparison
 Best websites to learn SQL
 SQL for beginners free tutorials</t>
  </si>
  <si>
    <t>best way for adults to learn piano</t>
  </si>
  <si>
    <t xml:space="preserve"> Adult piano lessons
 Piano learning for adults
 Best piano learning methods for adults
 Adult piano tutorials
 Piano lessons for beginners
 Adult piano classes
 Online piano lessons for adults
 Piano learning resources for adults
 Adult piano practice tips
 Effective piano learning techniques for adults</t>
  </si>
  <si>
    <t>what is the hardest language in the world to learn</t>
  </si>
  <si>
    <t xml:space="preserve"> Hardest language to learn
 Most difficult language to master
 Most challenging language to study
 Linguistic challenges
 Language learning difficulties
 Complex languages
 Difficult languages to learn
 Linguistic complexity
 Hardest languages for English speakers
 Language learning obstacles</t>
  </si>
  <si>
    <t>learn to ski or snowboard</t>
  </si>
  <si>
    <t xml:space="preserve"> Skiing lessons
 Snowboarding classes
 Beginner ski tips
 Snowboard tutorial
 Ski school
 Snowboard instructor
 Skiing for beginners
 Snowboarding techniques
 Skiing basics
 Snowboard lessons near me
1 Skiing for kids
1 Snowboarding for adults
1 Skiing for dummies
1 Snowboard gear
1 Skiing drills
1 Snowboard tricks
1 Skiing techniques
1 Snowboard equipment
1 Skiing exercises
20. Snowboard safety tips</t>
  </si>
  <si>
    <t>how long does it take to learn to play guitar</t>
  </si>
  <si>
    <t xml:space="preserve"> Learn guitar time frame
 Guitar learning duration
 Guitar playing timeline
 Guitar skill development
 Learn guitar progress
 Guitar playing speed
 Guitar proficiency time
 Guitar learning curve
 Guitar practice commitment
 Guitar mastery timeline</t>
  </si>
  <si>
    <t>can u learn a language while sleeping</t>
  </si>
  <si>
    <t xml:space="preserve"> Language learning while sleeping
 Sleep learning languages
 Learning a language through sleep
 Can you learn a language while you sleep
 Subliminal language learning
 Sleep and language acquisition
 Language learning through hypnosis
 Sleeping and learning new languages
 Is it possible to learn a language while sleeping
 Sleep-assisted language learning</t>
  </si>
  <si>
    <t>whats the best way to learn korean</t>
  </si>
  <si>
    <t xml:space="preserve"> Learn Korean online
 Korean language learning tips
 Best Korean learning resources
 Korean language classes
 Korean language apps
 Korean language study guide
 Korean language lessons
 How to learn Korean quickly
 Korean language immersion
 Korean language practice techniques</t>
  </si>
  <si>
    <t>learn russian duolingo</t>
  </si>
  <si>
    <t xml:space="preserve"> Learn Russian online
 Russian language learning
 Duolingo Russian course
 Russian language app
 Russian lessons for beginners
 Best way to learn Russian
 Russian vocabulary practice
 Russian grammar exercises
 Russian language fluency
 Duolingo Russian review</t>
  </si>
  <si>
    <t>how long does it take to learn american sign language</t>
  </si>
  <si>
    <t xml:space="preserve"> Learn American Sign Language
 ASL learning time
 American Sign Language fluency
 ASL proficiency
 ASL learning duration
 American Sign Language skills
 ASL education timeline
 How to learn ASL quickly
 ASL learning process
 American Sign Language mastery</t>
  </si>
  <si>
    <t>how to learn wood carving</t>
  </si>
  <si>
    <t xml:space="preserve"> Wood carving techniques
 Beginner wood carving
 Wood carving tools
 Wood carving tutorials
 Wood carving classes
 Wood carving for beginners
 Best wood for carving
 Wood carving projects
 Wood carving tips
 Wood carving courses
1 Wood carving for kids
1 Wood carving basics
1 Wood carving patterns
1 How to start wood carving
1 Wood carving for beginners step by step</t>
  </si>
  <si>
    <t>hardest asian language to learn</t>
  </si>
  <si>
    <t xml:space="preserve"> Hardest Asian language
 Most difficult Asian language
 Challenging Asian languages
 Asian language difficulty ranking
 Hardest languages to learn in Asia
 Most complex Asian languages
 Asian language learning challenges
 Difficulties of learning Asian languages
 Toughest Asian languages to master
 Asian language proficiency levels</t>
  </si>
  <si>
    <t>songs to learn on piano</t>
  </si>
  <si>
    <t xml:space="preserve"> Piano song tutorials
 Easy piano songs
 Popular piano songs
 Beginner piano songs
 Piano sheet music
 Piano lessons online
 Piano songs for beginners
 Piano tutorials for beginners
 Learn piano songs fast
 Piano songs to impress
1 Piano songs to play for friends
1 Piano songs to learn quickly
1 Piano songs for kids
1 Intermediate piano songs
1 Advanced piano songs</t>
  </si>
  <si>
    <t>what chinese language should i learn</t>
  </si>
  <si>
    <t xml:space="preserve"> Best Chinese language to learn
 Mandarin vs Cantonese
 Choosing a Chinese dialect
 Benefits of learning Chinese
 Simplified vs Traditional Chinese
 Which Chinese language is most useful
 Differences between Chinese dialects
 Learning Mandarin or Cantonese
 Chinese language learning tips
 Top Chinese languages to learn</t>
  </si>
  <si>
    <t>learn avada kedavra</t>
  </si>
  <si>
    <t xml:space="preserve"> Avada Kedavra curse
 Learn Avada Kedavra spell
 How to cast Avada Kedavra
 Avada Kedavra incantation
 Avada Kedavra tutorial
 Avada Kedavra training
 Dark magic spells
 Harry Potter spells
 Avada Kedavra pronunciation
 Avada Kedavra meaning</t>
  </si>
  <si>
    <t>how to learn to play the saxophone</t>
  </si>
  <si>
    <t xml:space="preserve"> Saxophone lessons
 Saxophone beginner guide
 Saxophone tutorial
 Saxophone practice tips
 Saxophone techniques
 Saxophone fingering chart
 Saxophone scales
 Saxophone exercises
 Saxophone music theory
 Saxophone embouchure
1 Saxophone breathing techniques
1 Saxophone improvisation
1 Saxophone resources
1 Saxophone for beginners
1 Saxophone online lessons</t>
  </si>
  <si>
    <t>fastest way to learn portuguese</t>
  </si>
  <si>
    <t xml:space="preserve"> Learn Portuguese quickly
 Speedy Portuguese learning
 Rapid Portuguese acquisition
 Efficient Portuguese learning methods
 Quick Portuguese language learning
 Fastest method to learn Portuguese
 Accelerated Portuguese learning
 Portuguese fluency in record time
 Learn Portuguese in weeks
 Master Portuguese fast</t>
  </si>
  <si>
    <t>at what age do children learn colors</t>
  </si>
  <si>
    <t xml:space="preserve"> Child development colors
 Color recognition in children
 Learning colors in early childhood
 Cognitive development colors
 Color learning milestones in children
 Teaching colors to toddlers
 Color identification in kids
 Age for children to learn colors
 Color perception in young children
 Color learning stages in toddlers</t>
  </si>
  <si>
    <t>best violin to learn on</t>
  </si>
  <si>
    <t xml:space="preserve"> Best violin for beginners 
 Top violin for beginners 
 Beginner violin recommendations 
 Best violin for learning 
 Quality violins for beginners 
 Affordable violins for beginners 
 Best violin brands for beginners 
 Beginner violin reviews 
 Easy to learn violin models 
 Beginner-friendly violins</t>
  </si>
  <si>
    <t>learn to line dance</t>
  </si>
  <si>
    <t xml:space="preserve"> Line dancing lessons
 Line dance tutorials
 Beginner line dancing
 Line dance classes
 Line dance steps
 Line dancing for beginners
 Line dancing instructions
 Line dance choreography
 Line dance music
 Line dance videos
1 Line dance routines
1 Line dancing workshops
1 Line dancing events
1 Line dance groups
1 Line dance techniques</t>
  </si>
  <si>
    <t>learn how to float</t>
  </si>
  <si>
    <t xml:space="preserve"> Floating techniques
 Floating tips
 How to float in water
 Learn to float in swimming
 Floating lessons
 Float training
 Floating for beginners
 Improving floating skills
 Floating exercises
 Floating drills</t>
  </si>
  <si>
    <t>is it difficult to learn korean</t>
  </si>
  <si>
    <t xml:space="preserve"> Learn Korean difficulty
 Korean language learning challenges
 Korean language difficulty level
 Korean language learning obstacles
 Korean language learning tips
 Is learning Korean hard?
 Korean language learning struggles
 Korean language learning resources
 Korean language study difficulties
 How to learn Korean easily</t>
  </si>
  <si>
    <t>learn to fly 3 unblocked at school</t>
  </si>
  <si>
    <t xml:space="preserve"> Learn to Fly 3
 Unblocked
 School
 Online game
 Flash game
 Flying game
 Arcade game
 Educational game
 Play at school
 Free game
1 Browser game
1 Flight simulator
1 Flying penguin
1 Upgrade game
1 Physics-based game</t>
  </si>
  <si>
    <t>best way to learn autocad</t>
  </si>
  <si>
    <t xml:space="preserve"> AutoCAD tutorials
 AutoCAD training
 AutoCAD classes
 AutoCAD courses
 AutoCAD online learning
 AutoCAD beginner tips
 AutoCAD advanced techniques
 AutoCAD certification
 AutoCAD self-study
 AutoCAD resources</t>
  </si>
  <si>
    <t>how to learn the drums</t>
  </si>
  <si>
    <t xml:space="preserve"> Drum lessons
 Drum tutorials
 Drumming techniques
 Drumming for beginners
 Drumming tips
 Drumming exercises
 Drumming fundamentals
 Drumming skills
 Drumming practice
 Drumming resources
1 Drumming techniques for beginners
1 Drumming techniques for intermediates
1 Online drum lessons
1 Best way to learn drums
1 Drumming basics
1 Drumming lessons for adults
1 Drumming lessons for kids
1 Drumming lessons for beginners
1 Drumming lessons online
20. Drumming lessons near me</t>
  </si>
  <si>
    <t>is chinese a hard language to learn</t>
  </si>
  <si>
    <t xml:space="preserve"> Chinese language difficulty
 Learning Chinese challenges
 Mandarin language complexity
 Learning Chinese tips
 Chinese language difficulty level
 Is Chinese hard to master
 Learning Mandarin struggles
 Chinese language learning obstacles
 Tips for learning Chinese language
 Mandarin language learning curve</t>
  </si>
  <si>
    <t>https//hah.docebosaas.com/learn</t>
  </si>
  <si>
    <t xml:space="preserve"> Online learning platform
 E-learning
 Docebo SaaS
 Learning management system
 Online courses
 Training software
 Corporate training
 Professional development
 Cloud-based learning
 Employee education</t>
  </si>
  <si>
    <t>open space to learn driving near me</t>
  </si>
  <si>
    <t xml:space="preserve"> Driving school near me
 Open space driving practice
 Learn to drive locally
 Driving practice area
 Beginner driving lessons
 Driving training ground
 Open driving space for learners
 Driving instruction near me
 Safe driving practice area
 Driving skills practice spot</t>
  </si>
  <si>
    <t>learn telugu app</t>
  </si>
  <si>
    <t xml:space="preserve"> Learn Telugu
 Telugu language app
 Telugu learning app
 Telugu lessons online
 Telugu vocabulary app
 Telugu speaking app
 Telugu grammar app
 Telugu language course
 Best Telugu learning app
 Telugu language tutorial
1 Telugu language classes
1 Telugu language for beginners
1 Telugu language practice
1 Telugu language study app
1 Telugu language fluency.</t>
  </si>
  <si>
    <t>how did you manage a situation or challenge that you didn’t expect? what did you learn from it?</t>
  </si>
  <si>
    <t xml:space="preserve"> Unexpected challenge management
 Overcoming unexpected obstacles
 Dealing with unexpected situations
 Coping with unexpected challenges
 Problem-solving unexpected issues
 Learning from unexpected challenges
 Adapting to unexpected circumstances
 Unexpected challenge resolution
 Unexpected situation management
 Unexpected challenge reflection</t>
  </si>
  <si>
    <t>how to learn multiplication tables fast</t>
  </si>
  <si>
    <t xml:space="preserve"> Multiplication tables
 Learn multiplication fast
 Memorize multiplication tables
 Quick multiplication learning
 Multiplication tricks
 Speedy multiplication learning
 Memorization techniques for multiplication tables
 Fast multiplication mastery
 Multiplication table shortcuts
 Rapid multiplication learning techniques</t>
  </si>
  <si>
    <t>best scales to learn on guitar</t>
  </si>
  <si>
    <t xml:space="preserve"> Best guitar scales for beginners
 Guitar scales for beginners
 Easy guitar scales to learn
 Essential guitar scales
 Beginner guitar scales
 Guitar scales for beginners to learn first
 Must-know guitar scales
 Top guitar scales for beginners
 Guitar scales every beginner should know
 Simple guitar scales for beginners</t>
  </si>
  <si>
    <t>how hard are drums to learn</t>
  </si>
  <si>
    <t xml:space="preserve"> Drumming difficulty
 Drumming skill level
 Learning drums
 Drumming proficiency
 Drumming challenges
 Drumming techniques
 Drumming lessons
 Drumming practice
 Drumming progress
 Drumming mastery</t>
  </si>
  <si>
    <t>how to learn animation</t>
  </si>
  <si>
    <t xml:space="preserve"> Animation tutorials
 Animation courses online
 Animation techniques
 Animation software
 Animation tools
 Animation basics
 Animation for beginners
 Animation resources
 Animation tips
 Animation training
1 Animation skills
1 Animation classes
1 Animation workshops
1 Animation education
1 Animation curriculum</t>
  </si>
  <si>
    <t>is spanish difficult to learn</t>
  </si>
  <si>
    <t xml:space="preserve"> Is Spanish difficult
 Learn Spanish difficulty
 Spanish language challenges
 Spanish learning obstacles
 Is Spanish hard to learn
 Tips for learning Spanish
 Spanish fluency
 Spanish language barriers
 Spanish learning resources
 Spanish language skills</t>
  </si>
  <si>
    <t>how hard is it to learn calculus</t>
  </si>
  <si>
    <t xml:space="preserve"> Learning calculus difficulty
 Calculus learning curve
 Difficulty of learning calculus
 Calculus learning challenges
 Is calculus hard to learn
 Mastering calculus
 Calculus study tips
 Calculus learning strategies
 Overcoming calculus difficulties
 Calculus learning process</t>
  </si>
  <si>
    <t>easiest sport to learn</t>
  </si>
  <si>
    <t xml:space="preserve"> Easiest sport to learn
 Beginner-friendly sports
 Simple sports for beginners
 Quick sports to pick up
 Easy sports for beginners
 Low learning curve sports
 Basic sports for beginners
 Entry-level sports
 Beginner sports
 Simple sports to start with</t>
  </si>
  <si>
    <t>top 10 hardest instruments to learn</t>
  </si>
  <si>
    <t xml:space="preserve"> Hardest instruments to learn
 Top 10 difficult musical instruments
 Challenging musical instruments
 Most difficult instruments for beginners
 Instruments with steep learning curve
 Top 10 complex musical instruments
 Instruments that require dedication to learn
 Difficult musical instruments for beginners
 Instruments that are hard to master
 Most challenging instruments for musicians</t>
  </si>
  <si>
    <t>do you have to learn a foreign language in high school</t>
  </si>
  <si>
    <t xml:space="preserve"> Foreign language requirement
 High school language classes
 Learning a second language
 Language education in high school
 Importance of learning a foreign language
 Language requirement for graduation
 Benefits of studying a foreign language
 Language learning in high school curriculum
 Foreign language proficiency in high school
 Mandatory language classes in high school</t>
  </si>
  <si>
    <t>best shows to learn spanish</t>
  </si>
  <si>
    <t xml:space="preserve"> Best Spanish language learning shows
 Top shows for learning Spanish
 Spanish learning TV shows
 Spanish immersion shows
 Educational Spanish shows
 Spanish language series
 Shows to improve Spanish skills
 Spanish language television programs
 Spanish learning resources
 Spanish language learning through shows</t>
  </si>
  <si>
    <t>how long would it take to learn russian</t>
  </si>
  <si>
    <t xml:space="preserve"> Learn Russian language
 Russian language learning time
 How to learn Russian quickly
 Russian language fluency
 Russian language proficiency
 Russian language study duration
 Russian language learning tips
 Russian language course length
 Learn Russian language online
 Russian language learning resources</t>
  </si>
  <si>
    <t>self learn piano</t>
  </si>
  <si>
    <t xml:space="preserve"> Self learn piano
 Piano learning resources
 Online piano lessons
 Piano tutorials for beginners
 Self-taught piano techniques
 Piano practice tips
 Piano learning apps
 Best piano learning websites
 Piano learning for adults
 Self-paced piano learning
1 Piano learning videos
1 Piano learning software
1 Piano learning books
1 Piano learning techniques
1 Self-guided piano lessons</t>
  </si>
  <si>
    <t>learn to crochet stuffed animals</t>
  </si>
  <si>
    <t xml:space="preserve"> Crochet stuffed animals
 Crochet tutorials
 Amigurumi patterns
 Crochet for beginners
 Stuffed animal patterns
 DIY crochet projects
 Learn amigurumi
 Crochet animal toys
 Step-by-step crochet
 Crochet techniques</t>
  </si>
  <si>
    <t>words for preschoolers to learn</t>
  </si>
  <si>
    <t xml:space="preserve"> Preschool vocabulary
 Early childhood words
 Kindergarten sight words
 Basic words for kids
 Vocabulary for young children
 Educational words for preschoolers
 Simple words for toddlers
 Beginning reading words
 Sight words for preschool
 Vocabulary building for preschoolers</t>
  </si>
  <si>
    <t>books to learn spanish</t>
  </si>
  <si>
    <t xml:space="preserve"> Spanish language learning books
 Best books to learn Spanish
 Spanish study guides
 Spanish grammar books
 Spanish vocabulary books
 Spanish language workbooks
 Learn Spanish through books
 Spanish textbooks for beginners
 Spanish language learning resources
 Top books to learn Spanish efficiently</t>
  </si>
  <si>
    <t>learn to drink black coffee</t>
  </si>
  <si>
    <t xml:space="preserve"> Black coffee benefits
 How to drink black coffee
 Black coffee for beginners
 Black coffee tips
 Coffee drinking tips
 Benefits of black coffee
 Black coffee for health
 Black coffee taste
 How to enjoy black coffee
 Black coffee brewing techniques</t>
  </si>
  <si>
    <t>is skiing or snowboarding easier to learn</t>
  </si>
  <si>
    <t xml:space="preserve"> Skiing vs snowboarding
 Easier to learn skiing or snowboarding
 Beginner skiing tips
 Beginner snowboarding tips
 Skiing for beginners
 Snowboarding for beginners
 Which is easier - skiing or snowboarding?
 Learning to ski vs learning to snowboard
 Skiing lessons for beginners
 Snowboarding lessons for beginners</t>
  </si>
  <si>
    <t>learn arabic numbers</t>
  </si>
  <si>
    <t xml:space="preserve"> Arabic numerals
 Learn Arabic numbers
 Arabic number system
 Arabic numerals tutorial
 How to write Arabic numbers
 Arabic numbers for beginners
 Arabic numbers chart
 Arabic numbers pronunciation
 Arabic numbers symbols
 Arabic numbers exercises</t>
  </si>
  <si>
    <t>most important guitar scales to learn</t>
  </si>
  <si>
    <t xml:space="preserve"> Guitar scales
 Music theory
 Guitar lessons
 Beginner guitar scales
 Intermediate guitar scales
 Advanced guitar scales
 Major scales
 Minor scales
 Pentatonic scales
 Blues scales
1 Jazz scales
1 Guitar soloing
1 Fretboard knowledge
1 Guitar techniques
1 Guitar practice routine</t>
  </si>
  <si>
    <t>best bikes to learn on</t>
  </si>
  <si>
    <t xml:space="preserve"> Best bikes for beginners
 Beginner-friendly bikes
 Easy-to-ride bikes for new riders
 Top bikes for learning to ride
 Beginner motorcycles
 Best bikes for new riders
 Beginner bike recommendations
 Entry-level motorcycles
 Beginner bike options
 Motorcycle for beginners</t>
  </si>
  <si>
    <t>what are the easiest languages to learn for spanish speakers</t>
  </si>
  <si>
    <t xml:space="preserve"> Easiest languages for Spanish speakers
 Simple languages for Spanish speakers
 Quick languages to learn for Spanish speakers
 Languages similar to Spanish
 Beginner-friendly languages for Spanish speakers
 Effortless languages for Spanish speakers
 Languages with similarities to Spanish
 Fastest languages to learn for Spanish speakers
 Basic languages for Spanish speakers
 Smooth languages for Spanish speakers</t>
  </si>
  <si>
    <t>what are the hardest programming languages to learn</t>
  </si>
  <si>
    <t xml:space="preserve"> Hardest programming languages
 Difficult programming languages
 Challenging coding languages
 Most complex programming languages
 Most difficult coding languages
 Top challenging programming languages
 Toughest programming languages
 Most demanding coding languages
 Programming languages with steep learning curve
 Most intricate programming languages</t>
  </si>
  <si>
    <t>asl sign learn</t>
  </si>
  <si>
    <t xml:space="preserve"> ASL sign language
 Learn ASL signs
 American Sign Language
 ASL alphabet
 ASL dictionary
 ASL phrases
 ASL classes online
 Sign language tutorials
 ASL signs for beginners
 Deaf culture and ASL
1 ASL resources
1 ASL lessons
1 ASL fingerspelling
1 ASL basics
1 ASL certification programs</t>
  </si>
  <si>
    <t>where to learn swords wow classic</t>
  </si>
  <si>
    <t xml:space="preserve"> Swords training in WoW Classic
 Best places to learn swords in WoW Classic
 Sword skills in WoW Classic
 Sword training locations in WoW Classic
 How to learn swords in WoW Classic
 Sword mastery in WoW Classic
 WoW Classic sword training guide
 Sword proficiency in WoW Classic
 Sword learning tips for WoW Classic
 Where to find sword trainers in WoW Classic</t>
  </si>
  <si>
    <t>what is the best programming language to learn for cyber security</t>
  </si>
  <si>
    <t xml:space="preserve"> Best programming language for cyber security
 Top programming languages for cyber security
 Cyber security programming languages
 Learn programming language for cyber security
 Best coding language for cyber security
 Cyber security language to learn
 Programming languages for cyber security jobs
 Cyber security programming language comparison
 Most important programming language for cyber security
 Best programming language for ethical hacking</t>
  </si>
  <si>
    <t>learn to be a butcher</t>
  </si>
  <si>
    <t xml:space="preserve"> Butcher training
 Butchery skills
 Meat cutting techniques
 Butcher apprenticeship
 Butcher certification
 Butcher education
 Butchering classes
 Meat processing course
 Butcher school
 Butcher training program</t>
  </si>
  <si>
    <t>can yamper learn cut</t>
  </si>
  <si>
    <t xml:space="preserve"> Yamper learn cut
 Pokemon Yamper
 Cut move in Pokemon
 How to teach Cut to Yamper
 Yamper moveset
 Pokemon Sword and Shield
 Yamper evolution
 HM Cut in Pokemon
 Can Yamper use HM Cut
 Pokemon move Cut</t>
  </si>
  <si>
    <t>they never learn layne fargo</t>
  </si>
  <si>
    <t xml:space="preserve"> Layne Fargo
 They Never Learn
 Book review
 Psychological thriller
 Female protagonist
 Suspense novel
 Crime fiction
 Author interview
 Feminist literature
 Bestselling author
1 Character development
1 Plot twists
1 Strong female lead
1 Thriller genre
1 Psychological suspense
1 Dark academia
1 Female empowerment
1 Domestic thriller
1 Book recommendations
20. Women in literature</t>
  </si>
  <si>
    <t>what is the hardest asian language to learn</t>
  </si>
  <si>
    <t xml:space="preserve"> Hardest Asian language to learn
 Most difficult Asian language
 Challenging Asian languages
 Asian language difficulty ranking
 Hardest language to learn in Asia
 Most complex Asian language
 Difficulties of learning Asian languages
 Asian language learning challenges
 Toughest Asian language to master
 Asian language proficiency levels</t>
  </si>
  <si>
    <t>can you learn to sing good</t>
  </si>
  <si>
    <t xml:space="preserve"> How to sing well
 Singing techniques
 Vocal training
 Improve singing voice
 Singing lessons
 Vocal exercises
 Singing tips
 Develop singing skills
 Vocal coaching
 Singing practice techniques</t>
  </si>
  <si>
    <t>best podcasts to learn something new</t>
  </si>
  <si>
    <t xml:space="preserve"> best podcasts for learning
 educational podcasts
 informative podcasts
 podcasts for personal growth
 top podcasts for knowledge
 podcasts for self-improvement
 podcasts for expanding your mind
 best podcasts for education
 podcasts for lifelong learning
 podcasts for intellectual growth</t>
  </si>
  <si>
    <t>learn how to fly idle</t>
  </si>
  <si>
    <t xml:space="preserve"> Idle flying techniques
 Flying idle tips
 Idle flying tutorial
 Learn to fly idle
 Idle flying lessons
 Idle flying for beginners
 How to fly idle
 Idle flying maneuvers
 Idle flying skills
 Idle flying techniques for RC planes</t>
  </si>
  <si>
    <t>learn how to window tint</t>
  </si>
  <si>
    <t xml:space="preserve"> Window tinting tutorial
 DIY window tinting
 Window tinting tips
 Window tinting techniques
 Window tinting guide
 How to tint car windows
 Window tinting for beginners
 Best window tinting practices
 Window tinting step by step
 Window tinting process explained</t>
  </si>
  <si>
    <t>learn how to do data entry</t>
  </si>
  <si>
    <t xml:space="preserve"> Data entry tutorials
 Data entry training
 Data entry skills
 Data entry techniques
 Data entry courses
 Data entry basics
 Data entry for beginners
 Data entry tips
 Data entry best practices
 Data entry online tutorials</t>
  </si>
  <si>
    <t>songs to learn</t>
  </si>
  <si>
    <t xml:space="preserve"> Songs to learn for beginners
 Easy songs to learn on guitar
 Popular songs to learn on piano
 Songs to learn for vocal practice
 Best songs to learn for beginners
 Songs to learn for kids
 Songs to learn for intermediate players
 Songs to learn for advanced musicians
 Fun songs to learn on ukulele
 Classic songs to learn on drums</t>
  </si>
  <si>
    <t>coolmath games learn to fly 2</t>
  </si>
  <si>
    <t xml:space="preserve"> Coolmath games
 Learn to fly 2
 Online games
 Math games
 Flying games
 Educational games
 Physics games
 Cool math
 Fun learning games
 Coolmathgames.com</t>
  </si>
  <si>
    <t>how to learn how to squirt</t>
  </si>
  <si>
    <t xml:space="preserve"> Female ejaculation techniques
 G-spot stimulation
 Squirting tips
 Female orgasm techniques
 Squirting tutorial
 Female ejaculation guide
 Squirting orgasm techniques
 How to make a woman squirt
 Female pleasure techniques
 Squirting exercises</t>
  </si>
  <si>
    <t>best app to learn italian for travel</t>
  </si>
  <si>
    <t xml:space="preserve"> Best app to learn Italian
 Italian language learning app
 Travel Italian app
 Learn Italian for travel
 Top Italian language app
 Italian learning tool for travelers
 Best app for learning Italian for trips
 Italian language app for tourists
 Traveler's guide to learning Italian
 Mobile app for Italian language learning.</t>
  </si>
  <si>
    <t>how long does it take to learn sas</t>
  </si>
  <si>
    <t xml:space="preserve"> SAS learning time
 SAS training duration
 Learn SAS timeline
 SAS skill development
 Time to master SAS
 SAS learning curve
 SAS proficiency timeframe
 How to learn SAS quickly
 SAS learning process
 SAS beginner to expert timeline</t>
  </si>
  <si>
    <t>how long to learn c programming</t>
  </si>
  <si>
    <t xml:space="preserve"> C programming learning time
 How to learn C programming quickly
 C programming study duration
 C programming learning curve
 Best way to learn C programming
 C programming skill development time
 C programming mastery timeline
 How long does it take to master C programming
 C programming proficiency timeline
 Learn C programming efficiently</t>
  </si>
  <si>
    <t>what is a impressive college to learn about being a lawyer in new york city</t>
  </si>
  <si>
    <t xml:space="preserve"> Impressive college for law in New York City
 Best law schools in NYC
 Top colleges for aspiring lawyers in NYC
 Law school rankings in New York City
 Prestigious law schools in NYC
 Top universities for studying law in NYC
 Best colleges for future lawyers in New York City
 Top law programs in NYC
 Law school options in New York City
 Best schools for legal education in NYC</t>
  </si>
  <si>
    <t>which is the study of people as inherently good and motivated to learn and improve?</t>
  </si>
  <si>
    <t xml:space="preserve"> Positive psychology
 Humanistic psychology
 Intrinsic motivation
 Growth mindset
 Self-actualization
 Optimism
 Personal development
 Strength-based approach
 Positive mindset
 Motivation theory</t>
  </si>
  <si>
    <t>can you learn to sing well</t>
  </si>
  <si>
    <t xml:space="preserve"> Singing lessons
 Vocal training
 Improve singing voice
 Learn to sing well
 Vocal exercises
 Singing techniques
 Vocal coach
 Singing tips
 Develop singing skills
 Singing practice
1 Vocal range
1 Singing classes
1 Online singing lessons
1 Singing workshops
1 Singing tutorials</t>
  </si>
  <si>
    <t>easy card tricks to learn</t>
  </si>
  <si>
    <t xml:space="preserve"> Easy card tricks
 Learn card tricks
 Simple card tricks
 Beginner card tricks
 Card magic tricks
 Quick card tricks
 Step-by-step card tricks
 Basic card tricks
 Impressive card tricks
 Card trick tutorials
1 Magic card tricks for beginners
1 Easy magic tricks with cards
1 Card trick tips
1 Fun card tricks to learn
1 Amazing card tricks for beginners</t>
  </si>
  <si>
    <t>how long does sign language take to learn</t>
  </si>
  <si>
    <t xml:space="preserve"> Sign language learning time
 How long to learn sign language
 Sign language fluency timeline
 Sign language proficiency duration
 Learning curve for sign language
 Time needed to master sign language
 Sign language skill development
 Sign language proficiency level
 Sign language learning process
 Sign language education timeline</t>
  </si>
  <si>
    <t>learn basic hindi words</t>
  </si>
  <si>
    <t xml:space="preserve"> Basic Hindi vocabulary
 Hindi language basics
 Learn Hindi words
 Essential Hindi phrases
 Hindi vocabulary for beginners
 Hindi language learning
 Hindi language tutorial
 Common Hindi words
 Hindi language basics for beginners
 Basic Hindi language lessons</t>
  </si>
  <si>
    <t>learn icelandic</t>
  </si>
  <si>
    <t xml:space="preserve"> Icelandic language learning
 Learn Icelandic online
 Icelandic language course
 Study Icelandic
 Icelandic language lessons
 How to speak Icelandic
 Icelandic vocabulary
 Icelandic grammar
 Icelandic language classes
 Best way to learn Icelandic</t>
  </si>
  <si>
    <t>is cyber security hard to learn</t>
  </si>
  <si>
    <t xml:space="preserve"> Cyber security training
 Cyber security skills
 Cyber security education
 Cyber security certifications
 Cyber security courses
 Cyber security career
 Cyber security industry
 Cyber security challenges
 Cyber security knowledge
 Cyber security expertise
1 Cyber security resources
1 Cyber security best practices
1 Cyber security fundamentals
1 Cyber security technology
1 Cyber security tools</t>
  </si>
  <si>
    <t>best free apps to learn tagalog</t>
  </si>
  <si>
    <t xml:space="preserve"> Tagalog language learning apps
 Free Tagalog learning tools
 Best apps for learning Tagalog
 Tagalog language apps for beginners
 Top free apps for Tagalog learning
 Learn Tagalog online for free
 Tagalog language learning resources
 Free Tagalog lessons online
 Tagalog language learning apps for Android
 Best Tagalog learning apps for iPhone</t>
  </si>
  <si>
    <t>can you learn another language in your sleep</t>
  </si>
  <si>
    <t xml:space="preserve"> Language learning while sleeping
 Learning a new language in your sleep
 Sleep learning for language acquisition
 Subliminal learning for languages
 How to learn a language while you sleep
 Is it possible to learn a language during sleep
 Sleep-assisted language learning
 Techniques for learning languages while sleeping
 Can you absorb a new language while asleep
 Benefits of learning languages in your sleep</t>
  </si>
  <si>
    <t>how long to learn acoustic guitar</t>
  </si>
  <si>
    <t xml:space="preserve"> How long to learn acoustic guitar
 Acoustic guitar learning time
 Learn acoustic guitar duration
 Acoustic guitar skill development
 Acoustic guitar practice time
 Acoustic guitar learning curve
 Acoustic guitar progress timeline
 Beginner acoustic guitar timeline
 Acoustic guitar mastery time
 Acoustic guitar learning journey</t>
  </si>
  <si>
    <t>learn to draw realistic</t>
  </si>
  <si>
    <t xml:space="preserve"> Realistic drawing techniques
 How to draw realistically
 Realistic art tutorials
 Drawing realistic portraits
 Realistic drawing tips
 Realistic drawing for beginners
 Realistic drawing classes
 Realistic drawing skills
 Realistic drawing practice
 Realistic drawing exercises</t>
  </si>
  <si>
    <t>how to learn how to float</t>
  </si>
  <si>
    <t xml:space="preserve"> How to float
 Floating techniques
 Learning to float
 Floatation tips
 Buoyancy skills
 Swimming float
 Floating exercises
 Floating for beginners
 Floating lessons
 Mastering the float</t>
  </si>
  <si>
    <t>best resources to learn coding</t>
  </si>
  <si>
    <t xml:space="preserve"> Coding tutorials
 Online coding courses
 Programming resources
 Coding books
 Coding websites
 Learn to code online
 Coding for beginners
 Coding bootcamps
 Coding workshops
 Coding classes
1 Coding resources for beginners
1 Best coding resources
1 Coding resources for self-taught programmers
1 Coding resources for kids
1 Coding resources for students</t>
  </si>
  <si>
    <t>what grade do you learn multiplication and division</t>
  </si>
  <si>
    <t xml:space="preserve"> Multiplication and division learning age
 Elementary school math curriculum
 When do kids learn multiplication and division
 Grade level for multiplication and division
 Math skills development timeline
 Multiplication and division education age
 Learning multiplication and division in school
 Curriculum for teaching multiplication and division
 Grade level for math operations
 Developmental stages for math skills</t>
  </si>
  <si>
    <t>subjects to learn</t>
  </si>
  <si>
    <t xml:space="preserve"> Subjects to learn
 Education topics
 Learning new subjects
 Popular subjects to study
 Curriculum topics
 Interesting subjects to learn
 Educational subjects
 Best subjects to study
 High-demand subjects
 Academic disciplines</t>
  </si>
  <si>
    <t>learn to fly unlocked</t>
  </si>
  <si>
    <t xml:space="preserve"> Flight training
 Pilot lessons
 Aviation courses
 Flight simulator
 Aircraft navigation
 Flying skills
 Unlocked flight training
 Pilot certification
 Flight school
 Aviation education.</t>
  </si>
  <si>
    <t>learn to dance sexy</t>
  </si>
  <si>
    <t xml:space="preserve"> Sexy dance lessons
 Learn seductive dance moves
 How to dance provocatively
 Sensual dance tutorials
 Sexy dance classes
 Mastering sexy dance techniques
 Seduction through dance
 Dance like a seductress
 Unleash your inner sexiness through dance
 Become a sensual dancer</t>
  </si>
  <si>
    <t>learn hvac online free</t>
  </si>
  <si>
    <t xml:space="preserve"> HVAC online courses
 Free HVAC training
 HVAC certification online
 HVAC classes online
 Learn HVAC for free
 Online HVAC education
 HVAC tutorials online
 Free HVAC courses
 HVAC training programs online
 HVAC certification programs online</t>
  </si>
  <si>
    <t>whats the hardest languge to learn</t>
  </si>
  <si>
    <t xml:space="preserve"> Hardest language to learn
 Most difficult language to master
 Challenging languages to study
 Complex languages to learn
 Top difficult languages to speak
 Most complicated languages to understand
 Languages with steep learning curve
 Toughest languages to pick up
 Most demanding languages to master
 Most intricate languages to comprehend</t>
  </si>
  <si>
    <t>how to learn to be a locksmith</t>
  </si>
  <si>
    <t xml:space="preserve"> Locksmith training
 Locksmith apprenticeship
 Locksmith certification
 Locksmith skills
 Lock picking techniques
 Locksmith courses
 Locksmith education
 Locksmith tools
 Locksmith career
 Locksmith industry trends
1 Locksmith job opportunities
1 Locksmith training programs
1 Locksmith certification requirements
1 Locksmith apprenticeship programs
1 Locksmith training courses.</t>
  </si>
  <si>
    <t>learn to sew kits</t>
  </si>
  <si>
    <t xml:space="preserve"> Sewing kits for beginners
 DIY sewing projects
 Sewing starter kits
 Sewing supplies for beginners
 Beginner sewing kits
 Sewing kits for adults
 Sewing kits for kids
 Learn to sew kits for beginners
 Sewing kits with instructions
 Sewing kits for beginners with patterns</t>
  </si>
  <si>
    <t>leapfrog scoop and learn</t>
  </si>
  <si>
    <t xml:space="preserve"> LeapFrog Scoop and Learn
 Educational toys
 Interactive learning
 Preschool learning toys
 STEM toys
 LeapFrog toys
 Toddler educational toys
 Electronic learning toys
 LeapFrog Scoop and Learn review
 Best educational toys for toddlers</t>
  </si>
  <si>
    <t>evenflo exersaucer jump &amp; learn stationary jumper</t>
  </si>
  <si>
    <t xml:space="preserve"> Evenflo Exersaucer
 Jump &amp; Learn
 Stationary Jumper
 Baby Jumper
 Activity Center
 Developmental Toys
 Adjustable Height
 360 Degree Swivel Seat
 Learning Center
 Exersaucer Jumper
1 Baby Bouncer
1 Infant Jumper
1 Playtime Fun
1 Motor Skills Development
1 Interactive Play
1 Baby Gear
1 Safe and Secure
1 Evenflo Exersaucer Jumperoo
1 Baby Development
20. Playful Learning</t>
  </si>
  <si>
    <t>you better learn chinese buddy</t>
  </si>
  <si>
    <t xml:space="preserve"> Learn Chinese
 Chinese language
 Mandarin
 Chinese culture
 Study Chinese
 Chinese lessons
 Chinese language learning
 Chinese phrases
 Chinese vocabulary
 Chinese for beginners
1 Chinese language course
1 Chinese language app
1 Chinese language classes
1 Chinese language resources
1 Importance of learning Chinese</t>
  </si>
  <si>
    <t>easiest songs to learn on drums</t>
  </si>
  <si>
    <t xml:space="preserve"> Beginner drum songs
 Simple drum beats
 Easy drumming songs
 Basic drum patterns
 Drum songs for beginners
 Drumming for novices
 Beginner-friendly drum songs
 Easy drum songs for starters
 Simple drumming techniques
 Drumming tutorials for beginners</t>
  </si>
  <si>
    <t>best telenovelas to learn spanish</t>
  </si>
  <si>
    <t xml:space="preserve"> Best telenovelas for learning Spanish
 Spanish learning telenovelas
 Top telenovelas to improve Spanish skills
 Learn Spanish with telenovelas
 Spanish language telenovelas
 Best Spanish telenovelas for language learners
 Telenovelas for Spanish language practice
 Spanish immersion telenovelas
 Top telenovelas for learning Spanish
 Spanish learning through telenovelas.</t>
  </si>
  <si>
    <t>cast of come and learn with pibby!</t>
  </si>
  <si>
    <t xml:space="preserve"> Come and learn with Pibby cast
 Pibby show cast members
 Meet the cast of Come and Learn with Pibby
 Learn with Pibby actors
 Pibby educational series cast
 Cast members of Pibby's learning show
 Pibby TV show actors
 Pibby educational program cast
 Come and Learn with Pibby characters
 Pibby cast bios</t>
  </si>
  <si>
    <t>best way to learn unity</t>
  </si>
  <si>
    <t xml:space="preserve"> Unity tutorials
 Unity courses
 Unity learning resources
 Unity beginner guide
 Unity online classes
 Unity game development
 Unity training
 Unity skills
 Unity programming
 Unity tips and tricks</t>
  </si>
  <si>
    <t>what resource can best help you learn about the terrain</t>
  </si>
  <si>
    <t xml:space="preserve"> Terrain learning resources
 Terrain education
 Top terrain learning tools
 Terrain study materials
 Best terrain guides
 Terrain exploration resources
 Terrain knowledge sources
 Terrain information websites
 Terrain study resources
 Terrain learning platforms</t>
  </si>
  <si>
    <t>is it hard to learn how to play the violin</t>
  </si>
  <si>
    <t xml:space="preserve"> Learn violin
 Violin lessons
 Beginner violin
 Violin tutorials
 Violin techniques
 Violin practice
 Violin for beginners
 Violin difficulty
 Violin challenges
 Violin tips
1 Violin skills
1 Violin mastery
1 Violin progress
1 Violin improvement
1 Violin education</t>
  </si>
  <si>
    <t>is greek a difficult language to learn</t>
  </si>
  <si>
    <t xml:space="preserve"> Greek language difficulty
 Learning Greek language
 Greek language challenges
 Is Greek hard to learn
 Learning Greek as a second language
 Tips for learning Greek
 Greek language learning resources
 Greek language proficiency
 Greek language fluency
 Benefits of learning Greek</t>
  </si>
  <si>
    <t>easy ukulele songs to learn</t>
  </si>
  <si>
    <t xml:space="preserve"> Easy ukulele songs
 Ukulele songs for beginners
 Simple ukulele chords
 Ukulele tutorials
 Learn ukulele songs fast
 Popular ukulele songs
 Beginner ukulele songs
 Easy ukulele tabs
 Ukulele songs with easy chords
 Fun ukulele songs to learn</t>
  </si>
  <si>
    <t>learn to ride a dirt bike</t>
  </si>
  <si>
    <t xml:space="preserve"> Dirt bike riding lessons
 Dirt bike training
 Beginner dirt bike riding
 Dirt bike riding techniques
 Dirt bike safety tips
 Dirt bike riding skills
 Dirt bike riding for beginners
 How to ride a dirt bike
 Dirt bike riding classes
 Dirt bike riding tutorials</t>
  </si>
  <si>
    <t>how birds learn to fly</t>
  </si>
  <si>
    <t xml:space="preserve"> Bird flight training
 Avian flight development
 Bird flight techniques
 Learning to fly like a bird
 Bird flight adaptation
 Bird flight behavior
 Avian flight education
 Bird flight mechanics
 Bird flight evolution
 Bird flight physiology</t>
  </si>
  <si>
    <t>how hard to learn russian</t>
  </si>
  <si>
    <t xml:space="preserve"> Learn Russian difficulty
 Russian language learning
 Russian language difficulty level
 How difficult is it to learn Russian
 Russian language learning challenges
 Learning Russian language difficulty
 Tips for learning Russian language
 Russian language learning resources
 How to learn Russian effectively
 Russian language learning strategies</t>
  </si>
  <si>
    <t>learn to do a prostate massage (clip)</t>
  </si>
  <si>
    <t xml:space="preserve"> Prostate massage tutorial
 How to perform a prostate massage
 Prostate stimulation techniques
 Prostate massage clip
 Prostate massage video guide
 Prostate massage benefits
 Prostate massage for beginners
 Prostate massage techniques
 Prostate massage tips
 Prostate massage demonstration</t>
  </si>
  <si>
    <t>is it difficult to learn violin</t>
  </si>
  <si>
    <t xml:space="preserve"> Learn violin difficulty
 Violin learning challenges
 Difficulty of playing violin
 Violin lessons difficulty
 Is violin hard to learn
 Learn violin tips
 Mastering violin techniques
 Violin practice struggles
 Overcoming violin learning obstacles
 Beginner violin struggles</t>
  </si>
  <si>
    <t>learn violin near me</t>
  </si>
  <si>
    <t xml:space="preserve"> Violin lessons near me
 Violin classes nearby
 Local violin teachers
 Beginner violin lessons
 Advanced violin instruction
 Violin workshops in my area
 Private violin tutors
 Affordable violin lessons
 Learn violin fast
 Online violin lessons near me</t>
  </si>
  <si>
    <t>cool math games learn to fly 2</t>
  </si>
  <si>
    <t xml:space="preserve"> Cool math games
 Learn to fly 2
 Online math games
 Educational games
 Fun learning games
 Physics games
 Flying games
 Math learning activities
 Cool math games for kids
 Free online math games</t>
  </si>
  <si>
    <t>spanish shows on netflix to learn spanish</t>
  </si>
  <si>
    <t xml:space="preserve"> Spanish shows on Netflix
 Learn Spanish with Netflix
 Spanish language series on Netflix
 Best Spanish shows on Netflix for learning
 Spanish TV shows for language learning
 Netflix Spanish learning programs
 Top Spanish shows on Netflix
 Spanish series for Spanish learners on Netflix
 Spanish shows to improve language skills on Netflix
 Netflix shows to learn Spanish fluently</t>
  </si>
  <si>
    <t>how hard is it to learn the ukulele</t>
  </si>
  <si>
    <t xml:space="preserve"> Ukulele learning difficulty
 Ukulele learning curve
 Ukulele beginner challenges
 Ukulele skill level
 Ukulele learning process
 Ukulele practice tips
 Ukulele playing difficulty
 Ukulele mastery
 Ukulele techniques
 Ukulele tutorial difficulty</t>
  </si>
  <si>
    <t>lesson learn</t>
  </si>
  <si>
    <t xml:space="preserve"> Life lessons
 Lessons learned
 Valuable lessons
 Important lessons
 Learning experiences
 Personal growth
 Self-improvement
 Reflecting on lessons
 Life skills
 Growth mindset
1 Learning from mistakes
1 Wisdom gained
1 Key takeaways
1 Life-changing lessons
1 Transformative experiences</t>
  </si>
  <si>
    <t>at what age should a child learn multiplication</t>
  </si>
  <si>
    <t xml:space="preserve"> Child development milestones
 Early math skills
 Multiplication readiness
 Math education for kids
 Teaching multiplication to children
 Age-appropriate math skills
 Learning multiplication tables
 Educational milestones for kids
 Math curriculum for young learners
 Best age to introduce multiplication</t>
  </si>
  <si>
    <t>best places to learn sql</t>
  </si>
  <si>
    <t xml:space="preserve"> SQL tutorials
 SQL courses
 SQL training
 Best SQL learning resources
 SQL certification programs
 SQL classes
 Online SQL courses
 SQL workshops
 SQL bootcamps
 SQL learning platforms</t>
  </si>
  <si>
    <t>can sandshrew learn cut</t>
  </si>
  <si>
    <t xml:space="preserve"> Sandshrew moveset
 Sandshrew cut move
 Sandshrew learn HM cut
 Pokemon Sandshrew abilities
 Sandshrew cut move tutor
 Sandshrew evolution moves
 Sandshrew move compatibility
 How to teach Sandshrew cut
 Sandshrew TM cut
 Sandshrew breeding moves</t>
  </si>
  <si>
    <t>destinos learn spanish</t>
  </si>
  <si>
    <t xml:space="preserve"> Destinos
 Learn Spanish
 Spanish language
 Spanish learning
 Online Spanish courses
 Spanish immersion
 Spanish lessons
 Study abroad in Spain
 Spanish language program
 Destinos curriculum</t>
  </si>
  <si>
    <t>when do students learn long division</t>
  </si>
  <si>
    <t xml:space="preserve"> Long division learning
 Student division skills
 Division learning stages
 Teaching long division
 Student math development
 Division learning timeline
 Elementary division skills
 Long division instruction
 Math learning milestones
 Division mastery timeline</t>
  </si>
  <si>
    <t>come and learn with pibby!</t>
  </si>
  <si>
    <t xml:space="preserve"> Online learning 
 Educational resources 
 Interactive learning 
 Pibby learning platform 
 Digital learning 
 Virtual classroom 
 Personalized learning 
 Education technology 
 E-learning 
 Online tutoring 
1 Academic support 
1 Study tools 
1 Distance education 
1 Student engagement 
1 Learning management system</t>
  </si>
  <si>
    <t>can you learn russian on duolingo</t>
  </si>
  <si>
    <t xml:space="preserve"> Learn Russian online
 Russian language learning
 Duolingo Russian course
 Russian lessons on Duolingo
 How to learn Russian
 Russian language app
 Duolingo language learning
 Russian for beginners
 Russian vocabulary
 Russian grammar on Duolingo</t>
  </si>
  <si>
    <t>learn how to walk in heels</t>
  </si>
  <si>
    <t xml:space="preserve"> Walking in heels tips
 How to walk in high heels
 Heel walking techniques
 Mastering high heels
 Walking confidently in heels
 High heel walking tutorial
 Heel walking exercises
 Walking in stilettos
 High heel posture
 Heel walking for beginners</t>
  </si>
  <si>
    <t>best first song to learn on electric guitar</t>
  </si>
  <si>
    <t xml:space="preserve"> Best first song for electric guitar beginners
 Easy electric guitar songs for beginners
 Beginner electric guitar songs
 First electric guitar song to learn
 Simple electric guitar songs for beginners
 Easy electric guitar songs to start with
 Basic electric guitar songs for beginners
 Top beginner electric guitar songs
 Popular first electric guitar songs
 Easiest electric guitar songs for beginners</t>
  </si>
  <si>
    <t>best tv shows to watch to learn spanish</t>
  </si>
  <si>
    <t xml:space="preserve"> Best TV shows to learn Spanish
 Spanish language TV shows
 Spanish immersion TV shows
 Educational TV shows in Spanish
 Spanish language learning through TV shows
 Top TV shows for learning Spanish
 Spanish TV shows for beginners
 Spanish TV shows for language learners
 Best Spanish TV series for language learning
 Spanish language immersion through TV shows</t>
  </si>
  <si>
    <t>best apps to learn tagalog</t>
  </si>
  <si>
    <t xml:space="preserve"> Best apps for learning Tagalog
 Tagalog language learning apps
 Top Tagalog learning apps
 Learn Tagalog with apps
 Tagalog learning resources
 Tagalog language apps for beginners
 Tagalog vocabulary apps
 Tagalog grammar apps
 Interactive Tagalog learning apps
 Tagalog language study apps</t>
  </si>
  <si>
    <t>easy dance to learn</t>
  </si>
  <si>
    <t xml:space="preserve"> Beginner dance steps
 Simple dance routines
 Basic dance moves
 Easy dance tutorials
 Quick dance lessons
 Dance for beginners
 Step-by-step dance instructions
 Basic dance choreography
 Beginner-friendly dance styles
 Learn to dance easily</t>
  </si>
  <si>
    <t>learn how to spray paint</t>
  </si>
  <si>
    <t xml:space="preserve"> Spray painting techniques
 Spray painting tips
 Spray painting for beginners
 DIY spray painting
 Spray painting tutorials
 How to use spray paint
 Spray paint art
 Spray paint projects
 Spray paint safety
 Spray paint equipment</t>
  </si>
  <si>
    <t>what do 9th graders learn in math</t>
  </si>
  <si>
    <t xml:space="preserve"> 9th grade math curriculum
 Algebra in 9th grade
 Geometry for 9th graders
 Math topics for 9th grade
 Common Core math standards for 9th grade
 Math lessons for ninth graders
 Ninth grade math concepts
 High school math curriculum
 Math skills for 9th graders
 Math textbooks for 9th grade</t>
  </si>
  <si>
    <t>songs to learn electric guitar</t>
  </si>
  <si>
    <t xml:space="preserve"> Electric guitar songs for beginners
 Easy electric guitar songs
 Popular electric guitar songs to learn
 Best electric guitar songs for beginners
 Learn electric guitar songs fast
 Electric guitar songs for practice
 Classic electric guitar songs to learn
 Top electric guitar songs for beginners
 Intermediate electric guitar songs
 Electric guitar songs with tabs</t>
  </si>
  <si>
    <t>learn to tattoo kit</t>
  </si>
  <si>
    <t xml:space="preserve"> Tattoo kit for beginners
 Tattooing starter kit
 Tattoo equipment for learners
 Tattoo supplies for novices
 Tattoo artist beginner kit
 Best tattoo kit for beginners
 How to tattoo kit
 Tattoo machine starter kit
 Tattooing tools for beginners
 Tattoo training kit</t>
  </si>
  <si>
    <t>how long to learn sas</t>
  </si>
  <si>
    <t xml:space="preserve"> SAS learning time
 SAS training duration
 How to master SAS
 SAS learning curve
 SAS certification timeline
 SAS beginner guide
 Learning SAS quickly
 SAS course duration
 SAS self-study time
 SAS skill development timeline</t>
  </si>
  <si>
    <t>what are the hardest instruments to learn</t>
  </si>
  <si>
    <t xml:space="preserve"> Hardest instruments to learn
 Difficult musical instruments
 Challenging instruments to play
 Most complex musical instruments
 Instruments with steep learning curves
 Most difficult music instruments to master
 Instruments requiring advanced skills
 Complicated musical instruments
 Instruments that are hard to play
 Most challenging musical instruments to learn</t>
  </si>
  <si>
    <t>is epic easy to learn</t>
  </si>
  <si>
    <t xml:space="preserve"> Epic software tutorial
 Epic training program
 Epic user guide
 Epic beginner's guide
 Epic software learning curve
 Epic software tips
 How to use Epic software
 Epic software for beginners
 Epic software tutorial for beginners
 Epic software basics</t>
  </si>
  <si>
    <t>how to learn to drive fast</t>
  </si>
  <si>
    <t xml:space="preserve"> Speed driving techniques
 Fast driving lessons
 Accelerated driving skills
 Quick driving tips
 High-speed driving training
 Racing techniques for beginners
 Advanced driving maneuvers
 Speedy driving tutorials
 Efficient driving practices
 Quick acceleration techniques</t>
  </si>
  <si>
    <t>learn to fly chords</t>
  </si>
  <si>
    <t xml:space="preserve"> Learn to fly chords
 Guitar chords for Learn to fly
 How to play Learn to fly on guitar
 Learn to fly guitar tutorial
 Easy chords for Learn to fly
 Learn to fly acoustic chords
 Learn to fly chord progression
 Dave Grohl Learn to fly chords
 Nirvana Learn to fly chords
 Learn to fly chords and lyrics</t>
  </si>
  <si>
    <t>when do you learn long division</t>
  </si>
  <si>
    <t xml:space="preserve"> Long division learning
 Long division tutorial
 Long division practice
 Long division steps
 Long division method
 When to teach long division
 Long division for kids
 Long division techniques
 Long division process
 Long division strategies</t>
  </si>
  <si>
    <t>important scales to learn on guitar</t>
  </si>
  <si>
    <t xml:space="preserve"> Guitar scales
 Major scales
 Minor scales
 Pentatonic scales
 Blues scales
 Guitar lessons
 Guitar techniques
 Guitar practice
 Guitar theory
 Guitar exercises
1 Guitar scales for beginners
1 Guitar scales for advanced players
1 Guitar scales for improvisation
1 Guitar scales for soloing
1 Guitar scales for songwriting</t>
  </si>
  <si>
    <t>how to learn hiragana and katakana</t>
  </si>
  <si>
    <t xml:space="preserve"> Japanese writing system
 Hiragana and Katakana
 Learn Japanese characters
 Japanese alphabet
 Study Hiragana and Katakana
 Mastering Japanese scripts
 Hiragana vs Katakana
 Beginner Japanese writing
 Memorize Hiragana and Katakana
 Japanese language basics</t>
  </si>
  <si>
    <t>can you learn a new language while sleeping</t>
  </si>
  <si>
    <t xml:space="preserve"> Language learning while sleeping
 Learn a new language subconsciously
 Sleeping and language acquisition
 How to learn a language while asleep
 Benefits of learning a language during sleep
 Sleep learning for language acquisition
 Can you absorb a new language while sleeping
 Techniques for learning a language while asleep
 Sleep-assisted language learning
 Language retention during sleep</t>
  </si>
  <si>
    <t>learn to operate heavy equipment near me</t>
  </si>
  <si>
    <t xml:space="preserve"> Heavy equipment training near me
 Heavy equipment certification
 Heavy equipment operator classes
 Heavy equipment operator school
 Learn heavy equipment operation
 Heavy equipment training programs
 Heavy equipment operator certification
 Heavy equipment operator course
 Heavy equipment training school
 Hands-on heavy equipment training</t>
  </si>
  <si>
    <t>how to learn to tune cars</t>
  </si>
  <si>
    <t xml:space="preserve"> Car tuning
 Learn car tuning
 Car tuning basics
 Tuning cars for beginners
 DIY car tuning
 Car tuning techniques
 Engine tuning
 Performance tuning
 ECU tuning
 Tuning software
1 Car tuning courses
1 Tuning workshops
1 Tuning guides
1 Tuning tutorials
1 Tuning tips and tricks</t>
  </si>
  <si>
    <t>what can we learn from the woman at the well</t>
  </si>
  <si>
    <t xml:space="preserve"> Woman at the well
 Bible study
 Christian teachings
 Samaritan woman
 Gospel of John
 Jesus and the woman at the well
 Lessons from the Bible
 Spiritual growth
 Faith and forgiveness
 Living water in the Bible</t>
  </si>
  <si>
    <t>learn brands</t>
  </si>
  <si>
    <t xml:space="preserve"> Brand education
 Brand learning
 Brand knowledge
 Brand training
 Brand development
 Brand management
 Brand marketing
 Brand strategy
 Brand recognition
 Brand positioning
1 Brand identity
1 Brand differentiation
1 Brand loyalty
1 Brand consistency
1 Brand reputation
1 Brand building techniques
1 Brand awareness
1 Brand success
1 Brand growth
20. Brand innovation</t>
  </si>
  <si>
    <t>best spanish shows on netflix to learn spanish</t>
  </si>
  <si>
    <t xml:space="preserve"> Best Spanish shows on Netflix
 Learn Spanish with Netflix shows
 Spanish language shows on Netflix
 Top Spanish shows for language learning
 Popular Spanish series on Netflix
 Spanish TV shows for language learners
 Binge-worthy Spanish shows on Netflix
 Spanish shows with English subtitles on Netflix
 Spanish shows for beginners on Netflix
 How to learn Spanish with Netflix shows</t>
  </si>
  <si>
    <t>how to learn how to ride motorcycle</t>
  </si>
  <si>
    <t xml:space="preserve"> Motorcycle riding lessons
 Motorcycle training
 Beginner motorcycle tips
 Motorcycle safety course
 Motorcycle riding techniques
 Motorcycle riding school
 Motorcycle riding skills
 Motorcycle practice
 Motorcycle riding basics
 Motorcycle riding for beginners</t>
  </si>
  <si>
    <t>at what age do you learn to ride a bike</t>
  </si>
  <si>
    <t xml:space="preserve"> Learning to ride a bike
 Age to learn to ride a bike
 Bike riding skills
 Children learning to ride bikes
 Teaching kids to ride bikes
 Bicycle riding age
 Bike riding milestones
 Learning to ride a bike tips
 Parenting and bike riding
 Bike riding development</t>
  </si>
  <si>
    <t>how much does it cost to learn how to fly a helicopter</t>
  </si>
  <si>
    <t xml:space="preserve"> Helicopter flight training cost
 Helicopter pilot training expenses
 Learn to fly a helicopter cost
 Helicopter flight lessons pricing
 Helicopter pilot certification cost
 Helicopter flight school fees
 Helicopter pilot training tuition
 Cost of helicopter pilot license
 Helicopter flight training programs cost
 Helicopter pilot training courses fees</t>
  </si>
  <si>
    <t>cool bass lines to learn</t>
  </si>
  <si>
    <t xml:space="preserve"> Bass guitar lessons
 Bass guitar techniques
 Learn bass guitar
 Bass guitar tutorials
 Cool bass lines
 Bass guitar exercises
 Bass guitar tabs
 Easy bass lines
 Bass guitar for beginners
 Funk bass lines</t>
  </si>
  <si>
    <t>is russian hard to learn for english speakers</t>
  </si>
  <si>
    <t xml:space="preserve"> Russian language difficulty
 Learning Russian for English speakers
 Is Russian easy to learn
 Russian language challenges
 Tips for learning Russian
 Russian language for beginners
 Russian language resources
 Russian language study guide
 Russian language proficiency
 Russian language courses for English speakers</t>
  </si>
  <si>
    <t>is italian language hard to learn</t>
  </si>
  <si>
    <t xml:space="preserve"> Italian language difficulty
 Italian language learning challenges
 Is Italian hard to learn
 Italian language complexity
 Learning Italian difficulty level
 Italian language learning obstacles
 Italian language proficiency
 Tips for learning Italian
 Italian language learning strategies
 Italian language fluency goals</t>
  </si>
  <si>
    <t>how long to learn how to play guitar</t>
  </si>
  <si>
    <t xml:space="preserve"> Guitar learning time frame
 Guitar playing duration
 Guitar learning speed
 Guitar skill development time
 Guitar playing proficiency
 Guitar learning process
 Guitar learning timeline
 Guitar playing ability
 Guitar learning journey
 Guitar mastery timeframe</t>
  </si>
  <si>
    <t>learn drums at home</t>
  </si>
  <si>
    <t xml:space="preserve"> Online drum lessons
 Drumming tutorials
 Drumming classes
 Drumming courses
 Drum lessons for beginners
 Learn drums online
 Drumming instruction
 Drumming techniques
 Drumming exercises
 Drumming practice at home</t>
  </si>
  <si>
    <t>what's the most difficult instrument to learn</t>
  </si>
  <si>
    <t xml:space="preserve"> Most difficult instrument to learn
 Challenging musical instruments
 Hardest instrument to master
 Instrument with steep learning curve
 Difficult musical instruments to play
 Most complex instrument to learn
 Instrument requiring advanced skill
 Instrument with high level of difficulty
 Most challenging musical instrument
 Instruments that are hard to learn</t>
  </si>
  <si>
    <t>best instrument to learn</t>
  </si>
  <si>
    <t xml:space="preserve"> Best instrument to learn for beginners
 Top musical instruments for beginners
 Easiest instrument to learn for adults
 Popular instruments for beginners
 Best musical instrument for kids to learn
 Beginner-friendly musical instruments
 Top instruments for beginners to start with
 Simplest instrument to learn for beginners
 Beginner instruments for adults
 Best instrument for beginners to learn at home</t>
  </si>
  <si>
    <t>good tv shows to learn spanish</t>
  </si>
  <si>
    <t xml:space="preserve"> Spanish learning TV shows
 Best TV shows to learn Spanish
 Spanish language TV series
 Educational TV shows in Spanish
 Spanish immersion TV shows
 TV shows for Spanish language learners
 Spanish learning programs on TV
 Top Spanish TV shows for learning
 Spanish language learning shows
 Spanish TV shows with subtitles</t>
  </si>
  <si>
    <t>pokemon that can learn rock climb</t>
  </si>
  <si>
    <t xml:space="preserve"> Pokemon rock climb moves
 Rock climb TM Pokemon
 Pokemon with rock climb ability
 Best Pokemon for rock climb
 How to teach rock climb in Pokemon
 Rock climb move in Pokemon games
 Pokemon rock climb locations
 Rock climb move stats in Pokemon
 Rock climb move effects in battles
 List of Pokemon that can learn rock climb</t>
  </si>
  <si>
    <t>what songs should i learn on piano</t>
  </si>
  <si>
    <t xml:space="preserve"> Best piano songs to learn
 Popular piano songs for beginners
 Easy piano songs to learn
 Intermediate piano songs to master
 Advanced piano songs to challenge yourself
 Classic piano songs to play
 Modern piano songs to learn
 Top piano songs to practice
 Piano songs for different skill levels
 Piano songs to impress others</t>
  </si>
  <si>
    <t>learn mode on liftmaster garage door opener</t>
  </si>
  <si>
    <t xml:space="preserve"> Liftmaster garage door opener
 Learn mode
 Garage door opener programming
 Liftmaster remote programming
 How to set up Liftmaster garage door opener
 Garage door opener troubleshooting
 Liftmaster myq setup
 Garage door opener installation
 Liftmaster learn button
 Liftmaster programming instructions</t>
  </si>
  <si>
    <t>what do dogs learn from sniffing each other</t>
  </si>
  <si>
    <t xml:space="preserve"> Canine communication through scent
 Dog sniffing behavior
 Olfactory communication in dogs
 Social cues through scent in dogs
 Can dogs learn from sniffing other dogs?
 Understanding dog body language through scent
 Dog scent marking and communication
 The importance of sniffing for dogs
 How dogs gather information through scent
 Dog behavior and olfactory senses</t>
  </si>
  <si>
    <t>is ukelele easy to learn</t>
  </si>
  <si>
    <t xml:space="preserve"> Ukelele beginner tips
 Ukelele learning curve
 Ukelele for beginners
 Easy ukelele chords
 Ukelele tutorial
 Simple ukelele songs
 Ukelele lessons for beginners
 Ukelele playing techniques
 Ukelele practice tips
 Ukelele learning resources</t>
  </si>
  <si>
    <t>when does luffy learn observation haki</t>
  </si>
  <si>
    <t xml:space="preserve"> Luffy observation haki
 Luffy haki training
 Luffy power up
 Luffy new ability
 One Piece observation haki
 Monkey D. Luffy haki
 Luffy future powers
 Luffy haki progression
 Luffy advanced haki
 Luffy haki development</t>
  </si>
  <si>
    <t>first trick to learn on skateboard</t>
  </si>
  <si>
    <t xml:space="preserve"> Skateboarding basics
 Skateboard tricks for beginners
 Skateboarding tips for beginners
 Easy skateboard tricks
 Skateboard trick tutorials
 Skateboarding for beginners
 How to skateboard
 Skateboard trick progression
 Beginner skateboard tricks to learn first
 Skateboarding techniques for beginners</t>
  </si>
  <si>
    <t>how much does it cost to learn to fly a helicopter</t>
  </si>
  <si>
    <t xml:space="preserve"> Helicopter flight training cost
 Helicopter pilot training fees
 Learn to fly a helicopter price
 Helicopter flying lessons cost
 Helicopter pilot license cost
 Helicopter flight school tuition
 Helicopter pilot training expenses
 Cost of helicopter pilot certification
 Helicopter pilot training programs cost
 Helicopter flight instruction fees</t>
  </si>
  <si>
    <t>what moves can lucario learn</t>
  </si>
  <si>
    <t xml:space="preserve"> Lucario moveset
 Lucario move list
 Lucario best moves
 Lucario movepool
 Lucario move tutor
 Lucario move coverage
 Lucario egg moves
 Lucario TMs
 Lucario SMs
 Lucario move analysis</t>
  </si>
  <si>
    <t>learn to tig weld</t>
  </si>
  <si>
    <t xml:space="preserve"> Tig welding basics
 Tig welding techniques
 Tig welding for beginners
 Tig welding tips
 Tig welding classes
 Tig welding training
 Tig welding certification
 Tig welding courses online
 Tig welding equipment
 Tig welding safety
1 Tig welding materials
1 Tig welding projects
1 Tig welding tutorial
1 Tig welding videos
1 Tig welding workshops</t>
  </si>
  <si>
    <t>things to learn to do</t>
  </si>
  <si>
    <t xml:space="preserve"> How to
 Learn to
 Skills
 Techniques
 Master
 Improve
 Develop
 Practice
 Tips
 Tricks
1 Tutorials
1 Guides
1 Steps
1 Lessons
1 Educational
1 Training
1 Courses
1 Resources
1 Expertise
20. Knowledge</t>
  </si>
  <si>
    <t>how hard is to learn german</t>
  </si>
  <si>
    <t xml:space="preserve"> Learning German difficulty
 German language learning challenges
 How difficult is German to learn
 Tips for learning German
 German language study hurdles
 German grammar complexity
 Language learning obstacles
 German fluency obstacles
 German language proficiency
 German language learning strategies</t>
  </si>
  <si>
    <t>how long does it take to learn the acoustic guitar</t>
  </si>
  <si>
    <t xml:space="preserve"> Acoustic guitar learning time
 Learning acoustic guitar duration
 Acoustic guitar learning speed
 Guitar learning time frame
 Acoustic guitar skill development
 Acoustic guitar proficiency timeline
 Acoustic guitar learning process
 Acoustic guitar learning period
 Guitar learning progress timeline
 Acoustic guitar mastery time.</t>
  </si>
  <si>
    <t>what year do you learn geometry</t>
  </si>
  <si>
    <t xml:space="preserve"> Geometry learning year
 Geometry education timeline
 Geometry curriculum grade
 When is geometry taught
 Geometry learning age
 Geometry grade level
 Geometry school year
 Geometry learning stage
 Geometry educational level
 Geometry study year</t>
  </si>
  <si>
    <t>when do you learn multiplication in school</t>
  </si>
  <si>
    <t xml:space="preserve"> Multiplication learning age
 School multiplication curriculum
 Multiplication education timeline
 When is multiplication taught in school
 Multiplication grade level
 Elementary school multiplication
 Multiplication learning stage
 School math multiplication
 Multiplication learning progression
 Multiplication school age group</t>
  </si>
  <si>
    <t>craftsman garage opener learn button</t>
  </si>
  <si>
    <t xml:space="preserve"> Craftsman garage opener
 Learn button
 Garage opener programming
 Craftsman opener troubleshooting
 Garage door opener setup
 Craftsman garage door remote
 Garage opener manual
 Craftsman opener reset
 Learn button location
 Craftsman opener installation</t>
  </si>
  <si>
    <t>books on how to learn spanish</t>
  </si>
  <si>
    <t xml:space="preserve"> Spanish language learning books
 How to learn Spanish books
 Spanish grammar books
 Spanish vocabulary books
 Spanish conversation books
 Best books for learning Spanish
 Spanish language study guides
 Spanish language textbooks
 Spanish language workbooks
 Tips for learning Spanish from books</t>
  </si>
  <si>
    <t>best way to learn snowboarding</t>
  </si>
  <si>
    <t xml:space="preserve"> Snowboarding lessons
 Snowboarding tutorials
 Beginner snowboarding tips
 Snowboarding techniques
 Snowboarding for beginners
 Best snowboarding schools
 Snowboarding instruction
 Snowboarding training
 Snowboarding classes
 Snowboarding basics</t>
  </si>
  <si>
    <t>where is the learn button on garage door opener</t>
  </si>
  <si>
    <t xml:space="preserve"> Garage door opener learn button location
 How to find learn button on garage door opener
 Learn button on garage door remote
 Garage door opener programming button
 Where to locate learn button on garage opener
 Garage door opener setup button
 How to program garage door opener learn button
 Learn button on Chamberlain garage door opener
 Liftmaster garage door opener learn button
 Genie garage door opener learn button location</t>
  </si>
  <si>
    <t>what's the best app to learn korean</t>
  </si>
  <si>
    <t xml:space="preserve"> Best app to learn Korean
 Korean language learning app
 Top Korean learning apps
 Learn Korean online app
 Korean learning resources
 Korean language study app
 Best Korean language app
 Korean vocabulary app
 Korean grammar app
 Korean language lessons app</t>
  </si>
  <si>
    <t>best podcasts to learn finance</t>
  </si>
  <si>
    <t xml:space="preserve"> Best finance podcasts
 Top finance podcasts
 Finance podcast recommendations
 Learn finance through podcasts
 Finance podcast reviews
 Personal finance podcasts
 Investment podcasts
 Financial literacy podcasts
 Money management podcasts
 Podcasts for financial education</t>
  </si>
  <si>
    <t>chamberlain myq learn button</t>
  </si>
  <si>
    <t xml:space="preserve"> Chamberlain MyQ
 Learn button
 Garage door opener
 Smart home technology
 Remote access
 Home automation
 Chamberlain MyQ troubleshooting
 Chamberlain MyQ setup
 Chamberlain MyQ app
 Chamberlain MyQ compatibility
1 Chamberlain MyQ features
1 Chamberlain MyQ installation
1 Chamberlain MyQ programming
1 Chamberlain MyQ manual
1 Chamberlain MyQ learn button not working</t>
  </si>
  <si>
    <t>medical coding hard to learn</t>
  </si>
  <si>
    <t xml:space="preserve"> Medical coding difficulty
 Medical coding challenges
 Medical coding learning curve
 Medical coding complexity
 Medical coding training
 Medical coding education
 Medical coding certification
 Medical coding skills
 Medical coding career
 Medical coding resources</t>
  </si>
  <si>
    <t>best way to learn piano</t>
  </si>
  <si>
    <t xml:space="preserve"> Piano lessons
 Piano tutorials
 Piano practice tips
 Online piano courses
 Piano learning resources
 Piano techniques
 Piano exercises
 Piano theory
 Piano scales
 Piano chords
1 Piano for beginners
1 Piano mastery
1 Piano instruction
1 Piano techniques for beginners
1 Piano lessons for adults</t>
  </si>
  <si>
    <t>this assessment measures the ability of one to succeed in a specific task or learn a new skill.</t>
  </si>
  <si>
    <t xml:space="preserve"> Task success assessment
 Skill learning evaluation
 Ability measurement test
 Success in specific task
 Skill acquisition assessment
 Task performance evaluation
 Learning potential assessment
 Skill mastery test
 Task proficiency measurement
 Success predictor assessment</t>
  </si>
  <si>
    <t>learn spanish book</t>
  </si>
  <si>
    <t xml:space="preserve"> Spanish language learning
 Spanish textbook
 Spanish grammar book
 Spanish vocabulary book
 Beginner Spanish book
 Spanish language study guide
 Spanish learning resources
 Best Spanish books for beginners
 Spanish language workbook
 Spanish language self-study book</t>
  </si>
  <si>
    <t>how to learn music theory for guitar</t>
  </si>
  <si>
    <t xml:space="preserve"> Music theory for guitar
 Guitar music theory
 Learn music theory
 Guitar theory basics
 Guitar theory lessons
 Music theory for beginners
 Guitar theory for dummies
 Guitar theory exercises
 Music theory for guitarists
 Guitar theory resources</t>
  </si>
  <si>
    <t>fastest way to learn how to drive</t>
  </si>
  <si>
    <t xml:space="preserve"> Fastest way to learn driving
 Learn driving quickly
 Speedy driving lessons
 Accelerated driving instruction
 Quick driving skills
 Efficient driving education
 Rapid driving training
 Best way to learn driving fast
 Quick driving course
 Effective driving lessons</t>
  </si>
  <si>
    <t>songs to learn on piano easy</t>
  </si>
  <si>
    <t xml:space="preserve"> Easy piano songs
 Beginner piano songs
 Simple piano tutorials
 Popular piano songs for beginners
 Easy piano sheet music
 Basic piano songs
 Simple piano melodies
 Easy piano chords
 Beginner piano lessons
 Easy piano arrangements</t>
  </si>
  <si>
    <t>free apps to learn tagalog</t>
  </si>
  <si>
    <t xml:space="preserve"> Free Tagalog learning apps
 Tagalog learning tools
 Best free Tagalog apps
 Learn Tagalog online for free
 Tagalog language learning apps
 Free Tagalog lessons online
 Tagalog vocabulary apps
 Tagalog grammar apps
 Tagalog language learning resources
 Apps for learning Tagalog phrases</t>
  </si>
  <si>
    <t>lunch and learn topics for work</t>
  </si>
  <si>
    <t xml:space="preserve"> Lunch and learn ideas
 Lunch and learn topics
 Lunch and learn activities
 Lunch and learn workshop
 Lunch and learn training
 Lunch and learn presentation
 Lunch and learn seminars
 Lunch and learn sessions
 Lunch and learn programs
 Lunch and learn agenda</t>
  </si>
  <si>
    <t>learn to make stained glass</t>
  </si>
  <si>
    <t xml:space="preserve"> Stained glass tutorial
 Stained glass classes
 Stained glass workshop
 Stained glass techniques
 Stained glass patterns
 Stained glass projects
 Stained glass art
 Stained glass supplies
 Stained glass tools
 Stained glass beginner tutorial</t>
  </si>
  <si>
    <t>can you learn sign language on duolingo</t>
  </si>
  <si>
    <t xml:space="preserve"> Learn sign language online
 Duolingo sign language course
 American Sign Language lessons
 ASL learning platform
 Online sign language classes
 Sign language tutorial
 ASL learning resources
 Duolingo ASL course
 How to learn sign language
 Sign language for beginners</t>
  </si>
  <si>
    <t>what level does pikachu learn iron tail</t>
  </si>
  <si>
    <t xml:space="preserve"> Pikachu iron tail level
 Pikachu iron tail move
 Pikachu iron tail learn
 Pikachu iron tail evolution
 Pikachu iron tail TM
 Pikachu iron tail move set
 Pikachu iron tail level up
 Pikachu iron tail location
 Pikachu iron tail generation
 Pikachu iron tail stats</t>
  </si>
  <si>
    <t>hardest computer languages to learn</t>
  </si>
  <si>
    <t xml:space="preserve"> Hardest computer languages
 Difficult programming languages
 Challenging coding languages
 Complex programming languages
 Most difficult coding languages
 Tough programming languages
 Complicated computer languages
 Hardest programming languages to master
 Most challenging coding languages
 Difficult computer programming languages</t>
  </si>
  <si>
    <t>best ways to learn russian</t>
  </si>
  <si>
    <t xml:space="preserve"> Learn Russian language
 Russian language learning methods
 Russian language courses
 Best ways to learn Russian
 Online Russian language classes
 Russian language resources
 Russian language apps
 Russian language immersion
 Russian language study tips
 Russian language for beginners</t>
  </si>
  <si>
    <t>pokemon who can learn false swipe</t>
  </si>
  <si>
    <t xml:space="preserve"> Pokemon with False Swipe
 False Swipe move in Pokemon
 Pokemon that can use False Swipe
 Best Pokemon for False Swipe
 False Swipe TM in Pokemon
 Pokemon that learn False Swipe
 False Swipe user Pokemon
 False Swipe ability in Pokemon
 False Swipe move list
 Pokemon with False Swipe capability</t>
  </si>
  <si>
    <t>is it possible to learn singing</t>
  </si>
  <si>
    <t xml:space="preserve"> Singing lessons
 Vocal training
 Learn to sing
 Singing techniques
 Improve singing voice
 Vocal exercises
 Singing classes
 Singing tips
 Vocal coaching
 Singing skills</t>
  </si>
  <si>
    <t>scikit learn decision tree classifier</t>
  </si>
  <si>
    <t xml:space="preserve"> scikit learn decision tree classifier
 machine learning decision tree classifier
 scikit learn decision tree algorithm
 decision tree classifier tutorial
 decision tree classifier example
 scikit learn decision tree classifier documentation
 decision tree classifier implementation
 decision tree classifier parameters
 scikit learn decision tree classifier performance
 decision tree classifier hyperparameters
1 decision tree classifier accuracy
1 decision tree classifier vs other classifiers
1 decision tree classifier in Python
1 decision tree classifier training
1 decision tree classifier prediction</t>
  </si>
  <si>
    <t>should i learn tableau or power bi</t>
  </si>
  <si>
    <t xml:space="preserve"> Tableau vs Power BI
 Data visualization tools
 Business intelligence software
 Tableau training
 Power BI courses
 Data analytics tools comparison
 Tableau certification
 Power BI tutorials
 Learning Tableau or Power BI
 Best data visualization tool</t>
  </si>
  <si>
    <t>best programs to learn japanese</t>
  </si>
  <si>
    <t xml:space="preserve"> Best Japanese language learning programs
 Top programs for learning Japanese
 Learn Japanese online programs
 Japanese language learning software
 Best apps for learning Japanese
 Japanese language courses online
 Japanese language learning resources
 Japanese language study programs
 Learn Japanese quickly programs
 Japanese language immersion programs</t>
  </si>
  <si>
    <t>what do you learn in math 3</t>
  </si>
  <si>
    <t xml:space="preserve"> Math 3 curriculum
 Math 3 concepts
 Math 3 topics
 Math 3 skills
 Math 3 lessons
 Math 3 curriculum overview
 Math 3 learning objectives
 Math 3 course content
 Math 3 educational standards
 Math 3 assessment strategies</t>
  </si>
  <si>
    <t>read learn winui 3 online free</t>
  </si>
  <si>
    <t xml:space="preserve"> WinUI 3 tutorial
 Free WinUI 3 course
 Learn WinUI 3 online
 WinUI 3 beginner guide
 WinUI 3 resources
 WinUI 3 training
 WinUI 3 basics
 WinUI 3 for beginners
 WinUI 3 online course
 WinUI 3 learning materials</t>
  </si>
  <si>
    <t>best sites to learn sql</t>
  </si>
  <si>
    <t xml:space="preserve"> SQL tutorials
 SQL courses online
 SQL learning platforms
 Best websites for learning SQL
 SQL certification programs
 SQL training online
 SQL classes
 SQL for beginners
 SQL resources
 Learn SQL online free</t>
  </si>
  <si>
    <t>actvley learn</t>
  </si>
  <si>
    <t xml:space="preserve"> Active learning methods
 Engaging learning techniques
 Interactive learning strategies
 Hands-on learning activities
 Collaborative learning experiences
 Experiential learning opportunities
 Participatory learning approaches
 Immersive learning environments
 Dynamic learning practices
 Student-centered learning models</t>
  </si>
  <si>
    <t>best app to learn conversational japanese</t>
  </si>
  <si>
    <t xml:space="preserve"> Conversational Japanese app
 Best Japanese language app
 Learn Japanese conversation online
 Japanese language learning app
 Top app for learning Japanese conversation
 Conversational Japanese lessons app
 Japanese language conversation practice app
 Best app for Japanese speaking practice
 Learn to speak Japanese app
 Japanese conversation skills app</t>
  </si>
  <si>
    <t>learn scottish gaelic</t>
  </si>
  <si>
    <t xml:space="preserve"> Scottish Gaelic language learning
 How to learn Scottish Gaelic
 Online Scottish Gaelic courses
 Scottish Gaelic lessons
 Gaelic language resources
 Beginner Scottish Gaelic
 Scottish Gaelic vocabulary
 Study Scottish Gaelic
 Scottish Gaelic phrases
 Learn Gaelic online</t>
  </si>
  <si>
    <t>does mash learn magic</t>
  </si>
  <si>
    <t xml:space="preserve"> Mash magic learning
 Mash magic abilities
 Mash magical skills
 Mash learning spells
 Does Mash have magic powers
 Mash magical education
 Mash wizardry
 Mash sorcery
 Can Mash perform magic
 Mash magical training</t>
  </si>
  <si>
    <t>kids shows to learn spanish</t>
  </si>
  <si>
    <t xml:space="preserve"> Spanish learning shows for kids
 Educational kids shows in Spanish
 Best Spanish shows for children
 Spanish language programs for kids
 Fun Spanish shows for young learners
 Interactive Spanish shows for kids
 Animated Spanish learning shows for children
 Top kids shows to learn Spanish
 Spanish TV shows for kids
 Spanish immersion shows for children</t>
  </si>
  <si>
    <t>best fighting style to learn for self defense</t>
  </si>
  <si>
    <t xml:space="preserve"> Self defense fighting styles
 Best self defense martial arts
 Combat techniques for self defense
 Effective self defense styles
 Top martial arts for self defense
 Self defense fighting techniques
 Best martial arts for street fighting
 Self defense combat styles
 Learn self defense martial arts
 Self defense training styles</t>
  </si>
  <si>
    <t>according to the online content activity for this lesson, what should you do if you do not understand the material you are trying to learn?</t>
  </si>
  <si>
    <t xml:space="preserve"> Online content activity
 Understanding material
 Learning strategies
 Study tips
 Comprehension techniques
 Online learning
 Educational resources
 Study help
 Learning difficulties
 Study skills
1 Online tutorials
1 Academic support
1 Study resources
1 Learning challenges
1 Educational content.</t>
  </si>
  <si>
    <t>can i learn how to drive in a month</t>
  </si>
  <si>
    <t xml:space="preserve"> Learn to drive in a month
 Fast track driving lessons
 Intensive driving course
 Quick driving lessons
 Accelerated driving program
 Learn to drive quickly
 One month driving course
 Crash course driving lessons
 Rapid driving lessons
 Driving lessons in 30 days</t>
  </si>
  <si>
    <t>how to learn cantonese on duolingo</t>
  </si>
  <si>
    <t xml:space="preserve"> Learn Cantonese
 Duolingo Cantonese
 Cantonese language learning
 Cantonese lessons
 Duolingo language courses
 Cantonese for beginners
 How to study Cantonese
 Best way to learn Cantonese
 Cantonese vocabulary
 Cantonese pronunciation practice</t>
  </si>
  <si>
    <t>best learn spanish books</t>
  </si>
  <si>
    <t xml:space="preserve"> Best learn Spanish books
 Spanish language learning books
 Top rated Spanish textbooks
 Spanish grammar workbooks
 Beginner Spanish books
 Advanced Spanish learning materials
 Spanish vocabulary books
 Spanish conversation practice books
 Spanish language study guides
 Spanish self-study books</t>
  </si>
  <si>
    <t>learn navajo online</t>
  </si>
  <si>
    <t xml:space="preserve"> Navajo language learning
 Online Navajo courses
 Navajo language classes
 Navajo language resources
 Learn Navajo online free
 Navajo language lessons
 Navajo language tutorial
 Navajo language for beginners
 Online Navajo language programs
 Navajo language fluency</t>
  </si>
  <si>
    <t>learn jarvis games</t>
  </si>
  <si>
    <t xml:space="preserve"> Jarvis games tutorial
 How to play Jarvis games
 Jarvis games guide
 Jarvis games tips
 Jarvis games strategies
 Jarvis games walkthrough
 Best Jarvis games to play
 Jarvis games for beginners
 Jarvis games for advanced players
 Jarvis games online tutorial</t>
  </si>
  <si>
    <t>the best martial arts to learn</t>
  </si>
  <si>
    <t xml:space="preserve"> Best martial arts
 Top martial arts styles
 Popular martial arts disciplines
 Martial arts for self-defense
 Martial arts for beginners
 Traditional martial arts
 Mixed martial arts (MMA)
 Martial arts for fitness
 Martial arts for kids
 Martial arts for women
1 Martial arts for mental health
1 Martial arts for discipline
1 Martial arts for weight loss
1 Martial arts for confidence
1 Martial arts for endurance</t>
  </si>
  <si>
    <t>how long to learn korean fluently</t>
  </si>
  <si>
    <t xml:space="preserve"> Learn Korean fluently
 Korean language fluency
 Korean language learning
 Fluency in Korean
 Korean language proficiency
 How to learn Korean quickly
 Korean language study
 Korean language skills
 Mastering Korean language
 Korean language fluency timeline</t>
  </si>
  <si>
    <t>learn astrocartography</t>
  </si>
  <si>
    <t xml:space="preserve"> Astrocartography
 Astrocartography meaning
 Astrocartography map
 Astrocartography reading
 Astrocartography software
 Astrocartography chart
 Astrocartography interpretation
 Astrocartography symbols
 Astrocartography locations
 Astrocartography benefits
1 Astrocartography guide
1 Astrocartography course
1 Astrocartography techniques
1 Astrocartography expert
1 Astrocartography consultation</t>
  </si>
  <si>
    <t>what grade do you learn multiplication</t>
  </si>
  <si>
    <t xml:space="preserve"> Multiplication learning grade
 Grade for learning multiplication
 Multiplication education level
 Multiplication grade level
 Multiplication curriculum grade
 Multiplication grade requirements
 Multiplication learning stage
 Multiplication grade level standards
 When do students learn multiplication
 Multiplication grade level expectations</t>
  </si>
  <si>
    <t>best ways to learn chess</t>
  </si>
  <si>
    <t xml:space="preserve"> Chess learning strategies
 Improve chess skills
 Chess training methods
 Chess tutorials
 Chess lessons online
 Chess study techniques
 Mastering chess
 Chess practice tips
 Chess coaching
 Chess for beginners</t>
  </si>
  <si>
    <t>teach and kids learn</t>
  </si>
  <si>
    <t xml:space="preserve"> Teaching methods for kids
 Educational activities for children
 Child learning techniques
 Teaching strategies for young learners
 Fun ways to teach kids
 Engaging lessons for children
 Creative learning for kids
 Child development through education
 Effective teaching for kids
 Interactive learning for children.</t>
  </si>
  <si>
    <t>splash learn logo</t>
  </si>
  <si>
    <t xml:space="preserve"> Splash learn logo design
 Splash learn logo creator
 Splash learn logo maker
 Splash learn logo dimensions
 Splash learn logo guidelines
 Splash learn logo colors
 Splash learn logo size
 Splash learn logo vector
 Splash learn logo PNG
 Splash learn logo transparent</t>
  </si>
  <si>
    <t>how to learn active directory</t>
  </si>
  <si>
    <t xml:space="preserve"> Active Directory tutorials
 Active Directory training
 Active Directory courses
 Active Directory certification
 Active Directory basics
 Active Directory beginner's guide
 Active Directory for beginners
 Active Directory best practices
 Active Directory tips
 Active Directory online resources</t>
  </si>
  <si>
    <t>best book to learn chess</t>
  </si>
  <si>
    <t xml:space="preserve"> Best chess learning books
 Top chess books for beginners
 Chess book recommendations
 Learn chess strategy book
 Chess tactics book
 Chess opening books
 Best chess books for improving
 Chess books for beginners
 Essential chess books
 Top-rated chess books</t>
  </si>
  <si>
    <t>how many hours learn to drive</t>
  </si>
  <si>
    <t xml:space="preserve"> How many hours to learn to drive
 Driving lessons duration
 Learning to drive time
 Driver training hours
 Driving school hours
 Time to become a proficient driver
 Driving practice duration
 Hours needed to pass driving test
 Driving instructor hours
 Driving skills development time</t>
  </si>
  <si>
    <t>best programs to learn spanish</t>
  </si>
  <si>
    <t xml:space="preserve"> Learn Spanish programs
 Spanish language learning
 Best Spanish learning software
 Spanish language courses
 Online Spanish classes
 Spanish learning apps
 Spanish language programs
 Top Spanish learning resources
 Best online programs to learn Spanish
 Spanish language tutorials</t>
  </si>
  <si>
    <t>polish hard to learn</t>
  </si>
  <si>
    <t xml:space="preserve"> Polish language difficulty
 Learning Polish challenges
 Polish language complexity
 Difficulties of learning Polish
 Polish language struggles
 Tips for learning Polish
 Polish language hurdles
 Mastering Polish language
 Polish language barriers
 Polish language learning resources</t>
  </si>
  <si>
    <t>is it hard to learn swahili</t>
  </si>
  <si>
    <t xml:space="preserve"> Learn Swahili difficulty
 Swahili language learning
 Swahili learning challenges
 Swahili language difficulty
 Is Swahili hard to learn
 Swahili language learning tips
 Swahili language resources
 Learning Swahili for beginners
 Swahili language study
 Swahili language fluency</t>
  </si>
  <si>
    <t>is violin a hard instrument to learn</t>
  </si>
  <si>
    <t xml:space="preserve"> Is violin difficult to learn
 Learning violin difficulty level
 How hard is it to play the violin
 Beginner violin challenges
 Tips for learning the violin
 Violin learning curve
 Mastering the violin
 Violin technique difficulty
 Violin practice tips
 Overcoming challenges in violin playing</t>
  </si>
  <si>
    <t>how long does it take someone to learn how to drive</t>
  </si>
  <si>
    <t xml:space="preserve"> How long to learn how to drive
 Driving lessons duration
 Time to become a proficient driver
 Learning to drive timeline
 Driving skills development time
 Average time to learn driving
 Driving practice duration
 Driving instructor guidance period
 Driving test preparation time
 Mastering driving techniques timeline</t>
  </si>
  <si>
    <t>is alto saxophone hard to learn</t>
  </si>
  <si>
    <t xml:space="preserve"> Is alto saxophone difficult to learn
 How hard is it to learn alto saxophone
 Tips for learning alto saxophone
 Beginner alto saxophone lessons
 Mastering the alto saxophone
 Alto saxophone practice techniques
 Overcoming challenges in learning alto saxophone
 Best way to learn alto saxophone
 Alto saxophone for beginners
 Learning curve for alto saxophone</t>
  </si>
  <si>
    <t>fun kpop dances to learn</t>
  </si>
  <si>
    <t xml:space="preserve"> Kpop dance tutorials
 Learn Kpop dance moves
 Fun Kpop choreography
 Easy Kpop dances for beginners
 Kpop dance covers
 Popular Kpop dance routines
 Kpop dance practice
 Kpop dance challenge
 Kpop dance classes
 Kpop dance tutorials for beginners</t>
  </si>
  <si>
    <t>brown bag lunch and learn</t>
  </si>
  <si>
    <t xml:space="preserve"> Brown bag lunch
 Lunch and learn
 Office lunch ideas
 Lunchtime learning
 Brown bag lunch tips
 Healthy lunch ideas
 Lunch and learn topics
 Lunchtime education
 Lunch and learn programs
 Brown bag lunch recipes</t>
  </si>
  <si>
    <t>easy taylor swift songs to learn on guitar</t>
  </si>
  <si>
    <t xml:space="preserve"> Taylor Swift guitar songs
 Easy Taylor Swift songs
 Learn Taylor Swift songs on guitar
 Beginner Taylor Swift guitar songs
 Simple Taylor Swift guitar chords
 Taylor Swift guitar tutorials
 Acoustic Taylor Swift songs
 Taylor Swift guitar tabs
 Play Taylor Swift songs on guitar
 Taylor Swift guitar lessons</t>
  </si>
  <si>
    <t>laugh and learn dj table</t>
  </si>
  <si>
    <t xml:space="preserve"> Laugh and learn dj table
 Educational dj table
 Interactive learning table
 Music learning toy
 Toddler dj table
 Electronic learning toy
 Music education for kids
 Children's DJ set
 Educational music toy
 Interactive DJ table for kids</t>
  </si>
  <si>
    <t>how hard is it to learn snowboarding</t>
  </si>
  <si>
    <t xml:space="preserve"> Snowboarding difficulty
 Learning snowboarding
 Snowboarding skills
 Beginner snowboarding
 Snowboarding techniques
 Snowboarding tips
 Snowboarding lessons
 Snowboarding for beginners
 Snowboarding experience
 Snowboarding challenges
1 Snowboarding progression
1 Snowboarding difficulty level
1 Snowboarding learning curve
1 Snowboarding basics
1 Snowboarding obstacles</t>
  </si>
  <si>
    <t>can infants learn to walk sims 4</t>
  </si>
  <si>
    <t xml:space="preserve"> Infant walking in Sims 4
 Toddler walking skill Sims 4
 How to teach babies to walk Sims 4
 Sims 4 baby walking tutorial
 Infant development in Sims 4
 Sims 4 baby milestones
 Teaching toddlers to walk in Sims 4
 Sims 4 baby growth stages
 Sims 4 baby walking cheats
 Sims 4 baby walking mod</t>
  </si>
  <si>
    <t>electric guitar songs to learn</t>
  </si>
  <si>
    <t xml:space="preserve"> Electric guitar songs
 Learn electric guitar songs
 Easy electric guitar songs
 Popular electric guitar songs
 Beginner electric guitar songs
 Intermediate electric guitar songs
 Advanced electric guitar songs
 Rock electric guitar songs
 Blues electric guitar songs
 Metal electric guitar songs
1 Classic electric guitar songs
1 Electric guitar songs for beginners
1 Electric guitar songs for practice
1 Electric guitar songs for soloing
1 Famous electric guitar songs</t>
  </si>
  <si>
    <t>when do toddlers learn to write their name</t>
  </si>
  <si>
    <t xml:space="preserve"> Toddler writing skills
 Learning to write name
 Developmental milestones in writing
 Teaching toddlers to write
 Handwriting skills in toddlers
 Writing development in young children
 Fine motor skills in toddlers
 Writing their own name
 Early literacy skills
 Writing activities for toddlers.</t>
  </si>
  <si>
    <t>when does mousehold learn population bomb</t>
  </si>
  <si>
    <t xml:space="preserve"> Mousehold population bomb
 Mousehold learn population growth
 Mousehold demographic trends
 Mousehold population statistics
 Mousehold population growth rate
 Mousehold population density
 Mousehold population projections
 Mousehold population trends
 Mousehold population data
 Mousehold population analysis</t>
  </si>
  <si>
    <t>easy songs to learn on trumpet</t>
  </si>
  <si>
    <t xml:space="preserve"> Easy trumpet songs
 Beginner trumpet songs
 Simple trumpet tunes
 Trumpet songs for beginners
 Easy trumpet sheet music
 Simple trumpet melodies
 Basic trumpet songs
 Trumpet songs for kids
 Easy trumpet music
 Beginner trumpet sheet music</t>
  </si>
  <si>
    <t>when should a child learn to tie shoes</t>
  </si>
  <si>
    <t xml:space="preserve"> Shoe tying age
 Shoe tying skills
 Teaching kids to tie shoes
 Shoe tying techniques
 Children learning to tie shoes
 Shoe tying milestones
 Best age to learn to tie shoes
 Shoe tying tips for kids
 Shoe tying development
 Shoe tying readiness</t>
  </si>
  <si>
    <t>what is the most difficult sport to learn</t>
  </si>
  <si>
    <t xml:space="preserve"> Most difficult sport to learn
 Challenging sports to master
 Hardest sports to pick up
 Learning curve in sports
 Most complex sports to learn
 Difficult sports to excel in
 Top challenging sports to learn
 Mastering difficult sports
 Sports with steep learning curves
 Most demanding sports to learn</t>
  </si>
  <si>
    <t>how hard is it to learn the saxophone</t>
  </si>
  <si>
    <t xml:space="preserve"> Saxophone learning difficulty
 Saxophone learning curve
 Saxophone beginner challenges
 Saxophone playing difficulty
 Saxophone skill development
 Saxophone practice tips
 Learning saxophone techniques
 Saxophone mastery
 Saxophone lessons difficulty
 Saxophone playing hurdles</t>
  </si>
  <si>
    <t>rahoo learn and lounge</t>
  </si>
  <si>
    <t xml:space="preserve"> Rahoo learn and lounge
 Online learning platform
 Virtual lounge experience
 Educational resources
 Study lounge
 Remote learning
 Study groups online
 E-learning platform
 Study lounge app
 Virtual study sessions</t>
  </si>
  <si>
    <t>learn piano books</t>
  </si>
  <si>
    <t xml:space="preserve"> Piano learning books
 Beginner piano books
 Piano instruction books
 Piano lesson books
 Piano theory books
 Piano practice books
 Piano technique books
 Piano for beginners
 Piano sheet music books
 Piano exercises books
1 Piano repertoire books
1 Piano method books
1 Piano guide books
1 Piano tutorial books
1 Piano self-study books</t>
  </si>
  <si>
    <t>laugh &amp; learn toys</t>
  </si>
  <si>
    <t xml:space="preserve"> Laugh &amp; learn toys
 Educational toys
 Interactive toys
 Developmental toys
 Toddler toys
 Preschool toys
 Learning toys for kids
 Fun learning toys
 Educational playthings
 Play-based learning toys
1 Laugh and learn baby toys
1 Educational toys for toddlers
1 Interactive learning toys
1 Educational toys for preschoolers
1 Best learning toys for kids</t>
  </si>
  <si>
    <t>how to learn observation haki</t>
  </si>
  <si>
    <t xml:space="preserve"> Observation Haki training
 Mastering Observation Haki
 Improve Observation Haki skills
 Observation Haki techniques
 Observation Haki tutorial
 Learning Observation Haki
 Observation Haki mastery
 Observation Haki practice
 Observation Haki tips
 Observation Haki abilities.</t>
  </si>
  <si>
    <t>is spanish hard to learn</t>
  </si>
  <si>
    <t xml:space="preserve"> learn Spanish difficulty
 Spanish language challenges
 mastering Spanish
 Spanish learning obstacles
 difficulty of learning Spanish
 Spanish fluency hurdles
 learning Spanish complexity
 Spanish language barriers
 tips for learning Spanish
 Spanish language skills</t>
  </si>
  <si>
    <t>why learn farsi</t>
  </si>
  <si>
    <t xml:space="preserve"> Benefits of learning Farsi
 Importance of learning Farsi
 Reasons to learn Farsi
 Learn Farsi online
 Farsi language learning
 Farsi language benefits
 Farsi language skills
 Farsi language courses
 Farsi language resources
 Farsi language proficiency</t>
  </si>
  <si>
    <t>why must you learn to recognize key characteristics of the animal youre hunting</t>
  </si>
  <si>
    <t xml:space="preserve"> Hunting skills
 Animal behavior
 Wildlife tracking
 Animal characteristics
 Hunting techniques
 Outdoor skills
 Wildlife observation
 Hunting safety
 Animal identification
 Hunting education</t>
  </si>
  <si>
    <t>let's learn our numbers</t>
  </si>
  <si>
    <t xml:space="preserve"> Counting numbers
 Learning numbers
 Number recognition
 Math skills
 Early childhood education
 Number activities
 Teaching numbers
 Number games
 Number worksheets
 Number songs</t>
  </si>
  <si>
    <t>is the bass guitar easy to learn</t>
  </si>
  <si>
    <t xml:space="preserve"> Bass guitar
 Learn bass guitar
 Easy bass guitar
 Bass guitar lessons
 Beginner bass guitar
 Bass guitar techniques
 Bass guitar tips
 Bass guitar for beginners
 How to play bass guitar
 Bass guitar tutorial</t>
  </si>
  <si>
    <t>when do you learn to tie your shoes</t>
  </si>
  <si>
    <t xml:space="preserve"> Shoe tying age
 Shoe tying milestone
 Learning to tie shoes
 Shoe tying development
 Shoe tying techniques
 Shoe tying tips
 Teaching kids to tie shoes
 Shoe tying tutorial
 Shoe tying age range
 Shoe tying readiness</t>
  </si>
  <si>
    <t>how long does it take to learn how to drive a motorcycle</t>
  </si>
  <si>
    <t xml:space="preserve"> Motorcycle driving lessons
 Motorcycle training duration
 Learning to ride a motorcycle
 Motorcycle license requirements
 Motorcycle safety courses
 Motorcycle riding skills
 Motorcycle driving experience
 Motorcycle road test
 Motorcycle driving school
 Motorcycle beginner tips</t>
  </si>
  <si>
    <t>learn how to crochet kit</t>
  </si>
  <si>
    <t xml:space="preserve"> Crochet kit
 Crochet supplies
 Crochet tools
 Crochet beginner kit
 Crochet starter kit
 Crochet tutorial
 Crochet lessons
 Crochet for beginners
 Crochet patterns
 Crochet projects
1 Crochet yarn
1 Crochet hooks
1 Crochet techniques
1 Crochet classes
1 Crochet workshop</t>
  </si>
  <si>
    <t>soccer tricks to learn</t>
  </si>
  <si>
    <t xml:space="preserve"> Soccer tricks
 Soccer skills
 Learn soccer tricks
 Soccer trick tutorials
 How to do soccer tricks
 Soccer trick tips
 Best soccer tricks
 Easy soccer tricks
 Advanced soccer tricks
 Soccer trick techniques
1 Soccer juggling tricks
1 Soccer dribbling tricks
1 Soccer freestyle tricks
1 Soccer trick videos
1 Soccer trick training
1 Soccer trick drills
1 Soccer trick progression
1 Impressive soccer tricks
1 Street soccer tricks
20. Soccer trick combinations</t>
  </si>
  <si>
    <t>what do you learn in government class in high school</t>
  </si>
  <si>
    <t xml:space="preserve"> Government class curriculum
 High school government course
 Civics education
 Political systems
 Branches of government
 Constitution lessons
 Voting rights
 Public policy
 Role of government
 Lawmaking process
1 Political parties
1 Civic engagement
1 Rights and responsibilities
1 Federalism
1 Checks and balances</t>
  </si>
  <si>
    <t>when do students learn trigonometry</t>
  </si>
  <si>
    <t xml:space="preserve"> Trigonometry learning stages
 Student trigonometry education
 Trigonometry curriculum timeline
 Trigonometry learning milestones
 Student trigonometry development
 When do students start trigonometry
 Trigonometry learning progression
 Student trigonometry knowledge acquisition
 Trigonometry education timeline
 Trigonometry learning age group</t>
  </si>
  <si>
    <t>can garchomp learn fly</t>
  </si>
  <si>
    <t xml:space="preserve"> Garchomp moveset
 Garchomp flying move
 Can Garchomp fly in Pokemon
 Garchomp flying ability
 Garchomp learn Fly TM
 Garchomp flying type
 Garchomp flying move list
 Garchomp flying move set
 Garchomp can't learn Fly
 Garchomp flying move in Pokemon Sword and Shield</t>
  </si>
  <si>
    <t>easiest kpop dances to learn</t>
  </si>
  <si>
    <t xml:space="preserve"> Easiest Kpop dances
 Kpop dance tutorials
 Learn Kpop dances quickly
 Simple Kpop choreography
 Beginner-friendly Kpop dances
 Step-by-step Kpop dance lessons
 Kpop dance for beginners
 Easy Kpop dance routines
 Kpop dance covers for beginners
 Kpop dance practice tips</t>
  </si>
  <si>
    <t>is latin a difficult language to learn</t>
  </si>
  <si>
    <t xml:space="preserve"> Latin language difficulty
 Learning Latin
 Latin language complexity
 Is Latin hard to learn
 Latin language challenges
 Latin language learning tips
 Latin language study resources
 Latin language learning strategies
 How difficult is Latin to learn
 Latin language proficiency levels</t>
  </si>
  <si>
    <t>learn to fart</t>
  </si>
  <si>
    <t xml:space="preserve"> How to fart
 Farting techniques
 Farting tips
 Improve farting skills
 Farting lessons
 Farting tutorials
 Farting for beginners
 Farting tricks
 Mastering the art of farting
 Gas release techniques</t>
  </si>
  <si>
    <t>skies learn</t>
  </si>
  <si>
    <t xml:space="preserve"> Skies learning
 Online skies courses
 Skies education
 Skies training
 Skies tutorials
 Learn about skies
 Skies study
 Skies resources
 Skies knowledge
 Skies information</t>
  </si>
  <si>
    <t>leapfrog scoop &amp; learn ice cream cart</t>
  </si>
  <si>
    <t xml:space="preserve"> LeapFrog ice cream cart
 LeapFrog scoop and learn cart
 LeapFrog ice cream toy
 Educational ice cream cart toy
 Interactive ice cream cart
 LeapFrog learning toy
 Pretend play ice cream cart
 LeapFrog educational toy
 Ice cream cart for kids
 LeapFrog scoop and learn ice cream cart.</t>
  </si>
  <si>
    <t>do rats learn to avoid traps</t>
  </si>
  <si>
    <t xml:space="preserve"> Rat trap avoidance
 Rodent behavior
 Learning behavior in rats
 Rat trap training
 Avoiding mouse traps
 Rodent trap avoidance
 Rat behavior patterns
 Rodent intelligence
 Teaching rats to avoid traps
 Training rodents to avoid traps</t>
  </si>
  <si>
    <t>utc learn</t>
  </si>
  <si>
    <t xml:space="preserve"> UTC learn
 University of Tennessee Chattanooga learn
 Online learning UTC
 UTC learning resources
 UTC learning platform
 UTC learning management system
 UTC online courses
 UTC distance learning
 UTC continuing education
 UTC professional development
1 UTC e-learning
1 UTC virtual learning
1 UTC online classes
1 UTC online programs
1 UTC online degrees</t>
  </si>
  <si>
    <t>rahoo baby learn and lounge</t>
  </si>
  <si>
    <t xml:space="preserve"> Rahoo baby
 Learn and lounge
 Baby play mat
 Baby activity center
 Infant development
 Tummy time
 Sensory play
 Baby play gym
 Educational toys for babies
 Baby floor mat
1 Baby sensory development
1 Baby learning center
1 Baby lounge chair
1 Baby play area
1 Baby playtime activities</t>
  </si>
  <si>
    <t>when do you learn trig</t>
  </si>
  <si>
    <t xml:space="preserve"> Trigonometry learning timeline
 Trigonometry education schedule
 Best time to study trigonometry
 Trigonometry learning stages
 Trigonometry curriculum guide
 Trigonometry learning resources
 Trigonometry study tips
 Trigonometry learning milestones
 Trigonometry learning age
 Trigonometry learning process</t>
  </si>
  <si>
    <t>what instrument should i learn to play</t>
  </si>
  <si>
    <t xml:space="preserve"> Best instrument to learn
 Musical instrument for beginners
 Easy instrument to learn
 Popular instruments to play
 Instrument for beginners
 Choosing an instrument to play
 Instrument for adults to learn
 Instrument for kids to learn
 How to choose a musical instrument
 Beginner musical instrument options</t>
  </si>
  <si>
    <t>learn piano book</t>
  </si>
  <si>
    <t xml:space="preserve"> Piano learning book
 Piano instruction book
 Beginner piano book
 Piano lesson book
 Piano tutorial book
 Piano practice book
 Piano technique book
 Piano theory book
 Piano exercises book
 Piano method book</t>
  </si>
  <si>
    <t>get rid of learn about this picture</t>
  </si>
  <si>
    <t xml:space="preserve"> Remove picture information
 Eliminate image details
 Picture analysis
 Image research
 Uncover picture content
 Discard visual data
 Erase picture knowledge
 Picture investigation
 Picture study
 Picture identification</t>
  </si>
  <si>
    <t>best book to learn how to draw</t>
  </si>
  <si>
    <t xml:space="preserve"> Best book for learning how to draw
 Drawing tutorials for beginners
 Step-by-step drawing guide
 Top drawing books for beginners
 Learn to draw like a pro
 Easy drawing techniques
 Beginner drawing books
 Drawing lessons for beginners
 Best drawing books for aspiring artists
 Improve your drawing skills</t>
  </si>
  <si>
    <t>learn to ride dirt bike</t>
  </si>
  <si>
    <t xml:space="preserve"> Dirt bike riding lessons
 Beginner dirt bike riding
 Dirt bike training
 Off-road motorcycle lessons
 How to ride a dirt bike
 Dirt bike riding techniques
 Dirt bike safety tips
 Dirt bike riding schools
 Dirt bike riding for beginners
 Dirt bike riding classes</t>
  </si>
  <si>
    <t>how to learn filipino on duolingo</t>
  </si>
  <si>
    <t xml:space="preserve"> Learn Filipino language
 Duolingo Filipino course
 Filipino language learning
 Duolingo language courses
 Learn Tagalog on Duolingo
 Filipino language app
 Duolingo language learning
 How to learn Tagalog
 Filipino language lessons
 Duolingo language tips</t>
  </si>
  <si>
    <t>babbel learn japanese</t>
  </si>
  <si>
    <t xml:space="preserve"> Babbel Japanese lessons
 Learn Japanese online with Babbel
 Japanese language learning with Babbel
 Babbel Japanese course
 Japanese language app Babbel
 Babbel Japanese review
 Best way to learn Japanese with Babbel
 Babbel Japanese vocabulary
 Babbel Japanese speaking practice
 Babbel Japanese grammar lessons</t>
  </si>
  <si>
    <t>pandora loves attention and likes to learn</t>
  </si>
  <si>
    <t xml:space="preserve"> Pandora
 Attention
 Learning
 Curiosity
 Training
 Pet behavior
 Dog training
 Canine intelligence
 Positive reinforcement
 Obedience training
1 Smart dog breeds
1 Teaching tricks
1 Mental stimulation
1 Pet care
1 Bonding with your dog.</t>
  </si>
  <si>
    <t>easy songs to learn on the drums</t>
  </si>
  <si>
    <t xml:space="preserve"> Beginner drum songs
 Drumming for beginners
 Simple drum beats
 Easy drumming techniques
 Drum lessons for beginners
 Basic drum songs
 Drumming tutorials for beginners
 Easy drum fills
 Drumming exercises for beginners
 Popular drum songs for beginners</t>
  </si>
  <si>
    <t>learn python games</t>
  </si>
  <si>
    <t xml:space="preserve"> Python game development
 Python game programming
 Learn Python for games
 Python game tutorials
 Python game design
 Python game projects
 Python game development course
 Python game coding
 Python game engine
 Python game development tutorial</t>
  </si>
  <si>
    <t>saxophone hard to learn</t>
  </si>
  <si>
    <t xml:space="preserve"> Saxophone difficulty
 Saxophone challenging
 Saxophone learning curve
 Saxophone lessons
 Saxophone practice
 Saxophone techniques
 Saxophone mastery
 Saxophone struggles
 Saxophone beginner tips
 Saxophone advanced techniques</t>
  </si>
  <si>
    <t>the woobles learn to crochet</t>
  </si>
  <si>
    <t xml:space="preserve"> Crochet for beginners
 Crochet tutorials
 Crochet basics
 Crochet patterns
 Crochet for kids
 Crochet for beginners step by step
 Crochet projects
 Easy crochet patterns
 Crochet for children
 Crochet for beginners tutorial</t>
  </si>
  <si>
    <t>learn password from scrope</t>
  </si>
  <si>
    <t xml:space="preserve"> Password hacking
 Scrope password recovery
 Password cracking techniques
 Learn how to hack passwords
 Password security tips
 Password protection
 Password encryption methods
 Password hacking tools
 Scrope password tutorial
 Password vulnerability analysis</t>
  </si>
  <si>
    <t>in classical conditioning, we learn _____, whereas in operant conditioning, we learn _____.</t>
  </si>
  <si>
    <t xml:space="preserve"> Classical conditioning learning
 Operant conditioning learning
 Pavlov's dog experiment
 Skinner's reinforcement theory
 Behavior modification techniques
 Conditioning in psychology
 Behavioral psychology
 Association learning
 Stimulus-response learning
 Positive reinforcement
1 Negative reinforcement
1 Punishment in conditioning
1 Behavioral therapy techniques
1 Cognitive learning theories
1 Comparison of classical and operant conditioning</t>
  </si>
  <si>
    <t>how to learn to drive as an adult</t>
  </si>
  <si>
    <t xml:space="preserve"> Adult driving lessons
 Driving school for adults
 Learning to drive as a grown-up
 Adult driving classes
 Driving instruction for adults
 Adult driving education
 Driving lessons for beginners
 Adult driving training
 Learning to drive later in life
 Adult driver education courses</t>
  </si>
  <si>
    <t>what resource can best help you learn about the terrain in a particular area before you arrive?</t>
  </si>
  <si>
    <t xml:space="preserve"> Terrain information
 Pre-arrival terrain research
 Area terrain guide
 Terrain exploration tips
 Terrain mapping tools
 Terrain data sources
 Topography research
 Terrain analysis tools
 Pre-trip terrain planning
 Terrain knowledge resources</t>
  </si>
  <si>
    <t>learn emotional intelligence, the key determiner of success</t>
  </si>
  <si>
    <t xml:space="preserve"> Emotional intelligence training
 Success through emotional intelligence
 Importance of emotional intelligence
 Emotional intelligence skills
 Developing emotional intelligence
 Emotional intelligence in the workplace
 EQ training
 Emotional intelligence coaching
 Emotional intelligence assessment
 Emotional intelligence workshops
1 Improving emotional intelligence
1 Emotional intelligence for leadership
1 Emotional intelligence and success
1 Emotional intelligence strategies
1 Emotional intelligence development.</t>
  </si>
  <si>
    <t>easiest song to learn on the piano</t>
  </si>
  <si>
    <t xml:space="preserve"> Easy piano songs
 Beginner piano songs
 Simple piano tunes
 Basic piano melodies
 Piano songs for beginners
 Easy piano sheet music
 Simple piano chords
 Beginner piano tutorials
 Easy piano lessons
 Learn piano quickly</t>
  </si>
  <si>
    <t>learn to appreciate your wife quotes</t>
  </si>
  <si>
    <t xml:space="preserve"> Appreciate your wife quotes
 Quotes about appreciating your wife
 How to appreciate your wife quotes
 Love quotes for wife appreciation
 Inspirational quotes for appreciating your wife
 Quotes on valuing your wife
 Marriage appreciation quotes
 Wife appreciation sayings
 Appreciating your partner quotes
 Ways to show appreciation to your wife quotes</t>
  </si>
  <si>
    <t>learn shuffling</t>
  </si>
  <si>
    <t xml:space="preserve"> Shuffling dance tutorial
 How to shuffle dance
 Shuffle dance steps
 Beginner shuffle dance
 Advanced shuffle dance
 Shuffle dance lessons
 Shuffle dance for beginners
 Shuffle dance tutorial for beginners
 Shuffle dance moves
 Shuffle dance basics
1 Shuffle dance techniques
1 Shuffle dance music
1 Melbourne shuffle tutorial
1 Cutting shapes dance tutorial
1 EDM dance tutorial</t>
  </si>
  <si>
    <t>baby learn to sit chair</t>
  </si>
  <si>
    <t xml:space="preserve"> Baby learn to sit chair
 Infant sitting support chair
 Baby seat for learning to sit
 Baby sitting aid
 Baby sitting training chair
 Toddler sitting support chair
 Baby sitting development chair
 Baby sitting practice chair
 Baby sitting assistance chair
 Baby sitting milestone chair</t>
  </si>
  <si>
    <t>how to sign learn</t>
  </si>
  <si>
    <t xml:space="preserve"> Sign language learning
 ASL lessons
 American Sign Language tutorial
 Beginner sign language
 Sign language classes
 Online sign language course
 Deaf communication skills
 Finger spelling practice
 Sign language alphabet
 Sign language basics</t>
  </si>
  <si>
    <t>when do babies learn to point</t>
  </si>
  <si>
    <t xml:space="preserve"> Baby development milestones
 Pointing in infants
 Communication skills in babies
 Infant cognitive development
 Finger pointing in babies
 Social development in infants
 Baby gestures
 When do babies start pointing?
 Early communication in babies
 Baby developmental stages</t>
  </si>
  <si>
    <t>learn how to write your name</t>
  </si>
  <si>
    <t xml:space="preserve"> Name writing tutorials
 Handwriting tips
 Calligraphy for beginners
 Writing your name guide
 Improve handwriting skills
 Name writing techniques
 Easy ways to write your name
 Writing practice for names
 Personalized writing lessons
 Creative ways to write your name</t>
  </si>
  <si>
    <t>unity learn roll a ball</t>
  </si>
  <si>
    <t xml:space="preserve"> Unity learn roll a ball tutorial
 Unity roll a ball game
 Unity roll a ball tutorial
 Unity roll a ball project
 Unity roll a ball script
 Unity roll a ball physics
 Unity roll a ball movement
 Unity roll a ball controls
 Unity roll a ball tutorial for beginners
 Unity roll a ball game development</t>
  </si>
  <si>
    <t>what pokemon can learn belly drum</t>
  </si>
  <si>
    <t xml:space="preserve"> Pokemon belly drum move
 Belly drum Pokemon list
 Belly drum TM Pokemon
 Pokemon with belly drum ability
 Belly drum move in Pokemon
 Belly drum Pokemon sword and shield
 Belly drum Pokemon sun and moon
 Belly drum Pokemon let's go
 Belly drum Pokemon ultra sun and moon
 Belly drum Pokemon shield and sword</t>
  </si>
  <si>
    <t>learn to crochet kits</t>
  </si>
  <si>
    <t xml:space="preserve"> Crochet kits for beginners
 Crochet starter kits
 Learn to crochet supplies
 DIY crochet kits
 Beginner crochet tools
 Crochet kit for beginners
 Easy crochet kits for beginners
 Crochet beginner set
 Crochet starter pack
 Crochet tutorial kits</t>
  </si>
  <si>
    <t>how do you sign learn in asl</t>
  </si>
  <si>
    <t xml:space="preserve"> ASL sign language learning
 American Sign Language tutorials
 ASL beginner lessons
 Sign language alphabet
 ASL vocabulary
 Deaf communication skills
 ASL resources online
 Sign language classes
 Learning ASL basics
 ASL grammar rules</t>
  </si>
  <si>
    <t>learn to sew kit for adults</t>
  </si>
  <si>
    <t xml:space="preserve"> Sewing kit for beginners
 Adult sewing starter kit
 DIY sewing kit for adults
 Sewing essentials for adults
 Beginner sewing supplies
 Sewing tools for adults
 Sewing kit for beginners with everything
 Adult sewing project kit
 Sewing kit for adults with instructions
 Learn to sew kit for grown-ups</t>
  </si>
  <si>
    <t>easy gang signs to learn</t>
  </si>
  <si>
    <t xml:space="preserve"> Gang signs for beginners
 Simple gang hand signals
 Basic gang symbols
 Easy gang gestures
 Quick gang signs to memorize
 Beginner gang hand signs
 Gang hand signals for beginners
 Simple gang signs to practice
 Easy gang symbols to learn
 Quick gang hand signals</t>
  </si>
  <si>
    <t>best agents to learn valorant</t>
  </si>
  <si>
    <t xml:space="preserve"> Best Valorant agents for beginners
 Top Valorant agents for new players
 Learn Valorant agents quickly
 Mastering Valorant agents
 Best agents to improve in Valorant
 Valorant agent guides for beginners
 Top agents to learn in Valorant
 Valorant agent tips for beginners
 Valorant agent strategies for new players
 Best agents for beginners in Valorant</t>
  </si>
  <si>
    <t>how to learn how to drive as an adult</t>
  </si>
  <si>
    <t xml:space="preserve"> Adult driving lessons
 Learn to drive as an adult
 Driving instruction for adults
 Adult driving school
 Driving lessons for beginners
 Adult driving classes
 How to start driving as an adult
 Adult driving education
 Driving tips for adults
 Adult driver training.</t>
  </si>
  <si>
    <t>https //hah.docebosaas.com/learn/signin</t>
  </si>
  <si>
    <t xml:space="preserve"> Online learning platform
 E-learning portal
 Docebo SaaS
 Sign in page
 Learning management system
 User account access
 Educational technology
 Digital training platform
 Remote learning
 Cloud-based learning solution</t>
  </si>
  <si>
    <t>which brass instrument is easiest to learn</t>
  </si>
  <si>
    <t xml:space="preserve"> Easiest brass instrument to learn
 Beginner-friendly brass instruments
 Simple brass instruments for beginners
 Quick to learn brass instruments
 Choosing the easiest brass instrument
 Beginner brass instrument options
 Brass instrument for beginners
 Best brass instrument for beginners
 Easy to play brass instruments
 Simplest brass instrument to learn</t>
  </si>
  <si>
    <t>best songs to learn on electric guitar</t>
  </si>
  <si>
    <t xml:space="preserve"> Best songs to learn on electric guitar
 Easy electric guitar songs for beginners
 Popular electric guitar songs
 Classic rock songs for electric guitar
 Guitar songs with easy chords
 Electric guitar songs for intermediate players
 Famous electric guitar riffs
 Top electric guitar songs to master
 Must-learn electric guitar songs
 Electric guitar songs for advanced players</t>
  </si>
  <si>
    <t>get ready to learn chinese</t>
  </si>
  <si>
    <t xml:space="preserve"> Learn Chinese
 Chinese language
 Mandarin
 Chinese lessons
 Chinese learning resources
 Study Chinese
 Chinese vocabulary
 Chinese characters
 Language learning
 Chinese culture
1 Online Chinese courses
1 Chinese language classes
1 Beginner Chinese
1 Chinese grammar
1 Chinese pronunciation</t>
  </si>
  <si>
    <t>what episode does naruto learn sage mode</t>
  </si>
  <si>
    <t xml:space="preserve"> Naruto sage mode episode
 Naruto sage mode training episode
 Naruto sage mode transformation episode
 Naruto sage mode activation episode
 Naruto sage mode power episode
 Naruto sage mode tutorial episode
 Naruto sage mode progression episode
 Naruto sage mode development episode
 Naruto sage mode backstory episode
 Naruto sage mode storyline episode</t>
  </si>
  <si>
    <t>fisher price laugh and learn toys</t>
  </si>
  <si>
    <t xml:space="preserve"> Fisher Price Laugh and Learn
 Fisher Price toys
 Laugh and Learn toys
 Educational toys for babies
 Interactive baby toys
 Fisher Price baby toys
 Toddler learning toys
 Best baby toys
 Fisher Price playsets
 Baby development toys</t>
  </si>
  <si>
    <t>easiest song to learn on electric guitar</t>
  </si>
  <si>
    <t xml:space="preserve"> Easy guitar songs
 Beginner guitar songs
 Simple electric guitar songs
 Basic guitar chords
 Guitar tabs for beginners
 Easy guitar riffs
 Simple guitar solos
 Easy rock songs to play on guitar
 Beginner electric guitar songs
 Easiest songs to play on electric guitar</t>
  </si>
  <si>
    <t>fun guitar songs to learn</t>
  </si>
  <si>
    <t xml:space="preserve"> Fun guitar songs
 Guitar songs to learn
 Easy guitar songs
 Beginner guitar songs
 Popular guitar songs
 Acoustic guitar songs
 Electric guitar songs
 Guitar songs for beginners
 Guitar songs for kids
 Guitar songs for beginners with chords</t>
  </si>
  <si>
    <t>i want to learn how to squirt</t>
  </si>
  <si>
    <t xml:space="preserve"> How to squirt
 Female ejaculation techniques
 Squirting tips
 G-spot stimulation
 Female orgasm techniques
 Squirting tutorial
 Squirting for beginners
 Squirting guide
 Squirting orgasms
 Squirting techniques for women</t>
  </si>
  <si>
    <t>learn to drive fast</t>
  </si>
  <si>
    <t xml:space="preserve"> Speed driving lessons
 Fast driving techniques
 High-speed driving skills
 Speed driving courses
 Learn to drive quickly
 Accelerated driving training
 Speedy driving lessons
 Fast track driving instruction
 Driving fast safely
 Speed driving tips</t>
  </si>
  <si>
    <t>why should you learn about the constitution?</t>
  </si>
  <si>
    <t xml:space="preserve"> Importance of learning about the constitution
 Benefits of understanding the constitution
 Reasons to study the constitution
 Constitutional knowledge
 Constitutional education
 Constitutional awareness
 Constitutional rights
 Constitutional responsibilities
 Constitutional principles
 Constitutional history
1 Constitutional significance
1 Constitutional impact
1 Constitutional citizenship
1 Constitutional democracy
1 Constitutional government</t>
  </si>
  <si>
    <t>how did douglass learn to read</t>
  </si>
  <si>
    <t xml:space="preserve"> Frederick Douglass reading education
 Douglass literacy learning
 Douglass self-taught reading
 Douglass education journey
 Slave literacy history
 African American reading skills
 Douglass autobiography education
 Douglass self-education techniques
 Slave education challenges
 Douglass literacy empowerment</t>
  </si>
  <si>
    <t>laugh and learn coffee mug</t>
  </si>
  <si>
    <t xml:space="preserve"> Funny coffee mug
 Novelty coffee mug
 Humorous mug
 Laugh and learn mug
 Educational coffee cup
 Quirky coffee mug
 Unique mug design
 Fun learning mug
 Coffee mug with facts
 Hilarious coffee cup</t>
  </si>
  <si>
    <t>easiest cad software to learn</t>
  </si>
  <si>
    <t xml:space="preserve"> Easiest CAD software
 CAD software for beginners
 Simple CAD program
 User-friendly CAD software
 CAD software for novices
 Easy-to-learn CAD program
 Intuitive CAD software
 Beginner-friendly CAD tool
 CAD software for non-professionals
 Basic CAD software for beginners</t>
  </si>
  <si>
    <t>is violin hard to learn</t>
  </si>
  <si>
    <t xml:space="preserve"> Is violin difficult to learn
 How hard is it to learn violin
 Beginner violin challenges
 Learning curve for violin
 Tips for learning violin
 Is violin easy for beginners
 Mastering the violin
 Overcoming difficulties in violin learning
 Violin practice techniques
 Progressing in violin playing</t>
  </si>
  <si>
    <t>learn to swim tool</t>
  </si>
  <si>
    <t xml:space="preserve"> Swim lessons
 Swimming techniques
 Swim training
 Swim coach
 Swim drills
 Swimming skills
 Swim program
 Swim instructor
 Learn to swim tools
 Swim gear
1 Swim equipment
1 Swim aids
1 Swim floaties
1 Swim goggles
1 Swim fins
1 Swim kickboard
1 Swim noodles
1 Swim vests
1 Swim arm bands
20. Swim safety gear</t>
  </si>
  <si>
    <t>how to learn patwa</t>
  </si>
  <si>
    <t xml:space="preserve"> Patwa language learning
 Jamaican patois tutorial
 Patwa vocabulary
 Learning Jamaican patois online
 Patwa language lessons
 Jamaican patois phrases
 Patwa pronunciation guide
 Jamaican patois grammar
 How to speak patwa
 Jamaican patois language course</t>
  </si>
  <si>
    <t>time saying learn</t>
  </si>
  <si>
    <t xml:space="preserve"> Time management skills
 Learn to prioritize time
 Effective time management techniques
 Time management tips
 Time management strategies
 Time management tools
 Learn to manage time effectively
 Time management for students
 Time management for professionals
 Time management for productivity
1 Time management for success
1 Time management for work-life balance
1 Time management for goal setting
1 Time management for stress reduction
1 Time management for better decision making.</t>
  </si>
  <si>
    <t>learn and master guitar pdf</t>
  </si>
  <si>
    <t xml:space="preserve"> Guitar lessons PDF
 Guitar tutorial PDF
 Guitar instruction PDF
 Guitar ebook
 Guitar practice guide
 Guitar mastery PDF
 Guitar learning resources
 Guitar techniques PDF
 Guitar chords PDF
 Guitar scales PDF
1 Guitar exercises PDF
1 Guitar theory PDF
1 Guitar tips and tricks PDF
1 Guitar beginner guide PDF
1 Guitar advanced techniques PDF</t>
  </si>
  <si>
    <t>how can i learn about cars</t>
  </si>
  <si>
    <t xml:space="preserve"> Car education
 Automotive knowledge
 Car learning resources
 Vehicle education
 Automobile basics
 Car maintenance tips
 DIY car repair
 Auto enthusiast resources
 Car enthusiast education
 Auto mechanics for beginners</t>
  </si>
  <si>
    <t>linkedin learn emotional intelligence, the key determiner of success videos</t>
  </si>
  <si>
    <t xml:space="preserve"> LinkedIn emotional intelligence videos
 Emotional intelligence on LinkedIn
 Success and emotional intelligence
 Emotional intelligence training on LinkedIn
 LinkedIn learning emotional intelligence
 Emotional intelligence skills for success
 Emotional intelligence development on LinkedIn
 LinkedIn emotional intelligence course
 Emotional intelligence for career success
 LinkedIn success videos</t>
  </si>
  <si>
    <t xml:space="preserve"> Happiness
 Letting go of the past
 Living in the present
 Mindfulness
 Self-improvement
 Emotional well-being
 Positive mindset
 Moving forward
 Mental health
 Finding joy</t>
  </si>
  <si>
    <t>how did harry learn about the room of requirement</t>
  </si>
  <si>
    <t xml:space="preserve"> Harry Potter Room of Requirement
 Hogwarts Room of Requirement
 Harry Potter Room of Requirement scene
 Room of Requirement discovery
 Harry Potter Room of Requirement explanation
 Harry Potter Room of Requirement chapter
 Room of Requirement location
 Harry Potter Room of Requirement secret
 Room of Requirement significance
 Harry Potter Room of Requirement plot twist</t>
  </si>
  <si>
    <t>learn more about the lair of the mantis</t>
  </si>
  <si>
    <t xml:space="preserve"> Mantis lair
 Mantis habitat
 Mantis nest
 Mantis behavior
 Mantis facts
 Mantis species
 Mantis care
 Mantis biology
 Mantis environment
 Mantis discovery
1 Mantis research
1 Mantis characteristics
1 Mantis life cycle
1 Mantis natural habitat
1 Mantis conservation efforts</t>
  </si>
  <si>
    <t>how did po learn the wuxi finger hold</t>
  </si>
  <si>
    <t xml:space="preserve"> Po
 Wuxi Finger Hold
 Kung Fu Panda
 Master Shifu
 Dragon Warrior
 Tai Lung
 Furious Five
 Inner peace
 Training
 Legendary warrior
1 Panda warrior
1 Wuxi Finger Hold technique
1 Learning martial arts
1 Po's journey
1 Kung Fu training
1 Mastering the Wuxi Finger Hold
1 Secrets of the Wuxi Finger Hold
1 Po's training with Master Shifu
1 Kung Fu Panda movie
20. Po's ultimate move</t>
  </si>
  <si>
    <t>get paid to learn software development</t>
  </si>
  <si>
    <t xml:space="preserve"> Paid software development training
 Learn software development for money
 Earn while learning software development
 Paid coding bootcamp
 Get paid to learn coding
 Software development apprenticeship
 Paid tech education
 Software development scholarships
 Coding for cash
 Paid programming courses</t>
  </si>
  <si>
    <t>best podcast learn spanish</t>
  </si>
  <si>
    <t xml:space="preserve"> Best podcast for learning Spanish
 Spanish language learning podcast
 Top Spanish podcast for beginners
 Learn Spanish through podcasts
 Podcasts to improve Spanish skills
 Spanish learning resources podcast
 Popular Spanish language podcasts
 Podcasts for learning Spanish fluently
 Best Spanish language podcast series
 Spanish podcast recommendations for beginners</t>
  </si>
  <si>
    <t>does luffy learn haki</t>
  </si>
  <si>
    <t xml:space="preserve"> Luffy haki training
 Monkey D. Luffy haki abilities
 One Piece Luffy haki powers
 Luffy conqueror's haki
 Luffy armament haki
 Luffy observation haki
 Luffy advanced haki techniques
 Luffy haki progression
 Luffy haki development
 Luffy haki mastery.</t>
  </si>
  <si>
    <t>what episode does luffy learn conqueror's haki</t>
  </si>
  <si>
    <t xml:space="preserve"> Luffy conqueror's haki episode
 Luffy conqueror's haki moment
 Luffy conqueror's haki scene
 Luffy conqueror's haki reveal
 Luffy conqueror's haki awakening
 Luffy conqueror's haki training
 Luffy conqueror's haki mastery
 Luffy conqueror's haki progression
 Luffy conqueror's haki development
 Luffy conqueror's haki growth.</t>
  </si>
  <si>
    <t>what does odysseus learn in the underworld</t>
  </si>
  <si>
    <t xml:space="preserve"> Odysseus
 Underworld
 Greek mythology
 Homer
 The Odyssey
 Lessons learned
 Journey to the underworld
 Hades
 Persephone
 Mythological characters
1 Ancient literature
1 Character development
1 Epic hero
1 Afterlife
1 Spiritual growth.</t>
  </si>
  <si>
    <t>how to learn to freestyle rap</t>
  </si>
  <si>
    <t xml:space="preserve"> Freestyle rap techniques
 Improving freestyle rap skills
 Freestyle rap tutorials
 Freestyle rap exercises
 Freestyle rap practice
 Freestyle rap tips
 Freestyle rap for beginners
 Developing freestyle rap flow
 Freestyle rap rhyming
 Freestyle rap techniques for beginners</t>
  </si>
  <si>
    <t>learn from lucas scam</t>
  </si>
  <si>
    <t xml:space="preserve"> Lucas scam
 Lucas scam review
 Lucas scam exposed
 Lucas scam investigation
 Lucas scam warning
 Lucas scam experiences
 Lucas scam feedback
 Lucas scam complaints
 Lucas scam rumors
 Lucas scam truth
1 Lucas scam lessons
1 Lucas scam tips
1 Lucas scam prevention
1 Lucas scam red flags
1 Lucas scam case study</t>
  </si>
  <si>
    <t>learn what song defines your life</t>
  </si>
  <si>
    <t xml:space="preserve"> Song that defines your life
 Life defining song
 Song meaning in life
 Discover song meaning
 Identify life song
 Find your life song
 Personal theme song
 Song that resonates with you
 Music that defines me
 Song that reflects me</t>
  </si>
  <si>
    <t>scikit-learn logo</t>
  </si>
  <si>
    <t xml:space="preserve"> scikit-learn logo
 scikit-learn branding
 scikit-learn symbol
 scikit-learn icon
 scikit-learn logo design
 scikit-learn logo colors
 scikit-learn logo usage
 scikit-learn logo guidelines
 scikit-learn logo history
 scikit-learn logo meaning</t>
  </si>
  <si>
    <t>how to say learn in asl</t>
  </si>
  <si>
    <t xml:space="preserve"> ASL learn
 American Sign Language learn
 Learn ASL signs
 ASL vocabulary
 How to say learn in ASL
 ASL lessons
 ASL tutorial
 Sign language learning
 ASL dictionary
 ASL resources</t>
  </si>
  <si>
    <t>https //hah.docebosaas.com/learn/signin login</t>
  </si>
  <si>
    <t xml:space="preserve"> Docebo SaaS login
 Docebo SaaS sign in
 Docebo SaaS learning platform
 Docebo SaaS account access
 Docebo SaaS user login
 Docebo SaaS login portal
 Docebo SaaS login page
 Docebo SaaS login credentials
 Docebo SaaS account login
 Docebo SaaS login help</t>
  </si>
  <si>
    <t>learn the password from scrope hogwarts legacy</t>
  </si>
  <si>
    <t xml:space="preserve"> Hogwarts Legacy password
 Scrope password Hogwarts Legacy
 How to learn password in Hogwarts Legacy
 Unlocking password in Hogwarts Legacy
 Hogwarts Legacy secret password
 Scrope Hogwarts Legacy tips
 Finding password in Hogwarts Legacy
 Hogwarts Legacy password guide
 Password location in Hogwarts Legacy
 Hogwarts Legacy password walkthrough</t>
  </si>
  <si>
    <t>get paid to learn coding</t>
  </si>
  <si>
    <t xml:space="preserve"> Learn coding for money
 Coding education for pay
 Earn money coding
 Paid coding courses
 Coding jobs with training
 Make money learning coding
 Get paid to study coding
 Coding apprenticeships with pay
 Coding bootcamps with stipend
 Paid coding internships</t>
  </si>
  <si>
    <t>how to learn soccer by yourself</t>
  </si>
  <si>
    <t xml:space="preserve"> Soccer skills training
 Solo soccer training
 Self-taught soccer techniques
 Soccer drills for beginners
 Improving soccer skills independently
 Self-paced soccer learning
 Soccer practice tips
 Self-guided soccer training
 Soccer skill development
 DIY soccer training</t>
  </si>
  <si>
    <t>is driving hard to learn</t>
  </si>
  <si>
    <t xml:space="preserve"> Driving lessons
 Driving skills
 Driving practice
 Driving techniques
 Driving challenges
 Driving tips
 Learning to drive
 Driver education
 Driving experience
 Road safety
1 Defensive driving
1 Driver training
1 Driving difficulties
1 Road rules
1 Traffic laws
1 Driving confidence
1 Driving instructor
1 Driver's license
1 Driving test
20. Vehicle control skills</t>
  </si>
  <si>
    <t>let's learn our numbers 0-10</t>
  </si>
  <si>
    <t xml:space="preserve"> Learning numbers 0-10
 Counting 0-10
 Teaching numbers to kids
 Number recognition
 Number activities for children
 Learning basic numbers
 Early math skills
 Number games for kids
 Number worksheets
 Number flashcards
1 Number songs for kids
1 Number puzzles for children
1 Number crafts for preschoolers
1 Number books for toddlers
1 Number rhymes for learning</t>
  </si>
  <si>
    <t>how to learn to deep throat</t>
  </si>
  <si>
    <t xml:space="preserve"> Deep throat techniques
 Deep throat tips
 Deep throat training
 How to deep throat
 Deep throat tutorial
 Deep throat practice
 Deep throat exercises
 Deep throat techniques for beginners
 Deep throat techniques for women
 Deep throat techniques for men</t>
  </si>
  <si>
    <t>languages easy to learn for spanish speakers</t>
  </si>
  <si>
    <t xml:space="preserve"> Spanish speakers language learning
 Easy languages for Spanish speakers
 Simple languages for Spanish speakers
 Best languages for Spanish speakers to learn
 Quick languages for Spanish speakers
 Beginner languages for Spanish speakers
 Languages similar to Spanish
 Fastest languages to learn for Spanish speakers
 Spanish speakers language options
 Effortless languages for Spanish speakers</t>
  </si>
  <si>
    <t>robert hook's discovery helped scientists learn more about _____.</t>
  </si>
  <si>
    <t xml:space="preserve"> Robert Hooke
 Microscopy
 Cell structure
 Scientific discovery
 Biology
 Cell biology
 Scientific advancements
 Scientific knowledge
 Cell research
 Cell theory</t>
  </si>
  <si>
    <t>is polish easy to learn</t>
  </si>
  <si>
    <t xml:space="preserve"> Polish language learning
 Learn Polish quickly
 Polish language difficulty
 Easy ways to learn Polish
 Polish language tips
 Polish language for beginners
 Polish language resources
 How to learn Polish effectively
 Polish language courses
 Polish language fluency</t>
  </si>
  <si>
    <t>best way to learn spanish reddit</t>
  </si>
  <si>
    <t xml:space="preserve"> Learn Spanish Reddit
 Spanish learning tips Reddit
 Best resources for learning Spanish
 Spanish language learning Reddit
 Reddit Spanish learning community
 How to learn Spanish effectively
 Spanish learning strategies Reddit
 Online resources for learning Spanish
 Spanish language learning resources Reddit
 Best way to learn Spanish online</t>
  </si>
  <si>
    <t>best way to learn piano reddit</t>
  </si>
  <si>
    <t xml:space="preserve"> Best way to learn piano
 Piano learning tips
 Reddit piano lessons
 Online piano tutorials
 Piano practice techniques
 Beginner piano lessons
 Piano learning resources
 Piano learning community
 Reddit piano advice
 Piano learning strategies</t>
  </si>
  <si>
    <t>best sewing machine for child to learn on</t>
  </si>
  <si>
    <t xml:space="preserve"> Child-friendly sewing machine
 Beginner sewing machine for kids
 Easy-to-use sewing machine for children
 Kid-friendly sewing machine
 Top sewing machine for young learners
 Best starter sewing machine for kids
 Sewing machine for kids with safety features
 Child-sized sewing machine
 Sewing machine for children's projects
 Sewing machine for kids to practice on</t>
  </si>
  <si>
    <t>best bike to learn to ride</t>
  </si>
  <si>
    <t xml:space="preserve"> Best bike for beginners
 Beginner bike recommendations
 Easy to ride bikes
 Top bikes for learning to ride
 Beginner-friendly bicycles
 Best bikes for learning how to ride
 Beginner bike options
 Easy-to-learn bicycles
 Beginner bike reviews
 Top bikes for new riders</t>
  </si>
  <si>
    <t>how difficult is it to learn hebrew</t>
  </si>
  <si>
    <t xml:space="preserve"> Learn Hebrew difficulty
 Hebrew language learning challenges
 Learning Hebrew difficulty level
 Is Hebrew hard to learn
 Hebrew language learning obstacles
 How easy is it to learn Hebrew
 Tips for learning Hebrew
 Hebrew language learning resources
 Best way to learn Hebrew
 Hebrew language learning techniques</t>
  </si>
  <si>
    <t>learn cantonese duolingo</t>
  </si>
  <si>
    <t xml:space="preserve"> Learn Cantonese
 Duolingo Cantonese
 Cantonese language learning
 Cantonese lessons
 Beginner Cantonese
 Cantonese vocabulary
 Cantonese phrases
 Online Cantonese course
 Cantonese pronunciation
 Duolingo language courses</t>
  </si>
  <si>
    <t>learn to deep throat</t>
  </si>
  <si>
    <t xml:space="preserve"> Deep throat techniques
 How to deep throat
 Deep throat tutorial
 Deep throat tips
 Deep throat practice
 Deep throat training
 Deep throat exercises
 Improve deep throat skills
 Deep throat techniques for beginners
 Deep throat benefits</t>
  </si>
  <si>
    <t>a black woman is speaking listen and learn shirt</t>
  </si>
  <si>
    <t xml:space="preserve"> Black woman
 Speaking
 Listen
 Learn
 Shirt
 Activism
 Social justice
 Empowerment
 Equality
 Diversity
1 Inclusion
1 Feminism
1 Black Lives Matter
1 Protest
1 Civil rights</t>
  </si>
  <si>
    <t>learn sci soundboard</t>
  </si>
  <si>
    <t xml:space="preserve"> Learn sci soundboard
 Sci soundboard tutorial
 Sci soundboard app
 Sci soundboard features
 How to use sci soundboard
 Sci soundboard for beginners
 Sci soundboard tips
 Best sci soundboard techniques
 Sci soundboard online course
 Sci soundboard demo</t>
  </si>
  <si>
    <t>is snowboarding hard to learn</t>
  </si>
  <si>
    <t xml:space="preserve"> Snowboarding difficulty
 Snowboarding learning curve
 Snowboarding for beginners
 Is snowboarding easy?
 Snowboarding tips for beginners
 Snowboarding techniques
 Snowboarding lessons
 Snowboarding skills
 Snowboarding challenges
 Snowboarding progression</t>
  </si>
  <si>
    <t>blackboard learn logo</t>
  </si>
  <si>
    <t xml:space="preserve"> Blackboard Learn logo
 Blackboard Learn branding
 Blackboard Learn icon
 Blackboard Learn symbol
 Blackboard Learn design
 Blackboard Learn customization
 Blackboard Learn logo options
 Blackboard Learn logo size
 Blackboard Learn logo guidelines
 Blackboard Learn logo colors</t>
  </si>
  <si>
    <t>how to learn how to freestyle</t>
  </si>
  <si>
    <t xml:space="preserve"> Freestyle rap techniques
 Freestyle rap tips
 Freestyle rap tutorial
 Learn freestyle rap
 Freestyle rap for beginners
 Improving freestyle rap skills
 Freestyle rap exercises
 Freestyle rap practice
 Freestyle rap techniques for beginners
 Freestyle rap flow
1 Freestyle rap rhymes
1 Freestyle rap writing
1 Freestyle rap structure
1 Freestyle rap confidence
1 Freestyle rap mindset</t>
  </si>
  <si>
    <t>what age can kids learn to swim</t>
  </si>
  <si>
    <t xml:space="preserve"> Swimming lessons for kids
 Child swim instruction
 Swimming skills for children
 Teach kids to swim
 Swimming age for kids
 Kids swimming classes
 Learn to swim at a young age
 Swimming readiness for children
 When can kids start swimming lessons
 Early childhood swimming skills</t>
  </si>
  <si>
    <t>learn to read music for guitar</t>
  </si>
  <si>
    <t xml:space="preserve"> Music notation for guitar
 Guitar sheet music
 Guitar music theory
 Reading guitar tabs
 Guitar music reading
 Guitar music notation
 Guitar sight reading
 Guitar music fundamentals
 Guitar note reading
 Guitar music literacy</t>
  </si>
  <si>
    <t>how to learn how to freestyle rap</t>
  </si>
  <si>
    <t xml:space="preserve"> Freestyle rap techniques
 Improving freestyle rap skills
 Freestyle rap tutorials
 Tips for freestyle rapping
 Freestyle rap exercises
 Freestyle rap practice
 Freestyle rap for beginners
 Freestyle rap flow
 Freestyle rap rhyming
 Freestyle rap structure</t>
  </si>
  <si>
    <t>how do scientists use seismic waves to learn about earth's interior</t>
  </si>
  <si>
    <t xml:space="preserve"> Seismic waves
 Earth's interior
 Scientists
 Earthquake studies
 Seismology
 Subsurface imaging
 Geophysical exploration
 Earth's crust
 Mantle composition
 Core structure
1 Seismic data analysis
1 Plate tectonics
1 Seismic wave propagation
1 Earthquake detection
1 Seismic tomography</t>
  </si>
  <si>
    <t>how hard is it to learn to crochet</t>
  </si>
  <si>
    <t xml:space="preserve"> Crochet beginner tips
 Crochet tutorials for beginners
 Easy crochet patterns
 Learn crochet step by step
 Crochet basics for beginners
 Crochet for beginners
 How to start crocheting
 Crochet skills for beginners
 Beginner crochet projects
 Crochet for absolute beginners</t>
  </si>
  <si>
    <t>best app to learn spanish reddit</t>
  </si>
  <si>
    <t xml:space="preserve"> Best app to learn Spanish
 Spanish language learning app
 Reddit Spanish learning app recommendations
 Top-rated Spanish learning apps
 Spanish language app reviews
 Best app for learning Spanish on Reddit
 Spanish learning app comparison
 Reddit community recommendations for Spanish learning apps
 Spanish language app rankings
 Spanish learning app suggestions from Reddit users</t>
  </si>
  <si>
    <t>what is learn dash</t>
  </si>
  <si>
    <t xml:space="preserve"> LearnDash tutorial
 LearnDash features
 LearnDash benefits
 LearnDash review
 LearnDash pricing
 LearnDash LMS
 LearnDash plugins
 LearnDash setup
 LearnDash courses
 LearnDash vs other LMS platforms</t>
  </si>
  <si>
    <t>is swahili hard to learn</t>
  </si>
  <si>
    <t xml:space="preserve"> Swahili language difficulty
 Learning Swahili
 Swahili language challenge
 Swahili language learning tips
 Swahili language study
 Is Swahili difficult?
 Swahili language fluency
 Swahili language proficiency
 Swahili language resources
 Swahili language courses</t>
  </si>
  <si>
    <t>usf learn</t>
  </si>
  <si>
    <t xml:space="preserve"> USF learn online
 University of South Florida learning resources
 USF learning management system
 USF online courses
 USF distance learning
 USF e-learning
 USF virtual classroom
 USF continuing education
 USF professional development
 USF online degree programs</t>
  </si>
  <si>
    <t>scikit learn f1 score</t>
  </si>
  <si>
    <t xml:space="preserve"> Scikit learn F1 score
 F1 score in scikit learn
 How to calculate F1 score in scikit learn
 Precision, recall, and F1 score in scikit learn
 Using F1 score for model evaluation in scikit learn
 Improving F1 score in scikit learn
 Scikit learn classification metrics
 F1 score vs accuracy in scikit learn
 F1 score implementation in scikit learn
 Scikit learn performance evaluation with F1 score</t>
  </si>
  <si>
    <t>easiest cad to learn</t>
  </si>
  <si>
    <t xml:space="preserve"> Easiest CAD software
 Simple CAD programs
 Beginner-friendly CAD tools
 User-friendly CAD software
 CAD for beginners
 Easy-to-learn CAD programs
 Basic CAD software
 Intuitive CAD tools
 CAD programs for novices
 Entry-level CAD software</t>
  </si>
  <si>
    <t>how to get rid of learn about this picture windows 11</t>
  </si>
  <si>
    <t xml:space="preserve"> Windows 11
 Picture windows
 Removing picture windows
 Replacing picture windows
 Upgrading to Windows 11
 Windows 11 features
 Customizing Windows 11
 Window installation
 Window renovation
 Window design trends</t>
  </si>
  <si>
    <t>most difficult instruments to learn</t>
  </si>
  <si>
    <t xml:space="preserve"> Most difficult musical instruments
 Challenging musical instruments
 Hardest instruments to play
 Complex musical instruments
 Instruments with steep learning curves
 Difficult to master instruments
 Instruments requiring advanced skills
 Most demanding musical instruments
 Instruments that are tough to learn
 Top challenging instruments to learn</t>
  </si>
  <si>
    <t>songs to learn on violin</t>
  </si>
  <si>
    <t xml:space="preserve"> Violin tutorials
 Beginner violin songs
 Violin sheet music
 Easy violin songs
 Violin lessons
 Popular violin songs
 Violin covers
 Violin practice songs
 Violin songs for beginners
 Intermediate violin songs</t>
  </si>
  <si>
    <t>best books to learn about investing</t>
  </si>
  <si>
    <t xml:space="preserve"> Best books on investing
 Top investing books
 Must-read books for investors
 Beginner investing books
 Books for learning about investing
 Investing book recommendations
 Essential books for investors
 Investing books for beginners
 Top books for financial literacy
 Best books for stock market beginners</t>
  </si>
  <si>
    <t>laugh and learn fisher price</t>
  </si>
  <si>
    <t xml:space="preserve"> Laugh and Learn Fisher Price
 Fisher Price laugh and learn toys
 Fisher Price laugh and learn puppy
 Fisher Price laugh and learn chair
 Fisher Price laugh and learn tablet
 Fisher Price laugh and learn car
 Fisher Price laugh and learn smart stages
 Fisher Price laugh and learn crawl around car
 Fisher Price laugh and learn chair pink
 Fisher Price laugh and learn chair blue
1 Fisher Price laugh and learn chair green
1 Fisher Price laugh and learn chair yellow
1 Fisher Price laugh and learn chair purple
1 Fisher Price laugh and learn chair orange
1 Fisher Price laugh and learn chair red</t>
  </si>
  <si>
    <t>how to learn violin by yourself</t>
  </si>
  <si>
    <t xml:space="preserve"> Learn violin at home
 Self-taught violin lessons
 Online violin tutorials
 Violin learning resources
 DIY violin learning
 Violin practice tips
 Beginner violin techniques
 Violin learning journey
 Violin self-study
 Violin learning materials</t>
  </si>
  <si>
    <t>whats the best martial art to learn</t>
  </si>
  <si>
    <t xml:space="preserve"> Best martial art to learn
 Martial arts for beginners
 Top martial arts styles
 Choosing a martial art
 Self-defense techniques
 Martial arts training
 Popular martial arts styles
 Benefits of learning martial arts
 Martial arts for fitness
 Martial arts schools near me</t>
  </si>
  <si>
    <t>how long does it take to learn hiragana and katakana</t>
  </si>
  <si>
    <t xml:space="preserve"> Learn hiragana and katakana
 Japanese writing systems
 Study hiragana and katakana
 Mastering hiragana and katakana
 Hiragana and katakana fluency
 Learning Japanese alphabets
 Time to learn hiragana and katakana
 Speed of learning hiragana and katakana
 Beginner Japanese writing
 Efficient hiragana and katakana learning</t>
  </si>
  <si>
    <t>unity learn create with code</t>
  </si>
  <si>
    <t xml:space="preserve"> Unity learn create with code
 Unity game development
 Unity coding tutorials
 Unity beginner coding
 Unity programming basics
 Unity game design
 Unity scripting
 Unity game development course
 Unity coding projects
 Unity coding for beginners</t>
  </si>
  <si>
    <t>is it hard to learn to drive a motorcycle</t>
  </si>
  <si>
    <t xml:space="preserve"> Motorcycle driving difficulty
 Learning to ride a motorcycle
 Motorcycle training challenges
 Motorcycle riding skills
 Motorcycle license process
 Motorcycle safety tips
 Motorcycle driving lessons
 Motorcycle beginner tips
 Motorcycle riding techniques
 Motorcycle road test preparation</t>
  </si>
  <si>
    <t>time to learn chinese meme</t>
  </si>
  <si>
    <t xml:space="preserve"> Learn Chinese meme
 Funny Chinese meme
 Chinese language meme
 Learning Chinese humor
 Time to learn Chinese joke
 Chinese meme culture
 Language learning meme
 Chinese meme trends
 Hilarious Chinese meme
 Laugh out loud Chinese meme</t>
  </si>
  <si>
    <t>adam silver learn chinese</t>
  </si>
  <si>
    <t xml:space="preserve"> Adam Silver
 Learn Chinese
 NBA Commissioner
 Chinese language
 Mandarin
 Language learning
 Cultural exchange
 Basketball diplomacy
 Language immersion
 Chinese lessons
1 NBA China
1 Adam Silver language skills
1 International relations
1 Sports diplomacy
1 Chinese fluency</t>
  </si>
  <si>
    <t>learn shapes toys</t>
  </si>
  <si>
    <t xml:space="preserve"> Shapes toys
 Educational toys
 Learning toys
 Toddler toys
 Preschool toys
 Shapes for kids
 Educational shapes
 Shape recognition toys
 Montessori toys
 Wooden shape toys
1 Interactive shape toys
1 Shape sorting toys
1 Fine motor skills toys
1 Cognitive development toys
1 Early learning toys</t>
  </si>
  <si>
    <t>actively learn mcgraw hill</t>
  </si>
  <si>
    <t xml:space="preserve"> Actively learn McGraw Hill
 McGraw Hill education platform
 Online learning with McGraw Hill
 Interactive learning with McGraw Hill
 McGraw Hill study tools
 McGraw Hill digital learning
 Active learning resources
 McGraw Hill e-learning
 McGraw Hill educational technology
 Engaging learning experiences with McGraw Hill</t>
  </si>
  <si>
    <t>hah.docebosaas.com/learn/signin</t>
  </si>
  <si>
    <t xml:space="preserve"> Online learning platform
 Sign in portal
 Docebo SaaS
 Learning management system
 E-learning
 User authentication
 LMS login
 Training courses
 Educational technology
 Cloud-based learning platform</t>
  </si>
  <si>
    <t>dig it play and learn</t>
  </si>
  <si>
    <t xml:space="preserve"> Dig it play and learn
 Educational play
 Interactive learning
 Hands-on activities
 STEM education
 Outdoor learning
 Play-based learning
 Educational toys
 Learning through play
 Experiential learning</t>
  </si>
  <si>
    <t>easy christmas songs to learn on piano</t>
  </si>
  <si>
    <t xml:space="preserve"> Christmas songs piano tutorial
 Simple Christmas piano songs
 Beginner Christmas piano songs
 Easy holiday piano songs
 Christmas carols piano sheet music
 Popular Christmas piano songs
 Easy Christmas piano chords
 Christmas piano songs for beginners
 Learn Christmas songs on piano
 Christmas piano tutorials for beginners</t>
  </si>
  <si>
    <t>is welding easy to learn</t>
  </si>
  <si>
    <t xml:space="preserve"> Welding basics
 Beginner welding techniques
 Learning to weld
 Welding for beginners
 Easy welding tips
 Welding skills for beginners
 Simple welding projects
 How to start welding
 Welding training for beginners
 Basic welding knowledge</t>
  </si>
  <si>
    <t>easy songs to learn on violin</t>
  </si>
  <si>
    <t xml:space="preserve"> Easy violin songs
 Beginner violin songs
 Simple violin tunes
 Violin songs for beginners
 Easy violin music
 Simple violin songs
 Beginner violin music
 Violin songs to learn quickly
 Easy violin pieces
 Simple violin melodies</t>
  </si>
  <si>
    <t>is vietnamese hard to learn</t>
  </si>
  <si>
    <t xml:space="preserve"> Vietnamese language difficulty
 Learning Vietnamese language
 Vietnamese language learning challenges
 Is Vietnamese easy to learn?
 Vietnamese language difficulty level
 Tips for learning Vietnamese language
 Vietnamese language learning resources
 Vietnamese language learning tips
 Is Vietnamese hard for English speakers?
 Learning Vietnamese for beginners</t>
  </si>
  <si>
    <t>easy songs to learn on drums</t>
  </si>
  <si>
    <t xml:space="preserve"> Beginner drum songs
 Simple drum beats
 Easy drumming songs
 Drumming for beginners
 Drum lessons
 Drum tutorials
 Basic drum patterns
 Drumming techniques
 Drumming exercises
 Drum sheet music for beginners</t>
  </si>
  <si>
    <t>how to learn gibberish</t>
  </si>
  <si>
    <t xml:space="preserve"> Gibberish language learning
 How to speak gibberish
 Learn gibberish quickly
 Gibberish language tutorial
 Tips for learning gibberish
 Gibberish language basics
 Mastering gibberish language
 Gibberish language for beginners
 Easy ways to learn gibberish
 Online resources for learning gibberish</t>
  </si>
  <si>
    <t>how long it takes to learn swimming</t>
  </si>
  <si>
    <t xml:space="preserve"> Swimming lessons duration
 Learn swimming time frame
 Swimming skills acquisition
 Swim training period
 Mastering swimming techniques
 Swim proficiency timeline
 Swimming learning speed
 Swim education duration
 Swimming progress timeline
 Swim expertise development</t>
  </si>
  <si>
    <t>what skills do you learn from babysitting</t>
  </si>
  <si>
    <t xml:space="preserve"> Babysitting skills
 Childcare skills
 Child development skills
 Communication skills
 Patience skills
 Problem-solving skills
 Time management skills
 Safety skills
 Creativity skills
 Interpersonal skills
1 Multitasking skills
1 Conflict resolution skills
1 Responsibility skills
1 Flexibility skills
1 First aid skills</t>
  </si>
  <si>
    <t>easy songs to learn on the electric guitar</t>
  </si>
  <si>
    <t xml:space="preserve"> Easy electric guitar songs
 Beginner electric guitar songs
 Simple electric guitar songs
 Popular electric guitar songs
 Easy guitar riffs
 Easy guitar chords
 Electric guitar songs for beginners
 Easy rock songs on electric guitar
 Easy guitar songs for beginners
 Simple electric guitar tabs</t>
  </si>
  <si>
    <t>learn spanish in 10 minutes</t>
  </si>
  <si>
    <t xml:space="preserve"> Spanish language learning
 Quick Spanish lessons
 Learn Spanish fast
 10-minute Spanish tutorial
 Easy Spanish learning
 Rapid Spanish learning
 Spanish crash course
 Learn basic Spanish in 10 minutes
 Spanish language tips
 Speedy Spanish learning techniques</t>
  </si>
  <si>
    <t>best bible to learn from</t>
  </si>
  <si>
    <t xml:space="preserve"> Best Bible translations
 Study Bibles
 Top Bible versions
 Easy to read Bibles
 Beginner-friendly Bibles
 Popular Bible editions
 Recommended Bibles for beginners
 Best Bible for understanding
 User-friendly Bibles
 Modern language Bibles</t>
  </si>
  <si>
    <t>easiest woodwind instrument to learn</t>
  </si>
  <si>
    <t xml:space="preserve"> Easiest woodwind instrument
 Learn woodwind instrument quickly
 Beginner woodwind instrument
 Simple woodwind instrument
 Woodwind instrument for beginners
 Easy to play woodwind instrument
 Beginner-friendly woodwind instrument
 Quick woodwind instrument to learn
 Basic woodwind instrument
 Woodwind instrument for novices</t>
  </si>
  <si>
    <t>can u learn asl on duolingo</t>
  </si>
  <si>
    <t xml:space="preserve"> ASL learning
 Duolingo ASL
 American Sign Language
 Learn ASL online
 ASL courses
 Duolingo sign language
 ASL lessons
 ASL for beginners
 ASL resources
 ASL tutorials</t>
  </si>
  <si>
    <t>is tattooing hard to learn</t>
  </si>
  <si>
    <t xml:space="preserve"> Tattooing techniques
 Tattooing skills
 Tattooing apprenticeship
 Tattooing training
 Tattooing profession
 Tattooing career
 Tattooing education
 Tattooing certification
 Tattooing mentor
 Tattooing practice</t>
  </si>
  <si>
    <t>learn how to deep throat</t>
  </si>
  <si>
    <t xml:space="preserve"> Deep throat techniques
 Deep throat tips
 How to deep throat
 Deep throat tutorial
 Improve deep throat skills
 Deep throat training
 Mastering deep throat
 Deep throat techniques for beginners
 Deep throat practice
 Deep throat gag reflex</t>
  </si>
  <si>
    <t>easy taylor swift songs to learn on piano</t>
  </si>
  <si>
    <t xml:space="preserve"> Taylor Swift piano songs
 Easy Taylor Swift piano tutorials
 Learn Taylor Swift songs on piano
 Piano covers of Taylor Swift songs
 Simple Taylor Swift piano arrangements
 Taylor Swift beginner piano songs
 Piano chords for Taylor Swift songs
 Taylor Swift piano sheet music
 Easy piano versions of Taylor Swift hits
 Taylor Swift piano lessons</t>
  </si>
  <si>
    <t>microsoft learn educator center</t>
  </si>
  <si>
    <t xml:space="preserve"> Microsoft Learn Educator Center
 Microsoft educator resources
 Microsoft education platform
 Microsoft teacher training
 Microsoft professional development for educators
 Microsoft learning tools for teachers
 Microsoft educator community
 Microsoft education certification
 Microsoft educator training programs
 Microsoft education technology solutions</t>
  </si>
  <si>
    <t>what is the easiest language for spanish speakers to learn</t>
  </si>
  <si>
    <t xml:space="preserve"> Easiest language for Spanish speakers
 Language learning for Spanish speakers
 Simple languages for Spanish speakers
 Best languages for Spanish speakers to learn
 Quick languages for Spanish speakers
 Beginner-friendly languages for Spanish speakers
 Spanish speakers language proficiency
 Spanish speakers language acquisition
 Language learning tips for Spanish speakers
 Easiest second language for Spanish speakers</t>
  </si>
  <si>
    <t>how long does it take to learn how to drive</t>
  </si>
  <si>
    <t xml:space="preserve"> Learn to drive
 Driving lessons
 Driver's education
 Driving skills
 Driving practice
 Driving instructor
 Driver training
 How long to learn to drive
 Driving experience
 Driver's license requirements
1 Driving school
1 Driving test
1 Learner driver
1 Driving practice hours
1 Driving proficiency</t>
  </si>
  <si>
    <t>easy country song to learn on guitar</t>
  </si>
  <si>
    <t xml:space="preserve"> Easy country songs
 Guitar lessons for beginners
 Simple country guitar songs
 Learn country songs on guitar
 Easy guitar chords country songs
 Country guitar tutorials
 Beginner country guitar songs
 Guitar lessons for country music
 Easy country guitar tabs
 Country songs for guitar beginners</t>
  </si>
  <si>
    <t>which is easier to learn guitar or bass</t>
  </si>
  <si>
    <t xml:space="preserve"> Learn guitar or bass
 Guitar vs bass
 Easier to learn guitar or bass
 Beginner guitar vs bass
 Guitar lessons
 Bass lessons
 Guitar for beginners
 Bass for beginners
 Guitar tutorial
 Bass tutorial
1 Learning guitar tips
1 Learning bass tips
1 Guitar techniques
1 Bass techniques
1 Guitar practice
1 Bass practice
1 Guitar skills
1 Bass skills
1 Guitar difficulty
20. Bass difficulty</t>
  </si>
  <si>
    <t>how did harry learn about the room of requirement?</t>
  </si>
  <si>
    <t xml:space="preserve"> Harry Potter room of requirement
 Hogwarts room of requirement
 Harry Potter secret room
 Room of requirement discovery
 Harry Potter hidden room
 Harry Potter room of requirement explanation
 Harry Potter Room of Requirement scene
 Harry Potter Room of Requirement book
 Harry Potter Room of Requirement movie
 Harry Potter Room of Requirement details</t>
  </si>
  <si>
    <t>is it hard to learn the saxophone</t>
  </si>
  <si>
    <t xml:space="preserve"> Saxophone learning difficulty
 Saxophone learning curve
 Saxophone beginner challenges
 Saxophone playing difficulty
 Learning saxophone tips
 Saxophone practice techniques
 Mastering the saxophone
 Saxophone skill development
 Overcoming saxophone challenges
 Saxophone learning resources</t>
  </si>
  <si>
    <t>good songs to learn to sing</t>
  </si>
  <si>
    <t xml:space="preserve"> Good songs to learn to sing
 Singing practice songs
 Easy songs to sing
 Popular songs for beginners
 Vocal exercises for beginners
 Songs for vocal range practice
 Best songs for vocal training
 Learn to sing songs for beginners
 Top songs for singing practice
 Songs to improve singing voice</t>
  </si>
  <si>
    <t>is it easy to learn the saxophone</t>
  </si>
  <si>
    <t xml:space="preserve"> Learn saxophone
 Easy saxophone learning
 Saxophone lessons
 Saxophone beginner tips
 Saxophone tutorial
 Saxophone for beginners
 Saxophone learning resources
 How to play saxophone
 Saxophone practice tips
 Saxophone techniques</t>
  </si>
  <si>
    <t>what grade do you learn long multiplication</t>
  </si>
  <si>
    <t xml:space="preserve"> Long multiplication grade level
 Multiplication grade curriculum
 Learning long multiplication grade
 Elementary school long multiplication
 Math curriculum multiplication grade
 Long multiplication grade level standard
 Long multiplication grade expectations
 Long multiplication grade requirements
 Long multiplication grade curriculum
 What grade do students learn long multiplication</t>
  </si>
  <si>
    <t>tests designed to predict ability to learn</t>
  </si>
  <si>
    <t xml:space="preserve"> Learning potential tests
 Ability assessment tests
 Cognitive assessment tools
 Predictive learning tests
 Aptitude tests
 Educational assessment tools
 Learning potential assessments
 Intelligence tests
 Learning potential indicators
 Ability to learn evaluations</t>
  </si>
  <si>
    <t>what is the easiest song to learn on electric guitar</t>
  </si>
  <si>
    <t xml:space="preserve"> Easy electric guitar songs
 Beginner electric guitar songs
 Simple electric guitar songs
 Easiest electric guitar songs to learn
 Easy electric guitar chords
 Simple electric guitar riffs
 Beginner electric guitar lessons
 Easy electric guitar tabs
 Easiest electric guitar songs for beginners
 Easy electric guitar tutorials</t>
  </si>
  <si>
    <t>is flute easy to learn</t>
  </si>
  <si>
    <t xml:space="preserve"> Flute learning
 Flute beginner tips
 Flute lessons
 Flute tutorial
 Flute techniques
 Flute practice
 Flute for beginners
 Flute difficulty level
 Flute learning curve
 Flute playing tips</t>
  </si>
  <si>
    <t>how did kurt cobain learn to sing</t>
  </si>
  <si>
    <t xml:space="preserve"> Kurt Cobain singing
 Nirvana vocalist
 Kurt Cobain vocal training
 Kurt Cobain singing technique
 Kurt Cobain music influences
 Kurt Cobain vocal range
 Kurt Cobain singing style
 Nirvana lead singer
 Kurt Cobain voice lessons
 Kurt Cobain musical background</t>
  </si>
  <si>
    <t>how to delete learn about this picture</t>
  </si>
  <si>
    <t xml:space="preserve"> Delete picture
 Remove image
 Learn about picture deletion
 Picture management
 Image removal techniques
 Picture deletion tutorial
 Deleting photos
 Picture cleanup
 Image removal tips
 Removing unwanted images</t>
  </si>
  <si>
    <t>a black woman is speaking listen and learn</t>
  </si>
  <si>
    <t xml:space="preserve"> Black woman speaker
 Empowering black women
 Black female voices
 Diversity in speaking
 Intersectional feminism
 Amplifying black voices
 Learning from black women
 Social justice advocacy
 Racial equality discussions
 Black female empowerment</t>
  </si>
  <si>
    <t>learn how to tattoo at home</t>
  </si>
  <si>
    <t xml:space="preserve"> DIY tattooing
 Tattooing at home
 Tattooing techniques
 Tattooing equipment
 Tattooing safety
 Tattooing tutorials
 Tattooing tips
 Tattooing supplies
 Tattooing basics
 Tattooing for beginners
1 Tattooing courses
1 Tattooing certification
1 Tattooing tools
1 Tattooing techniques for beginners
1 Tattooing guidelines
1 Tattooing risks
1 Tattooing precautions
1 Tattooing instructions
1 Tattooing skills
20. Tattooing training.</t>
  </si>
  <si>
    <t>learn the password from scrope</t>
  </si>
  <si>
    <t xml:space="preserve"> Password recovery
 Forgot password
 Retrieve password
 Reset password
 Password recovery tool
 Password recovery software
 Password retrieval
 Password recovery service
 Password recovery methods
 Password recovery techniques
1 Password recovery tips
1 Recover forgotten password
1 Forgot password solutions
1 Password recovery help
1 Password recovery assistance</t>
  </si>
  <si>
    <t>how to learn tagalog on duolingo</t>
  </si>
  <si>
    <t xml:space="preserve"> Learn Tagalog
 Tagalog language
 Duolingo Tagalog
 Tagalog lessons
 Tagalog for beginners
 Tagalog course
 Tagalog online
 Tagalog fluency
 Duolingo language learning
 Tagalog vocabulary</t>
  </si>
  <si>
    <t>if you want to be happy, you have to let go of the past and learn to sink into the present moment</t>
  </si>
  <si>
    <t xml:space="preserve"> Happiness
 Letting go
 Past
 Present moment
 Mindfulness
 Living in the present
 Emotional healing
 Self-improvement
 Mental health
 Positive thinking
1 Moving on
1 Acceptance
1 Inner peace
1 Personal growth
1 Finding happiness</t>
  </si>
  <si>
    <t>what's the best martial arts to learn</t>
  </si>
  <si>
    <t xml:space="preserve"> Best martial arts
 Martial arts styles
 Self-defense techniques
 Popular martial arts
 Martial arts for beginners
 Top martial arts schools
 Martial arts training
 Choosing a martial art
 Benefits of learning martial arts
 Martial arts for fitness
1 Self-defense classes
1 Martial arts for kids
1 Martial arts for women
1 Traditional martial arts
1 Mixed martial arts (MMA)</t>
  </si>
  <si>
    <t>learn to dj nyc</t>
  </si>
  <si>
    <t xml:space="preserve"> DJ classes NYC
 DJ courses NYC
 DJ schools NYC
 DJ workshops NYC
 DJ training NYC
 DJ lessons NYC
 DJ certification NYC
 DJ schools in New York
 Best DJ classes NYC
 DJ equipment NYC
1 DJ techniques NYC
1 DJ skills NYC
1 DJ workshops in New York
1 DJ schools in NYC
1 DJ courses in New York City</t>
  </si>
  <si>
    <t>best drum songs to learn</t>
  </si>
  <si>
    <t xml:space="preserve"> Drum songs for beginners
 Easy drum songs to learn
 Popular drum songs to practice
 Drum songs for beginners to play
 Top drum songs for beginners
 Drum songs to learn for beginners
 Drum songs for beginners to master
 Best drum songs for beginners
 Drum songs for beginners to impress
 Drum songs for beginners to rock out to</t>
  </si>
  <si>
    <t>children learn what they live</t>
  </si>
  <si>
    <t xml:space="preserve"> Children learn behavior
 Parenting influence on children
 Childhood development
 Positive parenting
 Family environment impact
 Role modeling for kids
 Teaching through example
 Child behavior modeling
 Parental influence on learning
 Childhood experiences shaping behavior</t>
  </si>
  <si>
    <t>in classical conditioning, humans learn _____, whereas in operant conditioning, humans learn _____.</t>
  </si>
  <si>
    <t xml:space="preserve"> Classical conditioning learning
 Operant conditioning learning
 Human behavior conditioning
 Pavlovian conditioning
 Skinner's conditioning
 Stimulus-response learning
 Behavioral psychology
 Association learning
 Conditioning experiments
 Behavior modification techniques</t>
  </si>
  <si>
    <t>learn to crawl toys</t>
  </si>
  <si>
    <t xml:space="preserve"> Baby crawling toys
 Crawling toys for infants
 Toddler crawling toys
 Developmental crawling toys
 Interactive crawling toys
 Educational crawling toys
 Sensory crawling toys
 Motor skills crawling toys
 Crawling toys for babies
 Best crawling toys
1 Montessori crawling toys
1 Safe crawling toys
1 Soft crawling toys
1 Non-toxic crawling toys
1 Affordable crawling toys</t>
  </si>
  <si>
    <t>lets learn our numbers</t>
  </si>
  <si>
    <t xml:space="preserve"> Numbers learning
 Counting skills
 Math basics
 Number recognition
 Early numeracy
 Number activities
 Number games
 Learning numbers
 Number worksheets
 Number songs</t>
  </si>
  <si>
    <t>is electric guitar or bass easier to learn</t>
  </si>
  <si>
    <t xml:space="preserve"> Electric guitar vs bass
 Which instrument is easier to learn: electric guitar or bass?
 Beginner electric guitar vs bass
 Learning curve of electric guitar and bass
 Tips for learning electric guitar or bass
 Comparing difficulty of electric guitar and bass
 Best instrument for beginners: electric guitar or bass?
 Electric guitar and bass for beginners
 Differences in learning electric guitar and bass
 Choosing between electric guitar and bass for beginners</t>
  </si>
  <si>
    <t>cool tricks to learn on the trampoline</t>
  </si>
  <si>
    <t xml:space="preserve"> Trampoline tricks
 Trampoline skills
 Trampoline stunts
 Trampoline flips
 Trampoline tutorials
 Trampoline techniques
 Trampoline moves
 Trampoline jumping
 Trampoline acrobatics
 Trampoline bouncing tricks</t>
  </si>
  <si>
    <t>learn the password from scrope location</t>
  </si>
  <si>
    <t xml:space="preserve"> Password retrieval
 Scrope location
 Password recovery
 Password reset
 Forgotten password
 Retrieve lost password
 Password assistance
 Password recovery tool
 Password recovery software
 Password recovery service</t>
  </si>
  <si>
    <t>easiest taylor swift songs to learn on guitar</t>
  </si>
  <si>
    <t xml:space="preserve"> Taylor Swift guitar songs
 Easy Taylor Swift songs
 Beginner Taylor Swift guitar songs
 Simple Taylor Swift guitar chords
 Taylor Swift songs for beginners
 Learn Taylor Swift songs on guitar
 Easy Taylor Swift guitar tabs
 Taylor Swift guitar tutorials
 Simple Taylor Swift guitar songs
 Taylor Swift acoustic guitar songs</t>
  </si>
  <si>
    <t>learn colors shapes tizzy youtube squeak baby first</t>
  </si>
  <si>
    <t xml:space="preserve"> Learn colors shapes
 Tizzy YouTube
 Squeak baby first
 Educational videos for babies
 Toddler learning videos
 Color recognition activities
 Shape identification games
 Interactive learning for infants
 Early childhood education
 Fun educational content for babies</t>
  </si>
  <si>
    <t>what grade do you learn angles</t>
  </si>
  <si>
    <t xml:space="preserve"> Angles in school
 Grade level for learning angles
 Math curriculum angles
 Geometry education
 Understanding angles in education
 School grades for angles
 Angle lessons in school
 Math topics angles
 Learning about angles in school
 Age to learn angles in school</t>
  </si>
  <si>
    <t>is it hard to learn sql</t>
  </si>
  <si>
    <t xml:space="preserve"> Learn SQL
 SQL difficulty
 SQL learning curve
 SQL tutorials
 SQL courses
 SQL basics
 SQL for beginners
 SQL challenges
 SQL skills
 SQL training
1 SQL resources
1 SQL tips
1 SQL certification
1 SQL career
1 SQL proficiency</t>
  </si>
  <si>
    <t>how did seungmin learn english</t>
  </si>
  <si>
    <t xml:space="preserve"> Seungmin English learning
 Seungmin language acquisition
 Seungmin bilingual skills
 Seungmin English proficiency
 Seungmin language learning journey
 Seungmin language education
 Seungmin language development
 Seungmin English fluency
 Seungmin language learning process
 Seungmin language learning methods</t>
  </si>
  <si>
    <t>good acoustic songs to learn</t>
  </si>
  <si>
    <t xml:space="preserve"> Best acoustic songs to learn
 Easy acoustic songs to learn
 Popular acoustic songs to learn
 Beginner acoustic songs to learn
 Acoustic guitar songs for beginners
 Classic acoustic songs to learn
 Top acoustic songs to learn
 Famous acoustic songs to learn
 Acoustic songs for beginners
 Acoustic songs to practice</t>
  </si>
  <si>
    <t>best workbooks to learn spanish</t>
  </si>
  <si>
    <t xml:space="preserve"> Best Spanish workbooks
 Learn Spanish workbooks
 Top Spanish workbooks
 Spanish language workbooks
 Workbook for learning Spanish
 Spanish study materials
 Spanish learning resources
 Spanish workbook reviews
 Spanish workbook recommendations
 Spanish workbook for beginners</t>
  </si>
  <si>
    <t>learn crochet kit</t>
  </si>
  <si>
    <t xml:space="preserve"> Crochet kit for beginners
 How to crochet kit
 Best crochet starter kit
 Crochet kit for adults
 Crochet kit for kids
 Beginner crochet set
 Learn to crochet kit
 Easy crochet kit
 Crochet kit with patterns
 Crochet essentials kit</t>
  </si>
  <si>
    <t>how to learn jecht shot</t>
  </si>
  <si>
    <t xml:space="preserve"> Jecht shot tutorial
 Learn Jecht shot
 Jecht shot technique
 Mastering Jecht shot
 Jecht shot guide
 Best way to learn Jecht shot
 Jecht shot tips
 Jecht shot training
 Jecht shot tutorial video
 Improving Jecht shot accuracy</t>
  </si>
  <si>
    <t>learn coding and get paid</t>
  </si>
  <si>
    <t xml:space="preserve"> Coding courses 
 Coding tutorials 
 Coding skills 
 Programming languages 
 Learn to code 
 Coding for beginners 
 Coding bootcamp 
 Coding jobs 
 Coding career 
 Coding salary 
1 Coding certification 
1 Coding education 
1 Coding workshops 
1 Coding classes 
1 Coding online courses 
1 Coding for money 
1 Coding skills for employment 
1 Coding opportunities 
1 Coding training 
20. Coding job market</t>
  </si>
  <si>
    <t>aamc learn serve lead</t>
  </si>
  <si>
    <t xml:space="preserve"> AAMC
 Learn Serve Lead
 AAMC conference
 Medical education
 Healthcare leadership
 Continuing medical education
 AAMC events
 Medical school admissions
 Medical research
 Academic medicine
1 AAMC resources
1 Medical innovation
1 Physician training
1 Health policy
1 AAMC membership</t>
  </si>
  <si>
    <t>is tennis a hard sport to learn</t>
  </si>
  <si>
    <t xml:space="preserve"> Tennis
 Tennis sport
 Tennis learning
 Tennis difficulty
 Tennis skills
 Tennis techniques
 Tennis training
 Tennis basics
 Tennis beginner
 Tennis tips
1 Tennis coaching
1 Tennis lessons
1 Tennis drills
1 Tennis practice
1 Tennis improvement
1 Tennis challenges
1 Tennis mastery
1 Tennis fundamentals
1 Tennis strategies
20. Tennis progress</t>
  </si>
  <si>
    <t>best spanish books to learn spanish</t>
  </si>
  <si>
    <t xml:space="preserve"> Best Spanish books for learning Spanish
 Top Spanish books for language learners
 Spanish language learning books
 Best books to learn Spanish
 Spanish textbooks for beginners
 Spanish grammar books
 Spanish vocabulary books
 Easy Spanish books for beginners
 Popular Spanish books for language learners
 Learn Spanish through literature.</t>
  </si>
  <si>
    <t>how hard is it to learn vietnamese from english</t>
  </si>
  <si>
    <t xml:space="preserve"> Learn Vietnamese from English
 Vietnamese language learning difficulty
 Tips for learning Vietnamese
 How difficult is it to learn Vietnamese
 Best methods to learn Vietnamese
 Vietnamese language learning resources
 Learning Vietnamese for beginners
 Study Vietnamese language online
 Mastering Vietnamese language
 Vietnamese language proficiency levels</t>
  </si>
  <si>
    <t>how long to learn javascript</t>
  </si>
  <si>
    <t xml:space="preserve"> How long to learn javascript
 Learning javascript timeline
 JavaScript learning curve
 Mastering javascript duration
 Time to become proficient in javascript
 Speed of learning javascript
 Learning javascript efficiently
 Learning javascript quickly
 JavaScript learning resources
 Best way to learn javascript</t>
  </si>
  <si>
    <t>turbo learn ai reviews</t>
  </si>
  <si>
    <t xml:space="preserve"> Turbo learn AI reviews
 AI learning platforms
 Turbo learn AI features
 AI software reviews
 Best AI learning tools
 Turbo learn AI pricing
 AI training programs
 Turbo learn AI benefits
 AI technology reviews
 Turbo learn AI user experiences</t>
  </si>
  <si>
    <t>windows 11 remove learn about this picture</t>
  </si>
  <si>
    <t xml:space="preserve"> Windows 11
 Remove picture
 Learn about picture
 Windows 11 features
 Windows 11 update
 Windows 11 tutorial
 Windows 11 customization
 Windows 11 desktop background
 Windows 11 settings
 Windows 11 tips and tricks</t>
  </si>
  <si>
    <t>how long to learn sql</t>
  </si>
  <si>
    <t xml:space="preserve"> SQL learning time
 SQL learning duration
 SQL learning speed
 SQL learning timeframe
 How to learn SQL quickly
 SQL learning process
 SQL learning timeline
 SQL beginner timeline
 SQL learning journey
 SQL learning tips</t>
  </si>
  <si>
    <t>learn to sew kits for adults</t>
  </si>
  <si>
    <t xml:space="preserve"> Sewing kits for beginners
 Adult sewing starter kits
 DIY sewing kits for adults
 Sewing supplies for beginners
 Learn to sew kits for grown-ups
 Beginner sewing projects for adults
 Easy sewing kits for adults
 Sewing essentials for beginners
 Adult sewing craft kits
 Sewing kits for adults with instructions</t>
  </si>
  <si>
    <t>simple drum beats to learn</t>
  </si>
  <si>
    <t xml:space="preserve"> Easy drum patterns
 Beginner drum beats
 Basic drum rhythms
 Drumming for beginners
 Simple drum grooves
 Easy drum fills
 Beginner drum techniques
 Basic drum patterns
 Drumming fundamentals
 Step-by-step drum lessons</t>
  </si>
  <si>
    <t>best books to learn piano</t>
  </si>
  <si>
    <t xml:space="preserve"> Best piano learning books
 Piano instruction books
 Top piano learning resources
 Beginner piano books
 Piano lesson books
 Piano tutorial books
 Best books for learning piano
 Piano practice books
 Piano technique books
 Piano theory books</t>
  </si>
  <si>
    <t>how to learn tagalog in duolingo</t>
  </si>
  <si>
    <t xml:space="preserve"> Learn Tagalog 
 Tagalog language 
 Duolingo Tagalog 
 Tagalog lessons 
 Tagalog for beginners 
 Tagalog vocabulary 
 Tagalog phrases 
 Duolingo language learning 
 Tagalog online course 
 Tagalog fluency</t>
  </si>
  <si>
    <t>pokemon that can learn explosion</t>
  </si>
  <si>
    <t xml:space="preserve"> Pokemon explosion move
 Pokemon that can explode
 Pokemon with self-destruct move
 Best Pokemon with explosion
 Pokemon that learn explosion naturally
 Pokemon that can learn explosion TM
 Pokemon with high explosion damage
 Self-destructing Pokemon
 Pokemon that can use explosion in battle
 Explosion move in Pokemon battles</t>
  </si>
  <si>
    <t>easy drum songs to learn</t>
  </si>
  <si>
    <t xml:space="preserve"> Easy drum songs
 Drum songs for beginners
 Simple drum songs
 Drum songs for beginners to learn
 Easy drum beats
 Drum songs for novice drummers
 Beginner drum songs
 Drum songs for newbies
 Simple drum patterns
 Easy drum songs to play</t>
  </si>
  <si>
    <t>skills you learn from babysitting</t>
  </si>
  <si>
    <t xml:space="preserve"> Babysitting skills
 Childcare abilities
 Communication with children
 Problem-solving while babysitting
 Time management as a babysitter
 Patience when caring for children
 Multitasking as a babysitter
 Building trust with parents and children
 Safety precautions in babysitting
 Creativity in entertaining children
1 Conflict resolution in babysitting
1 Adaptability as a babysitter
1 Responsibility in childcare
1 Developing leadership skills while babysitting
1 Building relationships with children as a babysitter.</t>
  </si>
  <si>
    <t>sports that are easy to learn</t>
  </si>
  <si>
    <t xml:space="preserve"> Easy to learn sports
 Beginner-friendly sports
 Simple sports for beginners
 Quick to pick up sports
 Basic sports for beginners
 Low barrier to entry sports
 Simple sports for newbies
 Easy sports for novices
 Beginner sports activities
 Entry-level sports.</t>
  </si>
  <si>
    <t>cool rock songs to learn on guitar</t>
  </si>
  <si>
    <t xml:space="preserve"> Rock guitar songs
 Guitar lessons
 Guitar tabs
 Classic rock songs
 Guitar tutorials
 Easy rock songs on guitar
 Guitar covers
 Best rock songs to learn on guitar
 Guitar chords
 Rock guitar riffs
1 Guitar techniques
1 Famous rock guitar solos
1 Learn rock guitar
1 Guitar practice songs
1 Rock guitar lessons for beginners</t>
  </si>
  <si>
    <t>can i learn arabic on duolingo</t>
  </si>
  <si>
    <t xml:space="preserve"> Learn Arabic online
 Arabic language learning
 Duolingo Arabic course
 Online Arabic lessons
 Arabic learning app
 Study Arabic with Duolingo
 Arabic language program
 Beginner Arabic course
 Arabic language skills
 Arabic vocabulary building</t>
  </si>
  <si>
    <t>is the flute hard to learn</t>
  </si>
  <si>
    <t xml:space="preserve"> Flute learning difficulty
 Flute playing challenges
 Flute skill development
 Flute technique difficulty
 Flute practice tips
 Flute beginner struggles
 Flute learning curve
 Flute mastery journey
 Flute playing obstacles
 Flute learning process</t>
  </si>
  <si>
    <t>fisher price toys laugh and learn</t>
  </si>
  <si>
    <t xml:space="preserve"> Fisher Price toys
 Laugh and Learn toys
 Fisher Price Laugh and Learn
 Educational toys for babies
 Interactive baby toys
 Fisher Price baby toys
 Toddler learning toys
 Fisher Price Laugh and Learn puppy
 Baby development toys
 Fisher Price Laugh and Learn chair</t>
  </si>
  <si>
    <t>wake up &amp; learn coffee mug</t>
  </si>
  <si>
    <t xml:space="preserve"> Wake up &amp; learn coffee mug
 Educational coffee mug
 Inspirational coffee mug
 Motivational coffee mug
 Coffee mug with quotes
 Unique coffee mug
 Gift for coffee lovers
 Funny coffee mug
 Novelty coffee mug
 Personalized coffee mug</t>
  </si>
  <si>
    <t>hogwarts legacy learn the password from scrope</t>
  </si>
  <si>
    <t xml:space="preserve"> Hogwarts Legacy
 Scrope
 Learn the password
 Hogwarts Legacy game
 Hogwarts Legacy gameplay
 Hogwarts Legacy walkthrough
 Hogwarts Legacy secrets
 Hogwarts Legacy tips
 Hogwarts Legacy password
 Hogwarts Legacy Scrope location</t>
  </si>
  <si>
    <t>can crows learn to speak</t>
  </si>
  <si>
    <t xml:space="preserve"> Crows speaking ability
 Crow vocalization
 Can crows mimic speech
 Crow intelligence
 Crow communication skills
 Talking crows
 Crow language abilities
 Crow vocal learning
 Crow mimicry
 Can crows imitate human speech</t>
  </si>
  <si>
    <t>how to learn to juggle a soccer ball</t>
  </si>
  <si>
    <t xml:space="preserve"> Soccer ball juggling techniques
 Juggling a soccer ball for beginners
 Soccer ball control drills
 Tips for learning to juggle a soccer ball
 Soccer ball juggling tutorial
 Soccer ball juggling exercises
 Mastering soccer ball juggling
 Improving soccer ball juggling skills
 Soccer ball juggling for kids
 Soccer ball juggling tricks</t>
  </si>
  <si>
    <t>song to learn the states</t>
  </si>
  <si>
    <t xml:space="preserve"> Song to learn the states
 States song for kids
 Fun state song
 Catchy state song
 Educational state song
 Memorize states song
 States song lyrics
 Best states song
 Interactive states song
 Learn states through song.</t>
  </si>
  <si>
    <t>is it hard to learn to ride a motorcycle</t>
  </si>
  <si>
    <t xml:space="preserve"> Motorcycle riding skills
 Learning to ride a motorcycle
 Motorcycle training
 Beginner motorcycle tips
 Motorcycle riding techniques
 Motorcycle safety
 Motorcycle riding lessons
 Motorcycle license
 Motorcycle riding experience
 Motorcycle riding difficulties</t>
  </si>
  <si>
    <t>learn to play tennis adults</t>
  </si>
  <si>
    <t xml:space="preserve"> Tennis lessons for adults
 Beginner tennis classes
 Adult tennis coaching
 Tennis instruction for grown-ups
 Tennis training for adults
 Adult tennis clinics
 Tennis lessons for beginners
 Adult tennis lessons near me
 Tennis classes for adults
 Learn tennis as an adult</t>
  </si>
  <si>
    <t>[author] learn emotional intelligence, the key determiner of success course</t>
  </si>
  <si>
    <t xml:space="preserve"> [author] emotional intelligence course
 Emotional intelligence training
 Success through emotional intelligence
 [author] online course
 Emotional intelligence skills
 Personal development course
 Emotional intelligence for success
 [author] self-improvement course
 Emotional intelligence workshop
 Emotional intelligence coaching.</t>
  </si>
  <si>
    <t>learn from lucas reviews</t>
  </si>
  <si>
    <t xml:space="preserve"> Lucas reviews
 Learn from Lucas
 Lucas review tips
 Lucas review strategies
 Lucas review best practices
 Lucas review techniques
 Improve Lucas reviews
 How to write better Lucas reviews
 Lucas review tutorial
 Lucas review feedback
1 Lucas review analysis
1 Lucas review examples
1 Lucas review writing
1 Lucas review skills
1 Lucas review guide</t>
  </si>
  <si>
    <t>learn butterfly stroke</t>
  </si>
  <si>
    <t xml:space="preserve"> Butterfly stroke techniques
 Butterfly stroke drills
 Butterfly stroke tips
 How to swim butterfly stroke
 Butterfly stroke tutorial
 Butterfly stroke for beginners
 Butterfly stroke training
 Mastering the butterfly stroke
 Improving butterfly stroke
 Butterfly stroke mechanics</t>
  </si>
  <si>
    <t>how to learn sashimi stardew valley</t>
  </si>
  <si>
    <t xml:space="preserve"> Sashimi Stardew Valley
 Stardew Valley sashimi recipe
 How to make sashimi in Stardew Valley
 Stardew Valley cooking guide
 Stardew Valley fish recipes
 Sashimi dish in Stardew Valley
 Stardew Valley cooking tips
 Learn cooking in Stardew Valley
 Stardew Valley beginner recipes
 Sashimi tutorial Stardew Valley</t>
  </si>
  <si>
    <t xml:space="preserve"> Happiness
 Letting go of the past
 Living in the present
 Mindfulness
 Emotional healing
 Self-improvement
 Personal growth
 Moving forward
 Emotional well-being
 Finding inner peace</t>
  </si>
  <si>
    <t>easy song to learn on electric guitar</t>
  </si>
  <si>
    <t xml:space="preserve"> Easy guitar songs
 Beginner electric guitar songs
 Simple guitar songs
 Easy guitar chords
 Easy guitar tabs
 Easy guitar tunes
 Learn guitar quickly
 Beginner guitar lessons
 Electric guitar tutorials
 Easy guitar riffs</t>
  </si>
  <si>
    <t>pokemon that can learn dragon claw</t>
  </si>
  <si>
    <t xml:space="preserve"> Pokemon with Dragon Claw
 Dragon Claw move in Pokemon
 Best Pokemon to teach Dragon Claw
 Pokemon moveset Dragon Claw
 Dragon Claw TM in Pokemon
 Pokemon that can learn Dragon Claw in Sword and Shield
 How to get Dragon Claw in Pokemon
 Dragon Claw Pokemon Sword and Shield
 Dragon Claw tutor in Pokemon
 Dragon Claw breeding in Pokemon</t>
  </si>
  <si>
    <t>easy songs to learn singing</t>
  </si>
  <si>
    <t xml:space="preserve"> Easy songs to learn singing
 Beginner singing songs
 Simple songs to sing
 Songs for novice singers
 Singing tutorials for beginners
 Popular songs for beginners
 Easy songs for vocal practice
 Songs to improve singing skills
 Simple songs for vocal warm-up
 Best songs for beginner singers</t>
  </si>
  <si>
    <t>you are not the exception you will never learn your lesson</t>
  </si>
  <si>
    <t xml:space="preserve"> Self-improvement
 Personal growth
 Learning from mistakes
 Overcoming challenges
 Personal development
 Mindset shift
 Growth mindset
 Self-awareness
 Breaking patterns
 Resilience
1 Self-reflection
1 Self-discovery
1 Positive change
1 Inner strength
1 Moving forward</t>
  </si>
  <si>
    <t>learn high valyrian</t>
  </si>
  <si>
    <t xml:space="preserve"> High Valyrian language
 Valyrian language course
 High Valyrian lessons
 Valyrian language online
 Learn Valyrian language
 High Valyrian vocabulary
 Valyrian language tutorial
 High Valyrian phrases
 Valyrian language classes
 How to speak High Valyrian</t>
  </si>
  <si>
    <t>learn serve lead 2023</t>
  </si>
  <si>
    <t xml:space="preserve"> Learn serve lead 2023
 Leadership development
 Personal growth
 Professional development
 Leadership conference
 Leadership training
 Leadership skills
 Leadership workshop
 Leadership seminar
 Leadership program
1 Leadership event
1 Leadership summit
1 Leadership education
1 Leadership opportunities
1 Leadership networking
1 Leadership resources
1 Leadership empowerment
1 Leadership inspiration
1 Leadership success
20. Leadership goals</t>
  </si>
  <si>
    <t>bruin learn</t>
  </si>
  <si>
    <t xml:space="preserve"> Bruin Learn platform
 UCLA online learning
 Bruin Learn courses
 UCLA e-learning
 Bruin Learn login
 UCLA online education
 Bruin Learn student portal
 UCLA distance learning
 Bruin Learn resources
 UCLA virtual classroom</t>
  </si>
  <si>
    <t>remove learn about this picture</t>
  </si>
  <si>
    <t xml:space="preserve"> Remove picture
 Learn about picture
 Picture removal
 Picture information
 Picture details
 Picture analysis
 Image removal
 Image details
 Image analysis
 Picture research</t>
  </si>
  <si>
    <t>how can i learn data entry for free</t>
  </si>
  <si>
    <t xml:space="preserve"> Free data entry training
 Data entry skills
 Online data entry courses
 Learn data entry for free
 Data entry tutorials
 Data entry basics
 Free data entry resources
 Data entry training programs
 Data entry for beginners
 Data entry certification online</t>
  </si>
  <si>
    <t>limitless: upgrade your brain, learn anything faster, and unlock your exceptional life</t>
  </si>
  <si>
    <t xml:space="preserve"> Limitless brain
 Upgrade your brain
 Learn anything faster
 Unlock exceptional life
 Brain enhancement
 Accelerated learning
 Cognitive enhancement
 Brain training
 Peak performance
 Neuroplasticity
1 Mind expansion
1 Mental agility
1 Unlock potential
1 Increase productivity
1 Brain hacks</t>
  </si>
  <si>
    <t>best martial arts to learn</t>
  </si>
  <si>
    <t xml:space="preserve"> Best martial arts
 Martial arts styles
 Self defense techniques
 Popular martial arts
 Top martial arts schools
 Martial arts for beginners
 Mixed martial arts
 Traditional martial arts
 Martial arts classes
 Martial arts training
1 Benefits of learning martial arts
1 Martial arts for self defense
1 Martial arts for fitness
1 Martial arts for kids
1 Martial arts for women</t>
  </si>
  <si>
    <t>is it hard to learn how to snowboard</t>
  </si>
  <si>
    <t xml:space="preserve"> Snowboarding for beginners
 Learning to snowboard
 Snowboarding tips
 Snowboarding techniques
 Beginner snowboarding lessons
 Snowboarding for novices
 Easy snowboarding tricks
 Snowboarding skills
 How to start snowboarding
 Snowboarding basics</t>
  </si>
  <si>
    <t>children learn what they live by dorothy law nolte</t>
  </si>
  <si>
    <t xml:space="preserve"> Children learn what they live
 Dorothy Law Nolte
 Parenting philosophy
 Positive parenting
 Child development
 Family values
 Teaching children values
 Impact of environment on children
 Nurturing children
 Parenting advice
1 Children's behavior
1 Parenting tips
1 Building character in children
1 Creating a positive home environment
1 Childhood influences on behavior</t>
  </si>
  <si>
    <t>learn how to tattoo for beginners</t>
  </si>
  <si>
    <t xml:space="preserve"> Tattooing for beginners
 Tattooing basics
 Tattooing techniques for beginners
 Tattooing tips for beginners
 How to tattoo for beginners
 Beginner tattooing guide
 Tattooing for novices
 Tattooing tutorials for beginners
 Tattooing lessons for beginners
 Tattooing for beginners step by step</t>
  </si>
  <si>
    <t>learn spanish dallas</t>
  </si>
  <si>
    <t xml:space="preserve"> Spanish classes in Dallas
 Spanish lessons Dallas
 Learn Spanish Dallas
 Spanish courses Dallas
 Spanish tutoring Dallas
 Spanish language schools Dallas
 Best way to learn Spanish in Dallas
 Spanish immersion programs Dallas
 Affordable Spanish classes Dallas
 Spanish language courses Dallas</t>
  </si>
  <si>
    <t>is the violin hard to learn</t>
  </si>
  <si>
    <t xml:space="preserve"> Violin learning difficulty
 Violin lessons difficulty
 Is violin difficult to learn
 Beginner violin challenges
 Violin learning curve
 How hard is it to learn violin
 Tips for learning violin
 Violin practice techniques
 Violin playing struggles
 Overcoming violin learning obstacles</t>
  </si>
  <si>
    <t>learn to draw american traditional tattoos</t>
  </si>
  <si>
    <t xml:space="preserve"> American traditional tattoo drawing
 Traditional tattoo art lessons
 How to draw American traditional tattoos
 Tattoo sketching techniques
 Tattoo design tutorials
 Learn traditional tattoo styles
 Drawing classic American tattoos
 Tattoo illustration classes
 Step-by-step tattoo drawing guide
 Mastering traditional tattoo techniques</t>
  </si>
  <si>
    <t>learn to play piano books</t>
  </si>
  <si>
    <t xml:space="preserve"> Piano learning books
 Piano instruction books
 Beginner piano books
 Piano tutorial books
 Piano lesson books
 Piano practice books
 Piano technique books
 Piano theory books
 Piano exercises books
 Piano method books</t>
  </si>
  <si>
    <t>learn to paint flowers</t>
  </si>
  <si>
    <t xml:space="preserve"> Painting flowers tutorial
 How to paint flowers
 Flower painting techniques
 Floral painting for beginners
 Step by step flower painting
 Flower painting classes
 Online flower painting course
 Flower painting tips
 Easy flower painting
 Flower painting workshop</t>
  </si>
  <si>
    <t>learn emotional intelligence, the key determiner of success course</t>
  </si>
  <si>
    <t xml:space="preserve"> Emotional intelligence course
 Success through emotional intelligence
 Emotional intelligence training
 Develop emotional intelligence skills
 Importance of emotional intelligence
 Emotional intelligence for success
 Emotional intelligence course online
 Enhance emotional intelligence
 Emotional intelligence workshop
 Emotional intelligence certification
1 Benefits of emotional intelligence
1 Emotional intelligence in the workplace
1 Emotional intelligence coaching
1 Emotional intelligence skills development
1 Emotional intelligence for personal growth</t>
  </si>
  <si>
    <t>aamc learn serve lead 2024</t>
  </si>
  <si>
    <t xml:space="preserve"> AAMC learn serve lead 2024
 AAMC learn serve lead conference
 AAMC learn serve lead 2024 dates
 AAMC learn serve lead registration
 AAMC learn serve lead 2024 speakers
 AAMC learn serve lead 2024 program
 AAMC learn serve lead 2024 location
 AAMC learn serve lead 2024 topics
 AAMC learn serve lead 2024 agenda
 AAMC learn serve lead 2024 sessions</t>
  </si>
  <si>
    <t>how to learn to do a backflip on a trampoline</t>
  </si>
  <si>
    <t xml:space="preserve"> Backflip on trampoline tutorial
 Trampoline backflip tips
 Learn backflip on trampoline
 Trampoline backflip for beginners
 Backflip on trampoline step by step
 Trampoline backflip technique
 Backflip on trampoline training
 Trampoline backflip progression
 How to do a backflip on a trampoline
 Trampoline backflip safety tips</t>
  </si>
  <si>
    <t>easy language to learn for spanish speakers</t>
  </si>
  <si>
    <t xml:space="preserve"> Easy language for Spanish speakers
 Beginner-friendly languages for Spanish speakers
 Simple languages for Spanish speakers to learn
 Quick languages for Spanish speakers to pick up
 Best languages for Spanish speakers to learn
 Languages similar to Spanish for easy learning
 Basic languages for Spanish speakers to understand
 User-friendly languages for Spanish speakers
 Effortless languages for Spanish speakers to master
 Languages that are easy for Spanish speakers to grasp</t>
  </si>
  <si>
    <t>does mash ever learn magic</t>
  </si>
  <si>
    <t xml:space="preserve"> Mash magic abilities
 Mash magic learning
 Mash magic powers
 Mash character development
 Does Mash learn to use magic
 Mash and magic training
 Mash magic progression
 Mash magic skills
 Mash magical abilities
 Mash magic growth.</t>
  </si>
  <si>
    <t>when do the straw hats learn haki</t>
  </si>
  <si>
    <t xml:space="preserve"> Straw Hats haki training
 One Piece Straw Hats haki abilities
 Luffy haki training
 Zoro haki powers
 Nami haki skills
 Sanji haki development
 Chopper haki usage
 Robin haki progression
 Franky haki mastery
 Brook haki awakening</t>
  </si>
  <si>
    <t>learn about this picture</t>
  </si>
  <si>
    <t xml:space="preserve"> Picture analysis
 Image interpretation
 Visual storytelling
 Picture description
 Picture symbolism
 Art interpretation
 Visual literacy
 Picture meaning
 Understanding images
 Analyzing visual content</t>
  </si>
  <si>
    <t>easiest instrument to learn reddit</t>
  </si>
  <si>
    <t xml:space="preserve"> Easiest instrument to learn
 Reddit instrument recommendations
 Beginner-friendly musical instruments
 Simple instruments for beginners
 Easy to learn musical instruments
 Reddit music instrument advice
 Quick to learn musical instruments
 Basic instruments for beginners
 Instrument learning tips
 Reddit music recommendations</t>
  </si>
  <si>
    <t>woobles learn</t>
  </si>
  <si>
    <t xml:space="preserve"> Woobles learn
 Online learning platform
 Educational resources
 Learning games for kids
 Interactive learning
 Kids educational website
 Fun learning activities
 Educational videos for children
 Woobles learning program
 Early childhood education
1 Preschool learning tools
1 Learning apps for kids
1 Educational games for toddlers
1 Digital learning resources
1 Parenting tips for teaching children</t>
  </si>
  <si>
    <t>woobles learn to crochet</t>
  </si>
  <si>
    <t xml:space="preserve"> Crochet for beginners
 Crochet tutorials
 Learn to crochet online
 Easy crochet patterns
 Crochet classes
 Crochet for kids
 Crochet basics
 Crochet techniques
 Crochet for beginners step by step
 Crochet for beginners free tutorials</t>
  </si>
  <si>
    <t>how to learn to tattoo at home</t>
  </si>
  <si>
    <t xml:space="preserve"> Tattooing at home
 DIY tattooing
 Learning to tattoo
 Tattooing techniques
 Tattooing equipment
 Tattooing safety
 Tattooing tutorials
 Tattooing tips
 Tattooing for beginners
 Tattooing courses online</t>
  </si>
  <si>
    <t>learn button on genie 2128</t>
  </si>
  <si>
    <t xml:space="preserve"> Genie 2128 learn button
 Programming Genie 2128 remote
 How to set up Genie 2128 learn button
 Genie 2128 garage door opener learn button instructions
 Genie 2128 learn button troubleshooting
 Genie 2128 learn button not working
 Genie 2128 learn button programming
 Genie 2128 learn button reset
 Genie 2128 learn button manual
 Genie 2128 learn button location.</t>
  </si>
  <si>
    <t>is it hard to learn the violin</t>
  </si>
  <si>
    <t xml:space="preserve"> Learning the violin difficulty
 Violin learning challenges
 Difficulty of learning violin
 Is violin hard to learn
 Violin learning process
 Beginner violin struggles
 Tips for learning violin
 Violin learning curve
 Mastering the violin
 Overcoming violin learning obstacles</t>
  </si>
  <si>
    <t>scikit learn tsne</t>
  </si>
  <si>
    <t xml:space="preserve"> scikit learn tsne
 t-distributed stochastic neighbor embedding
 dimensionality reduction
 machine learning algorithm
 data visualization
 clustering
 feature extraction
 scikit-learn library
 unsupervised learning
 high-dimensional data analysis</t>
  </si>
  <si>
    <t>fisher price laugh and learn logo</t>
  </si>
  <si>
    <t xml:space="preserve"> Fisher Price Laugh and Learn logo
 Fisher Price logo
 Laugh and Learn logo
 Fisher Price Laugh and Learn toys
 Fisher Price Laugh and Learn educational toys
 Fisher Price Laugh and Learn logo design
 Fisher Price Laugh and Learn logo history
 Fisher Price Laugh and Learn logo meaning
 Fisher Price Laugh and Learn logo colors
 Fisher Price Laugh and Learn logo merchandise</t>
  </si>
  <si>
    <t>learn to ride a harley</t>
  </si>
  <si>
    <t xml:space="preserve"> Harley Davidson motorcycle training
 Beginner motorcycle lessons
 Harley riding classes
 Motorcycle riding school
 How to ride a Harley Davidson
 Harley Davidson riding tips
 Motorcycle safety course
 Harley Davidson riding techniques
 Harley Davidson riding lessons
 Motorcycle riding for beginners</t>
  </si>
  <si>
    <t>what resources can best help you learn about the terrain in a particular area before you arrive</t>
  </si>
  <si>
    <t xml:space="preserve"> Terrain information
 Pre-arrival research
 Area topography
 Terrain exploration
 Land features
 Geographical knowledge
 Terrain mapping
 Terrain analysis tools
 Terrain data sources
 Terrain visualization techniques
1 Geographic information systems (GIS)
1 Topographic maps
1 Terrain surveys
1 Terrain assessment
1 Terrain navigation techniques</t>
  </si>
  <si>
    <t>how long to learn how to swim</t>
  </si>
  <si>
    <t xml:space="preserve"> Swimming lessons
 Learn to swim
 Swimming skills
 Swimming techniques
 Swim training
 Swim instructor
 Swim classes
 Swim coach
 Beginner swimmer
 Swim progress
1 Swimming proficiency
1 Swimming practice
1 Swim strokes
1 Swim drills
1 Swim development
1 Swimming abilities
1 Swim education
1 Swim improvement
1 Swim goals
20. Swim confidence</t>
  </si>
  <si>
    <t>learn basic vietnamese</t>
  </si>
  <si>
    <t xml:space="preserve"> Basic Vietnamese language
 Vietnamese language learning
 Beginner Vietnamese lessons
 Easy Vietnamese phrases
 Vietnamese language basics
 Simple Vietnamese words
 Vietnamese language for beginners
 Basic Vietnamese vocabulary
 Learn Vietnamese online
 Vietnamese language tutorial</t>
  </si>
  <si>
    <t>is it hard to learn how to crochet</t>
  </si>
  <si>
    <t xml:space="preserve"> Crochet beginner tips
 Crochet for beginners
 How to start crocheting
 Crochet tutorials
 Beginner crochet projects
 Easy crochet patterns
 Crochet basics
 Learning to crochet
 Crochet techniques
 Crochet for dummies
1 Crochet for beginners step by step
1 Crochet beginner guide
1 Simple crochet stitches
1 Crochet for beginners tutorial
1 Crochet for beginners easy tutorial</t>
  </si>
  <si>
    <t>can rats learn to avoid traps</t>
  </si>
  <si>
    <t xml:space="preserve"> Rat behavior
 Rodent intelligence
 Trap avoidance
 Learning behavior in rats
 Pest control methods
 Rodent behavior studies
 Avoiding traps
 Rat trap effectiveness
 Cognitive abilities of rats
 Training rats to avoid traps</t>
  </si>
  <si>
    <t>best fighting style to learn for self-defense</t>
  </si>
  <si>
    <t xml:space="preserve"> Self-defense fighting styles
 Best martial arts for self-defense
 Krav Maga for self-defense
 Brazilian Jiu-Jitsu self-defense techniques
 Taekwondo for self-defense
 Muay Thai self-defense training
 Karate self-defense classes
 Boxing for self-defense
 Wing Chun self-defense techniques
 Self-defense combat sports</t>
  </si>
  <si>
    <t>easy to learn electric guitar songs</t>
  </si>
  <si>
    <t xml:space="preserve"> Easy electric guitar songs
 Beginner electric guitar songs
 Simple electric guitar songs
 Learn electric guitar songs quickly
 Play easy electric guitar songs
 Electric guitar songs for beginners
 Easy electric guitar tabs
 Basic electric guitar songs
 Quick electric guitar songs
 Beginner-friendly electric guitar songs</t>
  </si>
  <si>
    <t>best kpop dances to learn</t>
  </si>
  <si>
    <t xml:space="preserve"> Kpop dance tutorials
 Learn Kpop dance moves
 Best Kpop choreography
 Easy Kpop dances for beginners
 Kpop dance covers
 Popular Kpop dance routines
 Kpop dance practice
 Kpop dance classes
 Kpop dance tutorials for beginners
 Kpop dance challenges</t>
  </si>
  <si>
    <t>fisher price laugh and learn wake up and learn coffee mug</t>
  </si>
  <si>
    <t xml:space="preserve"> Fisher Price Laugh and Learn
 Wake Up and Learn
 Coffee Mug
 Educational Coffee Mug
 Fisher Price Toy
 Interactive Toy
 Learning Toy
 Toddler Toy
 Fisher Price Laugh and Learn Mug
 Kids Coffee Mug
1 Educational Toy
1 Fisher Price Learning Toy
1 Fisher Price Wake Up and Learn
1 Baby Toy
1 Fisher Price Laugh and Learn Coffee Mug</t>
  </si>
  <si>
    <t>learn a song on guitar</t>
  </si>
  <si>
    <t xml:space="preserve"> Guitar song tutorials
 Guitar lesson for beginners
 How to play guitar songs
 Guitar chords for songs
 Guitar tabs for beginners
 Easy guitar songs to learn
 Guitar song tutorials for beginners
 Learn a song on acoustic guitar
 Step-by-step guitar song lessons
 Guitar song tutorials for kids</t>
  </si>
  <si>
    <t>mix and learn dj table</t>
  </si>
  <si>
    <t xml:space="preserve"> DJ table
 Mix and learn
 DJ equipment
 DJ gear
 DJ controller
 DJ setup
 DJ mixing
 DJ tutorials
 Digital DJ table
 Beginner DJ equipment
1 DJ software
1 DJ techniques
1 DJ skills
1 DJ training
1 DJ lessons</t>
  </si>
  <si>
    <t>learn photoshop singapore</t>
  </si>
  <si>
    <t xml:space="preserve"> Photoshop classes Singapore
 Photoshop training Singapore
 Photoshop courses Singapore
 Photoshop workshops Singapore
 Adobe Photoshop Singapore
 Photoshop tutorials Singapore
 Photoshop certification Singapore
 Best Photoshop classes in Singapore
 Learn digital imaging Singapore
 Photoshop skills Singapore
1 Graphic design courses Singapore
1 Photoshop for beginners Singapore
1 Advanced Photoshop techniques Singapore
1 Photoshop editing Singapore
1 Online Photoshop courses Singapore</t>
  </si>
  <si>
    <t>learn roblox scripting</t>
  </si>
  <si>
    <t xml:space="preserve"> Roblox scripting tutorials
 Roblox scripting basics
 Roblox scripting for beginners
 Roblox scripting guide
 Roblox scripting tips
 Roblox scripting techniques
 Roblox scripting resources
 Roblox scripting courses
 Roblox scripting lessons
 Roblox scripting best practices</t>
  </si>
  <si>
    <t>why must you learn to recognize key characteristics of the animal you are</t>
  </si>
  <si>
    <t xml:space="preserve"> Animal characteristics
 Recognizing animal traits
 Importance of learning animal features
 Animal identification skills
 Understanding animal behavior
 Key characteristics of animals
 Animal recognition skills
 Benefits of recognizing animal traits
 Animal observation techniques
 Animal study tips</t>
  </si>
  <si>
    <t>is it hard to learn to snowboard</t>
  </si>
  <si>
    <t xml:space="preserve"> Snowboarding for beginners
 Snowboarding tips
 Snowboarding lessons
 How to learn snowboarding
 Snowboarding for beginners tips
 Snowboarding techniques
 Snowboarding for beginners guide
 Snowboarding for beginners tips and tricks
 Snowboarding for beginners tutorial
 Snowboarding for beginners advice</t>
  </si>
  <si>
    <t>best harmonica to learn on</t>
  </si>
  <si>
    <t xml:space="preserve"> Best harmonica for beginners
 Top harmonicas for beginners
 Beginner harmonica recommendations
 Easy to learn harmonicas
 Best harmonica for beginners to start with
 Harmonica for beginners reviews
 Affordable harmonicas for beginners
 Beginner-friendly harmonica options
 Best harmonica for learning
 Harmonica models for beginners</t>
  </si>
  <si>
    <t>learn the hard way manga</t>
  </si>
  <si>
    <t xml:space="preserve"> Learn the hard way manga
 Manga series learn the hard way
 Japanese manga learn the hard way
 Manga about life lessons
 Manga with life advice
 Manga with moral lessons
 Manga for personal growth
 Manga with life challenges
 Manga for self-improvement
 Manga with life experiences.</t>
  </si>
  <si>
    <t>can i learn guitar in a month</t>
  </si>
  <si>
    <t xml:space="preserve"> Learn guitar quickly
 Guitar lessons in a month
 Fast track guitar learning
 Guitar learning challenge
 Master guitar in 30 days
 Guitar learning progress
 Guitar practice tips
 Learn guitar online
 Guitar learning resources
 Guitar learning techniques</t>
  </si>
  <si>
    <t>how to learn remote closing</t>
  </si>
  <si>
    <t xml:space="preserve"> Remote closing techniques
 Virtual sales skills
 Online sales training
 Remote selling strategies
 Closing sales remotely
 Remote sales tips
 Virtual closing best practices
 Remote sales training programs
 Online closing techniques
 Remote selling tactics</t>
  </si>
  <si>
    <t>learn dynatrace</t>
  </si>
  <si>
    <t xml:space="preserve"> Dynatrace tutorials
 Dynatrace training
 Dynatrace certification
 Dynatrace online course
 Dynatrace monitoring
 Dynatrace demo
 Dynatrace performance management
 Dynatrace basics
 Dynatrace implementation
 Dynatrace best practices</t>
  </si>
  <si>
    <t>learn math fast</t>
  </si>
  <si>
    <t xml:space="preserve"> Learn math quickly
 Math skills improvement
 Speed up math learning
 Rapid math learning
 Accelerated math learning
 Math learning strategies
 Quick math concepts
 Efficient math learning
 Math study tips
 Math mastery techniques</t>
  </si>
  <si>
    <t>learn how to freestyle</t>
  </si>
  <si>
    <t xml:space="preserve"> Freestyle rap techniques
 Freestyle rap tips
 Improving freestyle skills
 Freestyle rap exercises
 How to freestyle rap
 Freestyle rap tutorials
 Freestyle rap lessons
 Freestyle rap practice
 Freestyle rap techniques for beginners
 Freestyle rap flow techniques</t>
  </si>
  <si>
    <t>best 3d program to learn</t>
  </si>
  <si>
    <t xml:space="preserve"> Best 3D program
 Learn 3D modeling
 Top 3D software
 Beginner 3D programs
 Easy 3D software
 3D design tools
 Popular 3D programs
 Best 3D modeling software
 Beginner-friendly 3D software
 3D software for beginners</t>
  </si>
  <si>
    <t>where do you learn cut in fire red</t>
  </si>
  <si>
    <t xml:space="preserve"> Fire Red cut location
 How to get cut in Fire Red
 Cut HM Fire Red
 Cut move Fire Red
 Where to find cut in Pokemon Fire Red
 Cut location in Fire Red
 Cut TM Fire Red
 How to teach cut in Fire Red
 Cut ability Fire Red
 Cut HM location Fire Red</t>
  </si>
  <si>
    <t>fisher-price laugh &amp; learn baby activity center crawl around car</t>
  </si>
  <si>
    <t xml:space="preserve"> Fisher-Price Laugh &amp; Learn
 Baby activity center
 Crawl around car
 Fisher-Price baby toys
 Infant playtime
 Interactive baby toys
 Educational baby toys
 Multi-sensory play
 Motor skills development
 Fisher-Price learning toys
1 Baby play center
1 Toddler activity center
1 Developmental toys for babies
1 Baby playtime activities
1 Fisher-Price baby gear.</t>
  </si>
  <si>
    <t>is saxophone hard to learn</t>
  </si>
  <si>
    <t xml:space="preserve"> Saxophone learning difficulty
 Saxophone playing challenges
 Saxophone beginner struggles
 Mastering the saxophone
 Saxophone learning curve
 Tips for learning saxophone
 Saxophone practice techniques
 Overcoming saxophone obstacles
 Saxophone skill development
 Saxophone lessons for beginners</t>
  </si>
  <si>
    <t>how to get rid of learn about this picture</t>
  </si>
  <si>
    <t xml:space="preserve"> Image analysis tools
 Visual content optimization
 Photo recognition software
 Picture identification techniques
 Remove image metadata
 Reverse image search
 Image data extraction
 Picture analysis software
 Visual content management
 Image recognition technology</t>
  </si>
  <si>
    <t>learn and explore</t>
  </si>
  <si>
    <t xml:space="preserve"> Learn and explore
 Educational exploration
 Discover new things
 Expand your knowledge
 Adventure learning
 Explore the world
 Learn through experience
 Discover new horizons
 Educational journey
 Explore new ideas</t>
  </si>
  <si>
    <t>can a neural network learn to recognize doodling</t>
  </si>
  <si>
    <t xml:space="preserve"> Neural network doodle recognition
 Machine learning doodle recognition
 Doodle recognition algorithms
 Training neural networks to recognize doodling
 Artificial intelligence and doodle recognition
 Doodle recognition software
 Neural network image recognition
 Deep learning and doodle recognition
 Recognizing hand-drawn doodles with AI
 Improving doodle recognition with neural networks</t>
  </si>
  <si>
    <t>how long does it take to learn how to drive a car</t>
  </si>
  <si>
    <t xml:space="preserve"> How long to learn to drive
 Driving lessons duration
 Learning to drive timeline
 Time to master driving
 Driving skills development
 Driving practice duration
 Learning to drive quickly
 Driving lessons time frame
 How long to become a good driver
 Time needed to learn driving basics</t>
  </si>
  <si>
    <t>what do 11th graders learn in math</t>
  </si>
  <si>
    <t xml:space="preserve"> 11th grade math curriculum
 Algebra II topics
 Trigonometry concepts
 Calculus fundamentals
 Geometry principles
 Advanced math concepts
 Math lessons for juniors
 High school math curriculum
 Math topics for 11th graders
 Pre-calculus skills
1 Math standards for juniors
1 Math curriculum for eleventh grade
1 Math subjects for high school juniors
1 Math courses for 11th grade students
1 Common Core math standards for 11th grade</t>
  </si>
  <si>
    <t>learn to fly unblocked games</t>
  </si>
  <si>
    <t xml:space="preserve"> Learn to fly unblocked games
 Free online flying games
 Unblocked flight simulators
 Flying games for kids
 Flight training games
 Airplane simulator games
 Unblocked aviation games
 Online pilot training games
 Flying game websites
 Flight simulation games for beginners</t>
  </si>
  <si>
    <t>is latin or spanish easier to learn</t>
  </si>
  <si>
    <t xml:space="preserve"> Latin vs Spanish language
 Easiest language to learn: Latin or Spanish?
 Latin language difficulty
 Spanish language difficulty
 Learning Latin vs Spanish
 Which is easier to learn: Latin or Spanish?
 Compare Latin and Spanish language learning
 Tips for learning Latin or Spanish
 Latin language benefits
 Spanish language advantages</t>
  </si>
  <si>
    <t>easiest sports to learn quickly</t>
  </si>
  <si>
    <t xml:space="preserve"> Easiest sports to learn
 Quick sports to learn
 Beginner-friendly sports
 Simple sports to pick up
 Fastest sports to learn
 Basic sports for beginners
 Easy sports for beginners
 Sports for beginners to master quickly
 Quick and easy sports to learn
 Simple sports for beginners</t>
  </si>
  <si>
    <t>is it hard to learn snowboarding</t>
  </si>
  <si>
    <t xml:space="preserve"> Snowboarding difficulty
 Learning snowboarding
 Snowboarding tips for beginners
 How to learn snowboarding
 Snowboarding for beginners
 Snowboarding lessons
 Snowboarding tutorials
 Snowboarding techniques
 Snowboarding skills
 Snowboarding challenges</t>
  </si>
  <si>
    <t>easy kpop dances to learn</t>
  </si>
  <si>
    <t xml:space="preserve"> Kpop dance tutorials
 Simple Kpop choreography
 Beginner Kpop dances
 Easy Kpop dance covers
 Learn Kpop dances step by step
 Popular Kpop dance routines
 Kpop dance practice for beginners
 Quick Kpop dance lessons
 Basic Kpop dance moves
 Fun Kpop dances for beginners</t>
  </si>
  <si>
    <t>best banjo to learn on</t>
  </si>
  <si>
    <t xml:space="preserve"> Best banjo for beginners
 Top banjos for learning
 Beginner banjo recommendations
 Best banjo for beginners to practice on
 Easy banjos for beginners
 Affordable banjos for learning
 Top-rated banjos for beginners
 Beginner-friendly banjos
 Banjos for novice players
 Best banjos for beginners to start with</t>
  </si>
  <si>
    <t>learn animals in spanish</t>
  </si>
  <si>
    <t xml:space="preserve"> Learn animals in Spanish
 Spanish animal vocabulary
 Spanish animal names
 Spanish animals for kids
 Spanish animal flashcards
 Spanish animal worksheets
 Spanish animal games
 Spanish animal lessons
 Spanish animal sounds
 Spanish animal activities</t>
  </si>
  <si>
    <t>learn to fly 3 un blocked</t>
  </si>
  <si>
    <t xml:space="preserve"> Learn to fly 3 unblocked
 Play learn to fly 3 unblocked
 Learn to fly 3 online game
 How to unblock learn to fly 3
 Free learn to fly 3 game
 Learn to fly 3 tips and tricks
 Learn to fly 3 hacked
 Learn to fly 3 gameplay
 Learn to fly 3 controls
 Learn to fly 3 upgrades</t>
  </si>
  <si>
    <t>best telenovela to learn spanish</t>
  </si>
  <si>
    <t xml:space="preserve"> Best telenovela to learn Spanish
 Spanish learning telenovela
 Telenovela for Spanish learners
 Learn Spanish through telenovela
 Spanish language telenovela
 Best Spanish telenovela for beginners
 Top telenovelas for learning Spanish
 Telenovela to improve Spanish skills
 Spanish immersion telenovela
 Educational telenovela for Spanish learners</t>
  </si>
  <si>
    <t>best martial arts to learn for self defense</t>
  </si>
  <si>
    <t xml:space="preserve"> Self defense martial arts
 Best martial arts for self defense
 Martial arts for self protection
 Self defense techniques
 Top self defense martial arts
 Krav Maga for self defense
 Brazilian Jiu-Jitsu for self defense
 Karate for self defense
 Taekwondo for self defense
 Judo for self defense
1 Wing Chun for self defense
1 Muay Thai for self defense
1 Kung Fu for self defense
1 Mixed martial arts for self defense
1 Self defense classes</t>
  </si>
  <si>
    <t>learn more about this picture windows 11</t>
  </si>
  <si>
    <t xml:space="preserve"> Picture windows 11
 Windows 11 features
 Windows 11 updates
 Windows 11 specifications
 Windows 11 design
 Windows 11 customization
 Windows 11 interface
 Windows 11 improvements
 Windows 11 enhancements
 Windows 11 comparison</t>
  </si>
  <si>
    <t>leap frog scoop and learn</t>
  </si>
  <si>
    <t xml:space="preserve"> LeapFrog Scoop and Learn
 Educational toy
 Interactive learning toy
 Preschool learning toy
 LeapFrog Scoop and Learn ice cream cart
 Toddler learning toy
 LeapFrog toy for kids
 Educational playset
 Electronic learning toy
 LeapFrog Scoop and Learn reviews
1 Best learning toys for toddlers
1 LeapFrog Scoop and Learn price
1 Learning through play
1 LeapFrog Scoop and Learn features
1 STEM toy for kids</t>
  </si>
  <si>
    <t xml:space="preserve"> Happiness
 Letting go of the past
 Living in the present
 Mindfulness
 Self-improvement
 Emotional healing
 Moving forward
 Positive thinking
 Mental health
 Personal growth
1 Finding peace
1 Living in the moment
1 Emotional well-being
1 Overcoming the past
1 Inner peace</t>
  </si>
  <si>
    <t>can you learn hebrew on duolingo</t>
  </si>
  <si>
    <t xml:space="preserve"> Learn Hebrew online
 Hebrew language learning
 Duolingo Hebrew course
 Study Hebrew with Duolingo
 Online Hebrew lessons
 Hebrew language app
 Learn Hebrew for free
 Duolingo language courses
 Hebrew learning resources
 How to learn Hebrew on Duolingo</t>
  </si>
  <si>
    <t>easiest country songs to learn on guitar</t>
  </si>
  <si>
    <t xml:space="preserve"> Easy country guitar songs
 Beginner country guitar songs
 Simple country guitar chords
 Country songs for beginners
 Easy country guitar tabs
 Simple country guitar riffs
 Easy country guitar lessons
 Beginner-friendly country songs
 Easiest country songs to play on guitar
 Country songs with basic chords</t>
  </si>
  <si>
    <t>learn serve lead 2024</t>
  </si>
  <si>
    <t xml:space="preserve"> Learn serve lead 2024
 Leadership development program
 Personal growth and development
 Leadership training
 Leadership skills
 Leadership conference
 Leadership workshops
 Leadership seminars
 Leadership event
 Leadership opportunities
1 Leadership program
1 Leadership development
1 Leadership education
1 Leadership resources
1 Leadership networking
1 Leadership community
1 Leadership experience
1 Leadership goals
1 Leadership strategies
20. Leadership empowerment.</t>
  </si>
  <si>
    <t>which instrument is hardest to learn</t>
  </si>
  <si>
    <t xml:space="preserve"> Most difficult musical instrument to learn
 Challenging musical instruments
 Hardest instrument to master
 Difficult musical instruments for beginners
 Instrument with steep learning curve
 Most complex musical instrument to learn
 Instrument requiring advanced skills
 Most challenging musical instrument to play
 Toughest instrument for beginners
 Instrument with high level of difficulty</t>
  </si>
  <si>
    <t>how difficult is it to learn asl</t>
  </si>
  <si>
    <t xml:space="preserve"> ASL learning difficulty
 American Sign Language difficulty level
 Learning ASL challenges
 How hard is it to learn ASL
 ASL learning curve
 Difficulty of learning American Sign Language
 ASL learning process
 ASL beginner struggles
 Mastering ASL skills
 ASL fluency level</t>
  </si>
  <si>
    <t>when do babies learn to drink from a straw</t>
  </si>
  <si>
    <t xml:space="preserve"> Baby development milestones
 Straw drinking skills
 Infant feeding techniques
 Sippy cup transition
 Early childhood development
 Oral motor skills
 Infant drinking habits
 Straw drinking age
 Teaching babies to use a straw
 Baby milestones for drinking skills</t>
  </si>
  <si>
    <t>how to learn spanish reddit</t>
  </si>
  <si>
    <t xml:space="preserve"> Learn Spanish tips
 Spanish language learning
 Reddit language learning
 Spanish learning resources
 Best way to learn Spanish
 Spanish learning community
 Reddit language exchange
 Spanish learning techniques
 Online Spanish courses
 Reddit language learning subreddit</t>
  </si>
  <si>
    <t>why must you learn to recognize key characteristics of the animal you're hunting</t>
  </si>
  <si>
    <t xml:space="preserve"> Hunting skills
 Animal behavior
 Wildlife identification
 Tracking techniques
 Hunting safety
 Wildlife conservation
 Predator-prey dynamics
 Hunting strategies
 Animal habits
 Species recognition
1 Hunting education
1 Wildlife observation
1 Hunting preparation
1 Hunting success
1 Animal anatomy.</t>
  </si>
  <si>
    <t>what instrument is the hardest to learn</t>
  </si>
  <si>
    <t xml:space="preserve"> Most difficult musical instrument to learn
 Challenging musical instruments
 Hardest instrument to master
 Difficult musical instruments for beginners
 Most complex instrument to play
 Instrument with steepest learning curve
 Most demanding musical instrument
 Trickiest instrument to learn
 Instrument requiring highest skill level
 Toughest musical instrument to pick up</t>
  </si>
  <si>
    <t>a black women is speaking listen and learn</t>
  </si>
  <si>
    <t xml:space="preserve"> Black women empowerment
 Black female voices
 Diversity in speech
 Women of color speaking
 Intersectional feminism
 Black female leaders
 Amplifying black women's voices
 Learning from black women
 Empowering black women
 Intersectional activism</t>
  </si>
  <si>
    <t>how long does it take to learn welding</t>
  </si>
  <si>
    <t xml:space="preserve"> Welding learning time
 Welding skill development
 Welding training duration
 Welding proficiency timeline
 Learn welding quickly
 Welding education length
 Welding expertise timeframe
 Mastering welding speed
 Welding knowledge acquisition
 Welding experience duration</t>
  </si>
  <si>
    <t>country songs to learn on guitar</t>
  </si>
  <si>
    <t xml:space="preserve"> Country songs guitar tabs
 Easy country songs to play on guitar
 Beginner country songs on guitar
 Popular country songs for guitar
 Country songs chords guitar
 Classic country songs to learn on guitar
 Country songs for acoustic guitar
 Country songs for electric guitar
 Country songs guitar lessons
 Country songs guitar tutorials</t>
  </si>
  <si>
    <t>how long to learn sql for a job</t>
  </si>
  <si>
    <t xml:space="preserve"> SQL learning time
 SQL job readiness
 SQL skills timeline
 SQL career preparation
 SQL proficiency timeline
 SQL training duration
 SQL job requirements
 SQL learning curve
 SQL job qualifications
 SQL career development</t>
  </si>
  <si>
    <t>is pottery hard to learn</t>
  </si>
  <si>
    <t xml:space="preserve"> Pottery techniques
 Pottery classes
 Pottery tutorials
 Pottery for beginners
 Pottery skills
 Pottery workshops
 Pottery basics
 Pottery tips
 Pottery techniques for beginners
 Pottery learning curve</t>
  </si>
  <si>
    <t>how hard to learn sql</t>
  </si>
  <si>
    <t xml:space="preserve"> SQL learning difficulty
 SQL learning curve
 Challenges of learning SQL
 Is SQL hard to learn?
 SQL for beginners
 Tips for learning SQL
 SQL tutorials
 SQL training
 SQL courses
 SQL resources
1 SQL study guide
1 SQL basics
1 SQL skills
1 SQL proficiency
1 SQL certification.</t>
  </si>
  <si>
    <t>hiw to learn spanish</t>
  </si>
  <si>
    <t xml:space="preserve"> Spanish language learning
 Beginner Spanish lessons
 Online Spanish courses
 Spanish grammar tips
 Spanish vocabulary building
 Spanish pronunciation practice
 Spanish language resources
 Spanish language apps
 Spanish language immersion
 Spanish language fluency techniques</t>
  </si>
  <si>
    <t>can you learn the piano on a keyboard</t>
  </si>
  <si>
    <t xml:space="preserve"> Piano keyboard learning
 Keyboard vs piano for learning
 Learning piano on a keyboard
 Piano lessons on a keyboard
 Keyboard piano tutorial
 Can you teach yourself piano on a keyboard
 Best keyboard for learning piano
 Keyboard piano practice
 Online piano lessons for keyboard
 Keyboard piano techniques</t>
  </si>
  <si>
    <t>learn to fly 2 classroom 6x</t>
  </si>
  <si>
    <t xml:space="preserve"> Learn to fly 2 classroom 6x
 Flight training classroom
 Pilot training program
 Aviation education
 Flight simulator training
 Flying lessons
 Flight school classroom
 Aviation training courses
 Flight instructor program
 Aircraft training classes</t>
  </si>
  <si>
    <t>what language is easiest to learn for spanish speakers</t>
  </si>
  <si>
    <t xml:space="preserve"> Easiest language to learn for Spanish speakers
 Best language for Spanish speakers to learn
 Simple languages for Spanish speakers to pick up
 Quick languages for Spanish speakers to master
 Languages similar to Spanish for easy learning
 Beginner-friendly languages for Spanish speakers
 Top languages for Spanish speakers to learn quickly
 Languages with similarities to Spanish for easy comprehension
 Fastest languages for Spanish speakers to pick up
 Effortless languages for Spanish speakers to learn</t>
  </si>
  <si>
    <t>what can we learn from rachel in the bible</t>
  </si>
  <si>
    <t xml:space="preserve"> Rachel in the Bible
 Lessons from Rachel
 Biblical teachings from Rachel
 Character of Rachel
 Rachel's story in the Bible
 Insights from Rachel in the Bible
 Rachel's faith and perseverance
 Rachel's impact in the Bible
 Rachel's role in the Bible
 Rachel's legacy in scripture</t>
  </si>
  <si>
    <t>what pokemon can learn dragon claw</t>
  </si>
  <si>
    <t xml:space="preserve"> Pokemon moves
 Dragon Claw move
 Pokemon abilities
 Pokemon attacks
 Dragon type moves
 Pokemon learning Dragon Claw
 Pokemon move list
 Pokemon move sets
 Pokemon move types
 Pokemon Dragon Claw compatibility</t>
  </si>
  <si>
    <t>laugh and learn coffee cup</t>
  </si>
  <si>
    <t xml:space="preserve"> Laugh and learn coffee cup
 Educational coffee cup
 Interactive coffee cup
 Funny coffee cup
 Learning coffee mug
 Laughing coffee cup
 Novelty coffee cup
 Educational drinkware
 Humorous coffee cup
 Laugh and learn gift</t>
  </si>
  <si>
    <t>is it hard to learn violin</t>
  </si>
  <si>
    <t xml:space="preserve"> Is it hard to learn violin
 Learning violin difficulty
 Beginner violin challenges
 Tips for learning violin
 Violin learning curve
 How to start learning violin
 Overcoming violin learning obstacles
 Violin practice tips
 Mastering the violin
 Beginner violin techniques</t>
  </si>
  <si>
    <t>best book to learn calculus</t>
  </si>
  <si>
    <t xml:space="preserve"> Best calculus book
 Learn calculus book
 Top calculus textbook
 Calculus study guide
 Recommended calculus book
 Best calculus resources
 Calculus for beginners
 Easy calculus book
 Calculus workbook
 Calculus self-study book</t>
  </si>
  <si>
    <t>windows 11 learn about this picture</t>
  </si>
  <si>
    <t xml:space="preserve"> Windows 11
 Learn about Windows 11
 Windows 11 features
 Windows 11 update
 Windows 11 review
 Windows 11 screenshot
 Windows 11 wallpaper
 Windows 11 tutorial
 Windows 11 tips
 Windows 11 customization</t>
  </si>
  <si>
    <t>we live we learn we lie</t>
  </si>
  <si>
    <t xml:space="preserve"> Life lessons
 Personal growth
 Self-improvement
 Honesty
 Truthfulness
 Learning from mistakes
 Growth mindset
 Emotional intelligence
 Authenticity
 Self-awareness
1 Integrity
1 Overcoming challenges
1 Growth through adversity
1 Self-reflection
1 Building character</t>
  </si>
  <si>
    <t>best form of martial arts to learn</t>
  </si>
  <si>
    <t xml:space="preserve"> Best martial arts for self-defense
 Top martial arts styles to learn
 Most effective martial arts for beginners
 Popular martial arts for fitness
 Top martial arts for kids
 Best martial arts for women
 Martial arts for weight loss
 Self-defense martial arts for women
 Top martial arts for discipline
 Best martial arts for mental health</t>
  </si>
  <si>
    <t>adult learn to swim near me</t>
  </si>
  <si>
    <t xml:space="preserve"> Adult swim lessons
 Swim classes for adults
 Adult swimming instruction
 Adult swim training
 Swim lessons for beginners
 Adult swimming lessons near me
 Adult swim programs
 Swim instruction for adults
 Adult swim coaching
 Learn to swim as an adult</t>
  </si>
  <si>
    <t>when does bonsly learn mimic</t>
  </si>
  <si>
    <t xml:space="preserve"> Bonsly mimic move
 Bonsly mimic level up
 Bonsly mimic evolution
 Bonsly mimic learning
 Bonsly mimic TM
 Bonsly mimic move set
 Bonsly mimic move list
 Bonsly mimic move generation
 Bonsly mimic move learn
 Bonsly mimic move breeding</t>
  </si>
  <si>
    <t>things you learn in cosmetology school</t>
  </si>
  <si>
    <t xml:space="preserve"> Cosmetology school curriculum
 Hair styling techniques
 Nail care education
 Makeup artistry skills
 Skincare knowledge
 Beauty industry training
 Hair coloring methods
 Cosmetology certification
 Esthetics education
 Barbering techniques
1 Salon management skills
1 Professional beauty training
1 Cosmetology school classes
1 Beauty school apprenticeship
1 Cosmetology license requirements.</t>
  </si>
  <si>
    <t>gcfree learn</t>
  </si>
  <si>
    <t xml:space="preserve"> Online learning
 Free education
 GCFree courses
 Distance learning
 Self-paced study
 E-learning platform
 Skill development
 Online resources
 Virtual classroom
 Free online courses.</t>
  </si>
  <si>
    <t>who experimented with rats to demonstrate that organisms can learn even if they do not receive immediate reinforcement?</t>
  </si>
  <si>
    <t xml:space="preserve"> Rat experiments
 Organism learning
 Immediate reinforcement
 Behavioral studies
 Psychological research
 Animal cognition
 Operant conditioning
 Behavioral psychology
 Reinforcement theory
 Learning without reinforcement</t>
  </si>
  <si>
    <t>fun songs to learn</t>
  </si>
  <si>
    <t xml:space="preserve"> Fun songs to learn
 Easy songs to learn on guitar
 Popular songs to learn on piano
 Beginner songs to learn on ukulele
 Catchy songs to learn on drums
 Simple songs to learn on violin
 Fun songs to learn for beginners
 Guitar songs for beginners
 Piano songs for beginners
 Ukulele songs for beginners</t>
  </si>
  <si>
    <t>easy songs to learn to sing</t>
  </si>
  <si>
    <t xml:space="preserve"> Easy songs to learn to sing
 Beginner-friendly songs to sing
 Simple songs for singing practice
 Popular songs for beginners to sing
 Easy songs for vocal practice
 Songs for novice singers to learn
 Simple tunes for singing practice
 Beginner songs to improve singing skills
 Easy songs for vocal warm-ups
 Songs for beginners to practice singing</t>
  </si>
  <si>
    <t>learn calculus book</t>
  </si>
  <si>
    <t xml:space="preserve"> Calculus textbook
 Calculus study guide
 Calculus for beginners
 Calculus lessons
 Calculus tutorial
 Calculus workbook
 Calculus textbook online
 Best calculus book
 Learn calculus step by step
 Calculus for dummies</t>
  </si>
  <si>
    <t>best places to learn driving near me</t>
  </si>
  <si>
    <t xml:space="preserve"> Best driving schools near me
 Driving lessons near me
 Learn to drive near me
 Driving instructors near me
 Top driving schools near me
 Driving classes near me
 Learn how to drive near me
 Driving schools in my area
 Best driving instructors near me
 Driving lessons for beginners near me</t>
  </si>
  <si>
    <t>leapfrog scoop and learn ice cream cart</t>
  </si>
  <si>
    <t xml:space="preserve"> LeapFrog Scoop and Learn Ice Cream Cart
 Educational Ice Cream Cart Toy
 LeapFrog Ice Cream Cart
 Interactive Ice Cream Cart Toy
 Learning Ice Cream Cart
 LeapFrog Scoop and Learn Toy
 Educational Toy for Kids
 Ice Cream Cart for Toddlers
 LeapFrog Ice Cream Cart Review
 Best Educational Toys for Kids</t>
  </si>
  <si>
    <t>dig it play to learn</t>
  </si>
  <si>
    <t xml:space="preserve"> Dig it play to learn
 Educational play activities
 Learning through play
 Hands-on learning experiences
 Play-based learning
 Interactive learning games
 Educational toys for learning
 Playful learning experiences
 STEM learning through play
 Creative play for learning
1 Playful educational resources
1 Fun learning activities
1 Playful learning tools
1 Play-based educational programs
1 Learning through exploration and play</t>
  </si>
  <si>
    <t>which is easier to learn bass or guitar</t>
  </si>
  <si>
    <t xml:space="preserve"> Bass vs guitar
 Learning bass guitar
 Which is easier to learn, bass or guitar?
 Beginner bass guitar
 Guitar lessons for beginners
 Bass guitar techniques
 Tips for learning bass guitar
 Comparing bass and guitar
 Easy bass guitar songs
 Bass guitar for beginners</t>
  </si>
  <si>
    <t>easy country songs to learn</t>
  </si>
  <si>
    <t xml:space="preserve"> Easy country songs
 Country songs for beginners
 Simple country songs to play
 Learn country songs quickly
 Beginner-friendly country songs
 Easy country guitar songs
 Country songs with basic chords
 Simple country songs for beginners
 Easy country songs to sing
 Country songs for novice musicians</t>
  </si>
  <si>
    <t>how hard is it to learn violin</t>
  </si>
  <si>
    <t xml:space="preserve"> Learn violin difficulty
 Difficulty of learning violin
 Violin learning curve
 How to learn violin
 Violin beginner challenges
 Mastering violin skills
 Violin learning process
 Violin technique difficulty
 Tips for learning violin
 Violin practice struggles</t>
  </si>
  <si>
    <t>how hard is it to learn to ride a motorcycle</t>
  </si>
  <si>
    <t xml:space="preserve"> Motorcycle riding skills
 Learning to ride a motorcycle
 Motorcycle training
 Motorcycle safety
 Motorcycle beginner tips
 Motorcycle riding lessons
 Motorcycle license requirements
 Motorcycle riding techniques
 Motorcycle practice
 Motorcycle riding experience.</t>
  </si>
  <si>
    <t>when does luffy learn haki</t>
  </si>
  <si>
    <t xml:space="preserve"> Luffy haki training
 Luffy haki abilities
 Luffy haki powers
 Luffy haki development
 Luffy haki progression
 Luffy haki awakening
 Luffy haki mastery
 Luffy haki techniques
 Luffy haki levels
 Luffy haki timeline</t>
  </si>
  <si>
    <t>where to learn forklift near me</t>
  </si>
  <si>
    <t xml:space="preserve"> Forklift training near me
 Forklift certification classes
 Local forklift training programs
 Forklift operator certification
 Forklift safety training
 Forklift training courses
 Affordable forklift training
 Certified forklift training
 Forklift certification school
 Forklift training center near me</t>
  </si>
  <si>
    <t>learn japanese babbel</t>
  </si>
  <si>
    <t xml:space="preserve"> Learn Japanese online
 Japanese language learning
 Babbel Japanese course
 Japanese vocabulary
 Japanese grammar lessons
 Japanese language app
 Japanese speaking practice
 Japanese writing practice
 Japanese culture and language
 Beginner Japanese lessons</t>
  </si>
  <si>
    <t>frax a better way to learn fractions</t>
  </si>
  <si>
    <t xml:space="preserve"> Frax fractions
 Frax learning
 Fractions education
 Fraction learning tool
 Frax app
 Fraction practice
 Interactive fractions
 Fraction visualization
 Fraction mastery
 Fraction understanding
1 Frax for students
1 Fraction learning platform
1 Easy fractions
1 Fraction tutorial
1 Fraction skills
1 Frax benefits
1 Fraction software
1 Frax features
1 Fraction improvement
20. Frax for teachers</t>
  </si>
  <si>
    <t>mohawk learn and live</t>
  </si>
  <si>
    <t xml:space="preserve"> Mohawk culture
 Mohawk history
 Mohawk traditions
 Mohawk language
 Mohawk community
 Mohawk education
 Mohawk heritage
 Mohawk lifestyle
 Mohawk resources
 Mohawk programs
1 Mohawk events
1 Mohawk teachings
1 Mohawk youth
1 Mohawk elders
1 Mohawk knowledge
1 Mohawk experience
1 Mohawk identity
1 Mohawk values
1 Mohawk storytelling
20. Mohawk traditions and modern life</t>
  </si>
  <si>
    <t>learn to draw by tracing</t>
  </si>
  <si>
    <t xml:space="preserve"> Tracing for drawing
 Drawing tutorials
 Learn to draw step by step
 Drawing techniques
 Tracing for beginners
 Drawing lessons
 Tracing for artists
 Drawing practice
 Improve drawing skills
 Tracing tips and tricks</t>
  </si>
  <si>
    <t>how to sign learn in asl</t>
  </si>
  <si>
    <t xml:space="preserve"> American Sign Language
 ASL
 Sign Language
 Learn ASL
 Sign Language alphabet
 ASL lessons
 ASL tutorials
 ASL dictionary
 ASL phrases
 Deaf culture
1 Sign language classes
1 ASL for beginners
1 ASL basics
1 Finger spelling
1 ASL resources</t>
  </si>
  <si>
    <t>what grade do you learn mean median and mode</t>
  </si>
  <si>
    <t xml:space="preserve"> Mean median mode grade levels
 Grade level for mean median mode
 When do students learn mean median mode
 Mean median mode curriculum grade
 Mean median mode education level
 Mean median mode grade standard
 Mean median mode grade requirement
 Mean median mode grade syllabus
 Mean median mode grade expectations
 Mean median mode grade learning objectives</t>
  </si>
  <si>
    <t>learn to embroider kit</t>
  </si>
  <si>
    <t xml:space="preserve"> Embroidery kit for beginners
 Beginner embroidery supplies
 DIY embroidery kit
 Embroidery starter kit
 Learn embroidery online
 Embroidery tutorials for beginners
 Embroidery patterns for beginners
 Embroidery tools for beginners
 Embroidery basics kit
 Easy embroidery kit for beginners</t>
  </si>
  <si>
    <t>wake up and learn coffee mug fisher price</t>
  </si>
  <si>
    <t xml:space="preserve"> Wake up and learn
 Coffee mug
 Fisher Price
 Educational coffee mug
 Children's coffee mug
 Interactive coffee mug
 Learning toy
 Educational toy
 Fisher Price learning toy
 Coffee mug for kids</t>
  </si>
  <si>
    <t>learn portuguese near me</t>
  </si>
  <si>
    <t xml:space="preserve"> Portuguese classes near me
 Portuguese lessons in my area
 Learn Portuguese locally
 Find Portuguese tutors nearby
 Beginner Portuguese classes near me
 Advanced Portuguese courses near me
 Portuguese language schools in my area
 Local Portuguese language classes
 Private Portuguese lessons near me
 Portuguese conversation groups near me</t>
  </si>
  <si>
    <t>gymboree play and learn</t>
  </si>
  <si>
    <t xml:space="preserve"> Gymboree play and learn classes
 Gymboree play and learn activities
 Gymboree play and learn locations
 Gymboree play and learn schedule
 Gymboree play and learn membership
 Gymboree play and learn benefits
 Gymboree play and learn curriculum
 Gymboree play and learn reviews
 Gymboree play and learn pricing
 Gymboree play and learn age groups</t>
  </si>
  <si>
    <t>is polish the hardest language to learn</t>
  </si>
  <si>
    <t xml:space="preserve"> Polish language difficulty
 Hardest language to learn
 Learning Polish challenges
 Polish language complexity
 Difficulty of learning Polish
 Is Polish difficult to learn
 Hardest language to master
 Learning Polish struggles
 Polish language learning obstacles
 Is Polish the toughest language to learn</t>
  </si>
  <si>
    <t>taylor swift songs to learn on guitar</t>
  </si>
  <si>
    <t xml:space="preserve"> Taylor Swift guitar songs
 Easy Taylor Swift songs for guitar
 Taylor Swift guitar chords
 Learn Taylor Swift songs on guitar
 Taylor Swift acoustic guitar songs
 Best Taylor Swift songs to play on guitar
 Taylor Swift guitar tabs
 Taylor Swift beginner guitar songs
 Taylor Swift songs with easy guitar chords
 Taylor Swift hits for guitar players</t>
  </si>
  <si>
    <t>easy handshakes to learn</t>
  </si>
  <si>
    <t xml:space="preserve"> Simple handshakes
 Basic handshakes
 Beginner handshakes
 Easy handshake techniques
 Handshake for beginners
 Quick handshakes to learn
 Handshake tutorial
 Step-by-step handshake guide
 Basic handshake variations
 Easy handshake instructions</t>
  </si>
  <si>
    <t>learn emotional intelligence, the key determiner of success classes</t>
  </si>
  <si>
    <t xml:space="preserve"> Emotional intelligence classes
 Success through emotional intelligence
 Emotional intelligence training
 Developing emotional intelligence skills
 Benefits of emotional intelligence
 Emotional intelligence for success
 Importance of emotional intelligence
 Emotional intelligence workshops
 Enhancing emotional intelligence
 Emotional intelligence coaching
1 Emotional intelligence for personal growth
1 Emotional intelligence and leadership
1 Emotional intelligence in the workplace
1 Emotional intelligence for professionals
1 Emotional intelligence online courses</t>
  </si>
  <si>
    <t>is samoan hard to learn</t>
  </si>
  <si>
    <t xml:space="preserve"> Samoan language difficulty
 Learning Samoan language
 Samoan language challenges
 How difficult is Samoan to learn
 Tips for learning Samoan language
 Samoan language learning resources
 Samoan language fluency
 Samoan language proficiency
 Samoan language study
 Samoan language courses</t>
  </si>
  <si>
    <t>fisher price wake up and learn coffee cup</t>
  </si>
  <si>
    <t xml:space="preserve"> Fisher Price wake up and learn coffee cup
 Toddler coffee cup
 Educational coffee cup for toddlers
 Fisher Price interactive coffee cup
 Fisher Price learning toy
 Baby's first coffee cup
 Fisher Price sensory coffee cup
 Infant coffee cup with sounds
 Fisher Price baby toy
 Coffee cup for early learning</t>
  </si>
  <si>
    <t>learn to fly 2 best setup</t>
  </si>
  <si>
    <t xml:space="preserve"> Learn to fly 2
 Best setup
 Flying game
 Flight simulator
 Airplane upgrades
 Achievements
 High scores
 Tips and tricks
 Game controls
 Flight distance
1 Upgrade strategy
1 Flying challenges
1 Online gaming
1 Flying skills
1 Game walkthroughs</t>
  </si>
  <si>
    <t>get paid to learn medical coding</t>
  </si>
  <si>
    <t xml:space="preserve"> Medical coding training
 Paid medical coding education
 Learn medical coding for money
 Earn while learning medical coding
 Medical coding apprenticeship
 Paid medical coding internship
 Get paid to study medical coding
 Medical coding job training
 Paid medical coding certification
 Medical coding education grants</t>
  </si>
  <si>
    <t>is it hard to learn to drive</t>
  </si>
  <si>
    <t xml:space="preserve"> Learning to drive difficulty
 Driving lessons challenges
 How difficult is it to learn to drive
 Learning to drive tips
 Driving school obstacles
 Mastering driving skills
 Overcoming driving fears
 Driver training struggles
 Navigating road obstacles
 Road test preparation</t>
  </si>
  <si>
    <t>easiest electric guitar songs to learn</t>
  </si>
  <si>
    <t xml:space="preserve"> Easy electric guitar songs
 Beginner electric guitar songs
 Simple electric guitar songs
 Electric guitar songs for beginners
 Basic electric guitar songs
 Easy electric guitar riffs
 Electric guitar songs with simple chords
 Popular electric guitar songs for beginners
 Simple electric guitar songs to play
 Easy electric guitar songs for beginners</t>
  </si>
  <si>
    <t>learn to sketch book</t>
  </si>
  <si>
    <t xml:space="preserve"> Sketching techniques
 Drawing fundamentals
 Step-by-step sketching guide
 Artistic skills development
 Sketching tutorials
 Sketching for beginners
 Sketching exercises
 Drawing tips
 Learn to draw book
 Sketching resources
1 Sketching techniques for beginners
1 Sketching for artists
1 Sketching techniques and tips
1 Drawing books for beginners
1 Sketching basics
1 Sketching lessons
1 Sketching for beginners book
1 Drawing and sketching techniques
1 Sketching for kids
20. Sketching for adults</t>
  </si>
  <si>
    <t>why must you learn to recognize key characteristics of the animal your hunting</t>
  </si>
  <si>
    <t xml:space="preserve"> Hunting skills
 Animal behavior
 Wildlife tracking
 Hunting techniques
 Animal characteristics
 Prey identification
 Hunting safety
 Outdoor survival
 Tracking skills
 Hunting knowledge</t>
  </si>
  <si>
    <t>best books to learn spanish</t>
  </si>
  <si>
    <t xml:space="preserve"> Best books to learn Spanish
 Spanish language learning books
 Top Spanish learning resources
 Spanish grammar books
 Beginner Spanish books
 Spanish vocabulary books
 Best books for learning conversational Spanish
 Spanish language textbooks
 Spanish self-study books
 Spanish learning materials</t>
  </si>
  <si>
    <t>easy song to learn on bass</t>
  </si>
  <si>
    <t xml:space="preserve"> Beginner bass songs
 Simple bass songs
 Easy bass tabs
 Bass songs for beginners
 Learn bass guitar quickly
 Basic bass guitar songs
 Easy bass guitar tutorials
 Quick bass guitar lessons
 Learn bass guitar online
 Play bass guitar easily</t>
  </si>
  <si>
    <t>pokemon that learn belly drum</t>
  </si>
  <si>
    <t xml:space="preserve"> Pokemon belly drum move
 Belly drum Pokemon list
 Belly drum move in Pokemon
 Pokemon with belly drum ability
 Best Pokemon for belly drum
 Belly drum TM Pokemon
 Belly drum Pokemon sword and shield
 Belly drum Pokemon sun and moon
 Belly drum Pokemon ultra sun and ultra moon
 Belly drum Pokemon moveset</t>
  </si>
  <si>
    <t>hogwarts legacy how to learn imperio</t>
  </si>
  <si>
    <t xml:space="preserve"> Hogwarts Legacy
 Imperio spell
 How to learn Imperio
 Hogwarts Legacy gameplay
 Harry Potter universe
 Wizarding world
 Magic spells
 Hogwarts Legacy walkthrough
 Imperio tutorial
 Hogwarts Legacy tips and tricks</t>
  </si>
  <si>
    <t>should i learn fiddle or violin</t>
  </si>
  <si>
    <t xml:space="preserve"> Fiddle vs. violin
 Which instrument to learn - fiddle or violin
 Differences between fiddle and violin
 Benefits of learning fiddle
 Benefits of learning violin
 How to choose between fiddle and violin
 Fiddle or violin for beginners
 Fiddle or violin for adults
 Fiddle or violin for kids
 Fiddle vs. violin for traditional music</t>
  </si>
  <si>
    <t>easy songs to learn on the harmonica</t>
  </si>
  <si>
    <t xml:space="preserve"> Harmonica songs for beginners
 Simple harmonica tunes
 Easy harmonica melodies
 Beginner harmonica songs
 Basic harmonica songs
 Harmonica songs for starters
 Easy harmonica tabs
 Simple harmonica music
 Beginner-friendly harmonica songs
 Harmonica songs for novices</t>
  </si>
  <si>
    <t>easier to learn bass or guitar</t>
  </si>
  <si>
    <t xml:space="preserve"> Bass guitar vs. electric guitar
 Which is easier to learn: bass or guitar?
 Beginner bass guitar tips
 Guitar lessons for beginners
 Bass guitar techniques for beginners
 How to learn bass guitar quickly
 Guitar vs. bass for beginners
 Easy bass guitar songs for beginners
 Learning guitar or bass as a beginner
 Tips for choosing between bass and guitar for beginners</t>
  </si>
  <si>
    <t>learn aimpoint putting</t>
  </si>
  <si>
    <t xml:space="preserve"> Aimpoint putting technique
 Aimpoint green reading
 Aimpoint express
 Aimpoint putting system
 Aimpoint putting clinic
 Aimpoint putting classes
 Aimpoint putting instructor
 Aimpoint putting tutorial
 Aimpoint putting tips
 Aimpoint putting drills</t>
  </si>
  <si>
    <t>what age do kids learn to write their name</t>
  </si>
  <si>
    <t xml:space="preserve"> Child development milestones
 Writing skills in children
 Early literacy skills
 Handwriting development
 When do children learn to write
 Name writing in toddlers
 Teaching kids to write their name
 Fine motor skills in young children
 Preschool writing activities
 Early childhood education milestones</t>
  </si>
  <si>
    <t>can you learn filipino on duolingo</t>
  </si>
  <si>
    <t xml:space="preserve"> Learn Filipino language
 Duolingo Filipino course
 Filipino language learning
 Duolingo language courses
 Filipino language app
 Online Filipino lessons
 Learn Tagalog on Duolingo
 Filipino language resources
 Duolingo language learning
 Best way to learn Filipino</t>
  </si>
  <si>
    <t>if you want to be happy you have to let go of the past and learn to sink</t>
  </si>
  <si>
    <t xml:space="preserve"> Happiness
 Letting go
 Moving on
 Mental health
 Emotional well-being
 Self-improvement
 Personal growth
 Mindfulness
 Positive thinking
 Living in the present
1 Emotional healing
1 Forgiveness
1 Self-acceptance
1 Release the past
1 Sink or swim
1 Overcoming obstacles
1 Finding joy
1 Healing from the past
1 Embracing change
20. Inner peace</t>
  </si>
  <si>
    <t>is it hard to learn to play the violin</t>
  </si>
  <si>
    <t xml:space="preserve"> Learn violin
 Violin lessons
 Beginner violin
 Violin techniques
 Violin practice
 Violin tutorial
 Violin difficulty
 Violin skills
 Violin playing
 Violin mastery
1 Violin education
1 Violin tips
1 Violin progress
1 Violin challenges
1 Violin training</t>
  </si>
  <si>
    <t>comments are turned off. learn more</t>
  </si>
  <si>
    <t xml:space="preserve"> Comments disabled
 Comment section closed
 No comments allowed
 Comment feature disabled
 Interaction disabled
 Commenting turned off
 Commenting feature removed
 No feedback accepted
 Learn more about comment restrictions
 Comment policy updates</t>
  </si>
  <si>
    <t>learn dinosaur names</t>
  </si>
  <si>
    <t xml:space="preserve"> Dinosaur names
 Learn about dinosaurs
 Dinosaur species
 Dinosaur facts
 Prehistoric creatures
 Dinosaur classification
 Dinosaur identification
 Dinosaur education
 Dinosaur resources
 Dinosaur naming conventions</t>
  </si>
  <si>
    <t>unblocked learn to fly 3</t>
  </si>
  <si>
    <t xml:space="preserve"> Unblocked Learn to Fly 3
 Play Learn to Fly 3 Unblocked
 Free Learn to Fly 3 Unblocked
 Online Learn to Fly 3 Unblocked
 Learn to Fly 3 Hacked Unblocked
 Learn to Fly 3 Unblocked Games
 Learn to Fly 3 Unblocked School
 Learn to Fly 3 Unblocked Google Sites
 Learn to Fly 3 Unblocked Weebly
 Learn to Fly 3 Unblocked at School</t>
  </si>
  <si>
    <t>what season does naruto learn sage mode</t>
  </si>
  <si>
    <t xml:space="preserve"> Naruto sage mode season
 Naruto sage mode training
 Naruto sage mode episode
 Naruto sage mode timeline
 Naruto sage mode abilities
 Naruto sage mode power
 Naruto sage mode episodes list
 Naruto sage mode transformation
 Naruto sage mode techniques
 Naruto sage mode manga chapter</t>
  </si>
  <si>
    <t>learn ableton</t>
  </si>
  <si>
    <t xml:space="preserve"> Ableton Live tutorials
 Ableton Live classes
 Ableton Live courses
 Ableton Live training
 Ableton Live lessons
 Ableton Live beginner
 Ableton Live advanced
 Ableton Live tips
 Ableton Live techniques
 Ableton Live online learning
1 Ableton Live workshops
1 Ableton Live certification
1 Ableton Live software
1 Ableton Live production
1 Ableton Live music creation techniques</t>
  </si>
  <si>
    <t>how hard is it to learn vietnamese</t>
  </si>
  <si>
    <t xml:space="preserve"> Learn Vietnamese difficulty
 Vietnamese language learning
 Difficulty of learning Vietnamese
 How to learn Vietnamese
 Vietnamese language skills
 Learning Vietnamese as a second language
 Vietnamese language proficiency
 Tips for learning Vietnamese
 Vietnamese language study
 Resources for learning Vietnamese</t>
  </si>
  <si>
    <t>why must you learn to recognize key characteristics of the animal you're hunting?</t>
  </si>
  <si>
    <t xml:space="preserve"> Hunting skills
 Animal characteristics
 Hunting techniques
 Wildlife behavior
 Tracking animals
 Hunting safety
 Animal habitats
 Hunting education
 Prey recognition
 Hunting ethics</t>
  </si>
  <si>
    <t>learn python through games</t>
  </si>
  <si>
    <t xml:space="preserve"> Python programming games
 Python game development
 Python coding games
 Python learning games
 Python game tutorials
 Interactive Python games
 Python game projects
 Python game programming
 Fun Python games
 Python game design tutorials</t>
  </si>
  <si>
    <t>can i learn to drive in 2 months</t>
  </si>
  <si>
    <t xml:space="preserve"> Learn to drive in 2 months
 Fast track driving lessons
 Intensive driving course
 Quick driving lessons
 Accelerated driving program
 Crash course driving lessons
 Two month driving course
 Rapid driving instruction
 Speedy driver training
 Efficient driving education</t>
  </si>
  <si>
    <t>can i learn spanish in 6 months</t>
  </si>
  <si>
    <t xml:space="preserve"> Learn Spanish in 6 months
 Spanish language learning
 Fast-track Spanish learning
 Spanish fluency in 6 months
 Effective Spanish learning methods
 Rapid Spanish language acquisition
 Spanish learning resources
 Spanish language immersion
 Quick Spanish learning techniques
 Accelerated Spanish learning program</t>
  </si>
  <si>
    <t>time to learn chinese buddy</t>
  </si>
  <si>
    <t xml:space="preserve"> Learn Chinese
 Chinese language learning
 Mandarin Chinese
 Chinese language course
 Chinese language classes
 Chinese language tutor
 Learning Chinese online
 Study Chinese
 Chinese language resources
 Chinese language for beginners
1 Chinese language proficiency
1 Chinese language skills
1 Chinese language study buddy
1 Chinese language learning tips
1 Best way to learn Chinese</t>
  </si>
  <si>
    <t>how to learn a backflip on a trampoline</t>
  </si>
  <si>
    <t xml:space="preserve"> Backflip on trampoline
 Trampoline backflip tutorial
 Learn backflip trampoline
 Backflip techniques
 Trampoline tricks
 Backflip progression
 Trampoline safety tips
 Backflip for beginners
 Trampoline acrobatics
 Backflip training drills.</t>
  </si>
  <si>
    <t>pokemon that learn fake out</t>
  </si>
  <si>
    <t xml:space="preserve"> Fake out Pokemon moves
 Pokemon with fake out ability
 Best Pokemon with fake out
 Fake out move in Pokemon
 Pokemon that can learn fake out
 Fake out strategy in Pokemon
 Fake out TM Pokemon
 Fake out breeding Pokemon
 Fake out competitive Pokemon
 Fake out egg move Pokemon</t>
  </si>
  <si>
    <t>leapfrog scoop and learn ice cream cart replacement parts</t>
  </si>
  <si>
    <t xml:space="preserve"> Leapfrog ice cream cart parts
 Leapfrog scoop and learn ice cream cart replacement pieces
 Leapfrog ice cream cart accessories
 Leapfrog ice cream cart spare parts
 Leapfrog ice cream cart replacement components
 Leapfrog ice cream cart repair parts
 Leapfrog ice cream cart replacement items
 Leapfrog ice cream cart replacement parts set
 Leapfrog ice cream cart replacement pieces kit
 Leapfrog ice cream cart replacement parts store</t>
  </si>
  <si>
    <t>how old to learn to tie shoes</t>
  </si>
  <si>
    <t xml:space="preserve"> Shoe tying age
 Shoe tying skills
 Shoe tying for kids
 Shoe tying techniques
 Shoe tying tips
 Shoe tying age range
 Shoe tying age milestone
 Shoe tying development
 Shoe tying milestones
 When can kids learn to tie shoes</t>
  </si>
  <si>
    <t>best kids shows to learn spanish</t>
  </si>
  <si>
    <t xml:space="preserve"> Kids shows for learning Spanish
 Educational Spanish shows for children
 Top Spanish learning shows for kids
 Best Spanish language programs for kids
 Fun Spanish shows for children
 Spanish learning TV shows for kids
 Popular Spanish shows for young learners
 Interactive Spanish shows for kids
 Engaging Spanish programs for children
 Educational Spanish cartoons for kids</t>
  </si>
  <si>
    <t>when does luffy learn advanced armament haki</t>
  </si>
  <si>
    <t xml:space="preserve"> Luffy advanced armament haki
 Luffy armament haki training
 Luffy haki abilities
 One Piece Luffy haki progression
 Luffy advanced haki techniques
 Luffy armament haki development
 Luffy haki power-up
 Luffy haki mastery
 Luffy armament haki growth
 Luffy haki training arc</t>
  </si>
  <si>
    <t>fisher price learn and play</t>
  </si>
  <si>
    <t xml:space="preserve"> Fisher Price learn and play toys
 Fisher Price educational toys
 Fisher Price playtime learning
 Fisher Price interactive toys
 Fisher Price baby toys
 Fisher Price toddler toys
 Fisher Price preschool toys
 Fisher Price learning activities
 Fisher Price playtime development
 Fisher Price educational playsets</t>
  </si>
  <si>
    <t>i like 2 learn</t>
  </si>
  <si>
    <t xml:space="preserve"> Online education
 Educational games
 Learning resources
 Interactive learning
 Educational website
 Fun learning activities
 Educational tools
 Study tips
 Learning platform
 Educational videos</t>
  </si>
  <si>
    <t>learn math fast books</t>
  </si>
  <si>
    <t xml:space="preserve"> Math learning books
 Fast math learning
 Quick math books
 Math study guides
 Speedy math learning
 Learn math quickly
 Rapid math books
 Math skills books
 Accelerated math learning
 Math education resources</t>
  </si>
  <si>
    <t>best songs to learn on drums for beginners</t>
  </si>
  <si>
    <t xml:space="preserve"> Drumming for beginners
 Easy drum songs
 Drumming tutorials
 Beginner drum lessons
 Drumming techniques for beginners
 Simple drum beats
 Drumming exercises for beginners
 Drum covers for beginners
 Popular drum songs for beginners
 Step-by-step drumming guides</t>
  </si>
  <si>
    <t>how long does it usually take to learn how to drive</t>
  </si>
  <si>
    <t xml:space="preserve"> How long to learn driving
 Driving learning duration
 Time to learn driving
 Driving skills acquisition
 Driving lessons duration
 Average time to learn driving
 Learning to drive timeline
 Driving proficiency timeline
 Driving training duration
 Driving education timeframes</t>
  </si>
  <si>
    <t>easy electric guitar songs to learn</t>
  </si>
  <si>
    <t xml:space="preserve"> Easy electric guitar songs
 Beginner electric guitar songs
 Simple electric guitar songs
 Electric guitar songs for beginners
 Easy guitar songs to learn
 Electric guitar songs for beginners
 Simple electric guitar songs for beginners
 Easy electric guitar songs for beginners
 Electric guitar songs for beginners with chords
 Easy electric guitar songs with tabs</t>
  </si>
  <si>
    <t>what do you learn in ap seminar</t>
  </si>
  <si>
    <t xml:space="preserve"> AP Seminar curriculum
 Research skills
 Critical thinking
 Argumentation
 Collaboration
 Presentation skills
 Academic writing
 Inquiry-based learning
 College readiness
 AP Capstone program
1 AP Research
1 AP Seminar assessment
1 AP Seminar topics
1 AP Seminar syllabus
1 AP Seminar project ideas</t>
  </si>
  <si>
    <t>learn to play the bagpipes</t>
  </si>
  <si>
    <t xml:space="preserve"> Bagpipe lessons
 Bagpipe tutorials
 Bagpipe instruction
 Bagpipe classes
 Bagpipe beginner tips
 Bagpipe techniques
 Bagpipe practice
 Bagpipe music sheets
 Bagpipe fingering
 Bagpipe scales
1 Bagpipe maintenance
1 Bagpipe accessories
1 Bagpipe online lessons
1 Bagpipe resources
1 Bagpipe workshops</t>
  </si>
  <si>
    <t>learn to swim life jacket</t>
  </si>
  <si>
    <t xml:space="preserve"> Swim lessons
 Life jacket
 Water safety
 Swimming skills
 Swim safety
 Learn to swim
 Swim instruction
 Swim gear
 Swim classes
 Swim training
1 Swim techniques
1 Swim education
1 Swim program
1 Swim coach
1 Swim school
1 Swim practice
1 Swim drills
1 Swim tips
1 Swim equipment
20. Swim floatation device</t>
  </si>
  <si>
    <t>best learn to swim vest</t>
  </si>
  <si>
    <t xml:space="preserve"> Swim vest for beginners
 Top rated swim vests
 Swim safety gear
 Kids swim vest
 Adult swim vest
 Swim vest for toddlers
 Swim vest for non-swimmers
 Swim vest for water confidence
 Best learn to swim gear
 Swim vest for swimming lessons</t>
  </si>
  <si>
    <t>learn filipino duolingo</t>
  </si>
  <si>
    <t xml:space="preserve"> Learn Filipino
 Filipino language
 Duolingo Filipino
 Filipino learning app
 Tagalog lessons
 Online Filipino course
 Beginner Filipino
 Filipino vocabulary
 Study Filipino online
 Best way to learn Filipino</t>
  </si>
  <si>
    <t>learn how to be a lady</t>
  </si>
  <si>
    <t xml:space="preserve"> Ladylike behavior
 Etiquette for women
 Feminine charm
 Graceful living
 Polished manners
 Classy lady tips
 Sophisticated woman
 Cultivating elegance
 Ladylike fashion
 Grace and poise training</t>
  </si>
  <si>
    <t>how hard is polish to learn</t>
  </si>
  <si>
    <t xml:space="preserve"> Polish language difficulty
 Learning Polish language
 Polish language learning tips
 Polish language challenges
 Polish language fluency
 How difficult is Polish to learn
 Polish language study
 Polish language proficiency
 Polish language resources
 Polish language courses</t>
  </si>
  <si>
    <t>what resource can best help you learn about the terrain in a particular area before you arrive</t>
  </si>
  <si>
    <t xml:space="preserve"> Terrain exploration
 Land geography
 Pre-arrival terrain research
 Topographic information
 Geographic features
 Terrain mapping
 Area terrain guide
 Terrain analysis tools
 Terrain data sources
 Terrain survey techniques</t>
  </si>
  <si>
    <t>learn colors in spanish</t>
  </si>
  <si>
    <t xml:space="preserve"> Spanish colors
 Learn colors in Spanish
 How to say colors in Spanish
 Spanish color vocabulary
 Colors in Spanish for beginners
 Spanish language colors
 Basic colors in Spanish
 Spanish color words
 Teaching colors in Spanish
 Spanish color names</t>
  </si>
  <si>
    <t>get ready to learn chinese buddy</t>
  </si>
  <si>
    <t xml:space="preserve"> Learn Chinese
 Chinese language
 Chinese lessons
 Mandarin
 Chinese vocabulary
 Chinese phrases
 Study Chinese
 Chinese characters
 Chinese culture
 Chinese language learning
1 Chinese courses
1 Mandarin lessons
1 Chinese grammar
1 Chinese tutor
1 Chinese speaking
1 Chinese writing
1 Chinese conversation
1 Learn Mandarin
1 Chinese study materials
20. Chinese buddy</t>
  </si>
  <si>
    <t>best way to learn how to ride a motorcycle</t>
  </si>
  <si>
    <t xml:space="preserve"> Motorcycle riding lessons
 Motorcycle training courses
 Beginner motorcycle riding tips
 Motorcycle riding techniques
 Motorcycle safety tips
 Motorcycle riding schools
 Motorcycle riding skills
 Motorcycle riding classes
 Motorcycle riding tutorials
 Motorcycle riding for beginners</t>
  </si>
  <si>
    <t>rock songs to learn on guitar</t>
  </si>
  <si>
    <t xml:space="preserve"> Rock guitar songs
 Easy rock guitar songs
 Classic rock guitar songs
 Beginner rock guitar songs
 Rock songs for beginners
 Famous rock guitar songs
 Popular rock guitar songs
 Best rock guitar songs
 Rock guitar tabs
 Learn rock guitar songs
1 Rock guitar chords
1 Rock guitar lessons
1 Rock guitar tutorials
1 Rock guitar riffs
1 Rock guitar solos.</t>
  </si>
  <si>
    <t>how to remove learn about this picture</t>
  </si>
  <si>
    <t xml:space="preserve"> Remove picture
 Learn about picture
 Picture removal techniques
 Picture removal tips
 Picture removal methods
 How to remove pictures online
 Remove picture from website
 Picture removal software
 Picture removal tool
 Remove unwanted images</t>
  </si>
  <si>
    <t>come and learn with pibby where to watch</t>
  </si>
  <si>
    <t xml:space="preserve"> Pibby educational videos
 Where to watch educational content
 Pibby learning resources
 Online educational platforms
 Educational videos for children
 Pibby learning videos
 Best educational websites
 Pibby educational series
 Learning with Pibby
 Where to find Pibby educational videos.</t>
  </si>
  <si>
    <t>is snowboarding easy to learn</t>
  </si>
  <si>
    <t xml:space="preserve"> Snowboarding beginner tips
 Easy snowboarding techniques
 Snowboarding for beginners
 Learning snowboarding quickly
 Simple snowboarding tricks
 Basic snowboarding skills
 Beginner snowboarding lessons
 Snowboarding for dummies
 Easy snowboarding tutorials
 Quick snowboarding progression</t>
  </si>
  <si>
    <t>easy kpop dances to learn for beginners</t>
  </si>
  <si>
    <t xml:space="preserve"> Kpop dance tutorials for beginners
 Simple Kpop dances for beginners
 Easy Kpop dance covers for beginners
 Beginner-friendly Kpop dance routines
 Step-by-step Kpop dance tutorials for beginners
 Learn easy Kpop dances for beginners
 Popular Kpop dances for beginners
 Beginner Kpop dance choreography
 Kpop dance practice for beginners
 Easy Kpop dance moves for beginners</t>
  </si>
  <si>
    <t>live learn lovewell</t>
  </si>
  <si>
    <t xml:space="preserve"> Live learn lovewell
 Self-improvement
 Personal growth
 Positive mindset
 Wellness
 Mindfulness
 Happiness
 Self-care
 Inspirational quotes
 Motivational content
1 Mindset coaching
1 Empowerment
1 Finding inner peace
1 Self-love
1 Emotional well-being</t>
  </si>
  <si>
    <t>when should kids learn to tie their shoes</t>
  </si>
  <si>
    <t xml:space="preserve"> Shoe tying for kids
 When to teach shoe tying
 Shoe tying age
 Kids shoe tying tips
 Teaching kids to tie shoes
 Shoe tying techniques for children
 Shoe tying milestones for kids
 Shoe tying readiness
 Shoe tying activities for kids
 Shoe tying resources for parents</t>
  </si>
  <si>
    <t>how does the creature learn to speak</t>
  </si>
  <si>
    <t xml:space="preserve"> Creature language acquisition 
 Communication skills of the creature
 Creature language development 
 Creature speech learning 
 Vocal abilities of the creature 
 Creature language evolution 
 How the creature learns to talk 
 Creature communication methods 
 Learning to speak like a creature 
 Creature language acquisition process</t>
  </si>
  <si>
    <t>is it hard to learn polish</t>
  </si>
  <si>
    <t xml:space="preserve"> Learn Polish difficulty
 Polish language learning challenges
 Is Polish hard to learn
 Tips for learning Polish
 Polish language difficulty
 Learning Polish for beginners
 How to learn Polish easily
 Polish language learning obstacles
 Best ways to learn Polish
 Polish language learning tips</t>
  </si>
  <si>
    <t>thank you for giving me the opportunity to learn and grow</t>
  </si>
  <si>
    <t xml:space="preserve"> Personal growth opportunities
 Learning and development
 Gratitude for opportunities
 Professional development
 Growth mindset
 Career advancement
 Learning opportunities
 Thank you for growth
 Skill development
 Appreciation for learning opportunities</t>
  </si>
  <si>
    <t>easy brass instruments to learn</t>
  </si>
  <si>
    <t xml:space="preserve"> Easy brass instruments
 Learn brass instruments
 Beginner brass instruments
 Simple brass instruments
 Easy to play brass instruments
 Brass instruments for beginners
 Simple brass instruments to learn
 Easy brass instruments for beginners
 Beginner-friendly brass instruments
 Quick to learn brass instruments</t>
  </si>
  <si>
    <t>laugh &amp; learn</t>
  </si>
  <si>
    <t xml:space="preserve"> Laugh and learn activities
 Educational laughter
 Learning through laughter
 Fun learning experiences
 Laugh and learn games
 Interactive learning
 Educational humor
 Laugh and learn curriculum
 Engaging educational content
 Playful learning approach</t>
  </si>
  <si>
    <t>songs to learn on the drums</t>
  </si>
  <si>
    <t xml:space="preserve"> Drumming tutorials
 Drum covers
 Drum lessons
 Popular drum songs
 Drumming techniques
 Drumming exercises
 Drumming practice
 Drumming for beginners
 Drumming for intermediates
 Drumming for advanced players
1 Drumming tips
1 Drum sheet music
1 Drumming resources
1 Drumming techniques
1 Drumming styles</t>
  </si>
  <si>
    <t>easiest languages to learn for english speakers reddit</t>
  </si>
  <si>
    <t xml:space="preserve"> Easiest languages to learn
 Languages for English speakers
 Reddit language learning
 Simple languages for English speakers
 Quick languages to pick up
 Beginner-friendly languages
 Popular languages for English speakers
 Effortless languages to learn
 Reddit language recommendations
 Languages with similar grammar to English</t>
  </si>
  <si>
    <t>easy sports to learn</t>
  </si>
  <si>
    <t xml:space="preserve"> Beginner sports
 Simple sports
 Basic sports
 Quick to learn sports
 Entry-level sports
 Low barrier sports
 User-friendly sports
 Effortless sports
 Straightforward sports
 No experience sports</t>
  </si>
  <si>
    <t>beautiful piano songs to learn</t>
  </si>
  <si>
    <t xml:space="preserve"> Beautiful piano songs
 Piano songs to learn
 Easy piano songs
 Intermediate piano songs
 Advanced piano songs
 Popular piano songs
 Classical piano songs
 Romantic piano songs
 Emotional piano songs
 Relaxing piano songs
1 Famous piano songs
1 Iconic piano songs
1 Inspirational piano songs
1 Modern piano songs
1 Timeless piano songs</t>
  </si>
  <si>
    <t>learn to sit back and observe. not everything need - tymoff</t>
  </si>
  <si>
    <t xml:space="preserve"> Mindfulness observation
 Patience and observation
 Self-awareness practice
 Importance of observation
 Mindful living
 Cultivating awareness
 Mindful observation techniques
 Benefits of observation
 Developing observation skills
 Mindful presence practice.</t>
  </si>
  <si>
    <t>is bass easier to learn than guitar</t>
  </si>
  <si>
    <t xml:space="preserve"> Bass vs guitar
 Bass guitar comparison
 Which is easier to learn, bass or guitar?
 Bass guitar for beginners
 Guitar vs bass difficulty
 Learn bass or guitar first
 Bass guitar lessons
 Beginner bass guitar tips
 Bass guitar techniques
 Bass guitar for dummies</t>
  </si>
  <si>
    <t>did ansel elgort learn japanese</t>
  </si>
  <si>
    <t xml:space="preserve"> Ansel Elgort Japanese language learning
 Ansel Elgort Japan trip
 Ansel Elgort language skills
 Ansel Elgort Japanese lessons
 Ansel Elgort bilingual
 Ansel Elgort language fluency
 Ansel Elgort Japanese speaking
 Ansel Elgort language acquisition
 Ansel Elgort language study
 Ansel Elgort Japanese culture immersion</t>
  </si>
  <si>
    <t>is it hard to learn piano</t>
  </si>
  <si>
    <t xml:space="preserve"> Learn piano difficulty
 Piano learning challenges
 Difficulty of learning piano
 Piano learning curve
 Piano tutorials difficulty
 Mastering piano skills
 Piano learning obstacles
 Piano lessons difficulty
 Overcoming piano learning challenges
 Piano learning tips</t>
  </si>
  <si>
    <t>laugh and learn car</t>
  </si>
  <si>
    <t xml:space="preserve"> Laugh and learn car
 Educational toy car
 Interactive toy car
 Laugh and learn vehicle
 Toddler learning car
 Preschool car toy
 Educational car for kids
 Interactive learning car
 Laugh and learn toy car
 Toddler car toy</t>
  </si>
  <si>
    <t>learn imperio hogwarts legacy</t>
  </si>
  <si>
    <t xml:space="preserve"> Imperio Hogwarts Legacy
 Hogwarts Legacy gameplay
 Hogwarts Legacy release date
 Hogwarts Legacy features
 Hogwarts Legacy trailer
 Hogwarts Legacy spells
 Hogwarts Legacy classes
 Hogwarts Legacy characters
 Hogwarts Legacy storyline
 Hogwarts Legacy updates</t>
  </si>
  <si>
    <t>best books to learn chess</t>
  </si>
  <si>
    <t xml:space="preserve"> Best chess books
 Learn chess books
 Chess strategy books
 Chess tactics books
 Chess for beginners
 Chess openings books
 Chess endgame books
 Chess improvement books
 Top chess books
 Chess book recommendations</t>
  </si>
  <si>
    <t>how to learn to deepthroat</t>
  </si>
  <si>
    <t xml:space="preserve"> Deepthroat techniques
 Deepthroat tips
 Deepthroat training
 How to deepthroat
 Deepthroat practice
 Deepthroat tutorial
 Deepthroat exercises
 Deepthroat skills
 Deepthroat guide
 Deepthroat mastery</t>
  </si>
  <si>
    <t>easy to learn harmonica songs</t>
  </si>
  <si>
    <t xml:space="preserve"> Harmonica songs for beginners
 Simple harmonica songs
 Easy harmonica tabs
 Beginner harmonica songs
 Quick to learn harmonica songs
 Basic harmonica songs
 Popular harmonica songs for beginners
 Harmonica songs with easy chords
 Harmonica songs for novice players
 Easy harmonica songs for beginners</t>
  </si>
  <si>
    <t>how to learn to install solar panels</t>
  </si>
  <si>
    <t xml:space="preserve"> Solar panel installation
 Solar panel installation guide
 DIY solar panel installation
 How to install solar panels
 Solar panel installation for beginners
 Step-by-step solar panel installation
 Solar panel installation tips
 Learning to install solar panels
 Solar panel installation tutorial
 Solar panel installation training</t>
  </si>
  <si>
    <t>learn to fly idle</t>
  </si>
  <si>
    <t xml:space="preserve"> Learn to fly idle game
 How to play learn to fly idle
 Tips for learn to fly idle
 Learn to fly idle walkthrough
 Learn to fly idle cheats
 Learn to fly idle strategy
 Learn to fly idle upgrades
 Learn to fly idle online
 Learn to fly idle game play
 Learn to fly idle achievements</t>
  </si>
  <si>
    <t>learn shuffle dance</t>
  </si>
  <si>
    <t xml:space="preserve"> Shuffle dance tutorial
 Shuffle dance steps
 How to shuffle dance
 Shuffle dance for beginners
 Shuffle dance lessons
 Shuffle dance techniques
 Shuffle dance music
 Shuffle dance videos
 Shuffle dance classes
 Shuffle dance online tutorial</t>
  </si>
  <si>
    <t>learn about this picture remove</t>
  </si>
  <si>
    <t xml:space="preserve"> Picture removal techniques
 How to remove a picture online
 Picture removal services
 Learn about image removal
 Picture removal tools
 Remove image from website
 Picture removal software
 Image removal best practices
 Online picture removal tips
 Picture deletion methods</t>
  </si>
  <si>
    <t>how did jodie foster learn french</t>
  </si>
  <si>
    <t xml:space="preserve"> Jodie Foster French language acquisition
 Jodie Foster French fluency
 Jodie Foster language learning process
 Jodie Foster bilingualism
 Jodie Foster French education
 Jodie Foster language skills development
 Jodie Foster French immersion
 Jodie Foster language acquisition techniques
 Jodie Foster language learning journey
 Jodie Foster French pronunciation practice</t>
  </si>
  <si>
    <t>learning how to learn: powerful mental tools to help you master tough subjects</t>
  </si>
  <si>
    <t xml:space="preserve"> Learning strategies
 Study techniques
 Cognitive skills
 Educational psychology
 Critical thinking
 Problem-solving
 Memory improvement
 Information retention
 Effective learning
 Study habits
1 Learning styles
1 Metacognition
1 Mind mapping
1 Active learning
1 Study skills
1 Information processing
1 Mental tools
1 Mastery of subjects
1 Brain training
20. Academic success.</t>
  </si>
  <si>
    <t>is sax hard to learn</t>
  </si>
  <si>
    <t xml:space="preserve"> Saxophone difficulty
 Learning saxophone
 Saxophone lessons
 Saxophone techniques
 Saxophone practice
 Saxophone tips
 Saxophone challenges
 Saxophone beginner
 Saxophone mastery
 Saxophone progress</t>
  </si>
  <si>
    <t>in terms of your eyes what should you try to learn as you use the microscope</t>
  </si>
  <si>
    <t xml:space="preserve"> Microscope eye safety
 Microscope eye strain
 Microscope eye protection
 Microscope eye care
 Microscope eye health
 Microscope eye fatigue
 Microscope eye exercises
 Microscope eye adjustment
 Microscope eye comfort
 Microscope eye position</t>
  </si>
  <si>
    <t>fisher-price wake up and learn coffee mug interactive learning toy</t>
  </si>
  <si>
    <t xml:space="preserve"> Fisher-Price wake up and learn coffee mug
 Interactive learning toy
 Educational toy for toddlers
 Fisher-Price toy for toddlers
 Interactive coffee mug toy
 Fisher-Price learning toy
 Toddler educational toy
 Interactive toddler toy
 Fisher-Price wake up and learn toy
 Coffee mug learning toy</t>
  </si>
  <si>
    <t>how difficult is asl to learn</t>
  </si>
  <si>
    <t xml:space="preserve"> ASL learning difficulty
 American Sign Language difficulty level
 ASL learning challenges
 How hard is it to learn ASL
 ASL difficulty for beginners
 Learning ASL complexity
 ASL language learning difficulty
 ASL fluency obstacles
 ASL proficiency hurdles
 ASL skill development challenges</t>
  </si>
  <si>
    <t>places to learn driving near me</t>
  </si>
  <si>
    <t xml:space="preserve"> Driving schools near me
 Driving lessons near me
 Driving instructors near me
 Best places to learn driving
 Driving classes near me
 Driving schools in [city]
 Affordable driving lessons
 Local driving schools
 Driving schools for beginners
 Driving schools for adults
1 Teen driving schools
1 Defensive driving schools
1 Private driving lessons
1 Professional driving instructors
1 Driving school reviews</t>
  </si>
  <si>
    <t>learn navajo</t>
  </si>
  <si>
    <t xml:space="preserve"> Navajo language learning
 Navajo culture
 Navajo language classes
 Navajo language course
 Navajo language resources
 Navajo language lessons
 How to learn Navajo
 Navajo language online
 Navajo language basics
 Navajo language fluency</t>
  </si>
  <si>
    <t>cool songs to learn on electric guitar</t>
  </si>
  <si>
    <t xml:space="preserve"> Electric guitar songs
 Cool guitar songs
 Songs to learn on electric guitar
 Easy electric guitar songs
 Popular electric guitar songs
 Beginner electric guitar songs
 Classic electric guitar songs
 Famous electric guitar songs
 Rock electric guitar songs
 Acoustic guitar songs</t>
  </si>
  <si>
    <t>is korean the hardest language to learn</t>
  </si>
  <si>
    <t xml:space="preserve"> Korean language difficulty
 Hardest language to learn
 Korean language challenges
 Learning Korean difficulty
 Korean language complexity
 Korean language learning struggles
 Difficulty of learning Korean
 Is Korean difficult to learn
 Korean language learning obstacles
 Korean language learning difficulty levels</t>
  </si>
  <si>
    <t>good rock songs to learn on guitar</t>
  </si>
  <si>
    <t xml:space="preserve"> Rock songs for guitar beginners
 Easy rock songs to learn on guitar
 Classic rock songs for beginners
 Guitar songs for beginners
 Top rock songs for guitar players
 Simple rock songs to play on guitar
 Popular rock songs for guitar learners
 Best rock songs to practice on guitar
 Rock songs with easy chords for guitar
 Beginner-friendly rock songs for guitar players</t>
  </si>
  <si>
    <t>can you learn tagalog on duolingo</t>
  </si>
  <si>
    <t xml:space="preserve"> Tagalog language learning
 Duolingo Tagalog course
 Learn Tagalog online
 Tagalog lessons on Duolingo
 Tagalog language app
 Best way to learn Tagalog
 Tagalog for beginners
 Duolingo language courses
 Tagalog vocabulary
 Tagalog grammar exercises</t>
  </si>
  <si>
    <t>easiest asian languages to learn</t>
  </si>
  <si>
    <t xml:space="preserve"> Easiest Asian languages
 Learn Asian languages quickly
 Simple Asian languages to study
 Beginner-friendly Asian languages
 Quick Asian language learning
 Basic Asian languages for beginners
 Asian languages for beginners
 Fastest Asian languages to learn
 Asian language learning tips
 Easy Asian languages for beginners</t>
  </si>
  <si>
    <t>tiktok dances to learn easy</t>
  </si>
  <si>
    <t xml:space="preserve"> TikTok dances
 Easy TikTok dances
 Learn TikTok dances
 Simple TikTok dances
 Beginner TikTok dances
 Popular TikTok dances
 TikTok dance tutorials
 TikTok dance challenges
 TikTok dance moves
 TikTok dance routines</t>
  </si>
  <si>
    <t>best acoustic songs to learn</t>
  </si>
  <si>
    <t xml:space="preserve"> Best acoustic songs
 Easy acoustic songs to learn
 Popular acoustic songs
 Beginner acoustic songs
 Acoustic guitar songs
 Top acoustic songs for beginners
 Famous acoustic songs
 Acoustic songs for beginners
 Classic acoustic songs
 Acoustic songs to learn for beginners</t>
  </si>
  <si>
    <t>learn what your choice in kittens reveals</t>
  </si>
  <si>
    <t xml:space="preserve"> Kitten personality traits
 Kitten behavior analysis
 Feline characteristics
 Cat breed preferences
 Kitten selection insights
 Pet adoption decisions
 Understanding cat choices
 Kitten personality tests
 Cat breed compatibility
 Choosing the right kitten</t>
  </si>
  <si>
    <t>best textbook to learn spanish</t>
  </si>
  <si>
    <t xml:space="preserve"> Best textbook for learning Spanish
 Top Spanish textbooks
 Learn Spanish with the best textbook
 Spanish language learning resources
 Recommended Spanish textbooks
 Spanish textbook reviews
 Beginner Spanish textbooks
 Advanced Spanish textbooks
 Spanish grammar textbooks
 Spanish vocabulary textbooks</t>
  </si>
  <si>
    <t>easy songs to learn on electric guitar</t>
  </si>
  <si>
    <t xml:space="preserve"> Easy guitar songs
 Electric guitar songs for beginners
 Simple guitar songs
 Beginner electric guitar songs
 Easy electric guitar tabs
 Easy guitar chords
 Popular easy guitar songs
 Easy rock songs on electric guitar
 Easy guitar songs for beginners
 Easy guitar songs to play</t>
  </si>
  <si>
    <t>learn math fast curriculum</t>
  </si>
  <si>
    <t xml:space="preserve"> Math curriculum
 Fast math learning
 Math education program
 Quick math learning
 Math curriculum for beginners
 Accelerated math learning
 Math study plan
 Math curriculum for kids
 Math curriculum for adults
 Math curriculum for homeschooling</t>
  </si>
  <si>
    <t>can you learn armenian on duolingo</t>
  </si>
  <si>
    <t xml:space="preserve"> Learn Armenian on Duolingo
 Armenian language learning
 Duolingo Armenian course
 How to learn Armenian online
 Best way to learn Armenian
 Armenian language app
 Online Armenian lessons
 Armenian for beginners
 Duolingo language courses
 Study Armenian with Duolingo</t>
  </si>
  <si>
    <t>learn to fly 3 unbloked</t>
  </si>
  <si>
    <t xml:space="preserve"> Learn to fly 3 unblocked
 Play learn to fly 3
 Online learn to fly 3
 Free learn to fly 3
 Learn to fly 3 game
 Learn to fly 3 hacked
 Learn to fly 3 download
 Learn to fly 3 online
 Learn to fly 3 walkthrough
 Learn to fly 3 tips and tricks</t>
  </si>
  <si>
    <t>learn to drive manual nyc</t>
  </si>
  <si>
    <t xml:space="preserve"> Manual transmission driving lessons NYC
 NYC manual driving school
 Learn stick shift NYC
 Manual driving classes NYC
 Manual transmission training NYC
 NYC stick shift driving lessons
 Manual driving instructor NYC
 Stick shift lessons NYC
 Manual driving course NYC
 NYC manual transmission driving school</t>
  </si>
  <si>
    <t>black woman is speaking listen and learn</t>
  </si>
  <si>
    <t xml:space="preserve"> Black woman speaking
 Listen and learn
 Black woman empowerment
 Diversity in voices
 Female empowerment
 Intersectional feminism
 African American speaker
 Women of color voices
 Empowering black women
 Amplifying black voices
1 Learning from black women
1 Social justice advocacy
1 Black woman leadership
1 Diversity and inclusion
1 Black female perspectives</t>
  </si>
  <si>
    <t>books to learn calculus</t>
  </si>
  <si>
    <t xml:space="preserve"> Calculus textbooks
 Best books for learning calculus
 Calculus study guides
 Calculus workbooks
 Calculus reference books
 Calculus for beginners
 Calculus self-study books
 Calculus textbooks for college
 Calculus books for high school students
 Calculus resources for students</t>
  </si>
  <si>
    <t>a black woman is speaking listen and learn meme</t>
  </si>
  <si>
    <t xml:space="preserve"> Black woman speaking meme
 Listen and learn meme
 Black woman meme
 Speaking meme
 Black woman speaking
 Viral meme
 Internet meme
 Social media meme
 Funny meme
 Learn from black women meme</t>
  </si>
  <si>
    <t>my first vape learn how to make sick clouds</t>
  </si>
  <si>
    <t xml:space="preserve"> Vaping for beginners
 Cloud chasing tips
 Vape tricks for beginners
 Vaping techniques for big clouds
 How to make big clouds with your vape
 Beginner vape cloud tricks
 Vape cloud tutorials
 Vaping 101: Cloud production
 Vape cloud mastery for beginners
 Vape cloud techniques for beginners</t>
  </si>
  <si>
    <t>what asian language is easiest to learn</t>
  </si>
  <si>
    <t xml:space="preserve"> Easiest Asian language to learn
 Simple Asian languages for beginners
 Quick to learn Asian languages
 Beginner-friendly Asian languages
 Asian languages for beginners
 Basic Asian languages to learn
 Least difficult Asian languages to learn
 Fastest Asian language to learn
 Asian languages with simple grammar
 Easy Asian languages for English speakers</t>
  </si>
  <si>
    <t>how long will it take to learn russian</t>
  </si>
  <si>
    <t xml:space="preserve"> Learn Russian
 Russian language learning
 How long to learn Russian
 Russian fluency timeline
 Russian language proficiency
 Learning Russian quickly
 Russian language study time
 Russian language learning tips
 Russian language resources
 Russian language courses</t>
  </si>
  <si>
    <t>what grade do you learn absolute value</t>
  </si>
  <si>
    <t xml:space="preserve"> Absolute value
 Math grade levels
 Absolute value in mathematics
 Absolute value learning
 Absolute value education
 Absolute value grade level
 Absolute value curriculum
 Absolute value lesson
 Absolute value tutorial
 Absolute value in school</t>
  </si>
  <si>
    <t>when does luffy learn to use haki</t>
  </si>
  <si>
    <t xml:space="preserve"> Luffy haki training
 Luffy haki abilities
 Luffy haki development
 Luffy haki powers
 Luffy haki progression
 Luffy haki mastery
 Luffy haki techniques
 Luffy haki levels
 Luffy haki awakening
 Luffy haki timeline</t>
  </si>
  <si>
    <t>easiest language to learn for english speakers reddit</t>
  </si>
  <si>
    <t xml:space="preserve"> Easiest language to learn
 Language learning for English speakers
 Language learning tips
 Reddit language learning
 Best language for English speakers
 Foreign language learning
 Language proficiency
 Language learning resources
 Language learning community
 Language learning recommendations</t>
  </si>
  <si>
    <t>songs to learn on the harmonica</t>
  </si>
  <si>
    <t xml:space="preserve"> Harmonica songs
 Learn harmonica songs
 Easy harmonica songs
 Beginner harmonica songs
 Popular harmonica songs
 Harmonica tabs
 Harmonica tutorials
 Best harmonica songs
 Famous harmonica songs
 Harmonica lessons</t>
  </si>
  <si>
    <t>learn to play piano book</t>
  </si>
  <si>
    <t xml:space="preserve"> Piano instruction book
 Piano tutorial guide
 Beginner piano book
 Piano lesson manual
 Piano learning resource
 Piano practice guide
 Piano theory book
 Piano technique book
 Piano sheet music book
 Piano for beginners guide</t>
  </si>
  <si>
    <t>learn magento 2 from scratch</t>
  </si>
  <si>
    <t xml:space="preserve"> Magento 2 tutorial
 Magento 2 beginners guide
 Magento 2 training
 Magento 2 step by step
 Magento 2 basics
 Magento 2 for beginners
 Magento 2 course
 Magento 2 online tutorial
 Magento 2 from zero to hero
 Magento 2 development tutorial</t>
  </si>
  <si>
    <t>we can learn to love again</t>
  </si>
  <si>
    <t xml:space="preserve"> How to learn to love again
 Healing after heartbreak
 Rebuilding trust in relationships
 Finding love after loss
 Overcoming past relationship trauma
 Steps to open your heart again
 Love and self-discovery
 Emotional healing and love
 Letting go of past hurts in relationships
 Rekindling love and passion</t>
  </si>
  <si>
    <t>bloom learn to invest android</t>
  </si>
  <si>
    <t xml:space="preserve"> Bloom learn to invest app
 Android investing app
 Investment education app
 Stock market learning app
 Personal finance app
 Beginner investing app
 Investing for beginners
 Stock market education
 Financial literacy app
 Investment tips and tricks</t>
  </si>
  <si>
    <t>where to learn cut in fire red</t>
  </si>
  <si>
    <t xml:space="preserve"> Pokemon Fire Red cut location
 How to get cut in Pokemon Fire Red
 Cut HM location Fire Red
 Where to find cut in Fire Red
 Pokemon Fire Red cut move
 How to teach cut in Fire Red
 Cut move Fire Red location
 Cut TM location Fire Red
 Where to learn HM cut in Fire Red
 Pokemon Fire Red cut ability</t>
  </si>
  <si>
    <t>do you learn how to do nails in cosmetology school</t>
  </si>
  <si>
    <t xml:space="preserve"> Cosmetology school nails
 Nail technician training
 Nail care education
 Nail art classes
 Cosmetology nail courses
 Nail technician certification
 Manicure and pedicure training
 Nail design classes
 Cosmetology school curriculum
 Nail technician program</t>
  </si>
  <si>
    <t>how to learn card tricks</t>
  </si>
  <si>
    <t xml:space="preserve"> Card tricks tutorial
 Magic tricks for beginners
 Card manipulation techniques
 Easy card tricks to learn
 Step-by-step card tricks
 Card magic for beginners
 Best card tricks for beginners
 Card tricks for kids
 Learn magic tricks with cards
 Card trick tutorials for beginners</t>
  </si>
  <si>
    <t>listen and learn a black woman is speaking</t>
  </si>
  <si>
    <t xml:space="preserve"> Black woman speaker
 Black female voice
 Empowering black women
 Black woman empowerment
 Listen to black women
 Black women leaders
 Black woman perspective
 Black woman wisdom
 Black woman experience
 Black woman storyteller</t>
  </si>
  <si>
    <t>learn to draw projector</t>
  </si>
  <si>
    <t xml:space="preserve"> Learn to draw projector
 Drawing projector tutorials
 How to draw with a projector
 Art projector drawing techniques
 Projector drawing lessons
 Drawing with a projector for beginners
 Step-by-step projector drawing guides
 Drawing tips using a projector
 Projector art tutorials
 Easy projector drawing ideas</t>
  </si>
  <si>
    <t>laugh and learn crawl around car</t>
  </si>
  <si>
    <t xml:space="preserve"> Laugh and learn crawl around car
 Fisher-Price crawl around car
 Baby crawl around car
 Interactive crawl around car
 Educational crawl around car
 Toddler crawl around car
 Learning crawl around car
 Motor skills crawl around car
 Sensory development crawl around car
 Playtime crawl around car
1 Baby toy crawl around car
1 Developmental crawl around car
1 Activity crawl around car
1 Fun crawl around car
1 Best crawl around car</t>
  </si>
  <si>
    <t>to learn about a career as an editor. how much work experience do editors usually need?</t>
  </si>
  <si>
    <t xml:space="preserve"> Career as an editor
 Editor job requirements
 Editor work experience
 Editor career path
 Editor job qualifications
 Editor job description
 Editor skills
 Editor experience level
 Editor training
 Editor employment opportunities</t>
  </si>
  <si>
    <t>learn how to shuffle dance</t>
  </si>
  <si>
    <t xml:space="preserve"> Shuffle dance tutorial
 Shuffle dance steps
 Shuffle dance beginner
 Shuffle dance lesson
 Shuffle dance basics
 Shuffle dance for beginners
 Shuffle dance tutorial for beginners
 How to shuffle dance
 Shuffle dance moves
 Shuffle dance tutorial easy
1 Shuffle dance tutorial step by step
1 Shuffle dance tutorial for beginners step by step
1 Shuffle dance tutorial for beginners easy
1 Shuffle dance tutorial for beginners slow
1 Shuffle dance tutorial for beginners music</t>
  </si>
  <si>
    <t>learn data entry online free</t>
  </si>
  <si>
    <t xml:space="preserve"> Data entry courses online free
 Data entry training online free
 Data entry tutorials online free
 Learn data entry for free
 Online data entry classes free
 Free online data entry courses
 Data entry skills online free
 Data entry certification online free
 Learn data entry online for beginners
 Free data entry lessons online</t>
  </si>
  <si>
    <t>melissa &amp; doug learn to play piano</t>
  </si>
  <si>
    <t xml:space="preserve"> Melissa &amp; Doug piano
 Learn to play piano
 Children's piano lessons
 Melissa &amp; Doug musical toys
 Piano for kids
 Educational piano toy
 Melissa &amp; Doug music
 Kids piano keyboard
 Piano learning for children
 Melissa &amp; Doug educational toys</t>
  </si>
  <si>
    <t>violin hard to learn</t>
  </si>
  <si>
    <t xml:space="preserve"> Violin learning difficulties
 Challenging violin techniques
 Mastering the violin
 Violin practice tips
 Overcoming violin challenges
 Learning curve of the violin
 Difficulties of playing the violin
 Violin skill development
 Tips for beginners on the violin
 Violin mastery techniques</t>
  </si>
  <si>
    <t>best country songs to learn on guitar</t>
  </si>
  <si>
    <t xml:space="preserve"> Best country songs for guitar beginners
 Easy country songs to learn on guitar
 Classic country songs for guitar players
 Top country songs to play on guitar
 Country songs with easy chords for guitar
 Beginner-friendly country songs for guitarists
 Country songs to practice on guitar
 Famous country songs to learn on guitar
 Country songs for acoustic guitar players
 Popular country songs to master on guitar</t>
  </si>
  <si>
    <t>learn to walk away quotes</t>
  </si>
  <si>
    <t xml:space="preserve"> Quotes about learning to walk away
 Letting go quotes
 Moving on quotes
 Quotes about self-respect
 Quotes about letting go of toxic people
 Inspirational quotes about walking away
 Quotes about knowing when to walk away
 Quotes about self-care and boundaries
 Quotes about finding inner strength
 Quotes about leaving behind negativity</t>
  </si>
  <si>
    <t>learn to swim meme</t>
  </si>
  <si>
    <t xml:space="preserve"> Swimming meme
 Funny swimming memes
 Swim lessons meme
 Learn to swim jokes
 Hilarious swimming memes
 Swim class meme
 Swim instructor meme
 Swimming humor
 Swim training meme
 Swim coach meme</t>
  </si>
  <si>
    <t>what level does eevee learn baby doll eyes</t>
  </si>
  <si>
    <t xml:space="preserve"> Eevee baby doll eyes level
 Eevee moveset baby doll eyes
 Eevee evolution baby doll eyes
 Eevee baby doll eyes TM
 Eevee baby doll eyes tutor
 Eevee baby doll eyes breeding
 Eevee baby doll eyes strategy
 Eevee baby doll eyes location
 Eevee baby doll eyes competitive
 Eevee baby doll eyes evolution level</t>
  </si>
  <si>
    <t>what martial art should i learn for self defense</t>
  </si>
  <si>
    <t xml:space="preserve"> Self defense martial arts
 Best martial art for self defense
 Martial arts for self protection
 Self defense training
 Choosing a martial art for self defense
 Self defense techniques
 Krav Maga for self defense
 Brazilian Jiu-Jitsu for self defense
 Karate for self defense
 Taekwondo for self defense
1 Wing Chun for self defense
1 Judo for self defense
1 Muay Thai for self defense
1 Self defense classes
1 Self defense schools
1 Self defense programs
1 Benefits of learning martial arts for self defense
1 Self defense skills
1 Self defense strategies
20. Self defense tips and tricks</t>
  </si>
  <si>
    <t>aamc learn serve lead 2023</t>
  </si>
  <si>
    <t xml:space="preserve"> AAMC Learn Serve Lead 2023
 AAMC conference 2023
 AAMC LSL 2023
 AAMC annual meeting 2023
 AAMC medical education conference
 AAMC leadership conference
 AAMC professional development
 AAMC networking event
 AAMC healthcare innovation
 AAMC academic medicine conference</t>
  </si>
  <si>
    <t>can rats learn their names</t>
  </si>
  <si>
    <t xml:space="preserve"> Rat training
 Pet rat behavior
 Rodent intelligence
 Teaching rats names
 Rat cognition
 Rat memory
 Naming pet rats
 Rat training techniques
 Rat behavior studies
 Rat communication skills</t>
  </si>
  <si>
    <t>when do toddlers learn to count to 10</t>
  </si>
  <si>
    <t xml:space="preserve"> Toddler counting skills
 Counting to 10 milestones
 Early math development
 Teaching toddlers to count
 Counting activities for toddlers
 Numeracy skills in toddlers
 Counting to 10 age range
 Toddler cognitive development
 Counting games for toddlers
 Counting to 10 tips for parents</t>
  </si>
  <si>
    <t>did tanjiro learn thunder breathing</t>
  </si>
  <si>
    <t xml:space="preserve"> Tanjiro thunder breathing
 Tanjiro learn new breathing technique
 Demon Slayer thunder breathing
 Thunder breathing training
 Tanjiro sword techniques
 Thunder breathing explained
 Tanjiro power up
 Demon Slayer Tanjiro abilities
 Thunder breathing mastery
 Tanjiro combat skills</t>
  </si>
  <si>
    <t>what is the easiest asian language to learn</t>
  </si>
  <si>
    <t xml:space="preserve"> Easiest Asian language to learn
 Asian language learning
 Simple Asian languages
 Beginner-friendly Asian languages
 Quick to learn Asian languages
 Asian language for beginners
 Easy Asian language to study
 Basic Asian languages
 Asian language proficiency
 Effortless Asian language learning</t>
  </si>
  <si>
    <t>can you learn to play piano on a keyboard</t>
  </si>
  <si>
    <t xml:space="preserve"> Learn piano on keyboard
 Keyboard vs piano for learning
 Piano lessons on keyboard
 How to play piano on a keyboard
 Keyboard as a piano substitute
 Benefits of learning piano on a keyboard
 Keyboard for piano practice
 Piano skills on a keyboard
 Best keyboard for learning piano
 Piano techniques on a keyboard</t>
  </si>
  <si>
    <t>learn spanish colors</t>
  </si>
  <si>
    <t xml:space="preserve"> Spanish colors
 Learn Spanish colors
 Colors in Spanish
 Spanish vocabulary colors
 Spanish color words
 Basic Spanish colors
 How to say colors in Spanish
 Spanish color names
 Teaching Spanish colors
 Spanish language colors tutorial</t>
  </si>
  <si>
    <t>how hard is it to learn how to ride a motorcycle</t>
  </si>
  <si>
    <t xml:space="preserve"> Motorcycle riding difficulty
 Learning to ride a motorcycle
 Motorcycle riding skills
 Beginner motorcycle lessons
 Motorcycle riding techniques
 Motorcycle training difficulty
 Motorcycle riding challenges
 Motorcycle riding experience
 Motorcycle riding tips
 Motorcycle riding for beginners</t>
  </si>
  <si>
    <t>easiest language to learn in asia</t>
  </si>
  <si>
    <t xml:space="preserve"> Easiest language to learn in Asia
 Asian languages for beginners
 Simple Asian languages to learn
 Quick Asian languages to pick up
 Best Asian languages for beginners
 Easy Asian languages for beginners
 Beginner-friendly Asian languages
 Fastest Asian languages to learn
 Simplest Asian languages to master
 Beginner Asian languages to study</t>
  </si>
  <si>
    <t>leapfrog learn table</t>
  </si>
  <si>
    <t xml:space="preserve"> LeapFrog Learn Table
 Educational toy table
 Interactive learning table
 Toddler activity table
 LeapFrog toys
 Educational games for kids
 Toddler learning activities
 LeapFrog LeapStart table
 Kids learning table
 LeapFrog interactive table</t>
  </si>
  <si>
    <t>get ready to learn chinese buddy meme</t>
  </si>
  <si>
    <t xml:space="preserve"> Chinese buddy meme
 Learn Chinese meme
 Funny Chinese meme
 Chinese language meme
 Language learning meme
 Chinese meme generator
 Study Chinese meme
 Hilarious Chinese meme
 Chinese culture meme
 Language learning humor</t>
  </si>
  <si>
    <t>how does juliet learn about romeo's true identity</t>
  </si>
  <si>
    <t xml:space="preserve"> Juliet Romeo true identity
 Romeo Juliet reveal identity
 Juliet discovers Romeo true self
 Romeo secret identity Juliet
 How does Juliet find out about Romeo
 Romeo true identity revealed to Juliet
 Juliet learns about Romeo's true self
 Romeo hidden identity Juliet
 Juliet uncovers Romeo's true identity
 Romeo true persona Juliet.</t>
  </si>
  <si>
    <t>easy country songs to learn on the guitar</t>
  </si>
  <si>
    <t xml:space="preserve"> Easy country songs
 Guitar lessons
 Beginner country songs
 Guitar tutorials
 Simple country songs
 Learn guitar quickly
 Country music for beginners
 Guitar chords for country songs
 Easy guitar songs
 Country songs for beginners</t>
  </si>
  <si>
    <t>moz's learn center</t>
  </si>
  <si>
    <t xml:space="preserve"> Moz Learn Center
 SEO learning resources
 Search engine optimization tutorials
 Moz SEO guides
 SEO best practices
 Moz SEO training
 SEO tips and tricks
 Moz SEO courses
 SEO fundamentals
 Moz SEO certification</t>
  </si>
  <si>
    <t>sql hard to learn</t>
  </si>
  <si>
    <t xml:space="preserve"> SQL learning difficulty
 SQL challenging concepts
 SQL complex syntax
 SQL advanced concepts
 SQL difficult to master
 SQL steep learning curve
 SQL tough to understand
 SQL complex queries
 SQL challenging for beginners
 SQL advanced topics</t>
  </si>
  <si>
    <t>linkedin learn emotional intelligence, the key determiner of success</t>
  </si>
  <si>
    <t xml:space="preserve"> LinkedIn emotional intelligence courses
 Emotional intelligence training on LinkedIn
 Emotional intelligence skills on LinkedIn
 Success and emotional intelligence on LinkedIn
 LinkedIn learning emotional intelligence
 Emotional intelligence for career success
 LinkedIn emotional intelligence certification
 Emotional intelligence development on LinkedIn
 Importance of emotional intelligence on LinkedIn
 LinkedIn emotional intelligence workshops</t>
  </si>
  <si>
    <t>is crochet hard to learn</t>
  </si>
  <si>
    <t xml:space="preserve"> Crochet beginner tips
 Easy crochet tutorials
 Crochet for beginners
 Learn crochet step by step
 How to start crocheting
 Simple crochet projects
 Beginner crochet patterns
 Crochet basics for beginners
 Tips for learning crochet
 Crochet techniques for beginners</t>
  </si>
  <si>
    <t>wake up and learn coffee mug</t>
  </si>
  <si>
    <t xml:space="preserve"> Wake up and learn
 Coffee mug
 Inspirational coffee mug
 Motivational coffee mug
 Educational coffee mug
 Wake up and drink coffee
 Coffee mug with quotes
 Unique coffee mug
 Gift for coffee lovers
 Wake up and seize the day mug</t>
  </si>
  <si>
    <t>kpop dances to learn</t>
  </si>
  <si>
    <t xml:space="preserve"> Kpop dance tutorials
 Learn Kpop choreography
 Kpop dance covers
 Easy Kpop dances to learn
 Kpop dance practice
 Kpop dance lessons
 Kpop dance classes
 Kpop dance challenge
 Kpop dance moves
 Kpop dance tutorial for beginners</t>
  </si>
  <si>
    <t>what grade do you learn chemistry</t>
  </si>
  <si>
    <t xml:space="preserve"> Chemistry grade levels
 Chemistry education
 School chemistry curriculum
 Chemistry learning stages
 Chemistry grade requirements
 Chemistry learning progression
 Chemistry grade levels in schools
 Chemistry curriculum in schools
 When do students learn chemistry
 Chemistry education levels</t>
  </si>
  <si>
    <t>how long does it take a person to learn how to drive</t>
  </si>
  <si>
    <t xml:space="preserve"> Learning to drive timeline
 Driving lessons duration
 Time to learn driving skills
 Average time to learn driving
 Driving practice length
 Driving proficiency timeline
 Learning to drive speed
 Timeframe for learning to drive
 Driving skill development time
 Driving education duration</t>
  </si>
  <si>
    <t>scikit learn accuracy score</t>
  </si>
  <si>
    <t xml:space="preserve"> Scikit learn accuracy score
 Machine learning accuracy score
 Classification accuracy score
 Python accuracy score
 Model evaluation metrics
 Scikit learn metrics
 Accuracy score calculation
 Classification performance metrics
 Model evaluation in scikit learn
 How to calculate accuracy score in scikit learn</t>
  </si>
  <si>
    <t>learn chinese buddy</t>
  </si>
  <si>
    <t xml:space="preserve"> Learn Chinese
 Chinese language learning
 Mandarin lessons
 Chinese language buddy
 Chinese language partner
 Chinese language study group
 Chinese language exchange
 Online Chinese lessons
 Chinese language tutor
 Chinese language resources</t>
  </si>
  <si>
    <t>when do ducks learn to fly</t>
  </si>
  <si>
    <t xml:space="preserve"> Duck flying age
 Duck flying development
 Duck flight training
 Duck flying abilities
 Duck flying skills
 Duck flying behavior
 Duck flying habits
 Duck flying milestones
 Duck flight patterns
 Duck flying instincts</t>
  </si>
  <si>
    <t>learn to crochet kit</t>
  </si>
  <si>
    <t xml:space="preserve"> Crochet starter kit
 Beginner crochet kit
 Crochet supplies for beginners
 Crochet materials kit
 DIY crochet kit
 Crochet tool set
 Learn to crochet set
 Crochet essentials kit
 Crochet beginner's set
 Complete crochet kit</t>
  </si>
  <si>
    <t>is latin hard to learn</t>
  </si>
  <si>
    <t xml:space="preserve"> Latin language difficulty
 Learning Latin challenges
 Is Latin difficult to master
 Latin language complexity
 Latin grammar difficulty
 Learning Latin hurdles
 Is Latin hard to understand
 Latin language obstacles
 Tips for learning Latin
 Latin language study tips</t>
  </si>
  <si>
    <t>best age to learn piano</t>
  </si>
  <si>
    <t xml:space="preserve"> Best age to start piano lessons
 Ideal age to learn piano
 Age to begin piano education
 Optimal age for piano instruction
 Benefits of learning piano at a young age
 Age-appropriate piano lessons
 When to start piano lessons
 Piano learning age recommendations
 Advantages of starting piano lessons early
 Age suitability for piano learning</t>
  </si>
  <si>
    <t>best book to learn japanese</t>
  </si>
  <si>
    <t xml:space="preserve"> Best book to learn Japanese
 Japanese language learning book
 Top Japanese language textbooks
 Learn Japanese through books
 Recommended Japanese study guides
 Best Japanese grammar book
 Japanese vocabulary book
 Japanese language self-study book
 Japanese language textbook reviews
 Beginner Japanese book recommendations</t>
  </si>
  <si>
    <t>is welding difficult to learn</t>
  </si>
  <si>
    <t xml:space="preserve"> Welding difficulty level
 Learning welding basics
 Welding skills
 Beginner welding techniques
 Welding training
 Welding for beginners
 Mastering welding
 Welding education
 Welding tips for beginners
 How to learn welding efficiently</t>
  </si>
  <si>
    <t>when does a kid learn to tie shoes</t>
  </si>
  <si>
    <t xml:space="preserve"> Shoe tying age
 Children shoe tying
 Shoe tying milestones
 Teaching kids to tie shoes
 Shoe tying techniques for kids
 When do kids learn to tie shoes
 Shoe tying development
 Kids shoe tying tips
 Shoe tying for toddlers
 Shoe tying readiness</t>
  </si>
  <si>
    <t>click and learn the eukaryotic cell cycle and cancer</t>
  </si>
  <si>
    <t xml:space="preserve"> Eukaryotic cell cycle
 Cancer cell cycle
 Cell cycle phases
 Mitosis
 Meiosis
 Cell division
 Cancer genetics
 Tumor growth
 Cell cycle regulation
 Cancer development
1 Cell cycle checkpoints
1 Cancer treatment options
1 Oncology research
1 Tumor suppressor genes
1 Cell cycle disruption</t>
  </si>
  <si>
    <t>learn to crochet kit for beginners</t>
  </si>
  <si>
    <t xml:space="preserve"> Crochet kit for beginners
 Learn to crochet kit
 Crochet starter kit
 Beginner crochet supplies
 Crochet tools for beginners
 Easy crochet kit
 Beginner crochet set
 Crochet beginner's kit
 Crochet essentials for beginners
 Beginner's crochet kit with instructions</t>
  </si>
  <si>
    <t>how long to learn to drive</t>
  </si>
  <si>
    <t xml:space="preserve"> How long to learn to drive
 Driving lessons duration
 Time to become a proficient driver
 Learning to drive timeline
 Driving skills development
 Driver training duration
 Average time to learn driving
 Driving practice time
 Driving school duration
 Learning to drive quickly</t>
  </si>
  <si>
    <t>songs to learn on the violin</t>
  </si>
  <si>
    <t xml:space="preserve"> Violin songs for beginners
 Easy violin songs to learn
 Popular violin songs to play
 Beginner violin sheet music
 Violin songs for beginners with notes
 Violin songs for beginners with letters
 Violin songs for beginners with tabs
 Violin songs for beginners with chords
 Violin songs for beginners with tutorial
 Violin songs for beginners with video tutorial</t>
  </si>
  <si>
    <t>best apps to learn cantonese</t>
  </si>
  <si>
    <t xml:space="preserve"> Best apps for learning Cantonese
 Cantonese language learning apps
 Top apps for learning Cantonese
 Learn Cantonese with apps
 Best Cantonese learning tools
 Cantonese language apps for beginners
 Cantonese learning resources
 Interactive Cantonese learning apps
 Cantonese language study apps
 Cantonese vocabulary apps</t>
  </si>
  <si>
    <t>easy dances to learn tiktok</t>
  </si>
  <si>
    <t xml:space="preserve"> TikTok dances
 Easy dance tutorials
 Learn TikTok dances
 Beginner dance moves
 Simple TikTok choreography
 Step-by-step dance instructions
 Popular TikTok dances
 Dance challenges on TikTok
 Fun dance routines
 TikTok dance trends</t>
  </si>
  <si>
    <t>how hard is saxophone to learn</t>
  </si>
  <si>
    <t xml:space="preserve"> Saxophone learning difficulty
 Saxophone learning curve
 Saxophone skill level
 Saxophone practice tips
 Saxophone technique
 Saxophone mastery
 Saxophone beginner challenges
 Saxophone playing difficulty
 Saxophone learning process
 Saxophone progress tracking</t>
  </si>
  <si>
    <t>tricks to learn on a trampoline</t>
  </si>
  <si>
    <t xml:space="preserve"> Trampoline tricks
 Trampoline skills
 Trampoline stunts
 Trampoline tutorials
 Trampoline flips
 Trampoline techniques
 Trampoline jumping tips
 Trampoline training
 Trampoline safety
 Trampoline exercises</t>
  </si>
  <si>
    <t>is latin difficult to learn</t>
  </si>
  <si>
    <t xml:space="preserve"> Latin language difficulty
 Learning Latin challenges
 Is Latin hard to learn?
 Latin language complexity
 Tips for learning Latin
 Latin grammar difficulty
 Latin language hurdles
 Latin language learning obstacles
 How to learn Latin effectively
 Latin language study tips</t>
  </si>
  <si>
    <t>get paid to learn code</t>
  </si>
  <si>
    <t xml:space="preserve"> Get paid to learn code
 Coding jobs
 Programming internships
 Coding bootcamps
 Paid coding apprenticeships
 Coding scholarships
 Learn to code for money
 Coding education grants
 Coding career opportunities
 Paid coding training programs</t>
  </si>
  <si>
    <t>learn appointment setting</t>
  </si>
  <si>
    <t xml:space="preserve"> Appointment setting training
 Appointment setting techniques
 Appointment setting tips
 Improve appointment setting skills
 Appointment setting best practices
 Appointment setting strategies
 Appointment setting courses
 Appointment setting tutorials
 Appointment setting tools
 Appointment setting resources</t>
  </si>
  <si>
    <t>songs to learn on the electric guitar</t>
  </si>
  <si>
    <t xml:space="preserve"> Electric guitar songs for beginners
 Easy electric guitar songs
 Popular electric guitar songs
 Classic electric guitar songs
 Rock electric guitar songs
 Blues electric guitar songs
 Metal electric guitar songs
 Acoustic to electric guitar songs
 Famous electric guitar songs
 Electric guitar songs to impress</t>
  </si>
  <si>
    <t>how long to learn how to drive</t>
  </si>
  <si>
    <t xml:space="preserve"> How long to learn how to drive
 Driving lessons duration
 Time to become a proficient driver
 Learning to drive timeline
 Driving skills development
 Driver training time
 Steps to learn driving
 Driving school duration
 Time taken to get a driver's license
 Mastering driving techniques</t>
  </si>
  <si>
    <t>learn emotional intelligence, the key determiner of success [author] videos</t>
  </si>
  <si>
    <t xml:space="preserve"> Emotional intelligence training
 Success and emotional intelligence
 Emotional intelligence skills
 Emotional intelligence development
 Author videos on emotional intelligence
 Emotional intelligence for success
 Emotional intelligence coaching
 Emotional intelligence techniques
 Key determiner of success
 Improve emotional intelligence
1 Emotional intelligence for leadership
1 Emotional intelligence in the workplace
1 Emotional intelligence and personal growth
1 Emotional intelligence for career success
1 Emotional intelligence mastery.</t>
  </si>
  <si>
    <t>easy rock songs to learn on guitar</t>
  </si>
  <si>
    <t xml:space="preserve"> Easy rock songs
 Guitar songs for beginners
 Simple rock songs
 Beginner guitar rock songs
 Easy guitar riffs
 Guitar songs to learn quickly
 Rock songs for novice guitarists
 Easy guitar chords for rock songs
 Beginner-friendly rock songs
 Simple guitar songs for beginners</t>
  </si>
  <si>
    <t>best martial art to learn for self defense</t>
  </si>
  <si>
    <t xml:space="preserve"> Best martial art for self defense
 Self defense martial arts
 Top martial arts for self defense
 Best martial art for beginners
 Self defense techniques
 Martial arts for protection
 Effective self defense martial arts
 Self defense training
 Top self defense martial arts styles
 Best martial arts for women's self defense</t>
  </si>
  <si>
    <t>learn how to speak louder</t>
  </si>
  <si>
    <t xml:space="preserve"> Speak louder techniques
 Public speaking tips
 Vocal projection exercises
 How to project your voice
 Speaking with confidence
 Improving voice volume
 Vocal training for speaking louder
 Techniques to speak louder
 Overcoming soft voice
 Vocal exercises for louder speech</t>
  </si>
  <si>
    <t>fisher price laugh and learn puppy</t>
  </si>
  <si>
    <t xml:space="preserve"> Fisher Price Laugh and Learn Puppy
 Interactive Puppy Toy
 Educational Puppy Toy
 Fisher Price Puppy Toy
 Laugh and Learn Puppy Reviews
 Best Puppy Toys for Babies
 Fisher Price Puppy for Toddlers
 Fisher Price Laugh and Learn Puppy Features
 Puppy Toy for Learning
 Fisher Price Puppy Price
1 Laugh and Learn Puppy Benefits
1 Fisher Price Puppy Age Range
1 Fisher Price Puppy Colors
1 Fisher Price Puppy Sounds
1 Fisher Price Puppy Songs</t>
  </si>
  <si>
    <t>fisher-price laugh &amp; learn baby activity center, crawl around car</t>
  </si>
  <si>
    <t xml:space="preserve"> Fisher-Price Laugh &amp; Learn Baby Activity Center
 Fisher-Price Crawl Around Car
 Baby Activity Center
 Baby Crawl Around Car
 Fisher-Price Baby Toy
 Educational Baby Toy
 Interactive Baby Toy
 Baby Development Toy
 Fisher-Price Laugh &amp; Learn Collection
 Baby Activity Center Review
1 Crawl Around Car Features
1 Best Baby Activity Center
1 Fisher-Price Baby Gear
1 Baby Toy for Learning
1 Toddler Activity Center</t>
  </si>
  <si>
    <t>why must you learn to recognize the characteristics of the animal your hunting</t>
  </si>
  <si>
    <t xml:space="preserve"> Animal characteristics hunting
 Importance of recognizing animal traits
 Hunting skills development
 Wildlife tracking techniques
 Understanding animal behavior
 Hunting success factors
 Animal identification skills
 Hunting preparation tips
 Hunting strategy development
 Animal habitat knowledge</t>
  </si>
  <si>
    <t>learn swimming near me for adults</t>
  </si>
  <si>
    <t xml:space="preserve"> Adult swimming lessons near me
 Swim classes for adults
 Adult swim instruction
 Swimming lessons for beginners adults
 Swim schools for adults
 Adult swimming classes
 Private swim lessons for adults
 Adult learn to swim programs
 Swimming lessons for adults near me
 Adult swim coaching
1 Swim instructors for adults
1 Adult swimming workshops
1 Adult swim training
1 Adult swim clinics
1 Swim lessons for adults with fear of water</t>
  </si>
  <si>
    <t>watch learn emotional intelligence, the key determiner of success</t>
  </si>
  <si>
    <t xml:space="preserve"> Emotional intelligence training
 Success through emotional intelligence
 Watch and learn emotional intelligence
 Key determiner of success
 Emotional intelligence skills
 Importance of emotional intelligence
 Success and emotional intelligence
 Emotional intelligence development
 Emotional intelligence in the workplace
 Emotional intelligence for personal growth.</t>
  </si>
  <si>
    <t>evenflo exersaucer jump and learn</t>
  </si>
  <si>
    <t xml:space="preserve"> Evenflo Exersaucer Jump and Learn
 Baby activity center
 Baby jumper
 Developmental toys
 Interactive play
 Adjustable height
 360-degree seat rotation
 Learning activities
 Baby exercise equipment
 Fine motor skills development
1 Gross motor skills development
1 Musical toys
1 Lights and sounds
1 Safety features
1 Baby entertainment center</t>
  </si>
  <si>
    <t xml:space="preserve"> Happiness
 Letting go of the past
 Living in the present
 Mindfulness
 Self-improvement
 Personal growth
 Emotional healing
 Positive mindset
 Moving forward
 Finding joy</t>
  </si>
  <si>
    <t>is hebrew a difficult language to learn</t>
  </si>
  <si>
    <t xml:space="preserve"> Hebrew language difficulty
 Learning Hebrew language
 Hebrew language challenges
 Is Hebrew hard to learn
 Tips for learning Hebrew
 Hebrew language learning resources
 Learning Hebrew as a second language
 Beginner Hebrew language learning
 Hebrew language proficiency
 Hebrew language fluency</t>
  </si>
  <si>
    <t>how fast can you learn how to drive</t>
  </si>
  <si>
    <t xml:space="preserve"> Learn to drive quickly
 Fast driving lessons
 Speedy driving instruction
 Quick driving skills
 Accelerated driving course
 Rapid driving training
 Efficient driving education
 Learn to drive in record time
 Speed up driving progress
 Quick and easy driving lessons</t>
  </si>
  <si>
    <t>how to say learn in sign language</t>
  </si>
  <si>
    <t xml:space="preserve"> Sign language learning
 American Sign Language (ASL)
 Sign language vocabulary
 Sign language tutorials
 How to sign learn
 Deaf culture
 Sign language basics
 ASL lessons
 Sign language communication
 Sign language dictionary</t>
  </si>
  <si>
    <t>better learn chinese buddy</t>
  </si>
  <si>
    <t xml:space="preserve"> Chinese language learning
 Learn Chinese quickly
 Mandarin language basics
 Chinese language resources
 Chinese language courses
 Chinese language tips
 Study Chinese effectively
 Improve Chinese skills
 Chinese language for beginners
 Mandarin language proficiency</t>
  </si>
  <si>
    <t>leapfrog scoop and learn replacement parts</t>
  </si>
  <si>
    <t xml:space="preserve"> LeapFrog Scoop and Learn
 Replacement parts
 LeapFrog toy parts
 Scoop and Learn replacement pieces
 LeapFrog Scoop and Learn accessories
 Educational toy replacement parts
 LeapFrog toy repair
 LeapFrog Scoop and Learn spare parts
 LeapFrog learning toy parts
 LeapFrog Scoop and Learn replacement components</t>
  </si>
  <si>
    <t>how old are you when you learn to tie your shoes</t>
  </si>
  <si>
    <t xml:space="preserve"> Shoe tying age
 Learn to tie shoes
 Shoe tying skills
 Shoe tying milestone
 Age to tie shoes
 Shoe tying development
 Shoe tying techniques
 Shoe tying tutorial
 Shoe tying tips
 Shoe tying age range</t>
  </si>
  <si>
    <t>what age learn to tie shoes</t>
  </si>
  <si>
    <t xml:space="preserve"> Shoe tying age
 Learn to tie shoes
 Shoe tying skills
 Teaching kids to tie shoes
 Shoe tying techniques
 When do kids learn to tie shoes
 Shoe tying milestones
 Children shoe tying age
 Shoe tying for toddlers
 Shoe tying tips for kids</t>
  </si>
  <si>
    <t>how did john mayer learn guitar</t>
  </si>
  <si>
    <t xml:space="preserve"> John Mayer guitar lessons
 John Mayer guitar techniques
 John Mayer guitar learning journey
 John Mayer guitar practice routine
 John Mayer guitar skills
 John Mayer guitar playing style
 John Mayer guitar influences
 John Mayer guitar tutorials
 John Mayer guitar playing tips
 John Mayer guitar learning process</t>
  </si>
  <si>
    <t>where can i learn to crochet near me</t>
  </si>
  <si>
    <t xml:space="preserve"> Crochet classes near me
 Crochet workshops in my area
 Learn crochet locally
 Crochet lessons nearby
 Best places to learn crochet nearby
 Find crochet classes near me
 Local crochet instructors
 Crochet tutorials near me
 Crochet classes for beginners near me
 Where to learn crochet in my area</t>
  </si>
  <si>
    <t>best songs to learn on acoustic guitar</t>
  </si>
  <si>
    <t xml:space="preserve"> Best acoustic guitar songs
 Easy acoustic guitar songs
 Popular acoustic guitar songs
 Beginner acoustic guitar songs
 Classic acoustic guitar songs
 Acoustic guitar songs for beginners
 Famous acoustic guitar songs
 Top acoustic guitar songs
 Acoustic guitar songs to learn
 Acoustic guitar songs for beginners with chords</t>
  </si>
  <si>
    <t>leapfrog touch and learn world map</t>
  </si>
  <si>
    <t xml:space="preserve"> Leapfrog Touch and Learn World Map
 Interactive World Map for Kids
 Educational Geography Toy
 Leapfrog Learning Toy
 Touchscreen World Map
 Children's Electronic Map
 Geography Learning Game
 Leapfrog Interactive Map
 Kids' Educational Toy
 Touch and Learn Map for Kids</t>
  </si>
  <si>
    <t>how fast can i learn to drive</t>
  </si>
  <si>
    <t xml:space="preserve"> Learn to drive quickly
 Fast driving lessons
 Speed up driving skills
 Quick driving course
 Rapid driving instruction
 Accelerated driving training
 Efficient driving education
 Learn to drive in record time
 Speedy driver training
 Quick tips for learning to drive</t>
  </si>
  <si>
    <t>can i learn tagalog on duolingo</t>
  </si>
  <si>
    <t xml:space="preserve"> Learn Tagalog online
 Tagalog language learning
 Duolingo Tagalog course
 Tagalog lessons on Duolingo
 Tagalog learning app
 Study Tagalog online
 Tagalog for beginners
 Duolingo language courses
 Tagalog vocabulary
 Tagalog grammar practice</t>
  </si>
  <si>
    <t>how to learn jamaican patois</t>
  </si>
  <si>
    <t xml:space="preserve"> Jamaican patois learning
 Jamaican patois lessons
 Jamaican patois tutorial
 Jamaican patois language
 Learn Jamaican patois online
 Jamaican patois phrases
 Jamaican patois dictionary
 Jamaican patois words
 Jamaican patois basics
 Jamaican patois course.</t>
  </si>
  <si>
    <t>learn to fly unbloked</t>
  </si>
  <si>
    <t xml:space="preserve"> Learn to fly unblocked game
 Online flying game
 Flight simulator game
 Unblocked flight training
 How to play learn to fly unblocked
 Best flying games online
 Free flying games
 Unblocked airplane game
 Flying game for kids
 Tips for playing learn to fly unblocked</t>
  </si>
  <si>
    <t>best mma to learn</t>
  </si>
  <si>
    <t xml:space="preserve"> Best MMA styles
 Top MMA disciplines
 MMA training techniques
 Best martial arts for MMA
 MMA classes near me
 MMA gyms
 MMA techniques for beginners
 MMA fighting styles
 MMA self-defense
 MMA training programs</t>
  </si>
  <si>
    <t>how to learn the password from scrope</t>
  </si>
  <si>
    <t xml:space="preserve"> Password retrieval techniques
 Password recovery methods
 Scrope password hack
 Accessing Scrope password
 Forgotten password solutions
 Password cracking tools
 Password recovery software
 Password retrieval tips
 Scrope password bypass
 Password security measures</t>
  </si>
  <si>
    <t>learn to be ambidextrous</t>
  </si>
  <si>
    <t xml:space="preserve"> Ambidexterity training
 Ambidextrous skills
 How to become ambidextrous
 Ambidextrous exercises
 Ambidextrous benefits
 Ambidextrous hand coordination
 Ambidextrous brain training
 Improve ambidexterity
 Ambidextrous learning techniques
 Ambidextrous advantages</t>
  </si>
  <si>
    <t>learn more about the lair of the mantis optional</t>
  </si>
  <si>
    <t xml:space="preserve"> Mantis lair exploration
 Mantis habitat facts
 Mantis lair characteristics
 Mantis lair discovery
 Mantis nest information
 Mantis den exploration
 Mantis lair study
 Mantis hideout details
 Mantis lair location
 Mantis nesting habits</t>
  </si>
  <si>
    <t>what does scout learn from calpurnia</t>
  </si>
  <si>
    <t xml:space="preserve"> Scout Finch
 Calpurnia
 To Kill a Mockingbird
 Character development
 Lessons learned
 Racial prejudice
 Southern upbringing
 Life lessons
 Scout's education
 Calpurnia's influence
1 Harper Lee
1 Coming of age
1 Morality
1 Empathy
1 Social justice</t>
  </si>
  <si>
    <t>does megumi learn about his dad</t>
  </si>
  <si>
    <t xml:space="preserve"> Megumi father revelation
 Megumi family secrets
 Megumi discovers father's identity
 Megumi father's past
 Megumi father's truth
 Megumi father's mystery
 Megumi father's backstory
 Megumi father's history
 Megumi father's revelation
 Megumi father's reveal</t>
  </si>
  <si>
    <t>how to learn cut in pokemon fire red</t>
  </si>
  <si>
    <t xml:space="preserve"> Pokemon Fire Red cut move
 Learning cut in Pokemon Fire Red
 HM01 cut in Pokemon Fire Red
 Tips for teaching cut in Pokemon Fire Red
 Guide to using cut in Pokemon Fire Red
 Where to find cut in Pokemon Fire Red
 Cut move tutorial in Pokemon Fire Red
 Best Pokemon to teach cut in Fire Red
 Step-by-step instructions for learning cut in Fire Red
 Mastering the cut move in Pokemon Fire Red</t>
  </si>
  <si>
    <t>what values or ideas can we learn from veterans day?</t>
  </si>
  <si>
    <t xml:space="preserve"> Veterans Day values
 Lessons from Veterans Day
 Veterans Day ideas
 Veterans Day significance
 Honor veterans
 Respect for veterans
 Patriotism
 Sacrifice and service
 Gratitude for veterans
 Celebrating veterans
1 Veterans Day traditions
1 Remembering veterans
1 Veterans Day history
1 Veterans Day observance
1 Veterans Day reflection</t>
  </si>
  <si>
    <t>how to learn the alphabet backwards</t>
  </si>
  <si>
    <t xml:space="preserve"> Alphabet reverse learning
 Backwards alphabet tutorial
 Learning alphabet in reverse order
 Reverse alphabet sequence
 Alphabet backwards tips
 Memorizing alphabet backwards
 Alphabet backwards exercises
 Alphabet reverse mnemonic
 Backwards alphabet practice
 Alphabet reverse memory tricks</t>
  </si>
  <si>
    <t>is crocheting hard to learn</t>
  </si>
  <si>
    <t xml:space="preserve"> Crocheting for beginners
 Learn to crochet
 Crochet tutorials
 Easy crochet patterns
 Crochet basics
 Crocheting tips for beginners
 How to start crocheting
 Crocheting techniques
 Crochet for beginners step by step
 Crocheting for beginners guide</t>
  </si>
  <si>
    <t>can a 4 year old learn piano</t>
  </si>
  <si>
    <t xml:space="preserve"> Piano lessons for 4 year olds
 Teaching piano to young children
 Early piano education
 Piano skills for preschoolers
 Benefits of piano lessons for 4 year olds
 Piano learning for toddlers
 How to teach a 4 year old piano
 Piano curriculum for young children
 Starting piano lessons at age 4
 Piano techniques for preschoolers</t>
  </si>
  <si>
    <t>how do babies learn to sit up from lying down</t>
  </si>
  <si>
    <t xml:space="preserve"> Baby development milestones
 Infant motor skills
 Sitting up from lying down
 Baby physical development
 Baby milestones chart
 Infant motor development
 Baby sitting up stages
 Baby milestones timeline
 Baby development stages
 Baby sitting up techniques</t>
  </si>
  <si>
    <t>dev learn 2023</t>
  </si>
  <si>
    <t xml:space="preserve"> Web development
 Programming languages
 Software development
 Coding skills
 Frontend development
 Backend development
 Full stack development
 Web design
 Mobile app development
 DevOps
1 Agile development
1 Software engineering
1 Computer science
1 Online learning
1 Coding bootcamp
1 Tech skills
1 Career development
1 Coding resources
1 Tech education
20. Developer tools.</t>
  </si>
  <si>
    <t>hunger games when does capitol learn about district 13</t>
  </si>
  <si>
    <t>- Hunger Games Capitol District 13
- Capitol learning about District 13
- Hunger Games Capitol knowledge of District 13
- District 13 reveal to Capitol
- Hunger Games Capitol discovery of District 13
- District 13 hidden from Capitol
- Capitol finding out about District 13
- Hunger Games Capitol secrets revealed
- District 13 uprising in Hunger Games
- Capitol's reaction to District 13's existence</t>
  </si>
  <si>
    <t>is phlebotomy hard to learn</t>
  </si>
  <si>
    <t xml:space="preserve"> Phlebotomy training
 Phlebotomy certification
 Phlebotomy skills
 Phlebotomy techniques
 Phlebotomy education
 Phlebotomy course
 Phlebotomy practice
 Phlebotomy classes
 Phlebotomy school
 Phlebotomy career opportunities
1 Phlebotomy job outlook
1 Phlebotomy difficulty
1 Phlebotomy training program
1 Phlebotomy study tips
1 Phlebotomy certification exam</t>
  </si>
  <si>
    <t>is piano a hard instrument to learn</t>
  </si>
  <si>
    <t xml:space="preserve"> Is piano hard to learn
 Difficulty of learning piano
 Piano learning challenges
 Tips for learning piano
 Piano practice techniques
 How to master piano
 Piano learning resources
 Piano lessons for beginners
 Piano learning curve
 Piano learning journey</t>
  </si>
  <si>
    <t>how to learn teleportation</t>
  </si>
  <si>
    <t xml:space="preserve"> Teleportation tutorial
 Teleportation techniques
 Teleportation training
 How to teleport
 Teleportation for beginners
 Teleportation guide
 Mastering teleportation
 Teleportation skills
 Teleportation lessons
 Teleportation practice exercises</t>
  </si>
  <si>
    <t>what moves can garchomp learn</t>
  </si>
  <si>
    <t xml:space="preserve"> Garchomp moveset
 Garchomp move list
 Garchomp best moves
 Garchomp movepool
 Garchomp move tutor
 Garchomp TM moves
 Garchomp egg moves
 Garchomp level up moves
 Garchomp signature moves
 Garchomp competitive moves</t>
  </si>
  <si>
    <t>can you learn piano on keyboard</t>
  </si>
  <si>
    <t xml:space="preserve"> Learn piano on keyboard
 Piano lessons on keyboard
 Keyboard piano learning
 Digital piano learning
 Online piano lessons
 Keyboard vs piano for learning
 Piano skills on keyboard
 Keyboard as piano substitute
 Piano techniques on keyboard
 Beginner piano on keyboard.</t>
  </si>
  <si>
    <t>how quickly can i learn to drive</t>
  </si>
  <si>
    <t xml:space="preserve"> Learn to drive quickly
 Fast driving lessons
 Quick driving skills
 Speedy driving instruction
 Rapid driving course
 Accelerated driving training
 Efficient driving education
 Quick tips for learning to drive
 Fast track driving lessons
 Learn to drive in record time</t>
  </si>
  <si>
    <t>is flute hard to learn</t>
  </si>
  <si>
    <t xml:space="preserve"> Flute lessons
 Flute difficulty
 Flute learning curve
 Flute techniques
 Flute practice tips
 Flute mastery
 Flute beginner tips
 Flute challenges
 Flute progress
 Flute skill development</t>
  </si>
  <si>
    <t>in terms of your eyes, what should you try to learn as you use the microscope?</t>
  </si>
  <si>
    <t xml:space="preserve"> Microscope eye care
 Proper eye strain prevention
 Microscope eye health
 Eye safety with microscope
 Microscope vision tips
 Eye health while using microscope
 Microscope eye protection
 Eye strain prevention techniques
 Microscope eye strain relief
 Microscope eye care tips</t>
  </si>
  <si>
    <t>leapfrog scoop and learn ice cream cart for 24 months to 60 months</t>
  </si>
  <si>
    <t xml:space="preserve"> LeapFrog scoop and learn ice cream cart
 Educational ice cream cart toy
 LeapFrog ice cream cart for toddlers
 Interactive learning toy for kids
 LeapFrog ice cream cart for preschoolers
 Educational toys for 2-5 year olds
 LeapFrog ice cream cart reviews
 Best ice cream cart toy for toddlers
 LeapFrog scoop and learn ice cream cart features
 Where to buy LeapFrog ice cream cart for 24-60 months</t>
  </si>
  <si>
    <t>efforts to control, reduce, or learn to tolerate the threats that lead to stress are known as</t>
  </si>
  <si>
    <t xml:space="preserve"> Stress management techniques
 Stress reduction methods
 Coping with stress
 Stress prevention strategies
 Stress tolerance
 Stress control methods
 Stress management tips
 Stress relief techniques
 Stress coping mechanisms
 Stress prevention techniques</t>
  </si>
  <si>
    <t>why must you learn to recognize key characteristics</t>
  </si>
  <si>
    <t xml:space="preserve"> Key characteristics
 Recognizing key characteristics
 Importance of recognizing key characteristics
 Benefits of recognizing key characteristics
 Learning to recognize key characteristics
 Key traits to look for
 Identifying important characteristics
 Understanding key features
 Recognizing key elements
 Improving decision-making skills</t>
  </si>
  <si>
    <t>can you learn greek on duolingo</t>
  </si>
  <si>
    <t xml:space="preserve"> Learn Greek online
 Duolingo Greek lessons
 Greek language learning
 Greek language app
 Greek vocabulary practice
 Greek grammar exercises
 How to learn Greek
 Greek language courses
 Best way to learn Greek
 Greek language fluency</t>
  </si>
  <si>
    <t>can you learn cantonese on duolingo</t>
  </si>
  <si>
    <t xml:space="preserve"> Learn Cantonese
 Duolingo Cantonese
 Cantonese language learning
 Online Cantonese course
 Cantonese learning app
 Study Cantonese on Duolingo
 Cantonese for beginners
 How to learn Cantonese
 Best way to learn Cantonese
 Cantonese lessons on Duolingo</t>
  </si>
  <si>
    <t>genie 1128b learn button</t>
  </si>
  <si>
    <t xml:space="preserve"> Genie 1128B
 Learn button
 Genie garage door opener
 Programming Genie 1128B learn button
 Genie 1128B learn button instructions
 Genie 1128B learn button troubleshooting
 Genie 1128B learn button not working
 Genie 1128B learn button reset
 Genie 1128B learn button programming
 Genie 1128B learn button compatibility</t>
  </si>
  <si>
    <t>is hebrew difficult to learn</t>
  </si>
  <si>
    <t xml:space="preserve"> Learn Hebrew
 Hebrew language difficulty
 Hebrew language learning
 Is Hebrew hard to learn
 Hebrew language challenges
 Hebrew language skills
 Hebrew language fluency
 Tips for learning Hebrew
 Hebrew language proficiency
 Hebrew language study techniques</t>
  </si>
  <si>
    <t>learn korean duolingo</t>
  </si>
  <si>
    <t xml:space="preserve"> Korean language learning
 Duolingo Korean course
 Korean vocabulary
 Korean grammar
 Korean phrases
 Learn Korean online
 Korean language app
 Korean language lessons
 Korean language study
 Korean language resources</t>
  </si>
  <si>
    <t>learn data entry free</t>
  </si>
  <si>
    <t xml:space="preserve"> Data entry training
 Free data entry courses
 Online data entry tutorials
 Learn data entry for free
 Data entry skills
 Data entry certification
 Data entry classes
 Data entry practice
 Data entry basics
 Data entry tips and tricks</t>
  </si>
  <si>
    <t>hah.docebosaas/learning.com/learn/signin</t>
  </si>
  <si>
    <t xml:space="preserve"> eLearning
 Online education
 Learning management system
 Sign in
 User account
 Education platform
 Online courses
 Training programs
 Digital learning
 Educational technology</t>
  </si>
  <si>
    <t>easy song to learn on drums</t>
  </si>
  <si>
    <t xml:space="preserve"> Beginner drum songs
 Simple drum beats
 Easy drumming songs
 Drumming for beginners
 Basic drum patterns
 Drumming tutorials
 Drumming lessons for beginners
 Easy drum songs for beginners
 Drumming techniques for beginners
 Drumming exercises for beginners</t>
  </si>
  <si>
    <t>learn the parts of the animal cell coloring answer key</t>
  </si>
  <si>
    <t xml:space="preserve"> Animal cell parts
 Cell coloring
 Cell structure
 Biology coloring sheets
 Animal cell diagram
 Cell organelles
 Cell membrane
 Mitochondria
 Nucleus
 Endoplasmic reticulum
1 Golgi apparatus
1 Lysosomes
1 Vacuoles
1 Ribosomes
1 Cytoplasm
1 Chloroplasts
1 Cell coloring worksheet
1 Cell coloring activity
1 Cell coloring answer key
20. Animal cell coloring page</t>
  </si>
  <si>
    <t>linkedin learn emotional intelligence, the key determiner of success course</t>
  </si>
  <si>
    <t xml:space="preserve"> LinkedIn emotional intelligence course
 Emotional intelligence training
 Success through emotional intelligence
 Key determiner of success
 LinkedIn learning course
 Emotional intelligence skills
 Emotional intelligence development
 Emotional intelligence in the workplace
 Personal growth through emotional intelligence
 LinkedIn course on emotional intelligence</t>
  </si>
  <si>
    <t>learn spanish in dallas</t>
  </si>
  <si>
    <t xml:space="preserve"> Spanish classes Dallas
 Spanish lessons Dallas
 Spanish tutoring Dallas
 Learn Spanish Dallas
 Spanish language courses Dallas
 Spanish immersion Dallas
 Best Spanish classes in Dallas
 Affordable Spanish lessons Dallas
 Spanish language schools Dallas
 Spanish conversation classes Dallas</t>
  </si>
  <si>
    <t>what age to learn to tie shoes</t>
  </si>
  <si>
    <t xml:space="preserve"> Shoe tying age
 Shoe tying skills
 Learning to tie shoes
 Shoe tying techniques
 Children shoe tying
 Shoe tying tips
 Shoe tying age range
 Teaching kids to tie shoes
 Shoe tying milestones
 Shoe tying readiness</t>
  </si>
  <si>
    <t>when do toddlers learn abc song</t>
  </si>
  <si>
    <t xml:space="preserve"> Toddler ABC song learning
 ABC song development in toddlers
 Teaching toddlers the ABC song
 ABC song milestones in toddlers
 When do toddlers learn the ABC song
 ABC song skills in young children
 Toddler language development with ABC song
 Early childhood ABC song learning
 Importance of teaching toddlers the ABC song
 ABC song memorization in toddlers</t>
  </si>
  <si>
    <t>learn russian news</t>
  </si>
  <si>
    <t xml:space="preserve"> Russian news
 Learn Russian
 Russian language news
 Russian news online
 Russian news sources
 Russian news websites
 Russian news articles
 Russian news updates
 Russian news resources
 Russian news for beginners</t>
  </si>
  <si>
    <t>what is the best martial art to learn</t>
  </si>
  <si>
    <t xml:space="preserve"> Best martial art
 Learn martial arts
 Martial arts training
 Self-defense techniques
 Martial arts classes
 Top martial arts styles
 Best martial arts for self-defense
 Martial arts for beginners
 Popular martial arts
 Choosing a martial art
1 Martial arts benefits
1 Martial arts schools
1 Martial arts rankings
1 Mixed martial arts
1 Traditional martial arts</t>
  </si>
  <si>
    <t>a black woman is talking listen and learn</t>
  </si>
  <si>
    <t xml:space="preserve"> Black woman speaking
 Diversity in communication
 Empowering black voices
 Listening and learning from black women
 Intersectional communication
 Amplifying black voices
 Understanding black perspectives
 Communication across cultures
 Learning from diverse voices
 Inclusive communication strategies</t>
  </si>
  <si>
    <t>fisher-price laugh and learn wake up and learn coffee mug</t>
  </si>
  <si>
    <t xml:space="preserve"> Fisher-Price
 Laugh and Learn
 Wake Up
 Coffee Mug
 Educational Toy
 Toddler Toy
 Interactive Toy
 Learning Toy
 Fisher-Price Toy
 Baby Toy
1 Early Learning Toy
1 Toy Coffee Mug
1 Fisher-Price Laugh and Learn
1 Fisher-Price Wake Up and Learn
1 Fisher-Price Coffee Mug
1 Educational Coffee Mug
1 Toddler Coffee Mug
1 Interactive Coffee Mug
1 Learning Coffee Mug
20. Baby Coffee Mug</t>
  </si>
  <si>
    <t>is bass guitar easy to learn</t>
  </si>
  <si>
    <t xml:space="preserve"> Bass guitar
 Learn bass guitar
 Easy bass guitar
 Bass guitar lessons
 Beginner bass guitar
 Bass guitar for beginners
 Bass guitar tips
 Bass guitar techniques
 How to play bass guitar
 Bass guitar tutorial</t>
  </si>
  <si>
    <t>is it easy to learn greek</t>
  </si>
  <si>
    <t xml:space="preserve"> Learn Greek
 Greek language
 Greek alphabet
 Greek lessons
 Greek online courses
 Greek for beginners
 How to learn Greek
 Greek language learning
 Greek language basics
 Greek vocabulary
1 Greek grammar
1 Study Greek
1 Greek language classes
1 Greek language skills
1 Learning Greek quickly</t>
  </si>
  <si>
    <t>what age should child learn to tie shoes</t>
  </si>
  <si>
    <t xml:space="preserve"> Shoe tying age
 Kids shoe tying
 Shoe tying tips
 Teaching shoe tying
 Shoe tying techniques
 When to teach shoe tying
 Child shoe tying
 Shoe tying milestones
 Easy shoe tying methods
 Shoe tying readiness</t>
  </si>
  <si>
    <t>which asian language is easiest to learn</t>
  </si>
  <si>
    <t xml:space="preserve"> Easiest Asian language to learn
 Asian language learning
 Best Asian language for beginners
 Simple Asian language to learn
 Beginner-friendly Asian languages
 Asian language difficulty levels
 Quick Asian language learning
 Easiest Asian language for English speakers
 Asian language fluency
 Asian language proficiency levels</t>
  </si>
  <si>
    <t>best martial art to learn</t>
  </si>
  <si>
    <t xml:space="preserve"> Best martial art
 Martial arts for beginners
 Self-defense techniques
 Top martial arts styles
 Benefits of learning martial arts
 Martial arts classes
 Mixed martial arts
 Traditional martial arts
 Brazilian Jiu-Jitsu
 Krav Maga
1 Taekwondo
1 Karate
1 Judo
1 Kung Fu
1 Muay Thai</t>
  </si>
  <si>
    <t>is violin difficult to learn</t>
  </si>
  <si>
    <t xml:space="preserve"> Is violin difficult
 Learn violin difficulty
 Violin learning challenges
 Mastering the violin
 Tips for learning violin
 Beginner violin struggles
 Violin practice techniques
 Overcoming violin obstacles
 How hard is it to learn violin
 Violin learning curve</t>
  </si>
  <si>
    <t>best spanish book to learn spanish</t>
  </si>
  <si>
    <t xml:space="preserve"> Best Spanish book
 Learn Spanish book
 Spanish language book
 Top Spanish book
 Spanish textbook
 Beginner Spanish book
 Spanish learning resource
 Spanish grammar book
 Spanish vocabulary book
 Spanish reading material</t>
  </si>
  <si>
    <t>what level does nidoking learn earthquake</t>
  </si>
  <si>
    <t xml:space="preserve"> Nidoking earthquake level
 Nidoking learn earthquake
 Nidoking earthquake move level
 Nidoking earthquake TM
 Nidoking earthquake generation
 Nidoking earthquake move set
 Nidoking earthquake move tutor
 Nidoking earthquake level up
 Nidoking earthquake learn rate
 Nidoking earthquake move location</t>
  </si>
  <si>
    <t>how to learn to roll your r's in spanish</t>
  </si>
  <si>
    <t xml:space="preserve"> Spanish pronunciation
 Rolling r's in Spanish
 How to roll your r's
 Spanish language tips
 Spanish pronunciation guide
 Mastering Spanish pronunciation
 Spanish language techniques
 Spanish language tutorials
 Spanish language pronunciation exercises
 Spanish language phonetics</t>
  </si>
  <si>
    <t>how long does it take to learn russian</t>
  </si>
  <si>
    <t xml:space="preserve"> Learn Russian time frame
 Russian language learning duration
 How long to master Russian
 Russian fluency timeline
 Learning Russian speed
 Time to learn Russian proficiency
 Russian language learning period
 How much time to learn Russian
 Russian proficiency timeline
 Russian language fluency duration</t>
  </si>
  <si>
    <t>easiest taylor swift song to learn on guitar</t>
  </si>
  <si>
    <t xml:space="preserve"> Taylor Swift guitar songs
 Easy Taylor Swift songs on guitar
 Beginner Taylor Swift guitar songs
 Simple Taylor Swift guitar chords
 Taylor Swift guitar tutorials
 Easiest Taylor Swift songs to play on guitar
 Taylor Swift guitar tabs
 Learn Taylor Swift songs on guitar
 Taylor Swift acoustic guitar songs
 Taylor Swift song chords for beginners</t>
  </si>
  <si>
    <t>fisher price wake up and learn coffee mug</t>
  </si>
  <si>
    <t xml:space="preserve"> Fisher Price wake up and learn coffee mug
 Educational coffee mug for kids
 Interactive coffee mug for toddlers
 Fisher Price learning mug
 Toddler coffee cup with sounds
 Fisher Price educational drinkware
 Interactive coffee mug for preschoolers
 Fisher Price talking coffee mug
 Kids' learning coffee cup
 Fisher Price educational toy mug</t>
  </si>
  <si>
    <t>how long to learn java script</t>
  </si>
  <si>
    <t xml:space="preserve"> How to learn JavaScript quickly
 Best way to learn JavaScript
 JavaScript learning timeline
 JavaScript learning curve
 JavaScript learning resources
 JavaScript study guide
 JavaScript learning tips
 JavaScript beginner guide
 JavaScript online courses
 JavaScript programming skills</t>
  </si>
  <si>
    <t>learn to shuffle</t>
  </si>
  <si>
    <t xml:space="preserve"> Shuffle dance tutorial
 Shuffle dance steps
 How to shuffle dance
 Shuffle dance for beginners
 Shuffle dance lessons
 Learn shuffle dance online
 Shuffle dance tutorial for beginners
 Shuffle dance moves
 Easy shuffle dance tutorial
 Shuffle dance tutorial step by step</t>
  </si>
  <si>
    <t>learn how to deepthroat</t>
  </si>
  <si>
    <t xml:space="preserve"> Deepthroat techniques
 Deepthroat tips
 How to deepthroat
 Deepthroat tutorial
 Deepthroat training
 Deepthroat practice
 Deepthroat techniques for beginners
 Advanced deepthroat techniques
 Deepthroat gag reflex
 Deepthroat positions
1 Deepthroat benefits
1 Deepthroat exercises
1 Deepthroat techniques for men
1 Deepthroat techniques for women
1 Deepthroat oral sex techniques.</t>
  </si>
  <si>
    <t>easy songs to learn on banjo</t>
  </si>
  <si>
    <t xml:space="preserve"> Easy banjo songs
 Beginner banjo songs
 Simple banjo tunes
 Banjo songs for beginners
 Easy banjo chords
 Learn banjo songs quickly
 Popular banjo songs
 Easy banjo tabs
 Fun banjo songs to learn
 Simple banjo melodies</t>
  </si>
  <si>
    <t>teens are stealing cars. learn social</t>
  </si>
  <si>
    <t xml:space="preserve"> Teen car theft
 Teen crime
 Stolen vehicles
 Juvenile delinquency
 Youth crime statistics
 Car theft prevention
 Teen social behavior
 Teen criminal behavior
 Youth crime trends
 Social responsibility for teens</t>
  </si>
  <si>
    <t>learn tagalog duolingo</t>
  </si>
  <si>
    <t xml:space="preserve"> Tagalog language learning
 Duolingo Tagalog course
 Learn Tagalog online
 Tagalog lessons
 Tagalog vocabulary
 Tagalog phrases
 Tagalog for beginners
 Tagalog language app
 Tagalog grammar
 Tagalog pronunciation</t>
  </si>
  <si>
    <t>can you learn to drive in a month</t>
  </si>
  <si>
    <t xml:space="preserve"> Learn to drive in a month
 Fast track driving lessons
 Intensive driving course
 Quick driving lessons
 Accelerated driving training
 Crash course driving lessons
 One month driving course
 Rapid driving instruction
 Speedy driving classes
 Learn to drive quickly</t>
  </si>
  <si>
    <t>learn korean classes near me</t>
  </si>
  <si>
    <t xml:space="preserve"> Korean language classes
 Korean language learning
 Korean language courses
 Korean language schools
 Korean language lessons
 Korean language tutoring
 Korean language programs
 Korean language workshops
 Learn Korean near me
 Korean language classes for beginners
1 Korean language immersion
1 Korean language fluency
1 Korean language proficiency
1 Korean language study groups
1 Korean language resources
1 Korean language online classes
1 Korean language private lessons
1 Korean language group classes
1 Korean language conversation practice
20. Korean language cultural immersion.</t>
  </si>
  <si>
    <t>easy drum beats to learn</t>
  </si>
  <si>
    <t xml:space="preserve"> Drum beats for beginners
 Simple drum patterns
 Basic drum rhythms
 Easy drum grooves
 Beginner drum lessons
 Drumming for beginners
 Easy drumming techniques
 Beginner drum fills
 Drumming exercises for beginners
 Step-by-step drum lessons</t>
  </si>
  <si>
    <t>how hard is it to learn to drive a motorcycle</t>
  </si>
  <si>
    <t xml:space="preserve"> Motorcycle driving skills
 Motorcycle training
 Learning to ride a motorcycle
 Motorcycle safety
 Motorcycle license
 Motorcycle lessons
 Motorcycle driving test
 Motorcycle beginner tips
 Motorcycle riding techniques
 Motorcycle education</t>
  </si>
  <si>
    <t>easy to learn cad software</t>
  </si>
  <si>
    <t xml:space="preserve"> CAD software for beginners
 Simple CAD programs
 User-friendly CAD software
 Easy to use CAD tools
 CAD software for beginners
 Intuitive CAD programs
 Basic CAD software
 CAD software for beginners free
 CAD software for non-engineers
 CAD software for students</t>
  </si>
  <si>
    <t>best way to learn chinese reddit</t>
  </si>
  <si>
    <t xml:space="preserve"> Learn Chinese Reddit
 Best way to learn Chinese
 Chinese language learning tips
 Online resources for learning Chinese
 Reddit language learning communities
 Mandarin Chinese study methods
 Chinese language learning apps
 Chinese language learning websites
 Reddit language learning recommendations
 Chinese language learning strategies</t>
  </si>
  <si>
    <t>learn telugu from english</t>
  </si>
  <si>
    <t xml:space="preserve"> Telugu language learning
 Telugu for beginners
 Learn Telugu online
 Telugu language course
 Telugu lessons in English
 Telugu language tutorial
 Telugu vocabulary
 Telugu grammar
 Telugu language classes
 Telugu language resources</t>
  </si>
  <si>
    <t>is guitar or ukulele easier to learn</t>
  </si>
  <si>
    <t xml:space="preserve"> Guitar vs ukulele
 Easier to learn guitar or ukulele
 Beginner instrument guitar or ukulele
 Which is simpler guitar or ukulele
 Differences between guitar and ukulele
 Comparing guitar and ukulele for beginners
 Best instrument for beginners guitar or ukulele
 Learning curve guitar vs ukulele
 Guitar or ukulele for beginners
 Choosing between guitar and ukulele for beginners</t>
  </si>
  <si>
    <t>learn to fly unblocked</t>
  </si>
  <si>
    <t xml:space="preserve"> Learn to fly unblocked game
 Play learn to fly unblocked
 Unblocked learn to fly online
 Learn to fly game unblocked
 Learn to fly hacked unblocked
 Learn to fly 2 unblocked
 Learn to fly 3 unblocked
 Unblocked games learn to fly
 Learn to fly unblocked weebly
 Learn to fly unblocked cool math games</t>
  </si>
  <si>
    <t>how hard is swahili to learn</t>
  </si>
  <si>
    <t xml:space="preserve"> Swahili language difficulty
 Learning Swahili difficulty level
 Is Swahili hard to learn
 Swahili language learning challenges
 Swahili language complexity
 Swahili language fluency
 Swahili language proficiency
 Swahili language skills
 Swahili language study difficulty
 Swahili language learning tips</t>
  </si>
  <si>
    <t>learn about this picture icon</t>
  </si>
  <si>
    <t xml:space="preserve"> Picture icon
 Image icon
 Picture icon meaning
 Picture icon design
 Picture icon symbolism
 Picture icon history
 Picture icon explanation
 Picture icon representation
 Picture icon significance
 Picture icon interpretation
1 Picture icon symbolism
1 Picture icon analysis
1 Picture icon information
1 Picture icon details
1 Picture icon facts</t>
  </si>
  <si>
    <t>if you want to be happy you have to let go of the past and learn to sink into the present moment.</t>
  </si>
  <si>
    <t xml:space="preserve"> Happiness
 Letting go of the past
 Living in the present
 Mindfulness
 Emotional healing
 Self-improvement
 Personal growth
 Positive mindset
 Moving forward
 Inner peace</t>
  </si>
  <si>
    <t>what resources can best help you learn about the terrain</t>
  </si>
  <si>
    <t xml:space="preserve"> Terrain learning resources
 Best terrain learning tools
 Terrain education resources
 Terrain study materials
 Top terrain learning websites
 Terrain exploration guides
 Terrain research resources
 Terrain study resources
 Terrain learning books
 Terrain knowledge sources</t>
  </si>
  <si>
    <t>mode learn sql</t>
  </si>
  <si>
    <t xml:space="preserve"> SQL basics
 SQL tutorial
 SQL training
 SQL courses
 Learn SQL online
 SQL for beginners
 SQL programming
 SQL query
 SQL commands
 SQL syntax
1 Advanced SQL
1 SQL database
1 SQL certification
1 SQL practice
1 SQL skills</t>
  </si>
  <si>
    <t>is it hard to learn how to ride a motorcycle</t>
  </si>
  <si>
    <t xml:space="preserve"> Motorcycle riding difficulty
 Learning to ride a motorcycle
 Motorcycle training
 Motorcycle riding skills
 Motorcycle safety
 Beginner motorcycle riders
 Motorcycle riding techniques
 Motorcycle riding lessons
 Motorcycle riding experience
 Motorcycle riding challenges</t>
  </si>
  <si>
    <t>hogwarts learn the password from scrope</t>
  </si>
  <si>
    <t xml:space="preserve"> Hogwarts
 Learn the password
 Scrope
 Hogwarts password
 Harry Potter
 Hogwarts security
 Hogwarts castle
 Wizarding world
 Hogwarts students
 Magic spells</t>
  </si>
  <si>
    <t>easiest bass songs to learn</t>
  </si>
  <si>
    <t xml:space="preserve"> Bass guitar songs for beginners
 Easy bass guitar songs
 Simple bass guitar songs
 Beginner bass guitar songs
 Bass guitar songs for starters
 Basic bass guitar songs
 Easy bass lines to learn
 Simple bass riffs for beginners
 Beginner-friendly bass songs
 Bass guitar songs for novices</t>
  </si>
  <si>
    <t>learn to be alone quote</t>
  </si>
  <si>
    <t xml:space="preserve"> Quotes about learning to be alone
 Solitude quotes
 Embracing solitude quotes
 Quotes about self-discovery
 Inspirational quotes about solitude
 Quotes about finding peace in solitude
 Quotes about being comfortable alone
 Self-reflection quotes
 Quotes about enjoying your own company
 Quotes about the benefits of solitude</t>
  </si>
  <si>
    <t>is alto sax hard to learn</t>
  </si>
  <si>
    <t xml:space="preserve"> Is alto saxophone difficult
 Tips for learning alto saxophone
 Beginner alto saxophone techniques
 How to play alto saxophone
 Alto saxophone for beginners
 Learn alto saxophone fast
 Easy ways to learn alto sax
 Mastering the alto saxophone
 Alto saxophone practice tips
 Overcoming challenges on alto saxophone</t>
  </si>
  <si>
    <t>time to learn russian</t>
  </si>
  <si>
    <t xml:space="preserve"> Russian language learning
 Learn Russian online
 Best way to learn Russian
 Russian language courses
 Russian language classes
 Study Russian language
 Russian language resources
 Russian language apps
 Russian language for beginners
 Tips for learning Russian</t>
  </si>
  <si>
    <t>learn to deepthroat</t>
  </si>
  <si>
    <t xml:space="preserve"> Deepthroat techniques
 How to deepthroat
 Deepthroat tips
 Deepthroat training
 Deepthroat tutorial
 Deepthroat practice
 Deepthroat techniques for beginners
 Improve deepthroat skills
 Deepthroat gag reflex
 Deepthroat positions
1 Deepthroat benefits
1 Deepthroat techniques for women
1 Deepthroat techniques for men
1 Deepthroat techniques for couples
1 Deepthroat techniques for oral sex</t>
  </si>
  <si>
    <t>best workbook to learn spanish</t>
  </si>
  <si>
    <t xml:space="preserve"> Best workbook to learn Spanish
 Spanish workbook reviews
 Top-rated Spanish workbooks
 Learn Spanish effectively with workbooks
 Workbook for learning Spanish
 Spanish language learning materials
 Beginner Spanish workbook
 Advanced Spanish workbook
 Spanish grammar workbook
 Interactive Spanish workbook</t>
  </si>
  <si>
    <t>watch linkedin learn emotional intelligence, the key determiner of success</t>
  </si>
  <si>
    <t xml:space="preserve"> Emotional intelligence on LinkedIn
 Success through emotional intelligence
 LinkedIn learning emotional intelligence
 Key determiner of success
 Emotional intelligence skills
 LinkedIn training emotional intelligence
 Benefits of emotional intelligence
 Improving emotional intelligence on LinkedIn
 Emotional intelligence in the workplace
 Success and emotional intelligence on LinkedIn</t>
  </si>
  <si>
    <t>pokemon that learn baton pass</t>
  </si>
  <si>
    <t xml:space="preserve"> Pokemon Baton Pass moves
 Baton Pass strategy
 Best Pokemon for Baton Pass
 Baton Pass competitive battling
 Baton Pass team building
 Pokemon with Baton Pass ability
 Baton Pass moveset
 Baton Pass mechanics
 Baton Pass in Pokemon battles
 Baton Pass strategy guide</t>
  </si>
  <si>
    <t>can i learn piano at 30</t>
  </si>
  <si>
    <t xml:space="preserve"> Learn piano at 30
 Piano lessons for adults
 Beginner piano lessons for adults
 Adult piano classes
 Piano learning for beginners
 Piano tutorials for adults
 Piano lessons for older beginners
 Can adults learn piano
 Piano lessons for beginners over 30
 Piano learning tips for adults</t>
  </si>
  <si>
    <t>learn to be a dom</t>
  </si>
  <si>
    <t xml:space="preserve"> Dom training
 Dominant skills
 BDSM education
 Mastering dominance
 Domination techniques
 Submissive training
 BDSM tutorials
 Dom lifestyle
 Dominant behavior
 BDSM education for beginners</t>
  </si>
  <si>
    <t>how long will it take to learn how to drive</t>
  </si>
  <si>
    <t xml:space="preserve"> Learn to drive
 Driving lessons
 Driving skills
 Driving practice
 Driving instructor
 Driver's education
 Driving school
 How long to learn driving
 Driving proficiency
 Driver training
1 Driving experience
1 Road safety
1 Defensive driving
1 Traffic rules
1 Driving test preparation</t>
  </si>
  <si>
    <t>how to learn data entry for free</t>
  </si>
  <si>
    <t xml:space="preserve"> Data entry training
 Free data entry courses
 Online data entry tutorials
 Data entry skills
 Learn data entry online
 Data entry basics
 Data entry for beginners
 Data entry certification
 Data entry practice
 Data entry tools and software</t>
  </si>
  <si>
    <t>how to learn to drive quickly</t>
  </si>
  <si>
    <t xml:space="preserve"> Fast driving lessons
 Accelerated driving course
 Quick driving skills
 Speedy driving instruction
 Rapid driving techniques
 Efficient driving practice
 Learn to drive fast
 Quick driving school
 Speedy driving tips
 Accelerated driving training</t>
  </si>
  <si>
    <t>easy country songs to learn on guitar</t>
  </si>
  <si>
    <t xml:space="preserve"> Easy country songs
 Learn guitar country songs
 Beginner country songs
 Simple country guitar songs
 Country songs for beginners
 Easy guitar songs
 Country songs to play on guitar
 Guitar songs for beginners
 Easy country guitar chords
 Simple country guitar tabs</t>
  </si>
  <si>
    <t>when do kids learn to tie shoes</t>
  </si>
  <si>
    <t xml:space="preserve"> Shoe tying age
 Kids learning to tie shoes
 Shoe tying milestones
 Teaching kids to tie shoes
 Shoe tying techniques for children
 Shoe tying tips for kids
 Shoe tying development
 Shoe tying skills
 Shoe tying age range
 Shoe tying readiness</t>
  </si>
  <si>
    <t>what does ponyboy learn in the outsiders</t>
  </si>
  <si>
    <t xml:space="preserve"> Ponyboy Curtis character development
 Outsiders novel themes
 Lessons learned in The Outsiders
 Ponyboy's growth and maturity
 S.E. Hinton character development
 Friendship and loyalty in The Outsiders
 Identity and self-discovery in The Outsiders
 Social class and stereotypes in The Outsiders
 Coming-of-age in The Outsiders
 Outsiders book analysis Ponyboy's journey</t>
  </si>
  <si>
    <t>learn to fly foo fighters chords</t>
  </si>
  <si>
    <t xml:space="preserve"> Learn to fly Foo Fighters chords
 Foo Fighters guitar chords
 How to play Learn to Fly on guitar
 Easy Foo Fighters chords
 Learn to Fly chord progression
 Foo Fighters songs on guitar
 Guitar tabs for Learn to Fly
 Acoustic guitar chords for Foo Fighters
 Learn to Fly guitar tutorial
 Foo Fighters chord diagrams</t>
  </si>
  <si>
    <t>is saxaphone hard to learn</t>
  </si>
  <si>
    <t xml:space="preserve"> Saxophone difficulty level
 Learning saxophone
 Saxophone challenges
 Mastering saxophone
 Saxophone lessons
 Saxophone techniques
 Beginner saxophone tips
 Saxophone practice
 Saxophone skills
 Saxophone mastery</t>
  </si>
  <si>
    <t>psychosocial conflict in which infants must learn to rely on others to meet their needs</t>
  </si>
  <si>
    <t xml:space="preserve"> Infant development
 Psychosocial conflict
 Trust vs mistrust
 Attachment theory
 Early childhood development
 Social-emotional development
 Infant bonding
 Secure attachment
 Caregiver relationships
 Emotional regulation in infants
1 Trusting relationships
1 Infant dependency
1 Infant self-reliance
1 Developmental milestones in infants
1 Infant socialization
1 Infant emotional needs
1 Infant mental health
1 Infant cognitive development
1 Infant social development
20. Parent-infant relationships.</t>
  </si>
  <si>
    <t>how hard is it to learn to play the saxophone</t>
  </si>
  <si>
    <t xml:space="preserve"> Saxophone playing difficulty
 Learn saxophone difficulty level
 Saxophone skill level
 Saxophone playing challenges
 Saxophone learning curve
 Mastering the saxophone
 Saxophone playing techniques
 Saxophone practice tips
 Saxophone playing proficiency
 Saxophone learning process</t>
  </si>
  <si>
    <t>learn lash extensions</t>
  </si>
  <si>
    <t xml:space="preserve"> Lash extensions tutorial
 How to apply lash extensions
 Eyelash extensions training
 Lash extension courses
 Online lash extension classes
 Lash extension certification
 Professional lash extension training
 Best lash extension techniques
 Lash extension workshops
 Beginner lash extension tips</t>
  </si>
  <si>
    <t>learn to fly unblock</t>
  </si>
  <si>
    <t xml:space="preserve"> Learn to fly unblock
 Flight training unblock
 Pilot training unblock
 Aviation lessons unblock
 Flight simulator unblock
 Aircraft controls unblock
 Flying techniques unblock
 Aviation school unblock
 Flight instruction unblock
 Pilot certification unblock</t>
  </si>
  <si>
    <t>foo fighters learn to fly chords</t>
  </si>
  <si>
    <t xml:space="preserve"> Foo Fighters
 Learn to Fly
 Chords
 Guitar
 Tab
 Tutorial
 Easy
 Acoustic
 Lesson
 Lyrics
1 Song
1 Dave Grohl
1 Music
1 Rock
1 Play</t>
  </si>
  <si>
    <t>learn to sew kits for beginners</t>
  </si>
  <si>
    <t xml:space="preserve"> Sewing kits for beginners
 Learn to sew kits
 Beginner sewing supplies
 Sewing starter kits
 Easy sewing kits
 Sewing projects for beginners
 Sewing kits for adults
 DIY sewing kits
 Beginner sewing tools
 Sewing kits for kids</t>
  </si>
  <si>
    <t>how to learn truck dispatching</t>
  </si>
  <si>
    <t xml:space="preserve"> Truck dispatching training
 Dispatch training for truck drivers
 Learn truck dispatching online
 Truck dispatching courses
 Dispatching for trucking companies
 Truck dispatching certification
 Dispatching software for trucks
 Dispatching procedures for trucks
 Truck dispatching job skills
 Truck dispatching career opportunities</t>
  </si>
  <si>
    <t>easy bass songs to learn</t>
  </si>
  <si>
    <t xml:space="preserve"> Bass guitar songs for beginners
 Simple bass guitar tunes
 Easy bass guitar tabs
 Beginner bass guitar songs
 Bass guitar songs for starters
 Basic bass guitar songs
 Learn to play bass guitar songs
 Easy bass guitar riffs
 Simple bass guitar songs to practice
 Beginner-friendly bass guitar songs</t>
  </si>
  <si>
    <t>how to learn petrificus totalus hogwarts legacy</t>
  </si>
  <si>
    <t xml:space="preserve"> Petrificus Totalus
 Hogwarts Legacy
 Learn Petrificus Totalus
 Harry Potter spells
 Hogwarts spells
 Petrificus Totalus tutorial
 Hogwarts Legacy gameplay
 Magical spells
 How to cast Petrificus Totalus
 Hogwarts Legacy guide</t>
  </si>
  <si>
    <t>how long does it take to learn sql</t>
  </si>
  <si>
    <t xml:space="preserve"> SQL learning time
 SQL beginner guide
 SQL tutorial duration
 SQL training period
 SQL learning curve
 SQL study time
 SQL mastery timeline
 SQL skill development
 SQL education duration
 SQL proficiency timetable</t>
  </si>
  <si>
    <t>beginner songs to learn on electric guitar</t>
  </si>
  <si>
    <t xml:space="preserve"> Beginner electric guitar songs
 Easy electric guitar songs for beginners
 Simple electric guitar songs
 Beginner electric guitar chords
 Electric guitar songs for starters
 Basic electric guitar songs
 Electric guitar songs for beginners
 Easy electric guitar riffs for beginners
 Popular beginner electric guitar songs
 Learning electric guitar songs for beginners</t>
  </si>
  <si>
    <t>according to noam chomsky, humans have the innate ability to learn language.</t>
  </si>
  <si>
    <t xml:space="preserve"> Noam Chomsky language acquisition
 Innate language ability
 Humans language learning
 Chomsky linguistic theory
 Language acquisition theory
 Chomsky innate language capacity
 Language learning capacity
 Chomsky linguistic ability
 Chomsky language development
 Language acquisition in humans</t>
  </si>
  <si>
    <t>can mudkip learn belly drum</t>
  </si>
  <si>
    <t xml:space="preserve"> Mudkip belly drum move
 Mudkip belly drum ability
 Mudkip belly drum TM
 How to teach Mudkip belly drum
 Mudkip belly drum strategy
 Mudkip belly drum move set
 Mudkip belly drum competitive
 Mudkip belly drum move list
 Belly drum move Mudkip
 Mudkip belly drum generation</t>
  </si>
  <si>
    <t>when did luffy learn gear 2</t>
  </si>
  <si>
    <t xml:space="preserve"> Luffy Gear 2nd
 Luffy Gear Second
 Monkey D. Luffy Gear 2
 One Piece Luffy Gear 2nd
 Luffy Gear Second episode
 Luffy Gear 2 training
 Luffy Gear 2 power
 Luffy Gear 2 abilities
 Luffy Gear 2 techniques
 Luffy Gear 2 transformation</t>
  </si>
  <si>
    <t>how long does it take to learn javascript</t>
  </si>
  <si>
    <t xml:space="preserve"> JavaScript learning time
 Learn JavaScript duration
 Time to master JavaScript
 JavaScript learning curve
 How long to become proficient in JavaScript
 JavaScript skill development
 Learning JavaScript timeline
 JavaScript proficiency timeline
 JavaScript mastery time frame
 How to learn JavaScript quickly</t>
  </si>
  <si>
    <t>learn to freestyle rap</t>
  </si>
  <si>
    <t xml:space="preserve"> Freestyle rap techniques
 Freestyle rap tutorial
 How to freestyle rap
 Freestyle rap tips
 Improving freestyle rap skills
 Freestyle rap exercises
 Freestyle rap practice
 Freestyle rap classes
 Freestyle rap workshops
 Freestyle rap lessons</t>
  </si>
  <si>
    <t>better learn chinese</t>
  </si>
  <si>
    <t xml:space="preserve"> Learn Chinese
 Chinese language learning
 Mandarin Chinese
 Chinese lessons
 Chinese language course
 Chinese language classes
 How to learn Chinese
 Chinese language fluency
 Improve Chinese skills
 Chinese language proficiency
1 Study Chinese
1 Chinese language resources
1 Chinese language apps
1 Chinese language tips
1 Chinese language tools</t>
  </si>
  <si>
    <t>what is a good martial art to learn</t>
  </si>
  <si>
    <t xml:space="preserve"> Best martial arts for beginners
 Top martial arts styles to learn
 Choosing the right martial art
 Benefits of learning martial arts
 Self-defense techniques
 Popular martial arts disciplines
 Martial arts for fitness
 Traditional vs modern martial arts
 Martial arts for kids
 Finding the best martial arts school</t>
  </si>
  <si>
    <t>what year do you learn trigonometry</t>
  </si>
  <si>
    <t xml:space="preserve"> Trigonometry learning year
 Trigonometry education timeline
 When is trigonometry taught
 Trigonometry grade level
 Trigonometry curriculum year
 Trigonometry school year
 Trigonometry learning age
 Trigonometry academic year
 Trigonometry educational stage
 Trigonometry study year</t>
  </si>
  <si>
    <t>what do you learn in physics in high school</t>
  </si>
  <si>
    <t xml:space="preserve"> Physics curriculum high school
 High school physics concepts
 Physics topics for high school students
 High school physics lessons
 Physics principles for high school
 High school physics curriculum
 Physics education in high school
 High school physics experiments
 Physics theories for high school
 High school physics course description</t>
  </si>
  <si>
    <t>is albanian hard to learn</t>
  </si>
  <si>
    <t xml:space="preserve"> Albanian language difficulty
 Learning Albanian language
 Is Albanian easy to learn
 Albanian language challenges
 Tips for learning Albanian
 Albanian language resources
 Best way to learn Albanian
 Albanian language study
 Difficulty of learning Albanian
 Learning Albanian for beginners</t>
  </si>
  <si>
    <t>what grade do you learn pythagorean theorem</t>
  </si>
  <si>
    <t xml:space="preserve"> Pythagorean theorem grade level
 Pythagorean theorem education level
 Pythagorean theorem learning age
 Pythagorean theorem curriculum grade
 Pythagorean theorem school grade
 Pythagorean theorem grade requirement
 Pythagorean theorem grade level standard
 Pythagorean theorem grade level expectation
 Pythagorean theorem grade level knowledge
 Pythagorean theorem grade level understanding</t>
  </si>
  <si>
    <t>how many hours to learn russian</t>
  </si>
  <si>
    <t xml:space="preserve"> Learn Russian language
 Russian language learning hours
 Russian language study time
 How long to learn Russian
 Russian language fluency
 Russian language proficiency
 Russian language learning tips
 Russian language resources
 Best way to learn Russian
 Russian language courses online</t>
  </si>
  <si>
    <t>if you want to be happy you have to let go of the past and learn to sink into the present moment</t>
  </si>
  <si>
    <t xml:space="preserve"> Happiness
 Letting go of the past
 Living in the present
 Mindfulness
 Acceptance
 Moving forward
 Emotional healing
 Self-improvement
 Positive mindset
 Emotional well-being
1 Mental health
1 Letting go of regrets
1 Finding peace
1 Living in the moment
1 Self-awareness</t>
  </si>
  <si>
    <t>smart sketcher ssp213 learn to draw, blue/white</t>
  </si>
  <si>
    <t xml:space="preserve"> Smart Sketcher SSP213
 Learn to draw
 Blue/white
 Drawing tablet
 Artistic skills
 Digital drawing
 Creative tool
 Educational toy
 Step-by-step drawing
 Interactive learning
1 Drawing for beginners
1 Sketching device
1 Art lessons
1 Drawing app
1 Children's art tool</t>
  </si>
  <si>
    <t>best guitar scales to learn</t>
  </si>
  <si>
    <t xml:space="preserve"> Guitar scales
 Guitar lessons
 Music theory
 Beginner guitar scales
 Advanced guitar scales
 Major scales
 Minor scales
 Pentatonic scales
 Blues scales
 Guitar technique
1 Guitar practice
1 Guitar exercises
1 Improvisation
1 Guitar soloing
1 Guitar fretboard</t>
  </si>
  <si>
    <t>how hard is it to learn the flute</t>
  </si>
  <si>
    <t xml:space="preserve"> Flute learning difficulty
 Flute learning curve
 Flute playing challenges
 Flute skill development
 Flute technique mastery
 Learning flute as a beginner
 Flute playing proficiency
 Flute mastery difficulty
 Flute learning process
 Flute playing complexity</t>
  </si>
  <si>
    <t>_______ skills are things you learn in school or receive special training on.</t>
  </si>
  <si>
    <t xml:space="preserve"> School skills
 Training skills
 Educational skills
 Learning skills
 Specialized skills
 Classroom skills
 Academic skills
 Vocational skills
 Professional skills
 Skill development
1 Skill acquisition
1 Training programs
1 School curriculum
1 Educational training
1 Skill-building techniques</t>
  </si>
  <si>
    <t>learn onestream</t>
  </si>
  <si>
    <t>- Onestream training
- Onestream tutorials
- Onestream certification
- Onestream courses
- Onestream online learning
- Onestream software
- Onestream platform
- Onestream education
- Onestream skills
- Onestream classes
- Onestream workshop
- Onestream resources
- Onestream tips
- Onestream best practices
- Onestream tutorials for beginners</t>
  </si>
  <si>
    <t>when can i learn to drive</t>
  </si>
  <si>
    <t xml:space="preserve"> Driving age requirements
 Learning to drive age
 Driver's license age
 Driving lessons age
 Minimum age to learn to drive
 Teen driving age
 Driving permit age
 Legal driving age
 Young driver age
 Getting a driver's license age</t>
  </si>
  <si>
    <t>is it easy to learn asl</t>
  </si>
  <si>
    <t xml:space="preserve"> Learn ASL
 American Sign Language
 ASL classes
 ASL resources
 ASL learning tips
 ASL basics
 Easy ASL
 ASL for beginners
 ASL tutorials
 ASL lessons</t>
  </si>
  <si>
    <t>can i learn to drive in a month</t>
  </si>
  <si>
    <t xml:space="preserve"> Learn to drive in a month
 Intensive driving course
 Fast track driving lessons
 Quick driving lessons
 Accelerated driving course
 Crash course driving lessons
 One month driving course
 Learn to drive quickly
 Speedy driving lessons
 Rapid driving course</t>
  </si>
  <si>
    <t>age to learn to tie shoes</t>
  </si>
  <si>
    <t xml:space="preserve"> What age to learn to tie shoes
 Shoe tying age
 When to teach shoe tying
 Shoe tying for kids
 Teaching kids to tie shoes
 Best age to learn shoe tying
 Shoe tying tips for children
 Shoe tying techniques for kids
 Easy ways to teach shoe tying
 Shoe tying milestone age</t>
  </si>
  <si>
    <t>how hard is it to learn sql</t>
  </si>
  <si>
    <t xml:space="preserve"> Learn SQL
 SQL learning difficulty
 SQL basics
 SQL beginner guide
 SQL tutorial
 SQL training
 SQL for beginners
 SQL difficulty level
 SQL learning curve
 SQL skills development</t>
  </si>
  <si>
    <t>how hard to learn saxophone</t>
  </si>
  <si>
    <t xml:space="preserve"> Saxophone learning difficulty
 Saxophone skill level
 Beginner saxophone challenges
 Saxophone playing difficulty
 Learning curve for saxophone
 Mastering the saxophone
 Difficulty of playing saxophone
 Saxophone learning process
 Saxophone playing skills
 Saxophone proficiency level</t>
  </si>
  <si>
    <t>is learn from lucas legit</t>
  </si>
  <si>
    <t xml:space="preserve"> Learn from Lucas reviews
 Is Learn from Lucas a scam
 Learn from Lucas testimonials
 Learn from Lucas course
 Learn from Lucas success stories
 Learn from Lucas legitimacy
 Learn from Lucas online program
 Learn from Lucas feedback
 Learn from Lucas scam or legit
 Learn from Lucas mentorship</t>
  </si>
  <si>
    <t>average age to learn to ride a bike without training wheels</t>
  </si>
  <si>
    <t xml:space="preserve"> Average age to ride a bike without training wheels
 Learning to ride a bike without training wheels
 Bike riding age milestone
 Teaching kids to ride a bike
 Bike riding skills development
 Average age for kids to ride a bike
 Kids bike riding milestones
 Bike riding without training wheels
 How to teach a child to ride a bike
 Bike riding readiness age</t>
  </si>
  <si>
    <t>k means clustering scikit learn</t>
  </si>
  <si>
    <t xml:space="preserve"> K means clustering
 Scikit learn
 Clustering algorithms
 Unsupervised learning
 Python clustering
 Machine learning clustering
 Data clustering techniques
 K means clustering tutorial
 Scikit learn clustering example
 Clustering with scikit learn</t>
  </si>
  <si>
    <t>how long does it take to learn russian from english</t>
  </si>
  <si>
    <t xml:space="preserve"> Learn Russian from English
 Russian language learning time
 How long to learn Russian
 Russian language fluency
 Russian language proficiency
 Russian language study duration
 Learning Russian as an English speaker
 Time to become fluent in Russian
 Russian language learning timeline
 Russian language skills development</t>
  </si>
  <si>
    <t>top martial arts to learn</t>
  </si>
  <si>
    <t xml:space="preserve"> Top martial arts
 Best martial arts to learn
 Popular martial arts styles
 Martial arts for self-defense
 Top martial arts for beginners
 Martial arts training
 Martial arts classes near me
 Traditional martial arts
 Mixed martial arts
 Martial arts schools
1 Martial arts techniques
1 Martial arts benefits
1 Martial arts for kids
1 Martial arts for fitness
1 Martial arts rankings</t>
  </si>
  <si>
    <t>fisher price learn and laugh</t>
  </si>
  <si>
    <t xml:space="preserve"> Fisher Price Learn and Laugh
 Educational toys for toddlers
 Interactive baby toys
 Developmental toys for infants
 Fisher Price Laugh and Learn series
 Toddler learning toys
 Fisher Price educational toys
 Baby toys with lights and sounds
 Fisher Price laugh and learn puppy
 Best toys for early childhood development.</t>
  </si>
  <si>
    <t>first song to learn on electric guitar</t>
  </si>
  <si>
    <t xml:space="preserve"> Electric guitar beginner songs
 Easy electric guitar songs for beginners
 Best first electric guitar song
 Simple electric guitar songs to learn
 Beginner electric guitar chords
 Electric guitar songs for newbies
 First electric guitar lesson songs
 Basic electric guitar songs
 Popular beginner electric guitar songs
 Easiest electric guitar songs to play</t>
  </si>
  <si>
    <t>children learn what they live poem</t>
  </si>
  <si>
    <t xml:space="preserve"> Children learn what they live poem
 Parenting poem
 Family values poem
 Moral values for kids
 Parenting advice
 Teaching children values
 Children's behavior poem
 Positive parenting
 Teaching by example
 Children's life lessons poem</t>
  </si>
  <si>
    <t>when do kids learn to count to 10</t>
  </si>
  <si>
    <t xml:space="preserve"> Child development counting skills
 Counting milestones for children
 Early math skills for kids
 Learning to count to 10
 Counting activities for toddlers
 Counting games for preschoolers
 Teaching kids to count
 Counting skills in early childhood
 Counting to 10 age range
 Developmental stages of counting in children</t>
  </si>
  <si>
    <t>learn how to sew clothes near me</t>
  </si>
  <si>
    <t xml:space="preserve"> Sewing classes near me
 Sewing workshops
 Sewing lessons
 Sewing courses
 Sewing tutorials
 Sewing classes for beginners
 Sewing classes for adults
 Sewing classes for kids
 Sewing classes for teens
 Sewing classes for all levels
1 Local sewing classes
1 Sewing classes in [city name]
1 Learn to sew clothes
1 Sewing classes for garment making
1 Sewing classes for fashion design
1 Sewing classes for clothing construction
1 Sewing classes for apparel creation
1 Sewing classes for wardrobe building
1 Sewing classes for handmade clothing
20. Sewing classes for custom clothing creation.</t>
  </si>
  <si>
    <t>when do babies learn to kiss</t>
  </si>
  <si>
    <t xml:space="preserve"> Baby kissing development
 Infant kissing milestones
 When do babies start kissing?
 Baby affection development
 Kissing milestones in babies
 Baby bonding through kissing
 Baby physical affection milestones
 Baby social development through kissing
 Baby emotional development through kissing
 Baby developmental stages for kissing</t>
  </si>
  <si>
    <t>watch chatgpt complete guide: learn midjourney, chatgpt 4 &amp; more</t>
  </si>
  <si>
    <t xml:space="preserve"> Watch ChatGPT complete guide
 ChatGPT midjourney
 ChatGPT 4
 ChatGPT tutorial
 ChatGPT features
 ChatGPT updates
 ChatGPT tips
 ChatGPT tricks
 ChatGPT tutorial video
 ChatGPT tutorial for beginners</t>
  </si>
  <si>
    <t>fisher-price laugh &amp; learn baby &amp; toddler toy wake up &amp; learn coffee mug</t>
  </si>
  <si>
    <t xml:space="preserve"> Fisher-Price
 Laugh &amp; Learn
 Baby &amp; Toddler Toy
 Wake Up &amp; Learn
 Coffee Mug
 Educational Toy
 Interactive Toy
 Developmental Toy
 Learning Toy
 Baby Gift
1 Toddler Toy
1 Fisher-Price Toy
1 Toy for Infants
1 Toy for Babies
1 Early Learning Toy</t>
  </si>
  <si>
    <t>learn to speak chinese meme</t>
  </si>
  <si>
    <t xml:space="preserve"> Chinese language learning meme
 Speak Chinese memes
 Funny Chinese language memes
 Learn Chinese through memes
 Chinese language humor
 Mandarin language meme
 Language learning jokes
 Chinese language meme generator
 Hilarious Chinese phrases
 Memes for learning Chinese</t>
  </si>
  <si>
    <t>should i learn muay thai or bjj first</t>
  </si>
  <si>
    <t xml:space="preserve"> Muay Thai vs BJJ
 Which martial art to learn first
 Benefits of learning Muay Thai
 Benefits of learning BJJ
 Muay Thai techniques
 BJJ techniques
 Comparison of Muay Thai and BJJ
 Best martial art for self-defense
 Muay Thai training
 BJJ training
1 Muay Thai classes
1 BJJ classes
1 Muay Thai for beginners
1 BJJ for beginners
1 How to choose between Muay Thai and BJJ</t>
  </si>
  <si>
    <t>age to learn piano</t>
  </si>
  <si>
    <t xml:space="preserve"> What age is best to start learning piano
 Ideal age to begin piano lessons
 Age for piano lessons
 Starting piano lessons at different ages
 When to start learning piano
 Age-appropriate piano lessons
 Best age to start piano
 Piano lessons for children
 Piano lessons for adults
 Piano lessons for beginners</t>
  </si>
  <si>
    <t>learn aws cdk</t>
  </si>
  <si>
    <t xml:space="preserve"> AWS CDK tutorial
 AWS CDK beginner's guide
 AWS CDK training
 AWS CDK course
 AWS CDK certification
 AWS CDK best practices
 AWS CDK examples
 AWS CDK hands-on
 AWS CDK development
 AWS CDK resources</t>
  </si>
  <si>
    <t>do 2nd graders learn multiplication</t>
  </si>
  <si>
    <t xml:space="preserve"> Multiplication for 2nd graders
 Teaching multiplication to 2nd graders
 Multiplication skills for second graders
 How 2nd graders learn multiplication
 Multiplication activities for 2nd graders
 Multiplication worksheets for 2nd graders
 Multiplication strategies for second graders
 2nd grade math curriculum multiplication
 Importance of learning multiplication in 2nd grade
 Multiplication games for 2nd graders</t>
  </si>
  <si>
    <t>burning photos, had to learn to let go to learn to let go</t>
  </si>
  <si>
    <t xml:space="preserve"> Letting go of burning photos
 Coping with loss of photos
 Moving on from burning photos
 Healing from loss of memories
 Emotional impact of burning photos
 Dealing with grief from lost photos
 Learning to let go of sentimental items
 Finding closure after burning photos
 Accepting loss of photos
 Overcoming attachment to physical possessions</t>
  </si>
  <si>
    <t>pokemon that can learn belly drum</t>
  </si>
  <si>
    <t xml:space="preserve"> Belly Drum Pokemon
 Pokemon with Belly Drum
 Belly Drum move in Pokemon
 Best Pokemon for Belly Drum
 Belly Drum strategy in Pokemon
 How to teach Belly Drum to Pokemon
 Pokemon that can learn Belly Drum TM
 Belly Drum competitive Pokemon
 Belly Drum sweeper Pokemon
 Belly Drum setup Pokemon</t>
  </si>
  <si>
    <t>laugh and learn games</t>
  </si>
  <si>
    <t xml:space="preserve"> Educational games
 Interactive learning
 Fun learning activities
 Laugh and learn activities
 Educational games for kids
 Learning through play
 Educational games for toddlers
 Laugh and learn games for preschoolers
 Learning games for children
 Fun educational games</t>
  </si>
  <si>
    <t>hogwarts legacy learn imperio</t>
  </si>
  <si>
    <t xml:space="preserve"> Hogwarts Legacy
 Imperio spell
 Harry Potter game
 Hogwarts RPG
 Wizarding world
 Hogwarts Legacy gameplay
 Imperio curse
 Magical spells
 Hogwarts Legacy release date
 Hogwarts Legacy news</t>
  </si>
  <si>
    <t>best podcast to learn something</t>
  </si>
  <si>
    <t xml:space="preserve"> Best educational podcasts
 Podcasts for learning
 Top educational shows
 Podcasts for personal growth
 Best podcasts for self-improvement
 Educational podcast recommendations
 Podcasts for lifelong learning
 Top podcasts for knowledge
 Educational audio shows
 Podcasts for expanding your mind</t>
  </si>
  <si>
    <t>learn to fly 3 unblocked</t>
  </si>
  <si>
    <t xml:space="preserve"> Learn to fly 3 unblocked
 Play learn to fly 3 unblocked
 Free learn to fly 3 unblocked
 Learn to fly 3 online game
 Learn to fly 3 hacked
 Learn to fly 3 weebly
 Learn to fly 3 cool math games
 Learn to fly 3 unblocked games
 Learn to fly 3 game
 Learn to fly 3 unblocked at school</t>
  </si>
  <si>
    <t>fisher price laugh and learn crawl around car</t>
  </si>
  <si>
    <t xml:space="preserve"> Fisher Price Laugh and Learn Crawl Around Car
 Baby activity car
 Interactive baby car toy
 Fisher Price car walker
 Crawl around car toy
 Educational baby car toy
 Fisher Price laugh and learn car
 Baby car playset
 Toddler activity car
 Baby car walker with music</t>
  </si>
  <si>
    <t>fisher price mix and learn dj table</t>
  </si>
  <si>
    <t xml:space="preserve"> Fisher Price Mix and Learn DJ Table
 Fisher Price DJ Table
 Fisher Price Mix and Learn
 Fisher Price toy DJ table
 Fisher Price DJ table for kids
 Fisher Price music toy
 Fisher Price interactive DJ table
 Fisher Price learning toy
 Fisher Price toy for toddlers
 Fisher Price musical playset</t>
  </si>
  <si>
    <t>learn about this picture windows 11</t>
  </si>
  <si>
    <t xml:space="preserve"> Picture windows 11
 Windows 11 features
 Windows 11 updates
 Windows 11 review
 Windows 11 specifications
 Windows 11 design
 Windows 11 customization
 Windows 11 interface
 Windows 11 tutorial
 Windows 11 tips and tricks</t>
  </si>
  <si>
    <t>is it hard to learn how to drive a motorcycle</t>
  </si>
  <si>
    <t xml:space="preserve"> Motorcycle driving
 Motorcycle training
 Motorcycle lessons
 Motorcycle safety
 Motorcycle skills
 Motorcycle practice
 Motorcycle beginner
 Motorcycle experience
 Motorcycle challenges
 Motorcycle license requirements</t>
  </si>
  <si>
    <t>i want to learn about cars</t>
  </si>
  <si>
    <t xml:space="preserve"> Car learning
 Automotive education
 Car basics
 Car knowledge
 Vehicle information
 Car enthusiasts
 Automobile education
 Car maintenance tips
 Car terminology
 Car resources
1 Car beginner guide
1 Car learning resources
1 Car facts
1 Car types
1 Car history
1 Car models
1 Car features
1 Car technology
1 Car safety tips
20. Car buying guide</t>
  </si>
  <si>
    <t>does zuko ever learn to bend lightning</t>
  </si>
  <si>
    <t xml:space="preserve"> Zuko bending lightning
 Zuko learning lightning bending
 Zuko bending techniques
 Avatar Zuko lightning bending
 Zuko firebending skills
 Zuko bending abilities
 Zuko mastering lightning bending
 Zuko bending progression
 Zuko bending training
 Zuko bending techniques in Avatar</t>
  </si>
  <si>
    <t>what moves can gardevoir learn</t>
  </si>
  <si>
    <t xml:space="preserve"> Gardevoir moveset
 Gardevoir best moves
 Gardevoir move list
 Gardevoir move tutor
 Gardevoir movepool
 Gardevoir moveset gen 8
 Gardevoir moveset competitive
 Gardevoir moveset smogon
 Gardevoir moveset sword and shield
 Gardevoir moveset ultra moon</t>
  </si>
  <si>
    <t>how hard is it to learn hebrew</t>
  </si>
  <si>
    <t xml:space="preserve"> Learn Hebrew difficulty
 Hebrew language learning
 Hebrew language difficulty
 Learning Hebrew challenges
 Is learning Hebrew difficult
 Hebrew language skills
 Hebrew language fluency
 Learning Hebrew tips
 Hebrew language proficiency
 Learn Hebrew quickly</t>
  </si>
  <si>
    <t>why is it important to learn to identify the eight parts of speech?</t>
  </si>
  <si>
    <t xml:space="preserve"> Parts of speech
 Grammar
 Language learning
 English language
 Language skills
 Linguistics
 Writing skills
 Communication
 Language structure
 Educational benefits</t>
  </si>
  <si>
    <t>learn to do nails at home for free</t>
  </si>
  <si>
    <t xml:space="preserve"> DIY nail art
 Nail care at home
 Free nail tutorials
 Nail painting tips
 Home manicure techniques
 Nail design ideas
 Easy nail art for beginners
 Nail polish application
 Nail shaping and filing
 Nail art hacks for beginners</t>
  </si>
  <si>
    <t>how did taylor swift learn to play guitar</t>
  </si>
  <si>
    <t xml:space="preserve"> Taylor Swift guitar lessons
 Taylor Swift guitar playing
 Taylor Swift guitar skills
 Taylor Swift guitar journey
 Taylor Swift guitar practice
 Taylor Swift guitar technique
 Taylor Swift guitar learning process
 Taylor Swift guitar tutorials
 Taylor Swift guitar chords
 Taylor Swift guitar inspiration</t>
  </si>
  <si>
    <t>songs to learn how to sing</t>
  </si>
  <si>
    <t xml:space="preserve"> Songs for vocal practice
 Beginner singing songs
 Easy songs to learn to sing
 Vocal exercises songs
 Popular songs to practice singing
 Best songs for vocal training
 Singing repertoire songs
 Songs for vocal range development
 Singing technique songs
 Songs for improving pitch and tone</t>
  </si>
  <si>
    <t>leapfrog scoop and learn ice cream cart deluxe</t>
  </si>
  <si>
    <t xml:space="preserve"> LeapFrog scoop and learn ice cream cart deluxe
 Interactive ice cream cart toy
 Educational ice cream cart toy
 LeapFrog ice cream cart
 Learning ice cream cart toy
 Ice cream cart for kids
 LeapFrog educational toys
 Electronic ice cream cart toy
 LeapFrog scoop and learn toy
 Interactive learning cart for kids</t>
  </si>
  <si>
    <t>learn emotional intelligence, the key determiner of success videos</t>
  </si>
  <si>
    <t xml:space="preserve"> Emotional intelligence training videos
 Improve emotional intelligence skills
 Emotional intelligence development videos
 Key to success emotional intelligence
 Emotional intelligence workshop videos
 Emotional intelligence coaching online
 Emotional intelligence mastery videos
 Enhance emotional intelligence through videos
 Emotional intelligence for personal growth
 Emotional intelligence for professional success videos</t>
  </si>
  <si>
    <t>how fast can i learn how to drive</t>
  </si>
  <si>
    <t xml:space="preserve"> Learn to drive quickly
 Fast driving lessons
 Speedy driving instruction
 Rapid driving skills
 Quick driving course
 Accelerated driving training
 Efficient driving education
 Learn to drive in record time
 Speed up learning to drive
 Fast track driving lessons</t>
  </si>
  <si>
    <t>asl sign for learn</t>
  </si>
  <si>
    <t xml:space="preserve"> ASL sign for learn
 American Sign Language learn sign
 ASL learning sign
 ASL sign language for learn
 Learn ASL signs
 How to sign learn in ASL
 ASL sign for education
 ASL sign for study
 ASL sign for knowledge
 ASL sign for teach</t>
  </si>
  <si>
    <t>hah.docebosaas.com/learn/signin help at</t>
  </si>
  <si>
    <t xml:space="preserve"> Docebo SaaS
 Sign in help
 Docebo SaaS login
 Docebo SaaS support
 Docebo SaaS troubleshooting
 Docebo SaaS sign in assistance
 Docebo SaaS account help
 Docebo SaaS user guide
 Docebo SaaS login issues
 Docebo SaaS technical support</t>
  </si>
  <si>
    <t>is plumbing hard to learn</t>
  </si>
  <si>
    <t xml:space="preserve"> Plumbing basics
 Plumbing skills
 Plumbing training
 Plumbing apprenticeship
 Plumbing career
 Plumbing knowledge
 Plumbing education
 Plumbing skills development
 Plumbing courses
 Plumbing certification
1 Plumbing job prospects
1 Plumbing industry
1 Plumbing tools
1 Plumbing techniques
1 Plumbing experience</t>
  </si>
  <si>
    <t>learn math fast system</t>
  </si>
  <si>
    <t xml:space="preserve"> Math learning system
 Speedy math learning
 Quick math education
 Rapid math skills
 Efficient math learning
 Accelerated math program
 Fast math mastery
 Quick math techniques
 Learn math quickly
 Math learning strategies</t>
  </si>
  <si>
    <t>learn embroidery kit</t>
  </si>
  <si>
    <t xml:space="preserve"> Embroidery kit
 DIY embroidery
 Beginner embroidery kit
 Learn embroidery
 Embroidery starter kit
 Embroidery supplies
 Embroidery patterns
 Embroidery tools
 Embroidery tutorial
 Embroidery for beginners</t>
  </si>
  <si>
    <t>easiest song to learn on drums</t>
  </si>
  <si>
    <t xml:space="preserve"> Beginner drum songs
 Simple drum songs
 Easy drum beats
 Drumming for beginners
 Drumming tutorials
 Basic drum patterns
 Drumming techniques for beginners
 Easy drum songs for beginners
 Drumming lessons for beginners
 Drumming tips for beginners</t>
  </si>
  <si>
    <t>is it hard to learn to crochet</t>
  </si>
  <si>
    <t xml:space="preserve"> Crochet beginners
 Crochet tutorials
 Crochet for beginners
 Learning to crochet
 Crochet techniques
 Crochet basics
 Easy crochet projects
 Crochet for beginners step by step
 Crochet beginner tips
 How to crochet for beginners</t>
  </si>
  <si>
    <t>why should you learn about the constitution</t>
  </si>
  <si>
    <t xml:space="preserve"> Importance of learning about the constitution
 Benefits of understanding the constitution
 Reasons to study the constitution
 Constitutional knowledge advantages
 Constitution education benefits
 Why learn about the constitution
 Understanding the constitution's significance
 Constitutional literacy advantages
 Importance of constitutional knowledge
 Benefits of constitutional education</t>
  </si>
  <si>
    <t>learn from lucas review</t>
  </si>
  <si>
    <t xml:space="preserve"> Learn from Lucas review
 Lucas review feedback
 Lucas review tips
 Lucas review strategies
 Lucas review techniques
 Lucas review best practices
 How to improve from Lucas review
 Lucas review analysis
 Lucas review success stories
 Lucas review case studies</t>
  </si>
  <si>
    <t>is it hard to learn the flute</t>
  </si>
  <si>
    <t xml:space="preserve"> Flute learning difficulty
 Flute playing challenges
 Difficulty of learning flute
 Flute playing skills
 Flute learning process
 Flute technique difficulty
 Flute playing tips
 Flute learning resources
 Flute practice strategies
 Flute learning curve</t>
  </si>
  <si>
    <t>is the flute easy to learn</t>
  </si>
  <si>
    <t xml:space="preserve"> Flute learning
 Flute lessons
 Flute beginner
 Flute tutorial
 Flute practice
 Flute techniques
 Flute tips
 Flute for beginners
 Flute difficulty
 Flute skills
1 Flute mastery
1 Flute playing
1 Flute progress
1 Flute challenges
1 Flute improvement</t>
  </si>
  <si>
    <t>why is it important to learn and take advice from people who are successful</t>
  </si>
  <si>
    <t xml:space="preserve"> Success advice
 Learning from successful people
 Importance of mentorship
 Success tips
 Wisdom of successful individuals
 Advice from successful entrepreneurs
 Learning from successful leaders
 Importance of guidance from successful people
 Success mentorship
 Benefits of seeking advice from successful individuals</t>
  </si>
  <si>
    <t>best bike to learn on</t>
  </si>
  <si>
    <t xml:space="preserve"> Best beginner bike
 Easy to learn bike
 Beginner-friendly bicycle
 Top bikes for beginners
 Best bike for new riders
 Beginner bike recommendations
 Beginner-friendly cycling options
 Easy to ride bikes for beginners
 Best bikes for novice riders
 Beginner bike buying guide</t>
  </si>
  <si>
    <t>download linkedin learn emotional intelligence, the key determiner of success</t>
  </si>
  <si>
    <t xml:space="preserve"> LinkedIn emotional intelligence download
 Emotional intelligence success
 LinkedIn learning emotional intelligence
 Emotional intelligence skills
 Success through emotional intelligence
 Emotional intelligence training
 LinkedIn emotional intelligence course
 Emotional intelligence development
 Key determiner of success
 Emotional intelligence resources</t>
  </si>
  <si>
    <t>best fighting to learn</t>
  </si>
  <si>
    <t xml:space="preserve"> Best fighting styles to learn
 Top martial arts for beginners
 Learn self-defense techniques
 Beginner-friendly martial arts
 Best fighting techniques for self-defense
 Top martial arts for fitness
 Beginner martial arts classes
 Self-defense training for beginners
 Best martial arts for women
 Martial arts for kids</t>
  </si>
  <si>
    <t>starfall learn to read with phonics learn mathematics</t>
  </si>
  <si>
    <t xml:space="preserve"> Starfall
 Learn to read
 Phonics
 Mathematics
 Reading skills
 Educational games
 Interactive learning
 Early childhood education
 Reading comprehension
 Math games
1 Alphabet recognition
1 Number recognition
1 Educational apps
1 Homeschooling resources
1 Online learning platform</t>
  </si>
  <si>
    <t>how to learn data entry online free</t>
  </si>
  <si>
    <t xml:space="preserve"> Online data entry courses
 Free data entry tutorials
 Learn data entry for free
 Data entry training online
 Data entry skills
 Online data entry classes
 Data entry certification
 Data entry practice
 Data entry courses for beginners
 Data entry software tutorial</t>
  </si>
  <si>
    <t>hogwarts legacy how to learn alohomora</t>
  </si>
  <si>
    <t xml:space="preserve"> Hogwarts Legacy
 Alohomora
 Hogwarts Legacy gameplay
 Hogwarts Legacy spells
 Hogwarts Legacy walkthrough
 Hogwarts Legacy tips
 How to learn Alohomora in Hogwarts Legacy
 Hogwarts Legacy secrets
 Hogwarts Legacy magic
 Hogwarts Legacy abilities</t>
  </si>
  <si>
    <t>is the saxophone hard to learn</t>
  </si>
  <si>
    <t xml:space="preserve"> Saxophone difficulty level
 Learning saxophone tips
 Saxophone beginner challenges
 Mastering the saxophone
 Saxophone practice techniques
 Saxophone learning curve
 Saxophone playing skills
 How difficult is the saxophone
 Saxophone lessons for beginners
 Overcoming saxophone challenges</t>
  </si>
  <si>
    <t>is greek an easy language to learn</t>
  </si>
  <si>
    <t xml:space="preserve"> Greek language learning
 Greek language difficulty
 Learn Greek
 Greek language basics
 Greek language skills
 Greek language study
 Greek language resources
 Greek language classes
 Greek language courses
 Greek language tips
1 Easy ways to learn Greek
1 Greek language for beginners
1 Greek language proficiency
1 Greek language fluency
1 Greek language grammar</t>
  </si>
  <si>
    <t>how to learn thai</t>
  </si>
  <si>
    <t xml:space="preserve"> Learn Thai language
 Thai language lessons
 Thai language course
 Study Thai online
 Thai language resources
 Beginner Thai lessons
 Thai language classes
 Thai language for beginners
 Learn Thai alphabet
 Thai language tips</t>
  </si>
  <si>
    <t>help kidz learn</t>
  </si>
  <si>
    <t xml:space="preserve"> Educational games for kids
 Learning activities for children
 Online resources for kids
 Interactive learning for children
 Fun educational websites for kids
 Kid-friendly educational tools
 Educational apps for kids
 Child development resources
 Early childhood education resources
 Educational websites for young learners</t>
  </si>
  <si>
    <t>is a bass guitar easy to learn</t>
  </si>
  <si>
    <t xml:space="preserve"> Bass guitar beginner tips
 Easy bass guitar techniques
 Learn bass guitar quickly
 Beginner bass guitar lessons
 Bass guitar for beginners
 Simple bass guitar songs
 Bass guitar learning curve
 Basic bass guitar skills
 How to play bass guitar
 Beginner bass guitar tutorials</t>
  </si>
  <si>
    <t>learn to crochet for kids</t>
  </si>
  <si>
    <t xml:space="preserve"> Crochet for kids
 Kids crochet patterns
 Crochet tutorials for children
 Easy crochet projects for kids
 Crochet basics for kids
 Beginner crochet for kids
 Crochet for children
 Kids crochet classes
 Crochet for young beginners
 Step-by-step crochet for kids</t>
  </si>
  <si>
    <t>learn latin duolingo</t>
  </si>
  <si>
    <t xml:space="preserve"> Learn Latin online
 Latin language learning
 Latin Duolingo course
 Latin vocabulary practice
 Latin grammar lessons
 Latin language app
 Duolingo Latin course review
 Latin language for beginners
 Study Latin with Duolingo
 Best way to learn Latin</t>
  </si>
  <si>
    <t>best books to learn investing</t>
  </si>
  <si>
    <t xml:space="preserve"> Investing books
 Best books for investing
 Top books on investing
 Learn investing books
 Investment guides
 Stock market books
 Financial literacy books
 Personal finance books
 Beginner investing books
 Investment strategies books</t>
  </si>
  <si>
    <t>piano songs easy to learn</t>
  </si>
  <si>
    <t xml:space="preserve"> Beginner piano songs
 Easy piano sheet music
 Simple piano tunes
 Learn piano songs quickly
 Basic piano melodies
 Piano songs for beginners
 Play easy piano songs
 Popular easy piano songs
 Beginner piano tutorials
 Easy piano chords</t>
  </si>
  <si>
    <t>can i learn avada kedavra after saying no</t>
  </si>
  <si>
    <t xml:space="preserve"> Avada Kedavra
 Learn Avada Kedavra
 Saying no
 Dark magic
 Harry Potter spells
 Wizarding world
 Curse
 Dark arts
 Learning magic
 Forbidden spells</t>
  </si>
  <si>
    <t>what do you hope to learn from this internship</t>
  </si>
  <si>
    <t xml:space="preserve"> Internship learning objectives
 Internship goals
 Skills development internship
 Internship experience
 Learning opportunities internship
 Internship training
 Professional growth internship
 Internship skill building
 Internship development goals
 Internship learning outcomes</t>
  </si>
  <si>
    <t>fisher-price laugh &amp; learn</t>
  </si>
  <si>
    <t xml:space="preserve"> Fisher-Price Laugh &amp; Learn toys
 Fisher-Price Laugh &amp; Learn playtime
 Fisher-Price Laugh &amp; Learn educational toys
 Fisher-Price Laugh &amp; Learn baby toys
 Fisher-Price Laugh &amp; Learn development toys
 Fisher-Price Laugh &amp; Learn interactive toys
 Fisher-Price Laugh &amp; Learn toddler toys
 Fisher-Price Laugh &amp; Learn musical toys
 Fisher-Price Laugh &amp; Learn toy reviews
 Fisher-Price Laugh &amp; Learn toy collection</t>
  </si>
  <si>
    <t>is plumbing easy to learn</t>
  </si>
  <si>
    <t xml:space="preserve"> Plumbing basics
 Plumbing skills
 Plumbing techniques
 Plumbing training
 Plumbing tutorials
 DIY plumbing
 Plumbing for beginners
 Learn plumbing
 Plumbing education
 Plumbing courses
1 Plumbing apprenticeship
1 Plumbing certification
1 Plumbing career
1 Plumbing skills development
1 Plumbing knowledge.</t>
  </si>
  <si>
    <t>fun songs to learn on electric guitar</t>
  </si>
  <si>
    <t xml:space="preserve"> Fun songs on electric guitar
 Electric guitar songs for beginners
 Easy electric guitar songs
 Popular electric guitar songs
 Guitar songs to learn
 Fun guitar songs for beginners
 Electric guitar tabs
 Fun guitar riffs
 Songs to learn on electric guitar
 Electric guitar lessons for beginners</t>
  </si>
  <si>
    <t>how long does it take to learn to drive</t>
  </si>
  <si>
    <t xml:space="preserve"> Driving lessons duration
 Learn to drive timeline
 Driving skills acquisition
 Driving practice time
 Driving training duration
 Driving proficiency time
 Learning to drive speed
 Driving lessons length
 Time to become a driver
 Driving experience timeline</t>
  </si>
  <si>
    <t>surahs to learn</t>
  </si>
  <si>
    <t xml:space="preserve"> Surahs to memorize
 Surahs for beginners
 Surahs for recitation
 Surahs for children
 Surahs for spiritual growth
 Surahs for protection
 Surahs for healing
 Surahs for success
 Surahs for peace
 Surahs for guidance</t>
  </si>
  <si>
    <t>is it easy to learn the violin</t>
  </si>
  <si>
    <t xml:space="preserve"> Learn violin
 Easy violin lessons
 Beginner violin tips
 Violin learning process
 Violin techniques for beginners
 How to play violin
 Violin for beginners
 Violin learning resources
 Violin practice tips
 Violin tutorial for beginners</t>
  </si>
  <si>
    <t>is quilting hard to learn</t>
  </si>
  <si>
    <t xml:space="preserve"> Quilting difficulty
 Quilting skill level
 Quilting learning curve
 Beginner quilting tips
 Quilting techniques
 Quilting for beginners
 Easy quilting projects
 Quilting tutorials
 Quilting basics
 Quilting for novices</t>
  </si>
  <si>
    <t>difficult instruments to learn</t>
  </si>
  <si>
    <t xml:space="preserve"> Challenging musical instruments
 Hard to master instruments
 Complex musical instruments
 Difficult to play instruments
 Instruments with steep learning curves
 Technical musical instruments
 Instruments requiring advanced skills
 Demanding musical instruments
 Instruments that are tough to learn
 Instruments for advanced players</t>
  </si>
  <si>
    <t>when does dracovish learn fishious rend</t>
  </si>
  <si>
    <t xml:space="preserve"> Dracovish
 Fishious Rend
 Pokemon moves
 Pokemon evolution
 Dracovish moveset
 Pokemon Sword and Shield
 Dracovish evolution level
 Fishious Rend level up
 Dracovish learnset
 Pokemon abilities</t>
  </si>
  <si>
    <t>how hard is it to learn sign language</t>
  </si>
  <si>
    <t xml:space="preserve"> Learn sign language
 Sign language difficulty
 Learning ASL
 Sign language classes
 ASL learning curve
 Sign language fluency
 ASL proficiency
 Learning sign language online
 Sign language courses
 ASL resources</t>
  </si>
  <si>
    <t>is the piano easy to learn</t>
  </si>
  <si>
    <t xml:space="preserve"> Learn piano
 Easy piano lessons
 Piano for beginners
 Piano learning tips
 Beginner piano techniques
 Piano practice tips
 How to play piano
 Piano learning resources
 Piano skills for beginners
 Piano learning process</t>
  </si>
  <si>
    <t>how hard is hebrew to learn</t>
  </si>
  <si>
    <t xml:space="preserve"> Learn Hebrew difficulty
 Hebrew language learning challenges
 Is Hebrew difficult to learn?
 Learning Hebrew complexity
 Hebrew language skills
 Hebrew learning process
 Mastering Hebrew language
 Hebrew fluency level
 Hebrew language proficiency
 Hebrew learning resources</t>
  </si>
  <si>
    <t>remembering unix we can learn from</t>
  </si>
  <si>
    <t xml:space="preserve"> Unix history
 Unix operating system
 Unix commands
 Unix tutorial
 Unix benefits
 Unix features
 Unix legacy
 Unix lessons
 Unix best practices
 Unix tips and tricks
1 Unix evolution
1 Unix innovations
1 Unix philosophy
1 Unix advancements
1 Unix influence on technology</t>
  </si>
  <si>
    <t>learn solidworks pdf</t>
  </si>
  <si>
    <t xml:space="preserve"> Solidworks tutorial PDF
 Solidworks training PDF
 Solidworks beginner guide PDF
 Solidworks manual PDF
 Solidworks ebook
 Solidworks online course PDF
 Solidworks user guide PDF
 Solidworks for beginners PDF
 Solidworks reference manual PDF
 Solidworks step by step guide PDF</t>
  </si>
  <si>
    <t>what do you learn in cosmetology in high school</t>
  </si>
  <si>
    <t xml:space="preserve"> Cosmetology education
 High school cosmetology curriculum
 Beauty school courses
 Hair and makeup training
 Cosmetology skills
 Esthetics education
 Nail technician classes
 High school beauty programs
 Cosmetology career preparation
 Cosmetology licensing requirements</t>
  </si>
  <si>
    <t>learn saxophone near me</t>
  </si>
  <si>
    <t xml:space="preserve"> Saxophone lessons
 Saxophone classes
 Saxophone instructor
 Saxophone teacher
 Saxophone tutor
 Saxophone workshops
 Saxophone courses
 Saxophone training
 Saxophone schools
 Saxophone education
1 Saxophone coaching
1 Saxophone music lessons
1 Saxophone for beginners
1 Saxophone for adults
1 Saxophone for kids
1 Local saxophone lessons
1 Affordable saxophone lessons
1 Professional saxophone lessons
1 Saxophone lessons for all ages
20. Saxophone lessons for beginners.</t>
  </si>
  <si>
    <t>how to learn how to compose music</t>
  </si>
  <si>
    <t xml:space="preserve"> Music composition tutorials
 Composing music for beginners
 Learn music composition online
 Music theory for composers
 Songwriting tips
 Music composition techniques
 Online music composition courses
 Music composition software
 Composing music for film
 Music composition exercises</t>
  </si>
  <si>
    <t>learn how to draw on procreate</t>
  </si>
  <si>
    <t xml:space="preserve"> Procreate drawing tutorials
 Procreate drawing tips
 Procreate drawing techniques
 Procreate drawing classes
 Procreate drawing for beginners
 Procreate drawing lessons
 Procreate drawing tools
 Procreate drawing app
 Procreate drawing tutorials for beginners
 Procreate drawing tutorial step by step
1 Procreate drawing tutorial easy
1 Procreate drawing tutorial advanced
1 Procreate drawing tutorial realistic
1 Procreate drawing tutorial portrait
1 Procreate drawing tutorial landscape</t>
  </si>
  <si>
    <t>learn to swim vest</t>
  </si>
  <si>
    <t xml:space="preserve"> Swim vest for beginners
 Swimming safety vest
 Swim vest for kids
 Learn to swim with a vest
 Swim vest for toddlers
 Best swim vest for learning
 Swim vest for non-swimmers
 Swim vest for adults
 Swim vest for beginners
 Swimming aid vest</t>
  </si>
  <si>
    <t>is it hard to learn hebrew</t>
  </si>
  <si>
    <t xml:space="preserve"> Learn Hebrew difficulty
 Hebrew language learning challenges
 Is Hebrew hard to master
 Tips for learning Hebrew
 Hebrew language study obstacles
 Learning Hebrew for beginners
 Hebrew language learning difficulties
 How difficult is it to learn Hebrew
 Hebrew language learning resources
 Hebrew language learning tips and tricks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</si>
</sst>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font>
    <font>
      <color theme="1"/>
      <name val="Calibri"/>
    </font>
  </fonts>
  <fills count="3">
    <fill>
      <patternFill patternType="none"/>
    </fill>
    <fill>
      <patternFill patternType="lightGray"/>
    </fill>
    <fill>
      <patternFill patternType="solid">
        <fgColor rgb="FF00FF00"/>
        <bgColor rgb="FF00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horizontal="center" vertical="top"/>
    </xf>
    <xf borderId="1" fillId="0" fontId="1" numFmtId="0" xfId="0" applyAlignment="1" applyBorder="1" applyFont="1">
      <alignment horizontal="center" vertical="top"/>
    </xf>
    <xf borderId="0" fillId="0" fontId="2" numFmtId="0" xfId="0" applyFont="1"/>
    <xf borderId="0" fillId="2" fontId="2"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9.14"/>
    <col customWidth="1" min="2" max="2" width="796.29"/>
    <col customWidth="1" min="3" max="3" width="49.43"/>
  </cols>
  <sheetData>
    <row r="1">
      <c r="A1" s="1" t="s">
        <v>0</v>
      </c>
      <c r="B1" s="2" t="s">
        <v>1</v>
      </c>
      <c r="C1" s="2" t="s">
        <v>2</v>
      </c>
    </row>
    <row r="2">
      <c r="A2" s="3" t="str">
        <f>IFERROR(__xludf.DUMMYFUNCTION("LOWER(SUBSTITUTE(REGEXREPLACE(B2, ""[^a-zA-Z\s]"", """"), "" "", ""-""))"),"desmos-lets-learn-together")</f>
        <v>desmos-lets-learn-together</v>
      </c>
      <c r="B2" s="3" t="s">
        <v>3</v>
      </c>
      <c r="C2" s="3" t="s">
        <v>4</v>
      </c>
    </row>
    <row r="3">
      <c r="A3" s="4" t="str">
        <f>IFERROR(__xludf.DUMMYFUNCTION("LOWER(SUBSTITUTE(REGEXREPLACE(B3, ""[^a-zA-Z\s]"", """"), "" "", ""-""))"),"how-long-does-it-take-to-learn-to-drive-a-motorcycle")</f>
        <v>how-long-does-it-take-to-learn-to-drive-a-motorcycle</v>
      </c>
      <c r="B3" s="4" t="s">
        <v>5</v>
      </c>
      <c r="C3" s="4" t="s">
        <v>6</v>
      </c>
    </row>
    <row r="4">
      <c r="A4" s="3" t="str">
        <f>IFERROR(__xludf.DUMMYFUNCTION("LOWER(SUBSTITUTE(REGEXREPLACE(B4, ""[^a-zA-Z\s]"", """"), "" "", ""-""))"),"what-can-a-company-learn-by-studying-website-analytics-for-its-website")</f>
        <v>what-can-a-company-learn-by-studying-website-analytics-for-its-website</v>
      </c>
      <c r="B4" s="3" t="s">
        <v>7</v>
      </c>
      <c r="C4" s="3" t="s">
        <v>8</v>
      </c>
    </row>
    <row r="5">
      <c r="A5" s="3" t="str">
        <f>IFERROR(__xludf.DUMMYFUNCTION("LOWER(SUBSTITUTE(REGEXREPLACE(B5, ""[^a-zA-Z\s]"", """"), "" "", ""-""))"),"fisher-price-laugh-and-learn-cup")</f>
        <v>fisher-price-laugh-and-learn-cup</v>
      </c>
      <c r="B5" s="3" t="s">
        <v>9</v>
      </c>
      <c r="C5" s="3" t="s">
        <v>10</v>
      </c>
    </row>
    <row r="6">
      <c r="A6" s="3" t="str">
        <f>IFERROR(__xludf.DUMMYFUNCTION("LOWER(SUBSTITUTE(REGEXREPLACE(B6, ""[^a-zA-Z\s]"", """"), "" "", ""-""))"),"babbel-learn-italian")</f>
        <v>babbel-learn-italian</v>
      </c>
      <c r="B6" s="3" t="s">
        <v>11</v>
      </c>
      <c r="C6" s="3" t="s">
        <v>12</v>
      </c>
    </row>
    <row r="7">
      <c r="A7" s="3" t="str">
        <f>IFERROR(__xludf.DUMMYFUNCTION("LOWER(SUBSTITUTE(REGEXREPLACE(B7, ""[^a-zA-Z\s]"", """"), "" "", ""-""))"),"all-pokemon-that-can-learn-false-swipe")</f>
        <v>all-pokemon-that-can-learn-false-swipe</v>
      </c>
      <c r="B7" s="3" t="s">
        <v>13</v>
      </c>
      <c r="C7" s="3" t="s">
        <v>14</v>
      </c>
    </row>
    <row r="8">
      <c r="A8" s="3" t="str">
        <f>IFERROR(__xludf.DUMMYFUNCTION("LOWER(SUBSTITUTE(REGEXREPLACE(B8, ""[^a-zA-Z\s]"", """"), "" "", ""-""))"),"leapfrog-scoop-and-learn-ice-cream-cart-deluxe-frustration-free-packaging-pink")</f>
        <v>leapfrog-scoop-and-learn-ice-cream-cart-deluxe-frustration-free-packaging-pink</v>
      </c>
      <c r="B8" s="3" t="s">
        <v>15</v>
      </c>
      <c r="C8" s="3" t="s">
        <v>16</v>
      </c>
    </row>
    <row r="9">
      <c r="A9" s="3" t="str">
        <f>IFERROR(__xludf.DUMMYFUNCTION("LOWER(SUBSTITUTE(REGEXREPLACE(B9, ""[^a-zA-Z\s]"", """"), "" "", ""-""))"),"tricks-to-learn-on-the-trampoline")</f>
        <v>tricks-to-learn-on-the-trampoline</v>
      </c>
      <c r="B9" s="3" t="s">
        <v>17</v>
      </c>
      <c r="C9" s="3" t="s">
        <v>18</v>
      </c>
    </row>
    <row r="10">
      <c r="A10" s="3" t="str">
        <f>IFERROR(__xludf.DUMMYFUNCTION("LOWER(SUBSTITUTE(REGEXREPLACE(B10, ""[^a-zA-Z\s]"", """"), "" "", ""-""))"),"fisherprice-laugh--learn-mix--learn-dj-table-musical-learning-toy-for-baby--toddler")</f>
        <v>fisherprice-laugh--learn-mix--learn-dj-table-musical-learning-toy-for-baby--toddler</v>
      </c>
      <c r="B10" s="3" t="s">
        <v>19</v>
      </c>
      <c r="C10" s="3" t="s">
        <v>20</v>
      </c>
    </row>
    <row r="11">
      <c r="A11" s="3" t="str">
        <f>IFERROR(__xludf.DUMMYFUNCTION("LOWER(SUBSTITUTE(REGEXREPLACE(B11, ""[^a-zA-Z\s]"", """"), "" "", ""-""))"),"fisher-price-wake-and-learn-coffee-mug")</f>
        <v>fisher-price-wake-and-learn-coffee-mug</v>
      </c>
      <c r="B11" s="3" t="s">
        <v>21</v>
      </c>
      <c r="C11" s="3" t="s">
        <v>22</v>
      </c>
    </row>
    <row r="12">
      <c r="A12" s="3" t="str">
        <f>IFERROR(__xludf.DUMMYFUNCTION("LOWER(SUBSTITUTE(REGEXREPLACE(B12, ""[^a-zA-Z\s]"", """"), "" "", ""-""))"),"best-resources-to-learn-sql")</f>
        <v>best-resources-to-learn-sql</v>
      </c>
      <c r="B12" s="3" t="s">
        <v>23</v>
      </c>
      <c r="C12" s="3" t="s">
        <v>24</v>
      </c>
    </row>
    <row r="13">
      <c r="A13" s="3" t="str">
        <f>IFERROR(__xludf.DUMMYFUNCTION("LOWER(SUBSTITUTE(REGEXREPLACE(B13, ""[^a-zA-Z\s]"", """"), "" "", ""-""))"),"best-surfboard-to-learn-on")</f>
        <v>best-surfboard-to-learn-on</v>
      </c>
      <c r="B13" s="3" t="s">
        <v>25</v>
      </c>
      <c r="C13" s="3" t="s">
        <v>26</v>
      </c>
    </row>
    <row r="14">
      <c r="A14" s="3" t="str">
        <f>IFERROR(__xludf.DUMMYFUNCTION("LOWER(SUBSTITUTE(REGEXREPLACE(B14, ""[^a-zA-Z\s]"", """"), "" "", ""-""))"),"fun-languages-to-learn-for-english-speakers")</f>
        <v>fun-languages-to-learn-for-english-speakers</v>
      </c>
      <c r="B14" s="3" t="s">
        <v>27</v>
      </c>
      <c r="C14" s="3" t="s">
        <v>28</v>
      </c>
    </row>
    <row r="15">
      <c r="A15" s="3" t="str">
        <f>IFERROR(__xludf.DUMMYFUNCTION("LOWER(SUBSTITUTE(REGEXREPLACE(B15, ""[^a-zA-Z\s]"", """"), "" "", ""-""))"),"what-do-you-learn-in-astronomy-class")</f>
        <v>what-do-you-learn-in-astronomy-class</v>
      </c>
      <c r="B15" s="3" t="s">
        <v>29</v>
      </c>
      <c r="C15" s="3" t="s">
        <v>30</v>
      </c>
    </row>
    <row r="16">
      <c r="A16" s="3" t="str">
        <f>IFERROR(__xludf.DUMMYFUNCTION("LOWER(SUBSTITUTE(REGEXREPLACE(B16, ""[^a-zA-Z\s]"", """"), "" "", ""-""))"),"learn-to-draw-book")</f>
        <v>learn-to-draw-book</v>
      </c>
      <c r="B16" s="3" t="s">
        <v>31</v>
      </c>
      <c r="C16" s="3" t="s">
        <v>32</v>
      </c>
    </row>
    <row r="17">
      <c r="A17" s="3" t="str">
        <f>IFERROR(__xludf.DUMMYFUNCTION("LOWER(SUBSTITUTE(REGEXREPLACE(B17, ""[^a-zA-Z\s]"", """"), "" "", ""-""))"),"korean-easiest-language-to-learn")</f>
        <v>korean-easiest-language-to-learn</v>
      </c>
      <c r="B17" s="3" t="s">
        <v>33</v>
      </c>
      <c r="C17" s="3" t="s">
        <v>34</v>
      </c>
    </row>
    <row r="18">
      <c r="A18" s="3" t="str">
        <f>IFERROR(__xludf.DUMMYFUNCTION("LOWER(SUBSTITUTE(REGEXREPLACE(B18, ""[^a-zA-Z\s]"", """"), "" "", ""-""))"),"how-to-learn-trachtenberg-method")</f>
        <v>how-to-learn-trachtenberg-method</v>
      </c>
      <c r="B18" s="3" t="s">
        <v>35</v>
      </c>
      <c r="C18" s="3" t="s">
        <v>36</v>
      </c>
    </row>
    <row r="19">
      <c r="A19" s="3" t="str">
        <f>IFERROR(__xludf.DUMMYFUNCTION("LOWER(SUBSTITUTE(REGEXREPLACE(B19, ""[^a-zA-Z\s]"", """"), "" "", ""-""))"),"when-do-i-learn-alohomora")</f>
        <v>when-do-i-learn-alohomora</v>
      </c>
      <c r="B19" s="3" t="s">
        <v>37</v>
      </c>
      <c r="C19" s="3" t="s">
        <v>38</v>
      </c>
    </row>
    <row r="20">
      <c r="A20" s="3" t="str">
        <f>IFERROR(__xludf.DUMMYFUNCTION("LOWER(SUBSTITUTE(REGEXREPLACE(B20, ""[^a-zA-Z\s]"", """"), "" "", ""-""))"),"what-grade-do-you-learn-algebra")</f>
        <v>what-grade-do-you-learn-algebra</v>
      </c>
      <c r="B20" s="3" t="s">
        <v>39</v>
      </c>
      <c r="C20" s="3" t="s">
        <v>40</v>
      </c>
    </row>
    <row r="21" ht="15.75" customHeight="1">
      <c r="A21" s="3" t="str">
        <f>IFERROR(__xludf.DUMMYFUNCTION("LOWER(SUBSTITUTE(REGEXREPLACE(B21, ""[^a-zA-Z\s]"", """"), "" "", ""-""))"),"how-long-does-it-take-to-learn-guitar")</f>
        <v>how-long-does-it-take-to-learn-guitar</v>
      </c>
      <c r="B21" s="3" t="s">
        <v>41</v>
      </c>
      <c r="C21" s="3" t="s">
        <v>42</v>
      </c>
    </row>
    <row r="22" ht="15.75" customHeight="1">
      <c r="A22" s="3" t="str">
        <f>IFERROR(__xludf.DUMMYFUNCTION("LOWER(SUBSTITUTE(REGEXREPLACE(B22, ""[^a-zA-Z\s]"", """"), "" "", ""-""))"),"most-difficult-instrument-to-learn")</f>
        <v>most-difficult-instrument-to-learn</v>
      </c>
      <c r="B22" s="3" t="s">
        <v>43</v>
      </c>
      <c r="C22" s="3" t="s">
        <v>44</v>
      </c>
    </row>
    <row r="23" ht="15.75" customHeight="1">
      <c r="A23" s="3" t="str">
        <f>IFERROR(__xludf.DUMMYFUNCTION("LOWER(SUBSTITUTE(REGEXREPLACE(B23, ""[^a-zA-Z\s]"", """"), "" "", ""-""))"),"easiest-song-to-learn-on-bass")</f>
        <v>easiest-song-to-learn-on-bass</v>
      </c>
      <c r="B23" s="3" t="s">
        <v>45</v>
      </c>
      <c r="C23" s="3" t="s">
        <v>46</v>
      </c>
    </row>
    <row r="24" ht="15.75" customHeight="1">
      <c r="A24" s="3" t="str">
        <f>IFERROR(__xludf.DUMMYFUNCTION("LOWER(SUBSTITUTE(REGEXREPLACE(B24, ""[^a-zA-Z\s]"", """"), "" "", ""-""))"),"is-it-easy-to-learn-the-piano")</f>
        <v>is-it-easy-to-learn-the-piano</v>
      </c>
      <c r="B24" s="3" t="s">
        <v>47</v>
      </c>
      <c r="C24" s="3" t="s">
        <v>48</v>
      </c>
    </row>
    <row r="25" ht="15.75" customHeight="1">
      <c r="A25" s="3" t="str">
        <f>IFERROR(__xludf.DUMMYFUNCTION("LOWER(SUBSTITUTE(REGEXREPLACE(B25, ""[^a-zA-Z\s]"", """"), "" "", ""-""))"),"according-to-vygotsky-children-learn-best-if-the-instruction-they-are-provided-is-")</f>
        <v>according-to-vygotsky-children-learn-best-if-the-instruction-they-are-provided-is-</v>
      </c>
      <c r="B25" s="3" t="s">
        <v>49</v>
      </c>
      <c r="C25" s="3" t="s">
        <v>50</v>
      </c>
    </row>
    <row r="26" ht="15.75" customHeight="1">
      <c r="A26" s="3" t="str">
        <f>IFERROR(__xludf.DUMMYFUNCTION("LOWER(SUBSTITUTE(REGEXREPLACE(B26, ""[^a-zA-Z\s]"", """"), "" "", ""-""))"),"is-it-easier-to-learn-how-to-ski-or-snowboard")</f>
        <v>is-it-easier-to-learn-how-to-ski-or-snowboard</v>
      </c>
      <c r="B26" s="3" t="s">
        <v>51</v>
      </c>
      <c r="C26" s="3" t="s">
        <v>52</v>
      </c>
    </row>
    <row r="27" ht="15.75" customHeight="1">
      <c r="A27" s="3" t="str">
        <f>IFERROR(__xludf.DUMMYFUNCTION("LOWER(SUBSTITUTE(REGEXREPLACE(B27, ""[^a-zA-Z\s]"", """"), "" "", ""-""))"),"how-to-learn-revit")</f>
        <v>how-to-learn-revit</v>
      </c>
      <c r="B27" s="3" t="s">
        <v>53</v>
      </c>
      <c r="C27" s="3" t="s">
        <v>54</v>
      </c>
    </row>
    <row r="28" ht="15.75" customHeight="1">
      <c r="A28" s="3" t="str">
        <f>IFERROR(__xludf.DUMMYFUNCTION("LOWER(SUBSTITUTE(REGEXREPLACE(B28, ""[^a-zA-Z\s]"", """"), "" "", ""-""))"),"teach-n-kids-learn")</f>
        <v>teach-n-kids-learn</v>
      </c>
      <c r="B28" s="3" t="s">
        <v>55</v>
      </c>
      <c r="C28" s="3" t="s">
        <v>56</v>
      </c>
    </row>
    <row r="29" ht="15.75" customHeight="1">
      <c r="A29" s="3" t="str">
        <f>IFERROR(__xludf.DUMMYFUNCTION("LOWER(SUBSTITUTE(REGEXREPLACE(B29, ""[^a-zA-Z\s]"", """"), "" "", ""-""))"),"can-i-learn-to-play-piano-on-a-keyboard")</f>
        <v>can-i-learn-to-play-piano-on-a-keyboard</v>
      </c>
      <c r="B29" s="3" t="s">
        <v>57</v>
      </c>
      <c r="C29" s="3" t="s">
        <v>58</v>
      </c>
    </row>
    <row r="30" ht="15.75" customHeight="1">
      <c r="A30" s="3" t="str">
        <f>IFERROR(__xludf.DUMMYFUNCTION("LOWER(SUBSTITUTE(REGEXREPLACE(B30, ""[^a-zA-Z\s]"", """"), "" "", ""-""))"),"best-kid-shows-to-learn-spanish")</f>
        <v>best-kid-shows-to-learn-spanish</v>
      </c>
      <c r="B30" s="3" t="s">
        <v>59</v>
      </c>
      <c r="C30" s="3" t="s">
        <v>60</v>
      </c>
    </row>
    <row r="31" ht="15.75" customHeight="1">
      <c r="A31" s="3" t="str">
        <f>IFERROR(__xludf.DUMMYFUNCTION("LOWER(SUBSTITUTE(REGEXREPLACE(B31, ""[^a-zA-Z\s]"", """"), "" "", ""-""))"),"best-way-to-learn-thai-language")</f>
        <v>best-way-to-learn-thai-language</v>
      </c>
      <c r="B31" s="3" t="s">
        <v>61</v>
      </c>
      <c r="C31" s="3" t="s">
        <v>62</v>
      </c>
    </row>
    <row r="32" ht="15.75" customHeight="1">
      <c r="A32" s="3" t="str">
        <f>IFERROR(__xludf.DUMMYFUNCTION("LOWER(SUBSTITUTE(REGEXREPLACE(B32, ""[^a-zA-Z\s]"", """"), "" "", ""-""))"),"how-to-learn-minion-language")</f>
        <v>how-to-learn-minion-language</v>
      </c>
      <c r="B32" s="3" t="s">
        <v>63</v>
      </c>
      <c r="C32" s="3" t="s">
        <v>64</v>
      </c>
    </row>
    <row r="33" ht="15.75" customHeight="1">
      <c r="A33" s="3" t="str">
        <f>IFERROR(__xludf.DUMMYFUNCTION("LOWER(SUBSTITUTE(REGEXREPLACE(B33, ""[^a-zA-Z\s]"", """"), "" "", ""-""))"),"what-episode-does-luffy-learn-how-to-use-haki")</f>
        <v>what-episode-does-luffy-learn-how-to-use-haki</v>
      </c>
      <c r="B33" s="3" t="s">
        <v>65</v>
      </c>
      <c r="C33" s="3" t="s">
        <v>66</v>
      </c>
    </row>
    <row r="34" ht="15.75" customHeight="1">
      <c r="A34" s="3" t="str">
        <f>IFERROR(__xludf.DUMMYFUNCTION("LOWER(SUBSTITUTE(REGEXREPLACE(B34, ""[^a-zA-Z\s]"", """"), "" "", ""-""))"),"zero-to-three-learn-conference-")</f>
        <v>zero-to-three-learn-conference-</v>
      </c>
      <c r="B34" s="3" t="s">
        <v>67</v>
      </c>
      <c r="C34" s="3" t="s">
        <v>68</v>
      </c>
    </row>
    <row r="35" ht="15.75" customHeight="1">
      <c r="A35" s="3" t="str">
        <f>IFERROR(__xludf.DUMMYFUNCTION("LOWER(SUBSTITUTE(REGEXREPLACE(B35, ""[^a-zA-Z\s]"", """"), "" "", ""-""))"),"what-grade-do-you-learn-prime-numbers")</f>
        <v>what-grade-do-you-learn-prime-numbers</v>
      </c>
      <c r="B35" s="3" t="s">
        <v>69</v>
      </c>
      <c r="C35" s="3" t="s">
        <v>70</v>
      </c>
    </row>
    <row r="36" ht="15.75" customHeight="1">
      <c r="A36" s="3" t="str">
        <f>IFERROR(__xludf.DUMMYFUNCTION("LOWER(SUBSTITUTE(REGEXREPLACE(B36, ""[^a-zA-Z\s]"", """"), "" "", ""-""))"),"how-hard-is-guitar-to-learn")</f>
        <v>how-hard-is-guitar-to-learn</v>
      </c>
      <c r="B36" s="3" t="s">
        <v>71</v>
      </c>
      <c r="C36" s="3" t="s">
        <v>72</v>
      </c>
    </row>
    <row r="37" ht="15.75" customHeight="1">
      <c r="A37" s="3" t="str">
        <f>IFERROR(__xludf.DUMMYFUNCTION("LOWER(SUBSTITUTE(REGEXREPLACE(B37, ""[^a-zA-Z\s]"", """"), "" "", ""-""))"),"is-unity-or-unreal-engine-easier-to-learn")</f>
        <v>is-unity-or-unreal-engine-easier-to-learn</v>
      </c>
      <c r="B37" s="3" t="s">
        <v>73</v>
      </c>
      <c r="C37" s="3" t="s">
        <v>74</v>
      </c>
    </row>
    <row r="38" ht="15.75" customHeight="1">
      <c r="A38" s="3" t="str">
        <f>IFERROR(__xludf.DUMMYFUNCTION("LOWER(SUBSTITUTE(REGEXREPLACE(B38, ""[^a-zA-Z\s]"", """"), "" "", ""-""))"),"hogwarts-legacy-learn-alohomora")</f>
        <v>hogwarts-legacy-learn-alohomora</v>
      </c>
      <c r="B38" s="3" t="s">
        <v>75</v>
      </c>
      <c r="C38" s="3" t="s">
        <v>76</v>
      </c>
    </row>
    <row r="39" ht="15.75" customHeight="1">
      <c r="A39" s="3" t="str">
        <f>IFERROR(__xludf.DUMMYFUNCTION("LOWER(SUBSTITUTE(REGEXREPLACE(B39, ""[^a-zA-Z\s]"", """"), "" "", ""-""))"),"flo-learn-how-to-orgasm")</f>
        <v>flo-learn-how-to-orgasm</v>
      </c>
      <c r="B39" s="3" t="s">
        <v>77</v>
      </c>
      <c r="C39" s="3" t="s">
        <v>78</v>
      </c>
    </row>
    <row r="40" ht="15.75" customHeight="1">
      <c r="A40" s="3" t="str">
        <f>IFERROR(__xludf.DUMMYFUNCTION("LOWER(SUBSTITUTE(REGEXREPLACE(B40, ""[^a-zA-Z\s]"", """"), "" "", ""-""))"),"fun-songs-to-learn-on-guitar")</f>
        <v>fun-songs-to-learn-on-guitar</v>
      </c>
      <c r="B40" s="3" t="s">
        <v>79</v>
      </c>
      <c r="C40" s="3" t="s">
        <v>80</v>
      </c>
    </row>
    <row r="41" ht="15.75" customHeight="1">
      <c r="A41" s="3" t="str">
        <f>IFERROR(__xludf.DUMMYFUNCTION("LOWER(SUBSTITUTE(REGEXREPLACE(B41, ""[^a-zA-Z\s]"", """"), "" "", ""-""))"),"learn-to-fly--no-flash")</f>
        <v>learn-to-fly--no-flash</v>
      </c>
      <c r="B41" s="3" t="s">
        <v>81</v>
      </c>
      <c r="C41" s="3" t="s">
        <v>82</v>
      </c>
    </row>
    <row r="42" ht="15.75" customHeight="1">
      <c r="A42" s="3" t="str">
        <f>IFERROR(__xludf.DUMMYFUNCTION("LOWER(SUBSTITUTE(REGEXREPLACE(B42, ""[^a-zA-Z\s]"", """"), "" "", ""-""))"),"f-score-scikit-learn")</f>
        <v>f-score-scikit-learn</v>
      </c>
      <c r="B42" s="3" t="s">
        <v>83</v>
      </c>
      <c r="C42" s="3" t="s">
        <v>84</v>
      </c>
    </row>
    <row r="43" ht="15.75" customHeight="1">
      <c r="A43" s="3" t="str">
        <f>IFERROR(__xludf.DUMMYFUNCTION("LOWER(SUBSTITUTE(REGEXREPLACE(B43, ""[^a-zA-Z\s]"", """"), "" "", ""-""))"),"can-you-learn-to-swim-in-a-day")</f>
        <v>can-you-learn-to-swim-in-a-day</v>
      </c>
      <c r="B43" s="3" t="s">
        <v>85</v>
      </c>
      <c r="C43" s="3" t="s">
        <v>86</v>
      </c>
    </row>
    <row r="44" ht="15.75" customHeight="1">
      <c r="A44" s="3" t="str">
        <f>IFERROR(__xludf.DUMMYFUNCTION("LOWER(SUBSTITUTE(REGEXREPLACE(B44, ""[^a-zA-Z\s]"", """"), "" "", ""-""))"),"best-books-to-learn-japanese")</f>
        <v>best-books-to-learn-japanese</v>
      </c>
      <c r="B44" s="3" t="s">
        <v>87</v>
      </c>
      <c r="C44" s="3" t="s">
        <v>88</v>
      </c>
    </row>
    <row r="45" ht="15.75" customHeight="1">
      <c r="A45" s="3" t="str">
        <f>IFERROR(__xludf.DUMMYFUNCTION("LOWER(SUBSTITUTE(REGEXREPLACE(B45, ""[^a-zA-Z\s]"", """"), "" "", ""-""))"),"fisher-price-laugh-and-learn-mug")</f>
        <v>fisher-price-laugh-and-learn-mug</v>
      </c>
      <c r="B45" s="3" t="s">
        <v>89</v>
      </c>
      <c r="C45" s="3" t="s">
        <v>90</v>
      </c>
    </row>
    <row r="46" ht="15.75" customHeight="1">
      <c r="A46" s="3" t="str">
        <f>IFERROR(__xludf.DUMMYFUNCTION("LOWER(SUBSTITUTE(REGEXREPLACE(B46, ""[^a-zA-Z\s]"", """"), "" "", ""-""))"),"learn-emotional-intelligence-the-key-determiner-of-success-online-course")</f>
        <v>learn-emotional-intelligence-the-key-determiner-of-success-online-course</v>
      </c>
      <c r="B46" s="3" t="s">
        <v>91</v>
      </c>
      <c r="C46" s="3" t="s">
        <v>92</v>
      </c>
    </row>
    <row r="47" ht="15.75" customHeight="1">
      <c r="A47" s="3" t="str">
        <f>IFERROR(__xludf.DUMMYFUNCTION("LOWER(SUBSTITUTE(REGEXREPLACE(B47, ""[^a-zA-Z\s]"", """"), "" "", ""-""))"),"easy-worship-songs-to-learn-on-guitar")</f>
        <v>easy-worship-songs-to-learn-on-guitar</v>
      </c>
      <c r="B47" s="3" t="s">
        <v>93</v>
      </c>
      <c r="C47" s="3" t="s">
        <v>94</v>
      </c>
    </row>
    <row r="48" ht="15.75" customHeight="1">
      <c r="A48" s="3" t="str">
        <f>IFERROR(__xludf.DUMMYFUNCTION("LOWER(SUBSTITUTE(REGEXREPLACE(B48, ""[^a-zA-Z\s]"", """"), "" "", ""-""))"),"is-a-guitar-hard-to-learn")</f>
        <v>is-a-guitar-hard-to-learn</v>
      </c>
      <c r="B48" s="3" t="s">
        <v>95</v>
      </c>
      <c r="C48" s="3" t="s">
        <v>96</v>
      </c>
    </row>
    <row r="49" ht="15.75" customHeight="1">
      <c r="A49" s="3" t="str">
        <f>IFERROR(__xludf.DUMMYFUNCTION("LOWER(SUBSTITUTE(REGEXREPLACE(B49, ""[^a-zA-Z\s]"", """"), "" "", ""-""))"),"what-simulates-human-thinking-and-behavior-such-as-the-ability-to-reason-and-learn")</f>
        <v>what-simulates-human-thinking-and-behavior-such-as-the-ability-to-reason-and-learn</v>
      </c>
      <c r="B49" s="3" t="s">
        <v>97</v>
      </c>
      <c r="C49" s="3" t="s">
        <v>98</v>
      </c>
    </row>
    <row r="50" ht="15.75" customHeight="1">
      <c r="A50" s="3" t="str">
        <f>IFERROR(__xludf.DUMMYFUNCTION("LOWER(SUBSTITUTE(REGEXREPLACE(B50, ""[^a-zA-Z\s]"", """"), "" "", ""-""))"),"scikit-learn-kmeans")</f>
        <v>scikit-learn-kmeans</v>
      </c>
      <c r="B50" s="3" t="s">
        <v>99</v>
      </c>
      <c r="C50" s="3" t="s">
        <v>100</v>
      </c>
    </row>
    <row r="51" ht="15.75" customHeight="1">
      <c r="A51" s="3" t="str">
        <f>IFERROR(__xludf.DUMMYFUNCTION("LOWER(SUBSTITUTE(REGEXREPLACE(B51, ""[^a-zA-Z\s]"", """"), "" "", ""-""))"),"do-second-graders-learn-multiplication")</f>
        <v>do-second-graders-learn-multiplication</v>
      </c>
      <c r="B51" s="3" t="s">
        <v>101</v>
      </c>
      <c r="C51" s="3" t="s">
        <v>102</v>
      </c>
    </row>
    <row r="52" ht="15.75" customHeight="1">
      <c r="A52" s="3" t="str">
        <f>IFERROR(__xludf.DUMMYFUNCTION("LOWER(SUBSTITUTE(REGEXREPLACE(B52, ""[^a-zA-Z\s]"", """"), "" "", ""-""))"),"best-way-to-learn-power-bi")</f>
        <v>best-way-to-learn-power-bi</v>
      </c>
      <c r="B52" s="3" t="s">
        <v>103</v>
      </c>
      <c r="C52" s="3" t="s">
        <v>104</v>
      </c>
    </row>
    <row r="53" ht="15.75" customHeight="1">
      <c r="A53" s="3" t="str">
        <f>IFERROR(__xludf.DUMMYFUNCTION("LOWER(SUBSTITUTE(REGEXREPLACE(B53, ""[^a-zA-Z\s]"", """"), "" "", ""-""))"),"how-to-learn-to-drink-black-coffee")</f>
        <v>how-to-learn-to-drink-black-coffee</v>
      </c>
      <c r="B53" s="3" t="s">
        <v>105</v>
      </c>
      <c r="C53" s="3" t="s">
        <v>106</v>
      </c>
    </row>
    <row r="54" ht="15.75" customHeight="1">
      <c r="A54" s="3" t="str">
        <f>IFERROR(__xludf.DUMMYFUNCTION("LOWER(SUBSTITUTE(REGEXREPLACE(B54, ""[^a-zA-Z\s]"", """"), "" "", ""-""))"),"how-to-learn-pen-spinning")</f>
        <v>how-to-learn-pen-spinning</v>
      </c>
      <c r="B54" s="3" t="s">
        <v>107</v>
      </c>
      <c r="C54" s="3" t="s">
        <v>108</v>
      </c>
    </row>
    <row r="55" ht="15.75" customHeight="1">
      <c r="A55" s="3" t="str">
        <f>IFERROR(__xludf.DUMMYFUNCTION("LOWER(SUBSTITUTE(REGEXREPLACE(B55, ""[^a-zA-Z\s]"", """"), "" "", ""-""))"),"when-does-luffy-learn-conquerors-haki")</f>
        <v>when-does-luffy-learn-conquerors-haki</v>
      </c>
      <c r="B55" s="3" t="s">
        <v>109</v>
      </c>
      <c r="C55" s="3" t="s">
        <v>110</v>
      </c>
    </row>
    <row r="56" ht="15.75" customHeight="1">
      <c r="A56" s="3" t="str">
        <f>IFERROR(__xludf.DUMMYFUNCTION("LOWER(SUBSTITUTE(REGEXREPLACE(B56, ""[^a-zA-Z\s]"", """"), "" "", ""-""))"),"what-did-the-grinch-learn-about-christmas")</f>
        <v>what-did-the-grinch-learn-about-christmas</v>
      </c>
      <c r="B56" s="3" t="s">
        <v>111</v>
      </c>
      <c r="C56" s="3" t="s">
        <v>112</v>
      </c>
    </row>
    <row r="57" ht="15.75" customHeight="1">
      <c r="A57" s="3" t="str">
        <f>IFERROR(__xludf.DUMMYFUNCTION("LOWER(SUBSTITUTE(REGEXREPLACE(B57, ""[^a-zA-Z\s]"", """"), "" "", ""-""))"),"drexel-learn-blackboard")</f>
        <v>drexel-learn-blackboard</v>
      </c>
      <c r="B57" s="3" t="s">
        <v>113</v>
      </c>
      <c r="C57" s="3" t="s">
        <v>114</v>
      </c>
    </row>
    <row r="58" ht="15.75" customHeight="1">
      <c r="A58" s="3" t="str">
        <f>IFERROR(__xludf.DUMMYFUNCTION("LOWER(SUBSTITUTE(REGEXREPLACE(B58, ""[^a-zA-Z\s]"", """"), "" "", ""-""))"),"hah-docebosaas-com-learn")</f>
        <v>hah-docebosaas-com-learn</v>
      </c>
      <c r="B58" s="3" t="s">
        <v>115</v>
      </c>
      <c r="C58" s="3" t="s">
        <v>116</v>
      </c>
    </row>
    <row r="59" ht="15.75" customHeight="1">
      <c r="A59" s="3" t="str">
        <f>IFERROR(__xludf.DUMMYFUNCTION("LOWER(SUBSTITUTE(REGEXREPLACE(B59, ""[^a-zA-Z\s]"", """"), "" "", ""-""))"),"is-it-hard-to-learn-to-play-the-piano")</f>
        <v>is-it-hard-to-learn-to-play-the-piano</v>
      </c>
      <c r="B59" s="3" t="s">
        <v>117</v>
      </c>
      <c r="C59" s="3" t="s">
        <v>118</v>
      </c>
    </row>
    <row r="60" ht="15.75" customHeight="1">
      <c r="A60" s="3" t="str">
        <f>IFERROR(__xludf.DUMMYFUNCTION("LOWER(SUBSTITUTE(REGEXREPLACE(B60, ""[^a-zA-Z\s]"", """"), "" "", ""-""))"),"tv-shows-to-help-learn-spanish")</f>
        <v>tv-shows-to-help-learn-spanish</v>
      </c>
      <c r="B60" s="3" t="s">
        <v>119</v>
      </c>
      <c r="C60" s="3" t="s">
        <v>120</v>
      </c>
    </row>
    <row r="61" ht="15.75" customHeight="1">
      <c r="A61" s="3" t="str">
        <f>IFERROR(__xludf.DUMMYFUNCTION("LOWER(SUBSTITUTE(REGEXREPLACE(B61, ""[^a-zA-Z\s]"", """"), "" "", ""-""))"),"is-data-entry-easy-to-learn")</f>
        <v>is-data-entry-easy-to-learn</v>
      </c>
      <c r="B61" s="3" t="s">
        <v>121</v>
      </c>
      <c r="C61" s="3" t="s">
        <v>122</v>
      </c>
    </row>
    <row r="62" ht="15.75" customHeight="1">
      <c r="A62" s="3" t="str">
        <f>IFERROR(__xludf.DUMMYFUNCTION("LOWER(SUBSTITUTE(REGEXREPLACE(B62, ""[^a-zA-Z\s]"", """"), "" "", ""-""))"),"whats-harder-to-learn-english-or-spanish")</f>
        <v>whats-harder-to-learn-english-or-spanish</v>
      </c>
      <c r="B62" s="3" t="s">
        <v>123</v>
      </c>
      <c r="C62" s="3" t="s">
        <v>124</v>
      </c>
    </row>
    <row r="63" ht="15.75" customHeight="1">
      <c r="A63" s="3" t="str">
        <f>IFERROR(__xludf.DUMMYFUNCTION("LOWER(SUBSTITUTE(REGEXREPLACE(B63, ""[^a-zA-Z\s]"", """"), "" "", ""-""))"),"how-easy-is-it-to-learn-asl")</f>
        <v>how-easy-is-it-to-learn-asl</v>
      </c>
      <c r="B63" s="3" t="s">
        <v>125</v>
      </c>
      <c r="C63" s="3" t="s">
        <v>126</v>
      </c>
    </row>
    <row r="64" ht="15.75" customHeight="1">
      <c r="A64" s="3" t="str">
        <f>IFERROR(__xludf.DUMMYFUNCTION("LOWER(SUBSTITUTE(REGEXREPLACE(B64, ""[^a-zA-Z\s]"", """"), "" "", ""-""))"),"places-to-learn-how-to-drive-near-me")</f>
        <v>places-to-learn-how-to-drive-near-me</v>
      </c>
      <c r="B64" s="3" t="s">
        <v>127</v>
      </c>
      <c r="C64" s="3" t="s">
        <v>128</v>
      </c>
    </row>
    <row r="65" ht="15.75" customHeight="1">
      <c r="A65" s="3" t="str">
        <f>IFERROR(__xludf.DUMMYFUNCTION("LOWER(SUBSTITUTE(REGEXREPLACE(B65, ""[^a-zA-Z\s]"", """"), "" "", ""-""))"),"learn-to-crochet-kids")</f>
        <v>learn-to-crochet-kids</v>
      </c>
      <c r="B65" s="3" t="s">
        <v>129</v>
      </c>
      <c r="C65" s="3" t="s">
        <v>130</v>
      </c>
    </row>
    <row r="66" ht="15.75" customHeight="1">
      <c r="A66" s="3" t="str">
        <f>IFERROR(__xludf.DUMMYFUNCTION("LOWER(SUBSTITUTE(REGEXREPLACE(B66, ""[^a-zA-Z\s]"", """"), "" "", ""-""))"),"best-way-to-learn-react")</f>
        <v>best-way-to-learn-react</v>
      </c>
      <c r="B66" s="3" t="s">
        <v>131</v>
      </c>
      <c r="C66" s="3" t="s">
        <v>132</v>
      </c>
    </row>
    <row r="67" ht="15.75" customHeight="1">
      <c r="A67" s="3" t="str">
        <f>IFERROR(__xludf.DUMMYFUNCTION("LOWER(SUBSTITUTE(REGEXREPLACE(B67, ""[^a-zA-Z\s]"", """"), "" "", ""-""))"),"is-hebrew-easy-to-learn-for-english-speakers")</f>
        <v>is-hebrew-easy-to-learn-for-english-speakers</v>
      </c>
      <c r="B67" s="3" t="s">
        <v>133</v>
      </c>
      <c r="C67" s="3" t="s">
        <v>134</v>
      </c>
    </row>
    <row r="68" ht="15.75" customHeight="1">
      <c r="A68" s="3" t="str">
        <f>IFERROR(__xludf.DUMMYFUNCTION("LOWER(SUBSTITUTE(REGEXREPLACE(B68, ""[^a-zA-Z\s]"", """"), "" "", ""-""))"),"is-ice-skating-hard-to-learn")</f>
        <v>is-ice-skating-hard-to-learn</v>
      </c>
      <c r="B68" s="3" t="s">
        <v>135</v>
      </c>
      <c r="C68" s="3" t="s">
        <v>136</v>
      </c>
    </row>
    <row r="69" ht="15.75" customHeight="1">
      <c r="A69" s="3" t="str">
        <f>IFERROR(__xludf.DUMMYFUNCTION("LOWER(SUBSTITUTE(REGEXREPLACE(B69, ""[^a-zA-Z\s]"", """"), "" "", ""-""))"),"pokemon-that-can-learn-trick-room")</f>
        <v>pokemon-that-can-learn-trick-room</v>
      </c>
      <c r="B69" s="3" t="s">
        <v>137</v>
      </c>
      <c r="C69" s="3" t="s">
        <v>138</v>
      </c>
    </row>
    <row r="70" ht="15.75" customHeight="1">
      <c r="A70" s="3" t="str">
        <f>IFERROR(__xludf.DUMMYFUNCTION("LOWER(SUBSTITUTE(REGEXREPLACE(B70, ""[^a-zA-Z\s]"", """"), "" "", ""-""))"),"is-duolingo-a-good-way-to-learn-japanese")</f>
        <v>is-duolingo-a-good-way-to-learn-japanese</v>
      </c>
      <c r="B70" s="3" t="s">
        <v>139</v>
      </c>
      <c r="C70" s="3" t="s">
        <v>140</v>
      </c>
    </row>
    <row r="71" ht="15.75" customHeight="1">
      <c r="A71" s="3" t="str">
        <f>IFERROR(__xludf.DUMMYFUNCTION("LOWER(SUBSTITUTE(REGEXREPLACE(B71, ""[^a-zA-Z\s]"", """"), "" "", ""-""))"),"is-piano-or-guitar-easier-to-learn")</f>
        <v>is-piano-or-guitar-easier-to-learn</v>
      </c>
      <c r="B71" s="3" t="s">
        <v>141</v>
      </c>
      <c r="C71" s="3" t="s">
        <v>142</v>
      </c>
    </row>
    <row r="72" ht="15.75" customHeight="1">
      <c r="A72" s="3" t="str">
        <f>IFERROR(__xludf.DUMMYFUNCTION("LOWER(SUBSTITUTE(REGEXREPLACE(B72, ""[^a-zA-Z\s]"", """"), "" "", ""-""))"),"learn-akashic-records")</f>
        <v>learn-akashic-records</v>
      </c>
      <c r="B72" s="3" t="s">
        <v>143</v>
      </c>
      <c r="C72" s="3" t="s">
        <v>144</v>
      </c>
    </row>
    <row r="73" ht="15.75" customHeight="1">
      <c r="A73" s="3" t="str">
        <f>IFERROR(__xludf.DUMMYFUNCTION("LOWER(SUBSTITUTE(REGEXREPLACE(B73, ""[^a-zA-Z\s]"", """"), "" "", ""-""))"),"is-piano-easy-to-learn")</f>
        <v>is-piano-easy-to-learn</v>
      </c>
      <c r="B73" s="3" t="s">
        <v>145</v>
      </c>
      <c r="C73" s="3" t="s">
        <v>146</v>
      </c>
    </row>
    <row r="74" ht="15.75" customHeight="1">
      <c r="A74" s="3" t="str">
        <f>IFERROR(__xludf.DUMMYFUNCTION("LOWER(SUBSTITUTE(REGEXREPLACE(B74, ""[^a-zA-Z\s]"", """"), "" "", ""-""))"),"learn-opengl")</f>
        <v>learn-opengl</v>
      </c>
      <c r="B74" s="3" t="s">
        <v>147</v>
      </c>
      <c r="C74" s="3" t="s">
        <v>148</v>
      </c>
    </row>
    <row r="75" ht="15.75" customHeight="1">
      <c r="A75" s="3" t="str">
        <f>IFERROR(__xludf.DUMMYFUNCTION("LOWER(SUBSTITUTE(REGEXREPLACE(B75, ""[^a-zA-Z\s]"", """"), "" "", ""-""))"),"learn-surah")</f>
        <v>learn-surah</v>
      </c>
      <c r="B75" s="3" t="s">
        <v>149</v>
      </c>
      <c r="C75" s="3" t="s">
        <v>150</v>
      </c>
    </row>
    <row r="76" ht="15.75" customHeight="1">
      <c r="A76" s="3" t="str">
        <f>IFERROR(__xludf.DUMMYFUNCTION("LOWER(SUBSTITUTE(REGEXREPLACE(B76, ""[^a-zA-Z\s]"", """"), "" "", ""-""))"),"when-do-babies-learn-to-wave")</f>
        <v>when-do-babies-learn-to-wave</v>
      </c>
      <c r="B76" s="3" t="s">
        <v>151</v>
      </c>
      <c r="C76" s="3" t="s">
        <v>152</v>
      </c>
    </row>
    <row r="77" ht="15.75" customHeight="1">
      <c r="A77" s="3" t="str">
        <f>IFERROR(__xludf.DUMMYFUNCTION("LOWER(SUBSTITUTE(REGEXREPLACE(B77, ""[^a-zA-Z\s]"", """"), "" "", ""-""))"),"is-french-horn-hard-to-learn")</f>
        <v>is-french-horn-hard-to-learn</v>
      </c>
      <c r="B77" s="3" t="s">
        <v>153</v>
      </c>
      <c r="C77" s="3" t="s">
        <v>154</v>
      </c>
    </row>
    <row r="78" ht="15.75" customHeight="1">
      <c r="A78" s="3" t="str">
        <f>IFERROR(__xludf.DUMMYFUNCTION("LOWER(SUBSTITUTE(REGEXREPLACE(B78, ""[^a-zA-Z\s]"", """"), "" "", ""-""))"),"easy-songs-to-learn-on-bass-guitar")</f>
        <v>easy-songs-to-learn-on-bass-guitar</v>
      </c>
      <c r="B78" s="3" t="s">
        <v>155</v>
      </c>
      <c r="C78" s="3" t="s">
        <v>156</v>
      </c>
    </row>
    <row r="79" ht="15.75" customHeight="1">
      <c r="A79" s="3" t="str">
        <f>IFERROR(__xludf.DUMMYFUNCTION("LOWER(SUBSTITUTE(REGEXREPLACE(B79, ""[^a-zA-Z\s]"", """"), "" "", ""-""))"),"kongregate-learn-to-fly-")</f>
        <v>kongregate-learn-to-fly-</v>
      </c>
      <c r="B79" s="3" t="s">
        <v>157</v>
      </c>
      <c r="C79" s="3" t="s">
        <v>158</v>
      </c>
    </row>
    <row r="80" ht="15.75" customHeight="1">
      <c r="A80" s="3" t="str">
        <f>IFERROR(__xludf.DUMMYFUNCTION("LOWER(SUBSTITUTE(REGEXREPLACE(B80, ""[^a-zA-Z\s]"", """"), "" "", ""-""))"),"how-hard-is-it-to-learn-to-play-the-guitar")</f>
        <v>how-hard-is-it-to-learn-to-play-the-guitar</v>
      </c>
      <c r="B80" s="3" t="s">
        <v>159</v>
      </c>
      <c r="C80" s="3" t="s">
        <v>160</v>
      </c>
    </row>
    <row r="81" ht="15.75" customHeight="1">
      <c r="A81" s="3" t="str">
        <f>IFERROR(__xludf.DUMMYFUNCTION("LOWER(SUBSTITUTE(REGEXREPLACE(B81, ""[^a-zA-Z\s]"", """"), "" "", ""-""))"),"learn-dash-wp-coupons")</f>
        <v>learn-dash-wp-coupons</v>
      </c>
      <c r="B81" s="3" t="s">
        <v>161</v>
      </c>
      <c r="C81" s="3" t="s">
        <v>162</v>
      </c>
    </row>
    <row r="82" ht="15.75" customHeight="1">
      <c r="A82" s="3" t="str">
        <f>IFERROR(__xludf.DUMMYFUNCTION("LOWER(SUBSTITUTE(REGEXREPLACE(B82, ""[^a-zA-Z\s]"", """"), "" "", ""-""))"),"how-hard-is-it-to-learn-to-play-guitar")</f>
        <v>how-hard-is-it-to-learn-to-play-guitar</v>
      </c>
      <c r="B82" s="3" t="s">
        <v>163</v>
      </c>
      <c r="C82" s="3" t="s">
        <v>164</v>
      </c>
    </row>
    <row r="83" ht="15.75" customHeight="1">
      <c r="A83" s="3" t="str">
        <f>IFERROR(__xludf.DUMMYFUNCTION("LOWER(SUBSTITUTE(REGEXREPLACE(B83, ""[^a-zA-Z\s]"", """"), "" "", ""-""))"),"is-english-harder-to-learn-than-spanish")</f>
        <v>is-english-harder-to-learn-than-spanish</v>
      </c>
      <c r="B83" s="3" t="s">
        <v>165</v>
      </c>
      <c r="C83" s="3" t="s">
        <v>166</v>
      </c>
    </row>
    <row r="84" ht="15.75" customHeight="1">
      <c r="A84" s="3" t="str">
        <f>IFERROR(__xludf.DUMMYFUNCTION("LOWER(SUBSTITUTE(REGEXREPLACE(B84, ""[^a-zA-Z\s]"", """"), "" "", ""-""))"),"how-long-would-it-take-to-learn-c")</f>
        <v>how-long-would-it-take-to-learn-c</v>
      </c>
      <c r="B84" s="3" t="s">
        <v>167</v>
      </c>
      <c r="C84" s="3" t="s">
        <v>168</v>
      </c>
    </row>
    <row r="85" ht="15.75" customHeight="1">
      <c r="A85" s="3" t="str">
        <f>IFERROR(__xludf.DUMMYFUNCTION("LOWER(SUBSTITUTE(REGEXREPLACE(B85, ""[^a-zA-Z\s]"", """"), "" "", ""-""))"),"scikit-learn-cross-validation")</f>
        <v>scikit-learn-cross-validation</v>
      </c>
      <c r="B85" s="3" t="s">
        <v>169</v>
      </c>
      <c r="C85" s="3" t="s">
        <v>170</v>
      </c>
    </row>
    <row r="86" ht="15.75" customHeight="1">
      <c r="A86" s="3" t="str">
        <f>IFERROR(__xludf.DUMMYFUNCTION("LOWER(SUBSTITUTE(REGEXREPLACE(B86, ""[^a-zA-Z\s]"", """"), "" "", ""-""))"),"go-learn-app")</f>
        <v>go-learn-app</v>
      </c>
      <c r="B86" s="3" t="s">
        <v>171</v>
      </c>
      <c r="C86" s="3" t="s">
        <v>172</v>
      </c>
    </row>
    <row r="87" ht="15.75" customHeight="1">
      <c r="A87" s="3" t="str">
        <f>IFERROR(__xludf.DUMMYFUNCTION("LOWER(SUBSTITUTE(REGEXREPLACE(B87, ""[^a-zA-Z\s]"", """"), "" "", ""-""))"),"watch-learn-emotional-intelligence-the-key-determiner-of-success-course")</f>
        <v>watch-learn-emotional-intelligence-the-key-determiner-of-success-course</v>
      </c>
      <c r="B87" s="3" t="s">
        <v>173</v>
      </c>
      <c r="C87" s="3" t="s">
        <v>174</v>
      </c>
    </row>
    <row r="88" ht="15.75" customHeight="1">
      <c r="A88" s="3" t="str">
        <f>IFERROR(__xludf.DUMMYFUNCTION("LOWER(SUBSTITUTE(REGEXREPLACE(B88, ""[^a-zA-Z\s]"", """"), "" "", ""-""))"),"can-anyone-learn-to-tattoo")</f>
        <v>can-anyone-learn-to-tattoo</v>
      </c>
      <c r="B88" s="3" t="s">
        <v>175</v>
      </c>
      <c r="C88" s="3" t="s">
        <v>176</v>
      </c>
    </row>
    <row r="89" ht="15.75" customHeight="1">
      <c r="A89" s="3" t="str">
        <f>IFERROR(__xludf.DUMMYFUNCTION("LOWER(SUBSTITUTE(REGEXREPLACE(B89, ""[^a-zA-Z\s]"", """"), "" "", ""-""))"),"easy-christmas-songs-to-learn-on-guitar")</f>
        <v>easy-christmas-songs-to-learn-on-guitar</v>
      </c>
      <c r="B89" s="3" t="s">
        <v>177</v>
      </c>
      <c r="C89" s="3" t="s">
        <v>178</v>
      </c>
    </row>
    <row r="90" ht="15.75" customHeight="1">
      <c r="A90" s="3" t="str">
        <f>IFERROR(__xludf.DUMMYFUNCTION("LOWER(SUBSTITUTE(REGEXREPLACE(B90, ""[^a-zA-Z\s]"", """"), "" "", ""-""))"),"drum-beats-to-learn")</f>
        <v>drum-beats-to-learn</v>
      </c>
      <c r="B90" s="3" t="s">
        <v>179</v>
      </c>
      <c r="C90" s="3" t="s">
        <v>180</v>
      </c>
    </row>
    <row r="91" ht="15.75" customHeight="1">
      <c r="A91" s="3" t="str">
        <f>IFERROR(__xludf.DUMMYFUNCTION("LOWER(SUBSTITUTE(REGEXREPLACE(B91, ""[^a-zA-Z\s]"", """"), "" "", ""-""))"),"is-spanish-or-english-easier-to-learn")</f>
        <v>is-spanish-or-english-easier-to-learn</v>
      </c>
      <c r="B91" s="3" t="s">
        <v>181</v>
      </c>
      <c r="C91" s="3" t="s">
        <v>182</v>
      </c>
    </row>
    <row r="92" ht="15.75" customHeight="1">
      <c r="A92" s="3" t="str">
        <f>IFERROR(__xludf.DUMMYFUNCTION("LOWER(SUBSTITUTE(REGEXREPLACE(B92, ""[^a-zA-Z\s]"", """"), "" "", ""-""))"),"good-songs-to-learn-on-electric-guitar")</f>
        <v>good-songs-to-learn-on-electric-guitar</v>
      </c>
      <c r="B92" s="3" t="s">
        <v>183</v>
      </c>
      <c r="C92" s="3" t="s">
        <v>184</v>
      </c>
    </row>
    <row r="93" ht="15.75" customHeight="1">
      <c r="A93" s="3" t="str">
        <f>IFERROR(__xludf.DUMMYFUNCTION("LOWER(SUBSTITUTE(REGEXREPLACE(B93, ""[^a-zA-Z\s]"", """"), "" "", ""-""))"),"the-best-book-to-learn-spanish")</f>
        <v>the-best-book-to-learn-spanish</v>
      </c>
      <c r="B93" s="3" t="s">
        <v>185</v>
      </c>
      <c r="C93" s="3" t="s">
        <v>186</v>
      </c>
    </row>
    <row r="94" ht="15.75" customHeight="1">
      <c r="A94" s="3" t="str">
        <f>IFERROR(__xludf.DUMMYFUNCTION("LOWER(SUBSTITUTE(REGEXREPLACE(B94, ""[^a-zA-Z\s]"", """"), "" "", ""-""))"),"learn-to-speak-hindi-in--days")</f>
        <v>learn-to-speak-hindi-in--days</v>
      </c>
      <c r="B94" s="3" t="s">
        <v>187</v>
      </c>
      <c r="C94" s="3" t="s">
        <v>188</v>
      </c>
    </row>
    <row r="95" ht="15.75" customHeight="1">
      <c r="A95" s="3" t="str">
        <f>IFERROR(__xludf.DUMMYFUNCTION("LOWER(SUBSTITUTE(REGEXREPLACE(B95, ""[^a-zA-Z\s]"", """"), "" "", ""-""))"),"learn-to-be-happy-alone-quotes")</f>
        <v>learn-to-be-happy-alone-quotes</v>
      </c>
      <c r="B95" s="3" t="s">
        <v>189</v>
      </c>
      <c r="C95" s="3" t="s">
        <v>190</v>
      </c>
    </row>
    <row r="96" ht="15.75" customHeight="1">
      <c r="A96" s="3" t="str">
        <f>IFERROR(__xludf.DUMMYFUNCTION("LOWER(SUBSTITUTE(REGEXREPLACE(B96, ""[^a-zA-Z\s]"", """"), "" "", ""-""))"),"how-did-helen-keller-learn-to-fly-a-plane")</f>
        <v>how-did-helen-keller-learn-to-fly-a-plane</v>
      </c>
      <c r="B96" s="3" t="s">
        <v>191</v>
      </c>
      <c r="C96" s="3" t="s">
        <v>192</v>
      </c>
    </row>
    <row r="97" ht="15.75" customHeight="1">
      <c r="A97" s="3" t="str">
        <f>IFERROR(__xludf.DUMMYFUNCTION("LOWER(SUBSTITUTE(REGEXREPLACE(B97, ""[^a-zA-Z\s]"", """"), "" "", ""-""))"),"anyone-can-learn-to-sing")</f>
        <v>anyone-can-learn-to-sing</v>
      </c>
      <c r="B97" s="3" t="s">
        <v>193</v>
      </c>
      <c r="C97" s="3" t="s">
        <v>194</v>
      </c>
    </row>
    <row r="98" ht="15.75" customHeight="1">
      <c r="A98" s="3" t="str">
        <f>IFERROR(__xludf.DUMMYFUNCTION("LOWER(SUBSTITUTE(REGEXREPLACE(B98, ""[^a-zA-Z\s]"", """"), "" "", ""-""))"),"best-shows-to-watch-to-learn-spanish")</f>
        <v>best-shows-to-watch-to-learn-spanish</v>
      </c>
      <c r="B98" s="3" t="s">
        <v>195</v>
      </c>
      <c r="C98" s="3" t="s">
        <v>196</v>
      </c>
    </row>
    <row r="99" ht="15.75" customHeight="1">
      <c r="A99" s="3" t="str">
        <f>IFERROR(__xludf.DUMMYFUNCTION("LOWER(SUBSTITUTE(REGEXREPLACE(B99, ""[^a-zA-Z\s]"", """"), "" "", ""-""))"),"best-way-to-learn-guitar-for-adults")</f>
        <v>best-way-to-learn-guitar-for-adults</v>
      </c>
      <c r="B99" s="3" t="s">
        <v>197</v>
      </c>
      <c r="C99" s="3" t="s">
        <v>198</v>
      </c>
    </row>
    <row r="100" ht="15.75" customHeight="1">
      <c r="A100" s="3" t="str">
        <f>IFERROR(__xludf.DUMMYFUNCTION("LOWER(SUBSTITUTE(REGEXREPLACE(B100, ""[^a-zA-Z\s]"", """"), "" "", ""-""))"),"how-quickly-can-you-learn-to-drive")</f>
        <v>how-quickly-can-you-learn-to-drive</v>
      </c>
      <c r="B100" s="3" t="s">
        <v>199</v>
      </c>
      <c r="C100" s="3" t="s">
        <v>200</v>
      </c>
    </row>
    <row r="101" ht="15.75" customHeight="1">
      <c r="A101" s="3" t="str">
        <f>IFERROR(__xludf.DUMMYFUNCTION("LOWER(SUBSTITUTE(REGEXREPLACE(B101, ""[^a-zA-Z\s]"", """"), "" "", ""-""))"),"what-is-a-new-skill-you-would-like-to-learn-in-college")</f>
        <v>what-is-a-new-skill-you-would-like-to-learn-in-college</v>
      </c>
      <c r="B101" s="3" t="s">
        <v>201</v>
      </c>
      <c r="C101" s="3" t="s">
        <v>202</v>
      </c>
    </row>
    <row r="102" ht="15.75" customHeight="1">
      <c r="A102" s="3" t="str">
        <f>IFERROR(__xludf.DUMMYFUNCTION("LOWER(SUBSTITUTE(REGEXREPLACE(B102, ""[^a-zA-Z\s]"", """"), "" "", ""-""))"),"can-i-learn-cyber-security-on-my-own")</f>
        <v>can-i-learn-cyber-security-on-my-own</v>
      </c>
      <c r="B102" s="3" t="s">
        <v>203</v>
      </c>
      <c r="C102" s="3" t="s">
        <v>204</v>
      </c>
    </row>
    <row r="103" ht="15.75" customHeight="1">
      <c r="A103" s="3" t="str">
        <f>IFERROR(__xludf.DUMMYFUNCTION("LOWER(SUBSTITUTE(REGEXREPLACE(B103, ""[^a-zA-Z\s]"", """"), "" "", ""-""))"),"treehouse-learn-to-code")</f>
        <v>treehouse-learn-to-code</v>
      </c>
      <c r="B103" s="3" t="s">
        <v>205</v>
      </c>
      <c r="C103" s="3" t="s">
        <v>206</v>
      </c>
    </row>
    <row r="104" ht="15.75" customHeight="1">
      <c r="A104" s="3" t="str">
        <f>IFERROR(__xludf.DUMMYFUNCTION("LOWER(SUBSTITUTE(REGEXREPLACE(B104, ""[^a-zA-Z\s]"", """"), "" "", ""-""))"),"is-the-greek-language-hard-to-learn")</f>
        <v>is-the-greek-language-hard-to-learn</v>
      </c>
      <c r="B104" s="3" t="s">
        <v>207</v>
      </c>
      <c r="C104" s="3" t="s">
        <v>208</v>
      </c>
    </row>
    <row r="105" ht="15.75" customHeight="1">
      <c r="A105" s="3" t="str">
        <f>IFERROR(__xludf.DUMMYFUNCTION("LOWER(SUBSTITUTE(REGEXREPLACE(B105, ""[^a-zA-Z\s]"", """"), "" "", ""-""))"),"best-programming-language-to-learn-to-get-a-job")</f>
        <v>best-programming-language-to-learn-to-get-a-job</v>
      </c>
      <c r="B105" s="3" t="s">
        <v>209</v>
      </c>
      <c r="C105" s="3" t="s">
        <v>210</v>
      </c>
    </row>
    <row r="106" ht="15.75" customHeight="1">
      <c r="A106" s="3" t="str">
        <f>IFERROR(__xludf.DUMMYFUNCTION("LOWER(SUBSTITUTE(REGEXREPLACE(B106, ""[^a-zA-Z\s]"", """"), "" "", ""-""))"),"how-long-it-take-to-learn-how-to-drive")</f>
        <v>how-long-it-take-to-learn-how-to-drive</v>
      </c>
      <c r="B106" s="3" t="s">
        <v>211</v>
      </c>
      <c r="C106" s="3" t="s">
        <v>212</v>
      </c>
    </row>
    <row r="107" ht="15.75" customHeight="1">
      <c r="A107" s="3" t="str">
        <f>IFERROR(__xludf.DUMMYFUNCTION("LOWER(SUBSTITUTE(REGEXREPLACE(B107, ""[^a-zA-Z\s]"", """"), "" "", ""-""))"),"what-pokemon-can-learn-surf-in-emerald")</f>
        <v>what-pokemon-can-learn-surf-in-emerald</v>
      </c>
      <c r="B107" s="3" t="s">
        <v>213</v>
      </c>
      <c r="C107" s="3" t="s">
        <v>214</v>
      </c>
    </row>
    <row r="108" ht="15.75" customHeight="1">
      <c r="A108" s="3" t="str">
        <f>IFERROR(__xludf.DUMMYFUNCTION("LOWER(SUBSTITUTE(REGEXREPLACE(B108, ""[^a-zA-Z\s]"", """"), "" "", ""-""))"),"easiest-languages-for-spanish-speakers-to-learn")</f>
        <v>easiest-languages-for-spanish-speakers-to-learn</v>
      </c>
      <c r="B108" s="3" t="s">
        <v>215</v>
      </c>
      <c r="C108" s="3" t="s">
        <v>216</v>
      </c>
    </row>
    <row r="109" ht="15.75" customHeight="1">
      <c r="A109" s="3" t="str">
        <f>IFERROR(__xludf.DUMMYFUNCTION("LOWER(SUBSTITUTE(REGEXREPLACE(B109, ""[^a-zA-Z\s]"", """"), "" "", ""-""))"),"is-piano-or-guitar-easier-to-learn-and-how-much-practice-do-i-need-for-each")</f>
        <v>is-piano-or-guitar-easier-to-learn-and-how-much-practice-do-i-need-for-each</v>
      </c>
      <c r="B109" s="3" t="s">
        <v>217</v>
      </c>
      <c r="C109" s="3" t="s">
        <v>218</v>
      </c>
    </row>
    <row r="110" ht="15.75" customHeight="1">
      <c r="A110" s="3" t="str">
        <f>IFERROR(__xludf.DUMMYFUNCTION("LOWER(SUBSTITUTE(REGEXREPLACE(B110, ""[^a-zA-Z\s]"", """"), "" "", ""-""))"),"how-difficult-is-it-to-learn-sign-language")</f>
        <v>how-difficult-is-it-to-learn-sign-language</v>
      </c>
      <c r="B110" s="3" t="s">
        <v>219</v>
      </c>
      <c r="C110" s="3" t="s">
        <v>220</v>
      </c>
    </row>
    <row r="111" ht="15.75" customHeight="1">
      <c r="A111" s="3" t="str">
        <f>IFERROR(__xludf.DUMMYFUNCTION("LOWER(SUBSTITUTE(REGEXREPLACE(B111, ""[^a-zA-Z\s]"", """"), "" "", ""-""))"),"learn-not-the-ways-of-the-heathen-kjv")</f>
        <v>learn-not-the-ways-of-the-heathen-kjv</v>
      </c>
      <c r="B111" s="3" t="s">
        <v>221</v>
      </c>
      <c r="C111" s="3" t="s">
        <v>222</v>
      </c>
    </row>
    <row r="112" ht="15.75" customHeight="1">
      <c r="A112" s="3" t="str">
        <f>IFERROR(__xludf.DUMMYFUNCTION("LOWER(SUBSTITUTE(REGEXREPLACE(B112, ""[^a-zA-Z\s]"", """"), "" "", ""-""))"),"can-you-learn-korean-on-duolingo")</f>
        <v>can-you-learn-korean-on-duolingo</v>
      </c>
      <c r="B112" s="3" t="s">
        <v>223</v>
      </c>
      <c r="C112" s="3" t="s">
        <v>224</v>
      </c>
    </row>
    <row r="113" ht="15.75" customHeight="1">
      <c r="A113" s="3" t="str">
        <f>IFERROR(__xludf.DUMMYFUNCTION("LOWER(SUBSTITUTE(REGEXREPLACE(B113, ""[^a-zA-Z\s]"", """"), "" "", ""-""))"),"best-learn-spanish-podcast")</f>
        <v>best-learn-spanish-podcast</v>
      </c>
      <c r="B113" s="3" t="s">
        <v>225</v>
      </c>
      <c r="C113" s="3" t="s">
        <v>226</v>
      </c>
    </row>
    <row r="114" ht="15.75" customHeight="1">
      <c r="A114" s="3" t="str">
        <f>IFERROR(__xludf.DUMMYFUNCTION("LOWER(SUBSTITUTE(REGEXREPLACE(B114, ""[^a-zA-Z\s]"", """"), "" "", ""-""))"),"laugh-and-learn-toys")</f>
        <v>laugh-and-learn-toys</v>
      </c>
      <c r="B114" s="3" t="s">
        <v>227</v>
      </c>
      <c r="C114" s="3" t="s">
        <v>228</v>
      </c>
    </row>
    <row r="115" ht="15.75" customHeight="1">
      <c r="A115" s="3" t="str">
        <f>IFERROR(__xludf.DUMMYFUNCTION("LOWER(SUBSTITUTE(REGEXREPLACE(B115, ""[^a-zA-Z\s]"", """"), "" "", ""-""))"),"how-to-use-quizlet-learn-for-free")</f>
        <v>how-to-use-quizlet-learn-for-free</v>
      </c>
      <c r="B115" s="3" t="s">
        <v>229</v>
      </c>
      <c r="C115" s="3" t="s">
        <v>230</v>
      </c>
    </row>
    <row r="116" ht="15.75" customHeight="1">
      <c r="A116" s="3" t="str">
        <f>IFERROR(__xludf.DUMMYFUNCTION("LOWER(SUBSTITUTE(REGEXREPLACE(B116, ""[^a-zA-Z\s]"", """"), "" "", ""-""))"),"should-i-learn-muay-thai-or-bjj")</f>
        <v>should-i-learn-muay-thai-or-bjj</v>
      </c>
      <c r="B116" s="3" t="s">
        <v>231</v>
      </c>
      <c r="C116" s="3" t="s">
        <v>232</v>
      </c>
    </row>
    <row r="117" ht="15.75" customHeight="1">
      <c r="A117" s="3" t="str">
        <f>IFERROR(__xludf.DUMMYFUNCTION("LOWER(SUBSTITUTE(REGEXREPLACE(B117, ""[^a-zA-Z\s]"", """"), "" "", ""-""))"),"best-way-to-learn-guitar-reddit")</f>
        <v>best-way-to-learn-guitar-reddit</v>
      </c>
      <c r="B117" s="3" t="s">
        <v>233</v>
      </c>
      <c r="C117" s="3" t="s">
        <v>234</v>
      </c>
    </row>
    <row r="118" ht="15.75" customHeight="1">
      <c r="A118" s="3" t="str">
        <f>IFERROR(__xludf.DUMMYFUNCTION("LOWER(SUBSTITUTE(REGEXREPLACE(B118, ""[^a-zA-Z\s]"", """"), "" "", ""-""))"),"books-to-learn-piano")</f>
        <v>books-to-learn-piano</v>
      </c>
      <c r="B118" s="3" t="s">
        <v>235</v>
      </c>
      <c r="C118" s="3" t="s">
        <v>236</v>
      </c>
    </row>
    <row r="119" ht="15.75" customHeight="1">
      <c r="A119" s="3" t="str">
        <f>IFERROR(__xludf.DUMMYFUNCTION("LOWER(SUBSTITUTE(REGEXREPLACE(B119, ""[^a-zA-Z\s]"", """"), "" "", ""-""))"),"why-must-you-learn-to-recognize-key-characteristics-of-the-animal-your-hunting")</f>
        <v>why-must-you-learn-to-recognize-key-characteristics-of-the-animal-your-hunting</v>
      </c>
      <c r="B119" s="3" t="s">
        <v>237</v>
      </c>
      <c r="C119" s="3" t="s">
        <v>238</v>
      </c>
    </row>
    <row r="120" ht="15.75" customHeight="1">
      <c r="A120" s="3" t="str">
        <f>IFERROR(__xludf.DUMMYFUNCTION("LOWER(SUBSTITUTE(REGEXREPLACE(B120, ""[^a-zA-Z\s]"", """"), "" "", ""-""))"),"why-must-you-learn-to-recognize-key-characteristics-of-the-animal-you-are-hunting")</f>
        <v>why-must-you-learn-to-recognize-key-characteristics-of-the-animal-you-are-hunting</v>
      </c>
      <c r="B120" s="3" t="s">
        <v>239</v>
      </c>
      <c r="C120" s="3" t="s">
        <v>240</v>
      </c>
    </row>
    <row r="121" ht="15.75" customHeight="1">
      <c r="A121" s="3" t="str">
        <f>IFERROR(__xludf.DUMMYFUNCTION("LOWER(SUBSTITUTE(REGEXREPLACE(B121, ""[^a-zA-Z\s]"", """"), "" "", ""-""))"),"hahdocebosaaslearnsignin")</f>
        <v>hahdocebosaaslearnsignin</v>
      </c>
      <c r="B121" s="3" t="s">
        <v>241</v>
      </c>
      <c r="C121" s="3" t="s">
        <v>242</v>
      </c>
    </row>
    <row r="122" ht="15.75" customHeight="1">
      <c r="A122" s="3" t="str">
        <f>IFERROR(__xludf.DUMMYFUNCTION("LOWER(SUBSTITUTE(REGEXREPLACE(B122, ""[^a-zA-Z\s]"", """"), "" "", ""-""))"),"which-chinese-should-i-learn")</f>
        <v>which-chinese-should-i-learn</v>
      </c>
      <c r="B122" s="3" t="s">
        <v>243</v>
      </c>
      <c r="C122" s="3" t="s">
        <v>244</v>
      </c>
    </row>
    <row r="123" ht="15.75" customHeight="1">
      <c r="A123" s="3" t="str">
        <f>IFERROR(__xludf.DUMMYFUNCTION("LOWER(SUBSTITUTE(REGEXREPLACE(B123, ""[^a-zA-Z\s]"", """"), "" "", ""-""))"),"is-it-hard-to-learn-american-sign-language")</f>
        <v>is-it-hard-to-learn-american-sign-language</v>
      </c>
      <c r="B123" s="3" t="s">
        <v>245</v>
      </c>
      <c r="C123" s="3" t="s">
        <v>246</v>
      </c>
    </row>
    <row r="124" ht="15.75" customHeight="1">
      <c r="A124" s="3" t="str">
        <f>IFERROR(__xludf.DUMMYFUNCTION("LOWER(SUBSTITUTE(REGEXREPLACE(B124, ""[^a-zA-Z\s]"", """"), "" "", ""-""))"),"how-long-does-it-take-to-learn-cpr")</f>
        <v>how-long-does-it-take-to-learn-cpr</v>
      </c>
      <c r="B124" s="3" t="s">
        <v>247</v>
      </c>
      <c r="C124" s="3" t="s">
        <v>248</v>
      </c>
    </row>
    <row r="125" ht="15.75" customHeight="1">
      <c r="A125" s="3" t="str">
        <f>IFERROR(__xludf.DUMMYFUNCTION("LOWER(SUBSTITUTE(REGEXREPLACE(B125, ""[^a-zA-Z\s]"", """"), "" "", ""-""))"),"telenovelas-to-learn-spanish")</f>
        <v>telenovelas-to-learn-spanish</v>
      </c>
      <c r="B125" s="3" t="s">
        <v>249</v>
      </c>
      <c r="C125" s="3" t="s">
        <v>250</v>
      </c>
    </row>
    <row r="126" ht="15.75" customHeight="1">
      <c r="A126" s="3" t="str">
        <f>IFERROR(__xludf.DUMMYFUNCTION("LOWER(SUBSTITUTE(REGEXREPLACE(B126, ""[^a-zA-Z\s]"", """"), "" "", ""-""))"),"lunch-and-learn-ideas-for-employees")</f>
        <v>lunch-and-learn-ideas-for-employees</v>
      </c>
      <c r="B126" s="3" t="s">
        <v>251</v>
      </c>
      <c r="C126" s="3" t="s">
        <v>252</v>
      </c>
    </row>
    <row r="127" ht="15.75" customHeight="1">
      <c r="A127" s="3" t="str">
        <f>IFERROR(__xludf.DUMMYFUNCTION("LOWER(SUBSTITUTE(REGEXREPLACE(B127, ""[^a-zA-Z\s]"", """"), "" "", ""-""))"),"learn-roblox-coding")</f>
        <v>learn-roblox-coding</v>
      </c>
      <c r="B127" s="3" t="s">
        <v>253</v>
      </c>
      <c r="C127" s="3" t="s">
        <v>254</v>
      </c>
    </row>
    <row r="128" ht="15.75" customHeight="1">
      <c r="A128" s="3" t="str">
        <f>IFERROR(__xludf.DUMMYFUNCTION("LOWER(SUBSTITUTE(REGEXREPLACE(B128, ""[^a-zA-Z\s]"", """"), "" "", ""-""))"),"what-do-you-learn-in-beauty-school")</f>
        <v>what-do-you-learn-in-beauty-school</v>
      </c>
      <c r="B128" s="3" t="s">
        <v>255</v>
      </c>
      <c r="C128" s="3" t="s">
        <v>256</v>
      </c>
    </row>
    <row r="129" ht="15.75" customHeight="1">
      <c r="A129" s="3" t="str">
        <f>IFERROR(__xludf.DUMMYFUNCTION("LOWER(SUBSTITUTE(REGEXREPLACE(B129, ""[^a-zA-Z\s]"", """"), "" "", ""-""))"),"books-to-learn-financial-literacy")</f>
        <v>books-to-learn-financial-literacy</v>
      </c>
      <c r="B129" s="3" t="s">
        <v>257</v>
      </c>
      <c r="C129" s="3" t="s">
        <v>258</v>
      </c>
    </row>
    <row r="130" ht="15.75" customHeight="1">
      <c r="A130" s="3" t="str">
        <f>IFERROR(__xludf.DUMMYFUNCTION("LOWER(SUBSTITUTE(REGEXREPLACE(B130, ""[^a-zA-Z\s]"", """"), "" "", ""-""))"),"learn-dash-deals")</f>
        <v>learn-dash-deals</v>
      </c>
      <c r="B130" s="3" t="s">
        <v>259</v>
      </c>
      <c r="C130" s="3" t="s">
        <v>260</v>
      </c>
    </row>
    <row r="131" ht="15.75" customHeight="1">
      <c r="A131" s="3" t="str">
        <f>IFERROR(__xludf.DUMMYFUNCTION("LOWER(SUBSTITUTE(REGEXREPLACE(B131, ""[^a-zA-Z\s]"", """"), "" "", ""-""))"),"best-language-to-learn-for-cyber-security")</f>
        <v>best-language-to-learn-for-cyber-security</v>
      </c>
      <c r="B131" s="3" t="s">
        <v>261</v>
      </c>
      <c r="C131" s="3" t="s">
        <v>262</v>
      </c>
    </row>
    <row r="132" ht="15.75" customHeight="1">
      <c r="A132" s="3" t="str">
        <f>IFERROR(__xludf.DUMMYFUNCTION("LOWER(SUBSTITUTE(REGEXREPLACE(B132, ""[^a-zA-Z\s]"", """"), "" "", ""-""))"),"learn-permanent-makeup")</f>
        <v>learn-permanent-makeup</v>
      </c>
      <c r="B132" s="3" t="s">
        <v>263</v>
      </c>
      <c r="C132" s="3" t="s">
        <v>264</v>
      </c>
    </row>
    <row r="133" ht="15.75" customHeight="1">
      <c r="A133" s="3" t="str">
        <f>IFERROR(__xludf.DUMMYFUNCTION("LOWER(SUBSTITUTE(REGEXREPLACE(B133, ""[^a-zA-Z\s]"", """"), "" "", ""-""))"),"does-asta-learn-magic")</f>
        <v>does-asta-learn-magic</v>
      </c>
      <c r="B133" s="3" t="s">
        <v>265</v>
      </c>
      <c r="C133" s="3" t="s">
        <v>266</v>
      </c>
    </row>
    <row r="134" ht="15.75" customHeight="1">
      <c r="A134" s="3" t="str">
        <f>IFERROR(__xludf.DUMMYFUNCTION("LOWER(SUBSTITUTE(REGEXREPLACE(B134, ""[^a-zA-Z\s]"", """"), "" "", ""-""))"),"songs-to-learn-on-harmonica")</f>
        <v>songs-to-learn-on-harmonica</v>
      </c>
      <c r="B134" s="3" t="s">
        <v>267</v>
      </c>
      <c r="C134" s="3" t="s">
        <v>268</v>
      </c>
    </row>
    <row r="135" ht="15.75" customHeight="1">
      <c r="A135" s="3" t="str">
        <f>IFERROR(__xludf.DUMMYFUNCTION("LOWER(SUBSTITUTE(REGEXREPLACE(B135, ""[^a-zA-Z\s]"", """"), "" "", ""-""))"),"at-what-age-does-a-kid-learn-to-tie-shoes")</f>
        <v>at-what-age-does-a-kid-learn-to-tie-shoes</v>
      </c>
      <c r="B135" s="3" t="s">
        <v>269</v>
      </c>
      <c r="C135" s="3" t="s">
        <v>270</v>
      </c>
    </row>
    <row r="136" ht="15.75" customHeight="1">
      <c r="A136" s="3" t="str">
        <f>IFERROR(__xludf.DUMMYFUNCTION("LOWER(SUBSTITUTE(REGEXREPLACE(B136, ""[^a-zA-Z\s]"", """"), "" "", ""-""))"),"best-app-to-learn-spanish")</f>
        <v>best-app-to-learn-spanish</v>
      </c>
      <c r="B136" s="3" t="s">
        <v>271</v>
      </c>
      <c r="C136" s="3" t="s">
        <v>272</v>
      </c>
    </row>
    <row r="137" ht="15.75" customHeight="1">
      <c r="A137" s="3" t="str">
        <f>IFERROR(__xludf.DUMMYFUNCTION("LOWER(SUBSTITUTE(REGEXREPLACE(B137, ""[^a-zA-Z\s]"", """"), "" "", ""-""))"),"what-grade-do-you-learn-division")</f>
        <v>what-grade-do-you-learn-division</v>
      </c>
      <c r="B137" s="3" t="s">
        <v>273</v>
      </c>
      <c r="C137" s="3" t="s">
        <v>274</v>
      </c>
    </row>
    <row r="138" ht="15.75" customHeight="1">
      <c r="A138" s="3" t="str">
        <f>IFERROR(__xludf.DUMMYFUNCTION("LOWER(SUBSTITUTE(REGEXREPLACE(B138, ""[^a-zA-Z\s]"", """"), "" "", ""-""))"),"hardest-song-to-learn-on-piano")</f>
        <v>hardest-song-to-learn-on-piano</v>
      </c>
      <c r="B138" s="3" t="s">
        <v>275</v>
      </c>
      <c r="C138" s="3" t="s">
        <v>276</v>
      </c>
    </row>
    <row r="139" ht="15.75" customHeight="1">
      <c r="A139" s="3" t="str">
        <f>IFERROR(__xludf.DUMMYFUNCTION("LOWER(SUBSTITUTE(REGEXREPLACE(B139, ""[^a-zA-Z\s]"", """"), "" "", ""-""))"),"songs-to-learn-on-drums")</f>
        <v>songs-to-learn-on-drums</v>
      </c>
      <c r="B139" s="3" t="s">
        <v>277</v>
      </c>
      <c r="C139" s="3" t="s">
        <v>278</v>
      </c>
    </row>
    <row r="140" ht="15.75" customHeight="1">
      <c r="A140" s="3" t="str">
        <f>IFERROR(__xludf.DUMMYFUNCTION("LOWER(SUBSTITUTE(REGEXREPLACE(B140, ""[^a-zA-Z\s]"", """"), "" "", ""-""))"),"get-paid-to-learn-to-code")</f>
        <v>get-paid-to-learn-to-code</v>
      </c>
      <c r="B140" s="3" t="s">
        <v>279</v>
      </c>
      <c r="C140" s="3" t="s">
        <v>280</v>
      </c>
    </row>
    <row r="141" ht="15.75" customHeight="1">
      <c r="A141" s="3" t="str">
        <f>IFERROR(__xludf.DUMMYFUNCTION("LOWER(SUBSTITUTE(REGEXREPLACE(B141, ""[^a-zA-Z\s]"", """"), "" "", ""-""))"),"best-app-to-learn-cantonese")</f>
        <v>best-app-to-learn-cantonese</v>
      </c>
      <c r="B141" s="3" t="s">
        <v>281</v>
      </c>
      <c r="C141" s="3" t="s">
        <v>282</v>
      </c>
    </row>
    <row r="142" ht="15.75" customHeight="1">
      <c r="A142" s="3" t="str">
        <f>IFERROR(__xludf.DUMMYFUNCTION("LOWER(SUBSTITUTE(REGEXREPLACE(B142, ""[^a-zA-Z\s]"", """"), "" "", ""-""))"),"pokemon-emerald-who-can-learn-cut")</f>
        <v>pokemon-emerald-who-can-learn-cut</v>
      </c>
      <c r="B142" s="3" t="s">
        <v>283</v>
      </c>
      <c r="C142" s="3" t="s">
        <v>284</v>
      </c>
    </row>
    <row r="143" ht="15.75" customHeight="1">
      <c r="A143" s="3" t="str">
        <f>IFERROR(__xludf.DUMMYFUNCTION("LOWER(SUBSTITUTE(REGEXREPLACE(B143, ""[^a-zA-Z\s]"", """"), "" "", ""-""))"),"learn-how-to-run-when-overweight")</f>
        <v>learn-how-to-run-when-overweight</v>
      </c>
      <c r="B143" s="3" t="s">
        <v>285</v>
      </c>
      <c r="C143" s="3" t="s">
        <v>286</v>
      </c>
    </row>
    <row r="144" ht="15.75" customHeight="1">
      <c r="A144" s="3" t="str">
        <f>IFERROR(__xludf.DUMMYFUNCTION("LOWER(SUBSTITUTE(REGEXREPLACE(B144, ""[^a-zA-Z\s]"", """"), "" "", ""-""))"),"what-is-easier-to-learn-piano-or-guitar")</f>
        <v>what-is-easier-to-learn-piano-or-guitar</v>
      </c>
      <c r="B144" s="3" t="s">
        <v>287</v>
      </c>
      <c r="C144" s="3" t="s">
        <v>288</v>
      </c>
    </row>
    <row r="145" ht="15.75" customHeight="1">
      <c r="A145" s="3" t="str">
        <f>IFERROR(__xludf.DUMMYFUNCTION("LOWER(SUBSTITUTE(REGEXREPLACE(B145, ""[^a-zA-Z\s]"", """"), "" "", ""-""))"),"pokemon-that-can-learn-thief")</f>
        <v>pokemon-that-can-learn-thief</v>
      </c>
      <c r="B145" s="3" t="s">
        <v>289</v>
      </c>
      <c r="C145" s="3" t="s">
        <v>290</v>
      </c>
    </row>
    <row r="146" ht="15.75" customHeight="1">
      <c r="A146" s="3" t="str">
        <f>IFERROR(__xludf.DUMMYFUNCTION("LOWER(SUBSTITUTE(REGEXREPLACE(B146, ""[^a-zA-Z\s]"", """"), "" "", ""-""))"),"is-the-piano-or-guitar-easier-to-learn")</f>
        <v>is-the-piano-or-guitar-easier-to-learn</v>
      </c>
      <c r="B146" s="3" t="s">
        <v>291</v>
      </c>
      <c r="C146" s="3" t="s">
        <v>292</v>
      </c>
    </row>
    <row r="147" ht="15.75" customHeight="1">
      <c r="A147" s="3" t="str">
        <f>IFERROR(__xludf.DUMMYFUNCTION("LOWER(SUBSTITUTE(REGEXREPLACE(B147, ""[^a-zA-Z\s]"", """"), "" "", ""-""))"),"learn-adobe-experience-manager")</f>
        <v>learn-adobe-experience-manager</v>
      </c>
      <c r="B147" s="3" t="s">
        <v>293</v>
      </c>
      <c r="C147" s="3" t="s">
        <v>294</v>
      </c>
    </row>
    <row r="148" ht="15.75" customHeight="1">
      <c r="A148" s="3" t="str">
        <f>IFERROR(__xludf.DUMMYFUNCTION("LOWER(SUBSTITUTE(REGEXREPLACE(B148, ""[^a-zA-Z\s]"", """"), "" "", ""-""))"),"pokemon-that-can-learn-dark-pulse")</f>
        <v>pokemon-that-can-learn-dark-pulse</v>
      </c>
      <c r="B148" s="3" t="s">
        <v>295</v>
      </c>
      <c r="C148" s="3" t="s">
        <v>296</v>
      </c>
    </row>
    <row r="149" ht="15.75" customHeight="1">
      <c r="A149" s="3" t="str">
        <f>IFERROR(__xludf.DUMMYFUNCTION("LOWER(SUBSTITUTE(REGEXREPLACE(B149, ""[^a-zA-Z\s]"", """"), "" "", ""-""))"),"how-to-learn-how-to-drive-quickly")</f>
        <v>how-to-learn-how-to-drive-quickly</v>
      </c>
      <c r="B149" s="3" t="s">
        <v>297</v>
      </c>
      <c r="C149" s="3" t="s">
        <v>298</v>
      </c>
    </row>
    <row r="150" ht="15.75" customHeight="1">
      <c r="A150" s="3" t="str">
        <f>IFERROR(__xludf.DUMMYFUNCTION("LOWER(SUBSTITUTE(REGEXREPLACE(B150, ""[^a-zA-Z\s]"", """"), "" "", ""-""))"),"best-place-to-learn-to-drive")</f>
        <v>best-place-to-learn-to-drive</v>
      </c>
      <c r="B150" s="3" t="s">
        <v>299</v>
      </c>
      <c r="C150" s="3" t="s">
        <v>300</v>
      </c>
    </row>
    <row r="151" ht="15.75" customHeight="1">
      <c r="A151" s="3" t="str">
        <f>IFERROR(__xludf.DUMMYFUNCTION("LOWER(SUBSTITUTE(REGEXREPLACE(B151, ""[^a-zA-Z\s]"", """"), "" "", ""-""))"),"best-podcast-to-learn-new-things")</f>
        <v>best-podcast-to-learn-new-things</v>
      </c>
      <c r="B151" s="3" t="s">
        <v>301</v>
      </c>
      <c r="C151" s="3" t="s">
        <v>302</v>
      </c>
    </row>
    <row r="152" ht="15.75" customHeight="1">
      <c r="A152" s="3" t="str">
        <f>IFERROR(__xludf.DUMMYFUNCTION("LOWER(SUBSTITUTE(REGEXREPLACE(B152, ""[^a-zA-Z\s]"", """"), "" "", ""-""))"),"is-it-hard-to-learn-how-to-play-the-piano")</f>
        <v>is-it-hard-to-learn-how-to-play-the-piano</v>
      </c>
      <c r="B152" s="3" t="s">
        <v>303</v>
      </c>
      <c r="C152" s="3" t="s">
        <v>304</v>
      </c>
    </row>
    <row r="153" ht="15.75" customHeight="1">
      <c r="A153" s="3" t="str">
        <f>IFERROR(__xludf.DUMMYFUNCTION("LOWER(SUBSTITUTE(REGEXREPLACE(B153, ""[^a-zA-Z\s]"", """"), "" "", ""-""))"),"learn-basic-greek-for-travel")</f>
        <v>learn-basic-greek-for-travel</v>
      </c>
      <c r="B153" s="3" t="s">
        <v>305</v>
      </c>
      <c r="C153" s="3" t="s">
        <v>306</v>
      </c>
    </row>
    <row r="154" ht="15.75" customHeight="1">
      <c r="A154" s="3" t="str">
        <f>IFERROR(__xludf.DUMMYFUNCTION("LOWER(SUBSTITUTE(REGEXREPLACE(B154, ""[^a-zA-Z\s]"", """"), "" "", ""-""))"),"scikit-learn-classification-report")</f>
        <v>scikit-learn-classification-report</v>
      </c>
      <c r="B154" s="3" t="s">
        <v>307</v>
      </c>
      <c r="C154" s="3" t="s">
        <v>308</v>
      </c>
    </row>
    <row r="155" ht="15.75" customHeight="1">
      <c r="A155" s="3" t="str">
        <f>IFERROR(__xludf.DUMMYFUNCTION("LOWER(SUBSTITUTE(REGEXREPLACE(B155, ""[^a-zA-Z\s]"", """"), "" "", ""-""))"),"learn-to-read-level-")</f>
        <v>learn-to-read-level-</v>
      </c>
      <c r="B155" s="3" t="s">
        <v>309</v>
      </c>
      <c r="C155" s="3" t="s">
        <v>310</v>
      </c>
    </row>
    <row r="156" ht="15.75" customHeight="1">
      <c r="A156" s="3" t="str">
        <f>IFERROR(__xludf.DUMMYFUNCTION("LOWER(SUBSTITUTE(REGEXREPLACE(B156, ""[^a-zA-Z\s]"", """"), "" "", ""-""))"),"how-to-learn-net")</f>
        <v>how-to-learn-net</v>
      </c>
      <c r="B156" s="3" t="s">
        <v>311</v>
      </c>
      <c r="C156" s="3" t="s">
        <v>312</v>
      </c>
    </row>
    <row r="157" ht="15.75" customHeight="1">
      <c r="A157" s="3" t="str">
        <f>IFERROR(__xludf.DUMMYFUNCTION("LOWER(SUBSTITUTE(REGEXREPLACE(B157, ""[^a-zA-Z\s]"", """"), "" "", ""-""))"),"shows-to-help-learn-spanish")</f>
        <v>shows-to-help-learn-spanish</v>
      </c>
      <c r="B157" s="3" t="s">
        <v>313</v>
      </c>
      <c r="C157" s="3" t="s">
        <v>314</v>
      </c>
    </row>
    <row r="158" ht="15.75" customHeight="1">
      <c r="A158" s="3" t="str">
        <f>IFERROR(__xludf.DUMMYFUNCTION("LOWER(SUBSTITUTE(REGEXREPLACE(B158, ""[^a-zA-Z\s]"", """"), "" "", ""-""))"),"get-paid-to-learn-how-to-code")</f>
        <v>get-paid-to-learn-how-to-code</v>
      </c>
      <c r="B158" s="3" t="s">
        <v>315</v>
      </c>
      <c r="C158" s="3" t="s">
        <v>316</v>
      </c>
    </row>
    <row r="159" ht="15.75" customHeight="1">
      <c r="A159" s="3" t="str">
        <f>IFERROR(__xludf.DUMMYFUNCTION("LOWER(SUBSTITUTE(REGEXREPLACE(B159, ""[^a-zA-Z\s]"", """"), "" "", ""-""))"),"how-hard-is-it-to-learn-to-play-the-violin")</f>
        <v>how-hard-is-it-to-learn-to-play-the-violin</v>
      </c>
      <c r="B159" s="3" t="s">
        <v>317</v>
      </c>
      <c r="C159" s="3" t="s">
        <v>318</v>
      </c>
    </row>
    <row r="160" ht="15.75" customHeight="1">
      <c r="A160" s="3" t="str">
        <f>IFERROR(__xludf.DUMMYFUNCTION("LOWER(SUBSTITUTE(REGEXREPLACE(B160, ""[^a-zA-Z\s]"", """"), "" "", ""-""))"),"how-to-learn-cross-stitch")</f>
        <v>how-to-learn-cross-stitch</v>
      </c>
      <c r="B160" s="3" t="s">
        <v>319</v>
      </c>
      <c r="C160" s="3" t="s">
        <v>320</v>
      </c>
    </row>
    <row r="161" ht="15.75" customHeight="1">
      <c r="A161" s="3" t="str">
        <f>IFERROR(__xludf.DUMMYFUNCTION("LOWER(SUBSTITUTE(REGEXREPLACE(B161, ""[^a-zA-Z\s]"", """"), "" "", ""-""))"),"first-songs-to-learn-on-bass")</f>
        <v>first-songs-to-learn-on-bass</v>
      </c>
      <c r="B161" s="3" t="s">
        <v>321</v>
      </c>
      <c r="C161" s="3" t="s">
        <v>322</v>
      </c>
    </row>
    <row r="162" ht="15.75" customHeight="1">
      <c r="A162" s="3" t="str">
        <f>IFERROR(__xludf.DUMMYFUNCTION("LOWER(SUBSTITUTE(REGEXREPLACE(B162, ""[^a-zA-Z\s]"", """"), "" "", ""-""))"),"what-can-you-learn-about-yourself")</f>
        <v>what-can-you-learn-about-yourself</v>
      </c>
      <c r="B162" s="3" t="s">
        <v>323</v>
      </c>
      <c r="C162" s="3" t="s">
        <v>324</v>
      </c>
    </row>
    <row r="163" ht="15.75" customHeight="1">
      <c r="A163" s="3" t="str">
        <f>IFERROR(__xludf.DUMMYFUNCTION("LOWER(SUBSTITUTE(REGEXREPLACE(B163, ""[^a-zA-Z\s]"", """"), "" "", ""-""))"),"how-to-learn-salesforce-development-from-scratch")</f>
        <v>how-to-learn-salesforce-development-from-scratch</v>
      </c>
      <c r="B163" s="3" t="s">
        <v>325</v>
      </c>
      <c r="C163" s="3" t="s">
        <v>326</v>
      </c>
    </row>
    <row r="164" ht="15.75" customHeight="1">
      <c r="A164" s="3" t="str">
        <f>IFERROR(__xludf.DUMMYFUNCTION("LOWER(SUBSTITUTE(REGEXREPLACE(B164, ""[^a-zA-Z\s]"", """"), "" "", ""-""))"),"how-hard-is-it-to-learn-to-drive")</f>
        <v>how-hard-is-it-to-learn-to-drive</v>
      </c>
      <c r="B164" s="3" t="s">
        <v>327</v>
      </c>
      <c r="C164" s="3" t="s">
        <v>328</v>
      </c>
    </row>
    <row r="165" ht="15.75" customHeight="1">
      <c r="A165" s="3" t="str">
        <f>IFERROR(__xludf.DUMMYFUNCTION("LOWER(SUBSTITUTE(REGEXREPLACE(B165, ""[^a-zA-Z\s]"", """"), "" "", ""-""))"),"learn-mulesoft")</f>
        <v>learn-mulesoft</v>
      </c>
      <c r="B165" s="3" t="s">
        <v>329</v>
      </c>
      <c r="C165" s="3" t="s">
        <v>330</v>
      </c>
    </row>
    <row r="166" ht="15.75" customHeight="1">
      <c r="A166" s="3" t="str">
        <f>IFERROR(__xludf.DUMMYFUNCTION("LOWER(SUBSTITUTE(REGEXREPLACE(B166, ""[^a-zA-Z\s]"", """"), "" "", ""-""))"),"easy-way-to-learn-tables-from--to-")</f>
        <v>easy-way-to-learn-tables-from--to-</v>
      </c>
      <c r="B166" s="3" t="s">
        <v>331</v>
      </c>
      <c r="C166" s="3" t="s">
        <v>332</v>
      </c>
    </row>
    <row r="167" ht="15.75" customHeight="1">
      <c r="A167" s="3" t="str">
        <f>IFERROR(__xludf.DUMMYFUNCTION("LOWER(SUBSTITUTE(REGEXREPLACE(B167, ""[^a-zA-Z\s]"", """"), "" "", ""-""))"),"readingcom-learn-to-read")</f>
        <v>readingcom-learn-to-read</v>
      </c>
      <c r="B167" s="3" t="s">
        <v>333</v>
      </c>
      <c r="C167" s="3" t="s">
        <v>334</v>
      </c>
    </row>
    <row r="168" ht="15.75" customHeight="1">
      <c r="A168" s="3" t="str">
        <f>IFERROR(__xludf.DUMMYFUNCTION("LOWER(SUBSTITUTE(REGEXREPLACE(B168, ""[^a-zA-Z\s]"", """"), "" "", ""-""))"),"how-hard-to-learn-piano")</f>
        <v>how-hard-to-learn-piano</v>
      </c>
      <c r="B168" s="3" t="s">
        <v>335</v>
      </c>
      <c r="C168" s="3" t="s">
        <v>336</v>
      </c>
    </row>
    <row r="169" ht="15.75" customHeight="1">
      <c r="A169" s="3" t="str">
        <f>IFERROR(__xludf.DUMMYFUNCTION("LOWER(SUBSTITUTE(REGEXREPLACE(B169, ""[^a-zA-Z\s]"", """"), "" "", ""-""))"),"how-long-does-it-take-to-learn-russian-as-an-english-speaker")</f>
        <v>how-long-does-it-take-to-learn-russian-as-an-english-speaker</v>
      </c>
      <c r="B169" s="3" t="s">
        <v>337</v>
      </c>
      <c r="C169" s="3" t="s">
        <v>338</v>
      </c>
    </row>
    <row r="170" ht="15.75" customHeight="1">
      <c r="A170" s="3" t="str">
        <f>IFERROR(__xludf.DUMMYFUNCTION("LOWER(SUBSTITUTE(REGEXREPLACE(B170, ""[^a-zA-Z\s]"", """"), "" "", ""-""))"),"when-does-luffy-learn-gear-")</f>
        <v>when-does-luffy-learn-gear-</v>
      </c>
      <c r="B170" s="3" t="s">
        <v>339</v>
      </c>
      <c r="C170" s="3" t="s">
        <v>340</v>
      </c>
    </row>
    <row r="171" ht="15.75" customHeight="1">
      <c r="A171" s="3" t="str">
        <f>IFERROR(__xludf.DUMMYFUNCTION("LOWER(SUBSTITUTE(REGEXREPLACE(B171, ""[^a-zA-Z\s]"", """"), "" "", ""-""))"),"when-do-kids-learn-long-division")</f>
        <v>when-do-kids-learn-long-division</v>
      </c>
      <c r="B171" s="3" t="s">
        <v>341</v>
      </c>
      <c r="C171" s="3" t="s">
        <v>342</v>
      </c>
    </row>
    <row r="172" ht="15.75" customHeight="1">
      <c r="A172" s="3" t="str">
        <f>IFERROR(__xludf.DUMMYFUNCTION("LOWER(SUBSTITUTE(REGEXREPLACE(B172, ""[^a-zA-Z\s]"", """"), "" "", ""-""))"),"what-is-a-new-skill-you-would-like-to-learn-in-college--words")</f>
        <v>what-is-a-new-skill-you-would-like-to-learn-in-college--words</v>
      </c>
      <c r="B172" s="3" t="s">
        <v>343</v>
      </c>
      <c r="C172" s="3" t="s">
        <v>344</v>
      </c>
    </row>
    <row r="173" ht="15.75" customHeight="1">
      <c r="A173" s="3" t="str">
        <f>IFERROR(__xludf.DUMMYFUNCTION("LOWER(SUBSTITUTE(REGEXREPLACE(B173, ""[^a-zA-Z\s]"", """"), "" "", ""-""))"),"how-long-it-takes-to-learn-driving")</f>
        <v>how-long-it-takes-to-learn-driving</v>
      </c>
      <c r="B173" s="3" t="s">
        <v>345</v>
      </c>
      <c r="C173" s="3" t="s">
        <v>346</v>
      </c>
    </row>
    <row r="174" ht="15.75" customHeight="1">
      <c r="A174" s="3" t="str">
        <f>IFERROR(__xludf.DUMMYFUNCTION("LOWER(SUBSTITUTE(REGEXREPLACE(B174, ""[^a-zA-Z\s]"", """"), "" "", ""-""))"),"how-to-learn-spanish-in--minutes")</f>
        <v>how-to-learn-spanish-in--minutes</v>
      </c>
      <c r="B174" s="3" t="s">
        <v>347</v>
      </c>
      <c r="C174" s="3" t="s">
        <v>348</v>
      </c>
    </row>
    <row r="175" ht="15.75" customHeight="1">
      <c r="A175" s="3" t="str">
        <f>IFERROR(__xludf.DUMMYFUNCTION("LOWER(SUBSTITUTE(REGEXREPLACE(B175, ""[^a-zA-Z\s]"", """"), "" "", ""-""))"),"how-long-does-it-take-to-learn-mma")</f>
        <v>how-long-does-it-take-to-learn-mma</v>
      </c>
      <c r="B175" s="3" t="s">
        <v>349</v>
      </c>
      <c r="C175" s="3" t="s">
        <v>350</v>
      </c>
    </row>
    <row r="176" ht="15.75" customHeight="1">
      <c r="A176" s="3" t="str">
        <f>IFERROR(__xludf.DUMMYFUNCTION("LOWER(SUBSTITUTE(REGEXREPLACE(B176, ""[^a-zA-Z\s]"", """"), "" "", ""-""))"),"korean-hard-to-learn")</f>
        <v>korean-hard-to-learn</v>
      </c>
      <c r="B176" s="3" t="s">
        <v>351</v>
      </c>
      <c r="C176" s="3" t="s">
        <v>352</v>
      </c>
    </row>
    <row r="177" ht="15.75" customHeight="1">
      <c r="A177" s="3" t="str">
        <f>IFERROR(__xludf.DUMMYFUNCTION("LOWER(SUBSTITUTE(REGEXREPLACE(B177, ""[^a-zA-Z\s]"", """"), "" "", ""-""))"),"top-acoustic-guitar-songs-to-learn")</f>
        <v>top-acoustic-guitar-songs-to-learn</v>
      </c>
      <c r="B177" s="3" t="s">
        <v>353</v>
      </c>
      <c r="C177" s="3" t="s">
        <v>354</v>
      </c>
    </row>
    <row r="178" ht="15.75" customHeight="1">
      <c r="A178" s="3" t="str">
        <f>IFERROR(__xludf.DUMMYFUNCTION("LOWER(SUBSTITUTE(REGEXREPLACE(B178, ""[^a-zA-Z\s]"", """"), "" "", ""-""))"),"can-anyone-learn-how-to-sing")</f>
        <v>can-anyone-learn-how-to-sing</v>
      </c>
      <c r="B178" s="3" t="s">
        <v>355</v>
      </c>
      <c r="C178" s="3" t="s">
        <v>356</v>
      </c>
    </row>
    <row r="179" ht="15.75" customHeight="1">
      <c r="A179" s="3" t="str">
        <f>IFERROR(__xludf.DUMMYFUNCTION("LOWER(SUBSTITUTE(REGEXREPLACE(B179, ""[^a-zA-Z\s]"", """"), "" "", ""-""))"),"what-episode-luffy-learn-haki")</f>
        <v>what-episode-luffy-learn-haki</v>
      </c>
      <c r="B179" s="3" t="s">
        <v>357</v>
      </c>
      <c r="C179" s="3" t="s">
        <v>358</v>
      </c>
    </row>
    <row r="180" ht="15.75" customHeight="1">
      <c r="A180" s="3" t="str">
        <f>IFERROR(__xludf.DUMMYFUNCTION("LOWER(SUBSTITUTE(REGEXREPLACE(B180, ""[^a-zA-Z\s]"", """"), "" "", ""-""))"),"how-to-learn-twi-language")</f>
        <v>how-to-learn-twi-language</v>
      </c>
      <c r="B180" s="3" t="s">
        <v>359</v>
      </c>
      <c r="C180" s="3" t="s">
        <v>360</v>
      </c>
    </row>
    <row r="181" ht="15.75" customHeight="1">
      <c r="A181" s="3" t="str">
        <f>IFERROR(__xludf.DUMMYFUNCTION("LOWER(SUBSTITUTE(REGEXREPLACE(B181, ""[^a-zA-Z\s]"", """"), "" "", ""-""))"),"how-long-to-learn-planche")</f>
        <v>how-long-to-learn-planche</v>
      </c>
      <c r="B181" s="3" t="s">
        <v>361</v>
      </c>
      <c r="C181" s="3" t="s">
        <v>362</v>
      </c>
    </row>
    <row r="182" ht="15.75" customHeight="1">
      <c r="A182" s="3" t="str">
        <f>IFERROR(__xludf.DUMMYFUNCTION("LOWER(SUBSTITUTE(REGEXREPLACE(B182, ""[^a-zA-Z\s]"", """"), "" "", ""-""))"),"learn-how-to-apply-makeup-classes-near-me")</f>
        <v>learn-how-to-apply-makeup-classes-near-me</v>
      </c>
      <c r="B182" s="3" t="s">
        <v>363</v>
      </c>
      <c r="C182" s="3" t="s">
        <v>364</v>
      </c>
    </row>
    <row r="183" ht="15.75" customHeight="1">
      <c r="A183" s="3" t="str">
        <f>IFERROR(__xludf.DUMMYFUNCTION("LOWER(SUBSTITUTE(REGEXREPLACE(B183, ""[^a-zA-Z\s]"", """"), "" "", ""-""))"),"how-long-does-it-take-to-learn-swimming")</f>
        <v>how-long-does-it-take-to-learn-swimming</v>
      </c>
      <c r="B183" s="3" t="s">
        <v>365</v>
      </c>
      <c r="C183" s="3" t="s">
        <v>366</v>
      </c>
    </row>
    <row r="184" ht="15.75" customHeight="1">
      <c r="A184" s="3" t="str">
        <f>IFERROR(__xludf.DUMMYFUNCTION("LOWER(SUBSTITUTE(REGEXREPLACE(B184, ""[^a-zA-Z\s]"", """"), "" "", ""-""))"),"good-songs-to-learn-on-guitar")</f>
        <v>good-songs-to-learn-on-guitar</v>
      </c>
      <c r="B184" s="3" t="s">
        <v>367</v>
      </c>
      <c r="C184" s="3" t="s">
        <v>368</v>
      </c>
    </row>
    <row r="185" ht="15.75" customHeight="1">
      <c r="A185" s="3" t="str">
        <f>IFERROR(__xludf.DUMMYFUNCTION("LOWER(SUBSTITUTE(REGEXREPLACE(B185, ""[^a-zA-Z\s]"", """"), "" "", ""-""))"),"what-is-easier-to-learn-korean-or-japanese")</f>
        <v>what-is-easier-to-learn-korean-or-japanese</v>
      </c>
      <c r="B185" s="3" t="s">
        <v>369</v>
      </c>
      <c r="C185" s="3" t="s">
        <v>370</v>
      </c>
    </row>
    <row r="186" ht="15.75" customHeight="1">
      <c r="A186" s="3" t="str">
        <f>IFERROR(__xludf.DUMMYFUNCTION("LOWER(SUBSTITUTE(REGEXREPLACE(B186, ""[^a-zA-Z\s]"", """"), "" "", ""-""))"),"how-difficult-is-it-to-learn-piano")</f>
        <v>how-difficult-is-it-to-learn-piano</v>
      </c>
      <c r="B186" s="3" t="s">
        <v>371</v>
      </c>
      <c r="C186" s="3" t="s">
        <v>372</v>
      </c>
    </row>
    <row r="187" ht="15.75" customHeight="1">
      <c r="A187" s="3" t="str">
        <f>IFERROR(__xludf.DUMMYFUNCTION("LOWER(SUBSTITUTE(REGEXREPLACE(B187, ""[^a-zA-Z\s]"", """"), "" "", ""-""))"),"how-to-learn-to-paint")</f>
        <v>how-to-learn-to-paint</v>
      </c>
      <c r="B187" s="3" t="s">
        <v>373</v>
      </c>
      <c r="C187" s="3" t="s">
        <v>374</v>
      </c>
    </row>
    <row r="188" ht="15.75" customHeight="1">
      <c r="A188" s="3" t="str">
        <f>IFERROR(__xludf.DUMMYFUNCTION("LOWER(SUBSTITUTE(REGEXREPLACE(B188, ""[^a-zA-Z\s]"", """"), "" "", ""-""))"),"when-do-you-learn-alohomora")</f>
        <v>when-do-you-learn-alohomora</v>
      </c>
      <c r="B188" s="3" t="s">
        <v>375</v>
      </c>
      <c r="C188" s="3" t="s">
        <v>376</v>
      </c>
    </row>
    <row r="189" ht="15.75" customHeight="1">
      <c r="A189" s="3" t="str">
        <f>IFERROR(__xludf.DUMMYFUNCTION("LOWER(SUBSTITUTE(REGEXREPLACE(B189, ""[^a-zA-Z\s]"", """"), "" "", ""-""))"),"how-long-does-it-take-to-learn-a-language-e")</f>
        <v>how-long-does-it-take-to-learn-a-language-e</v>
      </c>
      <c r="B189" s="3" t="s">
        <v>377</v>
      </c>
      <c r="C189" s="3" t="s">
        <v>378</v>
      </c>
    </row>
    <row r="190" ht="15.75" customHeight="1">
      <c r="A190" s="3" t="str">
        <f>IFERROR(__xludf.DUMMYFUNCTION("LOWER(SUBSTITUTE(REGEXREPLACE(B190, ""[^a-zA-Z\s]"", """"), "" "", ""-""))"),"what-part-of-the-economic-opportunity-act-of--was-designed-to-help-young-people-learn-a-trade")</f>
        <v>what-part-of-the-economic-opportunity-act-of--was-designed-to-help-young-people-learn-a-trade</v>
      </c>
      <c r="B190" s="3" t="s">
        <v>379</v>
      </c>
      <c r="C190" s="3" t="s">
        <v>380</v>
      </c>
    </row>
    <row r="191" ht="15.75" customHeight="1">
      <c r="A191" s="3" t="str">
        <f>IFERROR(__xludf.DUMMYFUNCTION("LOWER(SUBSTITUTE(REGEXREPLACE(B191, ""[^a-zA-Z\s]"", """"), "" "", ""-""))"),"spanish-is-hard-to-learn")</f>
        <v>spanish-is-hard-to-learn</v>
      </c>
      <c r="B191" s="3" t="s">
        <v>381</v>
      </c>
      <c r="C191" s="3" t="s">
        <v>382</v>
      </c>
    </row>
    <row r="192" ht="15.75" customHeight="1">
      <c r="A192" s="3" t="str">
        <f>IFERROR(__xludf.DUMMYFUNCTION("LOWER(SUBSTITUTE(REGEXREPLACE(B192, ""[^a-zA-Z\s]"", """"), "" "", ""-""))"),"what-age-do-babies-learn-to-clap")</f>
        <v>what-age-do-babies-learn-to-clap</v>
      </c>
      <c r="B192" s="3" t="s">
        <v>383</v>
      </c>
      <c r="C192" s="3" t="s">
        <v>384</v>
      </c>
    </row>
    <row r="193" ht="15.75" customHeight="1">
      <c r="A193" s="3" t="str">
        <f>IFERROR(__xludf.DUMMYFUNCTION("LOWER(SUBSTITUTE(REGEXREPLACE(B193, ""[^a-zA-Z\s]"", """"), "" "", ""-""))"),"hah-docebosaas-com-learn-login")</f>
        <v>hah-docebosaas-com-learn-login</v>
      </c>
      <c r="B193" s="3" t="s">
        <v>385</v>
      </c>
      <c r="C193" s="3" t="s">
        <v>386</v>
      </c>
    </row>
    <row r="194" ht="15.75" customHeight="1">
      <c r="A194" s="3" t="str">
        <f>IFERROR(__xludf.DUMMYFUNCTION("LOWER(SUBSTITUTE(REGEXREPLACE(B194, ""[^a-zA-Z\s]"", """"), "" "", ""-""))"),"best-songs-to-learn-on-guitar")</f>
        <v>best-songs-to-learn-on-guitar</v>
      </c>
      <c r="B194" s="3" t="s">
        <v>387</v>
      </c>
      <c r="C194" s="3" t="s">
        <v>388</v>
      </c>
    </row>
    <row r="195" ht="15.75" customHeight="1">
      <c r="A195" s="3" t="str">
        <f>IFERROR(__xludf.DUMMYFUNCTION("LOWER(SUBSTITUTE(REGEXREPLACE(B195, ""[^a-zA-Z\s]"", """"), "" "", ""-""))"),"what-pokemon-can-learn-rock-smash")</f>
        <v>what-pokemon-can-learn-rock-smash</v>
      </c>
      <c r="B195" s="3" t="s">
        <v>389</v>
      </c>
      <c r="C195" s="3" t="s">
        <v>390</v>
      </c>
    </row>
    <row r="196" ht="15.75" customHeight="1">
      <c r="A196" s="3" t="str">
        <f>IFERROR(__xludf.DUMMYFUNCTION("LOWER(SUBSTITUTE(REGEXREPLACE(B196, ""[^a-zA-Z\s]"", """"), "" "", ""-""))"),"how-to-help-baby-learn-to-roll-from-belly-to-back")</f>
        <v>how-to-help-baby-learn-to-roll-from-belly-to-back</v>
      </c>
      <c r="B196" s="3" t="s">
        <v>391</v>
      </c>
      <c r="C196" s="3" t="s">
        <v>392</v>
      </c>
    </row>
    <row r="197" ht="15.75" customHeight="1">
      <c r="A197" s="3" t="str">
        <f>IFERROR(__xludf.DUMMYFUNCTION("LOWER(SUBSTITUTE(REGEXREPLACE(B197, ""[^a-zA-Z\s]"", """"), "" "", ""-""))"),"why-is-spanish-so-hard-to-learn")</f>
        <v>why-is-spanish-so-hard-to-learn</v>
      </c>
      <c r="B197" s="3" t="s">
        <v>393</v>
      </c>
      <c r="C197" s="3" t="s">
        <v>394</v>
      </c>
    </row>
    <row r="198" ht="15.75" customHeight="1">
      <c r="A198" s="3" t="str">
        <f>IFERROR(__xludf.DUMMYFUNCTION("LOWER(SUBSTITUTE(REGEXREPLACE(B198, ""[^a-zA-Z\s]"", """"), "" "", ""-""))"),"top-hardest-instruments-to-learn")</f>
        <v>top-hardest-instruments-to-learn</v>
      </c>
      <c r="B198" s="3" t="s">
        <v>395</v>
      </c>
      <c r="C198" s="3" t="s">
        <v>396</v>
      </c>
    </row>
    <row r="199" ht="15.75" customHeight="1">
      <c r="A199" s="3" t="str">
        <f>IFERROR(__xludf.DUMMYFUNCTION("LOWER(SUBSTITUTE(REGEXREPLACE(B199, ""[^a-zA-Z\s]"", """"), "" "", ""-""))"),"how-long-does-it-take-to-learn-russian-fluently")</f>
        <v>how-long-does-it-take-to-learn-russian-fluently</v>
      </c>
      <c r="B199" s="3" t="s">
        <v>397</v>
      </c>
      <c r="C199" s="3" t="s">
        <v>398</v>
      </c>
    </row>
    <row r="200" ht="15.75" customHeight="1">
      <c r="A200" s="3" t="str">
        <f>IFERROR(__xludf.DUMMYFUNCTION("LOWER(SUBSTITUTE(REGEXREPLACE(B200, ""[^a-zA-Z\s]"", """"), "" "", ""-""))"),"what-do-you-learn-in-th-grade-math")</f>
        <v>what-do-you-learn-in-th-grade-math</v>
      </c>
      <c r="B200" s="3" t="s">
        <v>399</v>
      </c>
      <c r="C200" s="3" t="s">
        <v>400</v>
      </c>
    </row>
    <row r="201" ht="15.75" customHeight="1">
      <c r="A201" s="3" t="str">
        <f>IFERROR(__xludf.DUMMYFUNCTION("LOWER(SUBSTITUTE(REGEXREPLACE(B201, ""[^a-zA-Z\s]"", """"), "" "", ""-""))"),"how-hard-is-it-to-learn-how-to-play-the-guitar")</f>
        <v>how-hard-is-it-to-learn-how-to-play-the-guitar</v>
      </c>
      <c r="B201" s="3" t="s">
        <v>401</v>
      </c>
      <c r="C201" s="3" t="s">
        <v>402</v>
      </c>
    </row>
    <row r="202" ht="15.75" customHeight="1">
      <c r="A202" s="3" t="str">
        <f>IFERROR(__xludf.DUMMYFUNCTION("LOWER(SUBSTITUTE(REGEXREPLACE(B202, ""[^a-zA-Z\s]"", """"), "" "", ""-""))"),"whats-easier-to-learn-skiing-or-snowboarding")</f>
        <v>whats-easier-to-learn-skiing-or-snowboarding</v>
      </c>
      <c r="B202" s="3" t="s">
        <v>403</v>
      </c>
      <c r="C202" s="3" t="s">
        <v>404</v>
      </c>
    </row>
    <row r="203" ht="15.75" customHeight="1">
      <c r="A203" s="3" t="str">
        <f>IFERROR(__xludf.DUMMYFUNCTION("LOWER(SUBSTITUTE(REGEXREPLACE(B203, ""[^a-zA-Z\s]"", """"), "" "", ""-""))"),"which-instrument-should-i-learn")</f>
        <v>which-instrument-should-i-learn</v>
      </c>
      <c r="B203" s="3" t="s">
        <v>405</v>
      </c>
      <c r="C203" s="3" t="s">
        <v>406</v>
      </c>
    </row>
    <row r="204" ht="15.75" customHeight="1">
      <c r="A204" s="3" t="str">
        <f>IFERROR(__xludf.DUMMYFUNCTION("LOWER(SUBSTITUTE(REGEXREPLACE(B204, ""[^a-zA-Z\s]"", """"), "" "", ""-""))"),"best-books-to-learn-machine-learning")</f>
        <v>best-books-to-learn-machine-learning</v>
      </c>
      <c r="B204" s="3" t="s">
        <v>407</v>
      </c>
      <c r="C204" s="3" t="s">
        <v>408</v>
      </c>
    </row>
    <row r="205" ht="15.75" customHeight="1">
      <c r="A205" s="3" t="str">
        <f>IFERROR(__xludf.DUMMYFUNCTION("LOWER(SUBSTITUTE(REGEXREPLACE(B205, ""[^a-zA-Z\s]"", """"), "" "", ""-""))"),"can-someone-who-cant-sing-learn-to-sing")</f>
        <v>can-someone-who-cant-sing-learn-to-sing</v>
      </c>
      <c r="B205" s="3" t="s">
        <v>409</v>
      </c>
      <c r="C205" s="3" t="s">
        <v>410</v>
      </c>
    </row>
    <row r="206" ht="15.75" customHeight="1">
      <c r="A206" s="3" t="str">
        <f>IFERROR(__xludf.DUMMYFUNCTION("LOWER(SUBSTITUTE(REGEXREPLACE(B206, ""[^a-zA-Z\s]"", """"), "" "", ""-""))"),"gcf-learn-free")</f>
        <v>gcf-learn-free</v>
      </c>
      <c r="B206" s="3" t="s">
        <v>411</v>
      </c>
      <c r="C206" s="3" t="s">
        <v>412</v>
      </c>
    </row>
    <row r="207" ht="15.75" customHeight="1">
      <c r="A207" s="3" t="str">
        <f>IFERROR(__xludf.DUMMYFUNCTION("LOWER(SUBSTITUTE(REGEXREPLACE(B207, ""[^a-zA-Z\s]"", """"), "" "", ""-""))"),"best-books-to-learn-graphic-design")</f>
        <v>best-books-to-learn-graphic-design</v>
      </c>
      <c r="B207" s="3" t="s">
        <v>413</v>
      </c>
      <c r="C207" s="3" t="s">
        <v>414</v>
      </c>
    </row>
    <row r="208" ht="15.75" customHeight="1">
      <c r="A208" s="3" t="str">
        <f>IFERROR(__xludf.DUMMYFUNCTION("LOWER(SUBSTITUTE(REGEXREPLACE(B208, ""[^a-zA-Z\s]"", """"), "" "", ""-""))"),"can-you-learn-cyber-security-on-your-own")</f>
        <v>can-you-learn-cyber-security-on-your-own</v>
      </c>
      <c r="B208" s="3" t="s">
        <v>415</v>
      </c>
      <c r="C208" s="3" t="s">
        <v>416</v>
      </c>
    </row>
    <row r="209" ht="15.75" customHeight="1">
      <c r="A209" s="3" t="str">
        <f>IFERROR(__xludf.DUMMYFUNCTION("LOWER(SUBSTITUTE(REGEXREPLACE(B209, ""[^a-zA-Z\s]"", """"), "" "", ""-""))"),"learn-tattoo-removal")</f>
        <v>learn-tattoo-removal</v>
      </c>
      <c r="B209" s="3" t="s">
        <v>417</v>
      </c>
      <c r="C209" s="3" t="s">
        <v>418</v>
      </c>
    </row>
    <row r="210" ht="15.75" customHeight="1">
      <c r="A210" s="3" t="str">
        <f>IFERROR(__xludf.DUMMYFUNCTION("LOWER(SUBSTITUTE(REGEXREPLACE(B210, ""[^a-zA-Z\s]"", """"), "" "", ""-""))"),"best-game-engine-to-learn")</f>
        <v>best-game-engine-to-learn</v>
      </c>
      <c r="B210" s="3" t="s">
        <v>419</v>
      </c>
      <c r="C210" s="3" t="s">
        <v>420</v>
      </c>
    </row>
    <row r="211" ht="15.75" customHeight="1">
      <c r="A211" s="3" t="str">
        <f>IFERROR(__xludf.DUMMYFUNCTION("LOWER(SUBSTITUTE(REGEXREPLACE(B211, ""[^a-zA-Z\s]"", """"), "" "", ""-""))"),"learn-to-fly--unblocked-for-school")</f>
        <v>learn-to-fly--unblocked-for-school</v>
      </c>
      <c r="B211" s="3" t="s">
        <v>421</v>
      </c>
      <c r="C211" s="3" t="s">
        <v>422</v>
      </c>
    </row>
    <row r="212" ht="15.75" customHeight="1">
      <c r="A212" s="3" t="str">
        <f>IFERROR(__xludf.DUMMYFUNCTION("LOWER(SUBSTITUTE(REGEXREPLACE(B212, ""[^a-zA-Z\s]"", """"), "" "", ""-""))"),"when-does-luffy-learn-hali")</f>
        <v>when-does-luffy-learn-hali</v>
      </c>
      <c r="B212" s="3" t="s">
        <v>423</v>
      </c>
      <c r="C212" s="3" t="s">
        <v>424</v>
      </c>
    </row>
    <row r="213" ht="15.75" customHeight="1">
      <c r="A213" s="3" t="str">
        <f>IFERROR(__xludf.DUMMYFUNCTION("LOWER(SUBSTITUTE(REGEXREPLACE(B213, ""[^a-zA-Z\s]"", """"), "" "", ""-""))"),"best-age-to-learn-to-ride-a-bike")</f>
        <v>best-age-to-learn-to-ride-a-bike</v>
      </c>
      <c r="B213" s="3" t="s">
        <v>425</v>
      </c>
      <c r="C213" s="3" t="s">
        <v>426</v>
      </c>
    </row>
    <row r="214" ht="15.75" customHeight="1">
      <c r="A214" s="3" t="str">
        <f>IFERROR(__xludf.DUMMYFUNCTION("LOWER(SUBSTITUTE(REGEXREPLACE(B214, ""[^a-zA-Z\s]"", """"), "" "", ""-""))"),"can-you-learn-japanese-from-duolingo")</f>
        <v>can-you-learn-japanese-from-duolingo</v>
      </c>
      <c r="B214" s="3" t="s">
        <v>427</v>
      </c>
      <c r="C214" s="3" t="s">
        <v>428</v>
      </c>
    </row>
    <row r="215" ht="15.75" customHeight="1">
      <c r="A215" s="3" t="str">
        <f>IFERROR(__xludf.DUMMYFUNCTION("LOWER(SUBSTITUTE(REGEXREPLACE(B215, ""[^a-zA-Z\s]"", """"), "" "", ""-""))"),"how-many-hours-to-learn-portuguese")</f>
        <v>how-many-hours-to-learn-portuguese</v>
      </c>
      <c r="B215" s="3" t="s">
        <v>429</v>
      </c>
      <c r="C215" s="3" t="s">
        <v>430</v>
      </c>
    </row>
    <row r="216" ht="15.75" customHeight="1">
      <c r="A216" s="3" t="str">
        <f>IFERROR(__xludf.DUMMYFUNCTION("LOWER(SUBSTITUTE(REGEXREPLACE(B216, ""[^a-zA-Z\s]"", """"), "" "", ""-""))"),"is-english-easier-to-learn-than-spanish")</f>
        <v>is-english-easier-to-learn-than-spanish</v>
      </c>
      <c r="B216" s="3" t="s">
        <v>431</v>
      </c>
      <c r="C216" s="3" t="s">
        <v>432</v>
      </c>
    </row>
    <row r="217" ht="15.75" customHeight="1">
      <c r="A217" s="3" t="str">
        <f>IFERROR(__xludf.DUMMYFUNCTION("LOWER(SUBSTITUTE(REGEXREPLACE(B217, ""[^a-zA-Z\s]"", """"), "" "", ""-""))"),"is-it-hard-to-learn-the-guitar")</f>
        <v>is-it-hard-to-learn-the-guitar</v>
      </c>
      <c r="B217" s="3" t="s">
        <v>433</v>
      </c>
      <c r="C217" s="3" t="s">
        <v>434</v>
      </c>
    </row>
    <row r="218" ht="15.75" customHeight="1">
      <c r="A218" s="3" t="str">
        <f>IFERROR(__xludf.DUMMYFUNCTION("LOWER(SUBSTITUTE(REGEXREPLACE(B218, ""[^a-zA-Z\s]"", """"), "" "", ""-""))"),"learn-to-be-a-lady")</f>
        <v>learn-to-be-a-lady</v>
      </c>
      <c r="B218" s="3" t="s">
        <v>435</v>
      </c>
      <c r="C218" s="3" t="s">
        <v>436</v>
      </c>
    </row>
    <row r="219" ht="15.75" customHeight="1">
      <c r="A219" s="3" t="str">
        <f>IFERROR(__xludf.DUMMYFUNCTION("LOWER(SUBSTITUTE(REGEXREPLACE(B219, ""[^a-zA-Z\s]"", """"), "" "", ""-""))"),"how-difficult-is-it-to-learn-violin")</f>
        <v>how-difficult-is-it-to-learn-violin</v>
      </c>
      <c r="B219" s="3" t="s">
        <v>437</v>
      </c>
      <c r="C219" s="3" t="s">
        <v>438</v>
      </c>
    </row>
    <row r="220" ht="15.75" customHeight="1">
      <c r="A220" s="3" t="str">
        <f>IFERROR(__xludf.DUMMYFUNCTION("LOWER(SUBSTITUTE(REGEXREPLACE(B220, ""[^a-zA-Z\s]"", """"), "" "", ""-""))"),"how-to-help-baby-learn-to-sit-up-from-lying-down")</f>
        <v>how-to-help-baby-learn-to-sit-up-from-lying-down</v>
      </c>
      <c r="B220" s="3" t="s">
        <v>439</v>
      </c>
      <c r="C220" s="3" t="s">
        <v>440</v>
      </c>
    </row>
    <row r="221" ht="15.75" customHeight="1">
      <c r="A221" s="3" t="str">
        <f>IFERROR(__xludf.DUMMYFUNCTION("LOWER(SUBSTITUTE(REGEXREPLACE(B221, ""[^a-zA-Z\s]"", """"), "" "", ""-""))"),"how-did-chris-brown-learn-to-dance")</f>
        <v>how-did-chris-brown-learn-to-dance</v>
      </c>
      <c r="B221" s="3" t="s">
        <v>441</v>
      </c>
      <c r="C221" s="3" t="s">
        <v>442</v>
      </c>
    </row>
    <row r="222" ht="15.75" customHeight="1">
      <c r="A222" s="3" t="str">
        <f>IFERROR(__xludf.DUMMYFUNCTION("LOWER(SUBSTITUTE(REGEXREPLACE(B222, ""[^a-zA-Z\s]"", """"), "" "", ""-""))"),"fisherprice-laugh-and-learn-walker")</f>
        <v>fisherprice-laugh-and-learn-walker</v>
      </c>
      <c r="B222" s="3" t="s">
        <v>443</v>
      </c>
      <c r="C222" s="3" t="s">
        <v>444</v>
      </c>
    </row>
    <row r="223" ht="15.75" customHeight="1">
      <c r="A223" s="3" t="str">
        <f>IFERROR(__xludf.DUMMYFUNCTION("LOWER(SUBSTITUTE(REGEXREPLACE(B223, ""[^a-zA-Z\s]"", """"), "" "", ""-""))"),"is-lesson-that-learn")</f>
        <v>is-lesson-that-learn</v>
      </c>
      <c r="B223" s="3" t="s">
        <v>445</v>
      </c>
      <c r="C223" s="3" t="s">
        <v>446</v>
      </c>
    </row>
    <row r="224" ht="15.75" customHeight="1">
      <c r="A224" s="3" t="str">
        <f>IFERROR(__xludf.DUMMYFUNCTION("LOWER(SUBSTITUTE(REGEXREPLACE(B224, ""[^a-zA-Z\s]"", """"), "" "", ""-""))"),"duolingo-learn-tagalog")</f>
        <v>duolingo-learn-tagalog</v>
      </c>
      <c r="B224" s="3" t="s">
        <v>447</v>
      </c>
      <c r="C224" s="3" t="s">
        <v>448</v>
      </c>
    </row>
    <row r="225" ht="15.75" customHeight="1">
      <c r="A225" s="3" t="str">
        <f>IFERROR(__xludf.DUMMYFUNCTION("LOWER(SUBSTITUTE(REGEXREPLACE(B225, ""[^a-zA-Z\s]"", """"), "" "", ""-""))"),"in-what-grade-do-you-learn-trigonometry")</f>
        <v>in-what-grade-do-you-learn-trigonometry</v>
      </c>
      <c r="B225" s="3" t="s">
        <v>449</v>
      </c>
      <c r="C225" s="3" t="s">
        <v>450</v>
      </c>
    </row>
    <row r="226" ht="15.75" customHeight="1">
      <c r="A226" s="3" t="str">
        <f>IFERROR(__xludf.DUMMYFUNCTION("LOWER(SUBSTITUTE(REGEXREPLACE(B226, ""[^a-zA-Z\s]"", """"), "" "", ""-""))"),"easiest-songs-to-learn-on-electric-guitar")</f>
        <v>easiest-songs-to-learn-on-electric-guitar</v>
      </c>
      <c r="B226" s="3" t="s">
        <v>451</v>
      </c>
      <c r="C226" s="3" t="s">
        <v>452</v>
      </c>
    </row>
    <row r="227" ht="15.75" customHeight="1">
      <c r="A227" s="3" t="str">
        <f>IFERROR(__xludf.DUMMYFUNCTION("LOWER(SUBSTITUTE(REGEXREPLACE(B227, ""[^a-zA-Z\s]"", """"), "" "", ""-""))"),"best-podcasts-to-learn-spanish")</f>
        <v>best-podcasts-to-learn-spanish</v>
      </c>
      <c r="B227" s="3" t="s">
        <v>453</v>
      </c>
      <c r="C227" s="3" t="s">
        <v>454</v>
      </c>
    </row>
    <row r="228" ht="15.75" customHeight="1">
      <c r="A228" s="3" t="str">
        <f>IFERROR(__xludf.DUMMYFUNCTION("LOWER(SUBSTITUTE(REGEXREPLACE(B228, ""[^a-zA-Z\s]"", """"), "" "", ""-""))"),"how-fast-can-someone-learn-to-drive")</f>
        <v>how-fast-can-someone-learn-to-drive</v>
      </c>
      <c r="B228" s="3" t="s">
        <v>455</v>
      </c>
      <c r="C228" s="3" t="s">
        <v>456</v>
      </c>
    </row>
    <row r="229" ht="15.75" customHeight="1">
      <c r="A229" s="3" t="str">
        <f>IFERROR(__xludf.DUMMYFUNCTION("LOWER(SUBSTITUTE(REGEXREPLACE(B229, ""[^a-zA-Z\s]"", """"), "" "", ""-""))"),"is-the-sax-easy-to-learn")</f>
        <v>is-the-sax-easy-to-learn</v>
      </c>
      <c r="B229" s="3" t="s">
        <v>457</v>
      </c>
      <c r="C229" s="3" t="s">
        <v>458</v>
      </c>
    </row>
    <row r="230" ht="15.75" customHeight="1">
      <c r="A230" s="3" t="str">
        <f>IFERROR(__xludf.DUMMYFUNCTION("LOWER(SUBSTITUTE(REGEXREPLACE(B230, ""[^a-zA-Z\s]"", """"), "" "", ""-""))"),"how-long-does-it-take-to-learn-to-weld")</f>
        <v>how-long-does-it-take-to-learn-to-weld</v>
      </c>
      <c r="B230" s="3" t="s">
        <v>459</v>
      </c>
      <c r="C230" s="3" t="s">
        <v>460</v>
      </c>
    </row>
    <row r="231" ht="15.75" customHeight="1">
      <c r="A231" s="3" t="str">
        <f>IFERROR(__xludf.DUMMYFUNCTION("LOWER(SUBSTITUTE(REGEXREPLACE(B231, ""[^a-zA-Z\s]"", """"), "" "", ""-""))"),"is-sign-language-hard-to-learn")</f>
        <v>is-sign-language-hard-to-learn</v>
      </c>
      <c r="B231" s="3" t="s">
        <v>461</v>
      </c>
      <c r="C231" s="3" t="s">
        <v>462</v>
      </c>
    </row>
    <row r="232" ht="15.75" customHeight="1">
      <c r="A232" s="3" t="str">
        <f>IFERROR(__xludf.DUMMYFUNCTION("LOWER(SUBSTITUTE(REGEXREPLACE(B232, ""[^a-zA-Z\s]"", """"), "" "", ""-""))"),"easiest-languages-to-learn-for-spanish-speakers")</f>
        <v>easiest-languages-to-learn-for-spanish-speakers</v>
      </c>
      <c r="B232" s="3" t="s">
        <v>463</v>
      </c>
      <c r="C232" s="3" t="s">
        <v>464</v>
      </c>
    </row>
    <row r="233" ht="15.75" customHeight="1">
      <c r="A233" s="3" t="str">
        <f>IFERROR(__xludf.DUMMYFUNCTION("LOWER(SUBSTITUTE(REGEXREPLACE(B233, ""[^a-zA-Z\s]"", """"), "" "", ""-""))"),"is-quickbooks-easy-to-learn")</f>
        <v>is-quickbooks-easy-to-learn</v>
      </c>
      <c r="B233" s="3" t="s">
        <v>465</v>
      </c>
      <c r="C233" s="3" t="s">
        <v>466</v>
      </c>
    </row>
    <row r="234" ht="15.75" customHeight="1">
      <c r="A234" s="3" t="str">
        <f>IFERROR(__xludf.DUMMYFUNCTION("LOWER(SUBSTITUTE(REGEXREPLACE(B234, ""[^a-zA-Z\s]"", """"), "" "", ""-""))"),"is-spanish-a-difficult-language-to-learn")</f>
        <v>is-spanish-a-difficult-language-to-learn</v>
      </c>
      <c r="B234" s="3" t="s">
        <v>467</v>
      </c>
      <c r="C234" s="3" t="s">
        <v>468</v>
      </c>
    </row>
    <row r="235" ht="15.75" customHeight="1">
      <c r="A235" s="3" t="str">
        <f>IFERROR(__xludf.DUMMYFUNCTION("LOWER(SUBSTITUTE(REGEXREPLACE(B235, ""[^a-zA-Z\s]"", """"), "" "", ""-""))"),"how-long-will-it-take-to-learn-sql")</f>
        <v>how-long-will-it-take-to-learn-sql</v>
      </c>
      <c r="B235" s="3" t="s">
        <v>469</v>
      </c>
      <c r="C235" s="3" t="s">
        <v>470</v>
      </c>
    </row>
    <row r="236" ht="15.75" customHeight="1">
      <c r="A236" s="3" t="str">
        <f>IFERROR(__xludf.DUMMYFUNCTION("LOWER(SUBSTITUTE(REGEXREPLACE(B236, ""[^a-zA-Z\s]"", """"), "" "", ""-""))"),"learn-reading-com")</f>
        <v>learn-reading-com</v>
      </c>
      <c r="B236" s="3" t="s">
        <v>471</v>
      </c>
      <c r="C236" s="3" t="s">
        <v>472</v>
      </c>
    </row>
    <row r="237" ht="15.75" customHeight="1">
      <c r="A237" s="3" t="str">
        <f>IFERROR(__xludf.DUMMYFUNCTION("LOWER(SUBSTITUTE(REGEXREPLACE(B237, ""[^a-zA-Z\s]"", """"), "" "", ""-""))"),"what-episode-does-luffy-learn-observation-haki")</f>
        <v>what-episode-does-luffy-learn-observation-haki</v>
      </c>
      <c r="B237" s="3" t="s">
        <v>473</v>
      </c>
      <c r="C237" s="3" t="s">
        <v>474</v>
      </c>
    </row>
    <row r="238" ht="15.75" customHeight="1">
      <c r="A238" s="3" t="str">
        <f>IFERROR(__xludf.DUMMYFUNCTION("LOWER(SUBSTITUTE(REGEXREPLACE(B238, ""[^a-zA-Z\s]"", """"), "" "", ""-""))"),"how-hard-is-the-piano-to-learn")</f>
        <v>how-hard-is-the-piano-to-learn</v>
      </c>
      <c r="B238" s="3" t="s">
        <v>475</v>
      </c>
      <c r="C238" s="3" t="s">
        <v>476</v>
      </c>
    </row>
    <row r="239" ht="15.75" customHeight="1">
      <c r="A239" s="3" t="str">
        <f>IFERROR(__xludf.DUMMYFUNCTION("LOWER(SUBSTITUTE(REGEXREPLACE(B239, ""[^a-zA-Z\s]"", """"), "" "", ""-""))"),"good-shows-to-learn-spanish")</f>
        <v>good-shows-to-learn-spanish</v>
      </c>
      <c r="B239" s="3" t="s">
        <v>477</v>
      </c>
      <c r="C239" s="3" t="s">
        <v>478</v>
      </c>
    </row>
    <row r="240" ht="15.75" customHeight="1">
      <c r="A240" s="3" t="str">
        <f>IFERROR(__xludf.DUMMYFUNCTION("LOWER(SUBSTITUTE(REGEXREPLACE(B240, ""[^a-zA-Z\s]"", """"), "" "", ""-""))"),"should-you-learn-more-than-one-language-at-a-time")</f>
        <v>should-you-learn-more-than-one-language-at-a-time</v>
      </c>
      <c r="B240" s="3" t="s">
        <v>479</v>
      </c>
      <c r="C240" s="3" t="s">
        <v>480</v>
      </c>
    </row>
    <row r="241" ht="15.75" customHeight="1">
      <c r="A241" s="3" t="str">
        <f>IFERROR(__xludf.DUMMYFUNCTION("LOWER(SUBSTITUTE(REGEXREPLACE(B241, ""[^a-zA-Z\s]"", """"), "" "", ""-""))"),"how-to-learn-to-ride-a-unicycle")</f>
        <v>how-to-learn-to-ride-a-unicycle</v>
      </c>
      <c r="B241" s="3" t="s">
        <v>481</v>
      </c>
      <c r="C241" s="3" t="s">
        <v>482</v>
      </c>
    </row>
    <row r="242" ht="15.75" customHeight="1">
      <c r="A242" s="3" t="str">
        <f>IFERROR(__xludf.DUMMYFUNCTION("LOWER(SUBSTITUTE(REGEXREPLACE(B242, ""[^a-zA-Z\s]"", """"), "" "", ""-""))"),"why-is-drawing-conclusions-an-important-skill-for-readers-to-learn")</f>
        <v>why-is-drawing-conclusions-an-important-skill-for-readers-to-learn</v>
      </c>
      <c r="B242" s="3" t="s">
        <v>483</v>
      </c>
      <c r="C242" s="3" t="s">
        <v>484</v>
      </c>
    </row>
    <row r="243" ht="15.75" customHeight="1">
      <c r="A243" s="3" t="str">
        <f>IFERROR(__xludf.DUMMYFUNCTION("LOWER(SUBSTITUTE(REGEXREPLACE(B243, ""[^a-zA-Z\s]"", """"), "" "", ""-""))"),"what-instrument-should-i-learn")</f>
        <v>what-instrument-should-i-learn</v>
      </c>
      <c r="B243" s="3" t="s">
        <v>485</v>
      </c>
      <c r="C243" s="3" t="s">
        <v>486</v>
      </c>
    </row>
    <row r="244" ht="15.75" customHeight="1">
      <c r="A244" s="3" t="str">
        <f>IFERROR(__xludf.DUMMYFUNCTION("LOWER(SUBSTITUTE(REGEXREPLACE(B244, ""[^a-zA-Z\s]"", """"), "" "", ""-""))"),"what-grade-do-you-learn-quadratic-equations")</f>
        <v>what-grade-do-you-learn-quadratic-equations</v>
      </c>
      <c r="B244" s="3" t="s">
        <v>487</v>
      </c>
      <c r="C244" s="3" t="s">
        <v>488</v>
      </c>
    </row>
    <row r="245" ht="15.75" customHeight="1">
      <c r="A245" s="3" t="str">
        <f>IFERROR(__xludf.DUMMYFUNCTION("LOWER(SUBSTITUTE(REGEXREPLACE(B245, ""[^a-zA-Z\s]"", """"), "" "", ""-""))"),"when-do-i-learn-alohomora-in-hogwarts-legacy")</f>
        <v>when-do-i-learn-alohomora-in-hogwarts-legacy</v>
      </c>
      <c r="B245" s="3" t="s">
        <v>489</v>
      </c>
      <c r="C245" s="3" t="s">
        <v>490</v>
      </c>
    </row>
    <row r="246" ht="15.75" customHeight="1">
      <c r="A246" s="3" t="str">
        <f>IFERROR(__xludf.DUMMYFUNCTION("LOWER(SUBSTITUTE(REGEXREPLACE(B246, ""[^a-zA-Z\s]"", """"), "" "", ""-""))"),"learn-to-fly-fish-near-me")</f>
        <v>learn-to-fly-fish-near-me</v>
      </c>
      <c r="B246" s="3" t="s">
        <v>491</v>
      </c>
      <c r="C246" s="3" t="s">
        <v>492</v>
      </c>
    </row>
    <row r="247" ht="15.75" customHeight="1">
      <c r="A247" s="3" t="str">
        <f>IFERROR(__xludf.DUMMYFUNCTION("LOWER(SUBSTITUTE(REGEXREPLACE(B247, ""[^a-zA-Z\s]"", """"), "" "", ""-""))"),"what-is-a-new-skill-you-would-like-to-learn-in-college")</f>
        <v>what-is-a-new-skill-you-would-like-to-learn-in-college</v>
      </c>
      <c r="B247" s="3" t="s">
        <v>493</v>
      </c>
      <c r="C247" s="3" t="s">
        <v>494</v>
      </c>
    </row>
    <row r="248" ht="15.75" customHeight="1">
      <c r="A248" s="3" t="str">
        <f>IFERROR(__xludf.DUMMYFUNCTION("LOWER(SUBSTITUTE(REGEXREPLACE(B248, ""[^a-zA-Z\s]"", """"), "" "", ""-""))"),"best-podcasts-to-learn-history")</f>
        <v>best-podcasts-to-learn-history</v>
      </c>
      <c r="B248" s="3" t="s">
        <v>495</v>
      </c>
      <c r="C248" s="3" t="s">
        <v>496</v>
      </c>
    </row>
    <row r="249" ht="15.75" customHeight="1">
      <c r="A249" s="3" t="str">
        <f>IFERROR(__xludf.DUMMYFUNCTION("LOWER(SUBSTITUTE(REGEXREPLACE(B249, ""[^a-zA-Z\s]"", """"), "" "", ""-""))"),"learn-to-fly--unblocked-games")</f>
        <v>learn-to-fly--unblocked-games</v>
      </c>
      <c r="B249" s="3" t="s">
        <v>497</v>
      </c>
      <c r="C249" s="3" t="s">
        <v>498</v>
      </c>
    </row>
    <row r="250" ht="15.75" customHeight="1">
      <c r="A250" s="3" t="str">
        <f>IFERROR(__xludf.DUMMYFUNCTION("LOWER(SUBSTITUTE(REGEXREPLACE(B250, ""[^a-zA-Z\s]"", """"), "" "", ""-""))"),"how-hard-to-learn-sign-language")</f>
        <v>how-hard-to-learn-sign-language</v>
      </c>
      <c r="B250" s="3" t="s">
        <v>499</v>
      </c>
      <c r="C250" s="3" t="s">
        <v>500</v>
      </c>
    </row>
    <row r="251" ht="15.75" customHeight="1">
      <c r="A251" s="3" t="str">
        <f>IFERROR(__xludf.DUMMYFUNCTION("LOWER(SUBSTITUTE(REGEXREPLACE(B251, ""[^a-zA-Z\s]"", """"), "" "", ""-""))"),"what-age-can-babies-learn-to-swim")</f>
        <v>what-age-can-babies-learn-to-swim</v>
      </c>
      <c r="B251" s="3" t="s">
        <v>501</v>
      </c>
      <c r="C251" s="3" t="s">
        <v>502</v>
      </c>
    </row>
    <row r="252" ht="15.75" customHeight="1">
      <c r="A252" s="3" t="str">
        <f>IFERROR(__xludf.DUMMYFUNCTION("LOWER(SUBSTITUTE(REGEXREPLACE(B252, ""[^a-zA-Z\s]"", """"), "" "", ""-""))"),"what-more-do-we-learn-about-the-story-from-the-prologue-in-act-two")</f>
        <v>what-more-do-we-learn-about-the-story-from-the-prologue-in-act-two</v>
      </c>
      <c r="B252" s="3" t="s">
        <v>503</v>
      </c>
      <c r="C252" s="3" t="s">
        <v>504</v>
      </c>
    </row>
    <row r="253" ht="15.75" customHeight="1">
      <c r="A253" s="3" t="str">
        <f>IFERROR(__xludf.DUMMYFUNCTION("LOWER(SUBSTITUTE(REGEXREPLACE(B253, ""[^a-zA-Z\s]"", """"), "" "", ""-""))"),"what-episode-does-luffy-learn-haki")</f>
        <v>what-episode-does-luffy-learn-haki</v>
      </c>
      <c r="B253" s="3" t="s">
        <v>505</v>
      </c>
      <c r="C253" s="3" t="s">
        <v>506</v>
      </c>
    </row>
    <row r="254" ht="15.75" customHeight="1">
      <c r="A254" s="3" t="str">
        <f>IFERROR(__xludf.DUMMYFUNCTION("LOWER(SUBSTITUTE(REGEXREPLACE(B254, ""[^a-zA-Z\s]"", """"), "" "", ""-""))"),"learn-sci-rammer")</f>
        <v>learn-sci-rammer</v>
      </c>
      <c r="B254" s="3" t="s">
        <v>507</v>
      </c>
      <c r="C254" s="3" t="s">
        <v>508</v>
      </c>
    </row>
    <row r="255" ht="15.75" customHeight="1">
      <c r="A255" s="3" t="str">
        <f>IFERROR(__xludf.DUMMYFUNCTION("LOWER(SUBSTITUTE(REGEXREPLACE(B255, ""[^a-zA-Z\s]"", """"), "" "", ""-""))"),"turbo-learn")</f>
        <v>turbo-learn</v>
      </c>
      <c r="B255" s="3" t="s">
        <v>509</v>
      </c>
      <c r="C255" s="3" t="s">
        <v>510</v>
      </c>
    </row>
    <row r="256" ht="15.75" customHeight="1">
      <c r="A256" s="3" t="str">
        <f>IFERROR(__xludf.DUMMYFUNCTION("LOWER(SUBSTITUTE(REGEXREPLACE(B256, ""[^a-zA-Z\s]"", """"), "" "", ""-""))"),"scikitlearn-kmeans")</f>
        <v>scikitlearn-kmeans</v>
      </c>
      <c r="B256" s="3" t="s">
        <v>511</v>
      </c>
      <c r="C256" s="3" t="s">
        <v>512</v>
      </c>
    </row>
    <row r="257" ht="15.75" customHeight="1">
      <c r="A257" s="3" t="str">
        <f>IFERROR(__xludf.DUMMYFUNCTION("LOWER(SUBSTITUTE(REGEXREPLACE(B257, ""[^a-zA-Z\s]"", """"), "" "", ""-""))"),"is-it-hard-to-learn-to-play-guitar")</f>
        <v>is-it-hard-to-learn-to-play-guitar</v>
      </c>
      <c r="B257" s="3" t="s">
        <v>513</v>
      </c>
      <c r="C257" s="3" t="s">
        <v>514</v>
      </c>
    </row>
    <row r="258" ht="15.75" customHeight="1">
      <c r="A258" s="3" t="str">
        <f>IFERROR(__xludf.DUMMYFUNCTION("LOWER(SUBSTITUTE(REGEXREPLACE(B258, ""[^a-zA-Z\s]"", """"), "" "", ""-""))"),"fisherprice-learn-with-puppy-walker")</f>
        <v>fisherprice-learn-with-puppy-walker</v>
      </c>
      <c r="B258" s="3" t="s">
        <v>515</v>
      </c>
      <c r="C258" s="3" t="s">
        <v>516</v>
      </c>
    </row>
    <row r="259" ht="15.75" customHeight="1">
      <c r="A259" s="3" t="str">
        <f>IFERROR(__xludf.DUMMYFUNCTION("LOWER(SUBSTITUTE(REGEXREPLACE(B259, ""[^a-zA-Z\s]"", """"), "" "", ""-""))"),"what-level-does-zubat-learn-wing-attack")</f>
        <v>what-level-does-zubat-learn-wing-attack</v>
      </c>
      <c r="B259" s="3" t="s">
        <v>517</v>
      </c>
      <c r="C259" s="3" t="s">
        <v>518</v>
      </c>
    </row>
    <row r="260" ht="15.75" customHeight="1">
      <c r="A260" s="3" t="str">
        <f>IFERROR(__xludf.DUMMYFUNCTION("LOWER(SUBSTITUTE(REGEXREPLACE(B260, ""[^a-zA-Z\s]"", """"), "" "", ""-""))"),"is-a-piano-hard-to-learn")</f>
        <v>is-a-piano-hard-to-learn</v>
      </c>
      <c r="B260" s="3" t="s">
        <v>519</v>
      </c>
      <c r="C260" s="3" t="s">
        <v>520</v>
      </c>
    </row>
    <row r="261" ht="15.75" customHeight="1">
      <c r="A261" s="3" t="str">
        <f>IFERROR(__xludf.DUMMYFUNCTION("LOWER(SUBSTITUTE(REGEXREPLACE(B261, ""[^a-zA-Z\s]"", """"), "" "", ""-""))"),"fun-songs-to-learn-on-the-guitar")</f>
        <v>fun-songs-to-learn-on-the-guitar</v>
      </c>
      <c r="B261" s="3" t="s">
        <v>521</v>
      </c>
      <c r="C261" s="3" t="s">
        <v>522</v>
      </c>
    </row>
    <row r="262" ht="15.75" customHeight="1">
      <c r="A262" s="3" t="str">
        <f>IFERROR(__xludf.DUMMYFUNCTION("LOWER(SUBSTITUTE(REGEXREPLACE(B262, ""[^a-zA-Z\s]"", """"), "" "", ""-""))"),"how-long-to-learn-a-language-e")</f>
        <v>how-long-to-learn-a-language-e</v>
      </c>
      <c r="B262" s="3" t="s">
        <v>523</v>
      </c>
      <c r="C262" s="3" t="s">
        <v>524</v>
      </c>
    </row>
    <row r="263" ht="15.75" customHeight="1">
      <c r="A263" s="3" t="str">
        <f>IFERROR(__xludf.DUMMYFUNCTION("LOWER(SUBSTITUTE(REGEXREPLACE(B263, ""[^a-zA-Z\s]"", """"), "" "", ""-""))"),"banjo-songs-to-learn")</f>
        <v>banjo-songs-to-learn</v>
      </c>
      <c r="B263" s="3" t="s">
        <v>525</v>
      </c>
      <c r="C263" s="3" t="s">
        <v>526</v>
      </c>
    </row>
    <row r="264" ht="15.75" customHeight="1">
      <c r="A264" s="3" t="str">
        <f>IFERROR(__xludf.DUMMYFUNCTION("LOWER(SUBSTITUTE(REGEXREPLACE(B264, ""[^a-zA-Z\s]"", """"), "" "", ""-""))"),"best-way-to-learn-mandarin-reddit")</f>
        <v>best-way-to-learn-mandarin-reddit</v>
      </c>
      <c r="B264" s="3" t="s">
        <v>527</v>
      </c>
      <c r="C264" s="3" t="s">
        <v>528</v>
      </c>
    </row>
    <row r="265" ht="15.75" customHeight="1">
      <c r="A265" s="3" t="str">
        <f>IFERROR(__xludf.DUMMYFUNCTION("LOWER(SUBSTITUTE(REGEXREPLACE(B265, ""[^a-zA-Z\s]"", """"), "" "", ""-""))"),"is-italian-easier-to-learn-than-french")</f>
        <v>is-italian-easier-to-learn-than-french</v>
      </c>
      <c r="B265" s="3" t="s">
        <v>529</v>
      </c>
      <c r="C265" s="3" t="s">
        <v>530</v>
      </c>
    </row>
    <row r="266" ht="15.75" customHeight="1">
      <c r="A266" s="3" t="str">
        <f>IFERROR(__xludf.DUMMYFUNCTION("LOWER(SUBSTITUTE(REGEXREPLACE(B266, ""[^a-zA-Z\s]"", """"), "" "", ""-""))"),"what-age-to-learn-piano")</f>
        <v>what-age-to-learn-piano</v>
      </c>
      <c r="B266" s="3" t="s">
        <v>531</v>
      </c>
      <c r="C266" s="3" t="s">
        <v>532</v>
      </c>
    </row>
    <row r="267" ht="15.75" customHeight="1">
      <c r="A267" s="3" t="str">
        <f>IFERROR(__xludf.DUMMYFUNCTION("LOWER(SUBSTITUTE(REGEXREPLACE(B267, ""[^a-zA-Z\s]"", """"), "" "", ""-""))"),"what-can-we-learn-about-west-african-history-from-the-epic-of-sundiata")</f>
        <v>what-can-we-learn-about-west-african-history-from-the-epic-of-sundiata</v>
      </c>
      <c r="B267" s="3" t="s">
        <v>533</v>
      </c>
      <c r="C267" s="3" t="s">
        <v>534</v>
      </c>
    </row>
    <row r="268" ht="15.75" customHeight="1">
      <c r="A268" s="3" t="str">
        <f>IFERROR(__xludf.DUMMYFUNCTION("LOWER(SUBSTITUTE(REGEXREPLACE(B268, ""[^a-zA-Z\s]"", """"), "" "", ""-""))"),"how-long-does-it-take-to-learn-katakana")</f>
        <v>how-long-does-it-take-to-learn-katakana</v>
      </c>
      <c r="B268" s="3" t="s">
        <v>535</v>
      </c>
      <c r="C268" s="3" t="s">
        <v>536</v>
      </c>
    </row>
    <row r="269" ht="15.75" customHeight="1">
      <c r="A269" s="3" t="str">
        <f>IFERROR(__xludf.DUMMYFUNCTION("LOWER(SUBSTITUTE(REGEXREPLACE(B269, ""[^a-zA-Z\s]"", """"), "" "", ""-""))"),"easiest-songs-to-learn-on-bass")</f>
        <v>easiest-songs-to-learn-on-bass</v>
      </c>
      <c r="B269" s="3" t="s">
        <v>537</v>
      </c>
      <c r="C269" s="3" t="s">
        <v>538</v>
      </c>
    </row>
    <row r="270" ht="15.75" customHeight="1">
      <c r="A270" s="3" t="str">
        <f>IFERROR(__xludf.DUMMYFUNCTION("LOWER(SUBSTITUTE(REGEXREPLACE(B270, ""[^a-zA-Z\s]"", """"), "" "", ""-""))"),"fisherprice-laugh-and-learn")</f>
        <v>fisherprice-laugh-and-learn</v>
      </c>
      <c r="B270" s="3" t="s">
        <v>539</v>
      </c>
      <c r="C270" s="3" t="s">
        <v>540</v>
      </c>
    </row>
    <row r="271" ht="15.75" customHeight="1">
      <c r="A271" s="3" t="str">
        <f>IFERROR(__xludf.DUMMYFUNCTION("LOWER(SUBSTITUTE(REGEXREPLACE(B271, ""[^a-zA-Z\s]"", """"), "" "", ""-""))"),"best-way-to-learn-cybersecurity")</f>
        <v>best-way-to-learn-cybersecurity</v>
      </c>
      <c r="B271" s="3" t="s">
        <v>541</v>
      </c>
      <c r="C271" s="3" t="s">
        <v>542</v>
      </c>
    </row>
    <row r="272" ht="15.75" customHeight="1">
      <c r="A272" s="3" t="str">
        <f>IFERROR(__xludf.DUMMYFUNCTION("LOWER(SUBSTITUTE(REGEXREPLACE(B272, ""[^a-zA-Z\s]"", """"), "" "", ""-""))"),"easy-surahs-to-learn")</f>
        <v>easy-surahs-to-learn</v>
      </c>
      <c r="B272" s="3" t="s">
        <v>543</v>
      </c>
      <c r="C272" s="3" t="s">
        <v>544</v>
      </c>
    </row>
    <row r="273" ht="15.75" customHeight="1">
      <c r="A273" s="3" t="str">
        <f>IFERROR(__xludf.DUMMYFUNCTION("LOWER(SUBSTITUTE(REGEXREPLACE(B273, ""[^a-zA-Z\s]"", """"), "" "", ""-""))"),"best-netflix-shows-to-learn-spanish")</f>
        <v>best-netflix-shows-to-learn-spanish</v>
      </c>
      <c r="B273" s="3" t="s">
        <v>545</v>
      </c>
      <c r="C273" s="3" t="s">
        <v>546</v>
      </c>
    </row>
    <row r="274" ht="15.75" customHeight="1">
      <c r="A274" s="3" t="str">
        <f>IFERROR(__xludf.DUMMYFUNCTION("LOWER(SUBSTITUTE(REGEXREPLACE(B274, ""[^a-zA-Z\s]"", """"), "" "", ""-""))"),"learn-marketo")</f>
        <v>learn-marketo</v>
      </c>
      <c r="B274" s="3" t="s">
        <v>547</v>
      </c>
      <c r="C274" s="3" t="s">
        <v>548</v>
      </c>
    </row>
    <row r="275" ht="15.75" customHeight="1">
      <c r="A275" s="3" t="str">
        <f>IFERROR(__xludf.DUMMYFUNCTION("LOWER(SUBSTITUTE(REGEXREPLACE(B275, ""[^a-zA-Z\s]"", """"), "" "", ""-""))"),"duolingo-learn-korean")</f>
        <v>duolingo-learn-korean</v>
      </c>
      <c r="B275" s="3" t="s">
        <v>549</v>
      </c>
      <c r="C275" s="3" t="s">
        <v>550</v>
      </c>
    </row>
    <row r="276" ht="15.75" customHeight="1">
      <c r="A276" s="3" t="str">
        <f>IFERROR(__xludf.DUMMYFUNCTION("LOWER(SUBSTITUTE(REGEXREPLACE(B276, ""[^a-zA-Z\s]"", """"), "" "", ""-""))"),"in-what-episode-does-luffy-learn-haki")</f>
        <v>in-what-episode-does-luffy-learn-haki</v>
      </c>
      <c r="B276" s="3" t="s">
        <v>551</v>
      </c>
      <c r="C276" s="3" t="s">
        <v>552</v>
      </c>
    </row>
    <row r="277" ht="15.75" customHeight="1">
      <c r="A277" s="3" t="str">
        <f>IFERROR(__xludf.DUMMYFUNCTION("LOWER(SUBSTITUTE(REGEXREPLACE(B277, ""[^a-zA-Z\s]"", """"), "" "", ""-""))"),"best-places-to-learn-coding")</f>
        <v>best-places-to-learn-coding</v>
      </c>
      <c r="B277" s="3" t="s">
        <v>553</v>
      </c>
      <c r="C277" s="3" t="s">
        <v>554</v>
      </c>
    </row>
    <row r="278" ht="15.75" customHeight="1">
      <c r="A278" s="3" t="str">
        <f>IFERROR(__xludf.DUMMYFUNCTION("LOWER(SUBSTITUTE(REGEXREPLACE(B278, ""[^a-zA-Z\s]"", """"), "" "", ""-""))"),"jobs-that-pay-you-to-learn")</f>
        <v>jobs-that-pay-you-to-learn</v>
      </c>
      <c r="B278" s="3" t="s">
        <v>555</v>
      </c>
      <c r="C278" s="3" t="s">
        <v>556</v>
      </c>
    </row>
    <row r="279" ht="15.75" customHeight="1">
      <c r="A279" s="3" t="str">
        <f>IFERROR(__xludf.DUMMYFUNCTION("LOWER(SUBSTITUTE(REGEXREPLACE(B279, ""[^a-zA-Z\s]"", """"), "" "", ""-""))"),"is-it-hard-to-learn-asl")</f>
        <v>is-it-hard-to-learn-asl</v>
      </c>
      <c r="B279" s="3" t="s">
        <v>557</v>
      </c>
      <c r="C279" s="3" t="s">
        <v>558</v>
      </c>
    </row>
    <row r="280" ht="15.75" customHeight="1">
      <c r="A280" s="3" t="str">
        <f>IFERROR(__xludf.DUMMYFUNCTION("LOWER(SUBSTITUTE(REGEXREPLACE(B280, ""[^a-zA-Z\s]"", """"), "" "", ""-""))"),"is-duolingo-good-to-learn-japanese")</f>
        <v>is-duolingo-good-to-learn-japanese</v>
      </c>
      <c r="B280" s="3" t="s">
        <v>559</v>
      </c>
      <c r="C280" s="3" t="s">
        <v>560</v>
      </c>
    </row>
    <row r="281" ht="15.75" customHeight="1">
      <c r="A281" s="3" t="str">
        <f>IFERROR(__xludf.DUMMYFUNCTION("LOWER(SUBSTITUTE(REGEXREPLACE(B281, ""[^a-zA-Z\s]"", """"), "" "", ""-""))"),"learn-mind-power")</f>
        <v>learn-mind-power</v>
      </c>
      <c r="B281" s="3" t="s">
        <v>561</v>
      </c>
      <c r="C281" s="3" t="s">
        <v>562</v>
      </c>
    </row>
    <row r="282" ht="15.75" customHeight="1">
      <c r="A282" s="3" t="str">
        <f>IFERROR(__xludf.DUMMYFUNCTION("LOWER(SUBSTITUTE(REGEXREPLACE(B282, ""[^a-zA-Z\s]"", """"), "" "", ""-""))"),"best-book-to-learn-seo")</f>
        <v>best-book-to-learn-seo</v>
      </c>
      <c r="B282" s="3" t="s">
        <v>563</v>
      </c>
      <c r="C282" s="3" t="s">
        <v>564</v>
      </c>
    </row>
    <row r="283" ht="15.75" customHeight="1">
      <c r="A283" s="3" t="str">
        <f>IFERROR(__xludf.DUMMYFUNCTION("LOWER(SUBSTITUTE(REGEXREPLACE(B283, ""[^a-zA-Z\s]"", """"), "" "", ""-""))"),"fisherprice-laugh--learn-wake-up--learn-coffee-mug-baby--toddler-toy-with-music--lights")</f>
        <v>fisherprice-laugh--learn-wake-up--learn-coffee-mug-baby--toddler-toy-with-music--lights</v>
      </c>
      <c r="B283" s="3" t="s">
        <v>565</v>
      </c>
      <c r="C283" s="3" t="s">
        <v>566</v>
      </c>
    </row>
    <row r="284" ht="15.75" customHeight="1">
      <c r="A284" s="3" t="str">
        <f>IFERROR(__xludf.DUMMYFUNCTION("LOWER(SUBSTITUTE(REGEXREPLACE(B284, ""[^a-zA-Z\s]"", """"), "" "", ""-""))"),"learn-about-cars")</f>
        <v>learn-about-cars</v>
      </c>
      <c r="B284" s="3" t="s">
        <v>567</v>
      </c>
      <c r="C284" s="3" t="s">
        <v>568</v>
      </c>
    </row>
    <row r="285" ht="15.75" customHeight="1">
      <c r="A285" s="3" t="str">
        <f>IFERROR(__xludf.DUMMYFUNCTION("LOWER(SUBSTITUTE(REGEXREPLACE(B285, ""[^a-zA-Z\s]"", """"), "" "", ""-""))"),"hebrew-hard-to-learn")</f>
        <v>hebrew-hard-to-learn</v>
      </c>
      <c r="B285" s="3" t="s">
        <v>569</v>
      </c>
      <c r="C285" s="3" t="s">
        <v>570</v>
      </c>
    </row>
    <row r="286" ht="15.75" customHeight="1">
      <c r="A286" s="3" t="str">
        <f>IFERROR(__xludf.DUMMYFUNCTION("LOWER(SUBSTITUTE(REGEXREPLACE(B286, ""[^a-zA-Z\s]"", """"), "" "", ""-""))"),"how-to-learn-to-swim-laps")</f>
        <v>how-to-learn-to-swim-laps</v>
      </c>
      <c r="B286" s="3" t="s">
        <v>571</v>
      </c>
      <c r="C286" s="3" t="s">
        <v>572</v>
      </c>
    </row>
    <row r="287" ht="15.75" customHeight="1">
      <c r="A287" s="3" t="str">
        <f>IFERROR(__xludf.DUMMYFUNCTION("LOWER(SUBSTITUTE(REGEXREPLACE(B287, ""[^a-zA-Z\s]"", """"), "" "", ""-""))"),"learn-to-crochet-classes-near-me")</f>
        <v>learn-to-crochet-classes-near-me</v>
      </c>
      <c r="B287" s="3" t="s">
        <v>573</v>
      </c>
      <c r="C287" s="3" t="s">
        <v>574</v>
      </c>
    </row>
    <row r="288" ht="15.75" customHeight="1">
      <c r="A288" s="3" t="str">
        <f>IFERROR(__xludf.DUMMYFUNCTION("LOWER(SUBSTITUTE(REGEXREPLACE(B288, ""[^a-zA-Z\s]"", """"), "" "", ""-""))"),"synonym-for-learn-about")</f>
        <v>synonym-for-learn-about</v>
      </c>
      <c r="B288" s="3" t="s">
        <v>575</v>
      </c>
      <c r="C288" s="3" t="s">
        <v>576</v>
      </c>
    </row>
    <row r="289" ht="15.75" customHeight="1">
      <c r="A289" s="3" t="str">
        <f>IFERROR(__xludf.DUMMYFUNCTION("LOWER(SUBSTITUTE(REGEXREPLACE(B289, ""[^a-zA-Z\s]"", """"), "" "", ""-""))"),"why-is-it-so-hard-to-learn-spanish")</f>
        <v>why-is-it-so-hard-to-learn-spanish</v>
      </c>
      <c r="B289" s="3" t="s">
        <v>577</v>
      </c>
      <c r="C289" s="3" t="s">
        <v>578</v>
      </c>
    </row>
    <row r="290" ht="15.75" customHeight="1">
      <c r="A290" s="3" t="str">
        <f>IFERROR(__xludf.DUMMYFUNCTION("LOWER(SUBSTITUTE(REGEXREPLACE(B290, ""[^a-zA-Z\s]"", """"), "" "", ""-""))"),"is-it-hard-to-learn-how-to-tattoo")</f>
        <v>is-it-hard-to-learn-how-to-tattoo</v>
      </c>
      <c r="B290" s="3" t="s">
        <v>579</v>
      </c>
      <c r="C290" s="3" t="s">
        <v>580</v>
      </c>
    </row>
    <row r="291" ht="15.75" customHeight="1">
      <c r="A291" s="3" t="str">
        <f>IFERROR(__xludf.DUMMYFUNCTION("LOWER(SUBSTITUTE(REGEXREPLACE(B291, ""[^a-zA-Z\s]"", """"), "" "", ""-""))"),"learn-behavioral-logo")</f>
        <v>learn-behavioral-logo</v>
      </c>
      <c r="B291" s="3" t="s">
        <v>581</v>
      </c>
      <c r="C291" s="3" t="s">
        <v>582</v>
      </c>
    </row>
    <row r="292" ht="15.75" customHeight="1">
      <c r="A292" s="3" t="str">
        <f>IFERROR(__xludf.DUMMYFUNCTION("LOWER(SUBSTITUTE(REGEXREPLACE(B292, ""[^a-zA-Z\s]"", """"), "" "", ""-""))"),"best-songs-to-learn-on-drums")</f>
        <v>best-songs-to-learn-on-drums</v>
      </c>
      <c r="B292" s="3" t="s">
        <v>583</v>
      </c>
      <c r="C292" s="3" t="s">
        <v>584</v>
      </c>
    </row>
    <row r="293" ht="15.75" customHeight="1">
      <c r="A293" s="3" t="str">
        <f>IFERROR(__xludf.DUMMYFUNCTION("LOWER(SUBSTITUTE(REGEXREPLACE(B293, ""[^a-zA-Z\s]"", """"), "" "", ""-""))"),"what-episode-does-luffy-learn-gear-")</f>
        <v>what-episode-does-luffy-learn-gear-</v>
      </c>
      <c r="B293" s="3" t="s">
        <v>585</v>
      </c>
      <c r="C293" s="3" t="s">
        <v>586</v>
      </c>
    </row>
    <row r="294" ht="15.75" customHeight="1">
      <c r="A294" s="3" t="str">
        <f>IFERROR(__xludf.DUMMYFUNCTION("LOWER(SUBSTITUTE(REGEXREPLACE(B294, ""[^a-zA-Z\s]"", """"), "" "", ""-""))"),"how-hard-is-it-to-learn-saxophone")</f>
        <v>how-hard-is-it-to-learn-saxophone</v>
      </c>
      <c r="B294" s="3" t="s">
        <v>587</v>
      </c>
      <c r="C294" s="3" t="s">
        <v>588</v>
      </c>
    </row>
    <row r="295" ht="15.75" customHeight="1">
      <c r="A295" s="3" t="str">
        <f>IFERROR(__xludf.DUMMYFUNCTION("LOWER(SUBSTITUTE(REGEXREPLACE(B295, ""[^a-zA-Z\s]"", """"), "" "", ""-""))"),"watch-learn-emotional-intelligence-the-key-determiner-of-success-videos")</f>
        <v>watch-learn-emotional-intelligence-the-key-determiner-of-success-videos</v>
      </c>
      <c r="B295" s="3" t="s">
        <v>589</v>
      </c>
      <c r="C295" s="3" t="s">
        <v>590</v>
      </c>
    </row>
    <row r="296" ht="15.75" customHeight="1">
      <c r="A296" s="3" t="str">
        <f>IFERROR(__xludf.DUMMYFUNCTION("LOWER(SUBSTITUTE(REGEXREPLACE(B296, ""[^a-zA-Z\s]"", """"), "" "", ""-""))"),"easy-trades-to-learn-for-females")</f>
        <v>easy-trades-to-learn-for-females</v>
      </c>
      <c r="B296" s="3" t="s">
        <v>591</v>
      </c>
      <c r="C296" s="3" t="s">
        <v>592</v>
      </c>
    </row>
    <row r="297" ht="15.75" customHeight="1">
      <c r="A297" s="3" t="str">
        <f>IFERROR(__xludf.DUMMYFUNCTION("LOWER(SUBSTITUTE(REGEXREPLACE(B297, ""[^a-zA-Z\s]"", """"), "" "", ""-""))"),"fisherprice-laugh-and-learn-toys")</f>
        <v>fisherprice-laugh-and-learn-toys</v>
      </c>
      <c r="B297" s="3" t="s">
        <v>593</v>
      </c>
      <c r="C297" s="3" t="s">
        <v>594</v>
      </c>
    </row>
    <row r="298" ht="15.75" customHeight="1">
      <c r="A298" s="3" t="str">
        <f>IFERROR(__xludf.DUMMYFUNCTION("LOWER(SUBSTITUTE(REGEXREPLACE(B298, ""[^a-zA-Z\s]"", """"), "" "", ""-""))"),"is-ukulele-easy-to-learn-than-guitar")</f>
        <v>is-ukulele-easy-to-learn-than-guitar</v>
      </c>
      <c r="B298" s="3" t="s">
        <v>595</v>
      </c>
      <c r="C298" s="3" t="s">
        <v>596</v>
      </c>
    </row>
    <row r="299" ht="15.75" customHeight="1">
      <c r="A299" s="3" t="str">
        <f>IFERROR(__xludf.DUMMYFUNCTION("LOWER(SUBSTITUTE(REGEXREPLACE(B299, ""[^a-zA-Z\s]"", """"), "" "", ""-""))"),"learn-adobe-analytics-for-free")</f>
        <v>learn-adobe-analytics-for-free</v>
      </c>
      <c r="B299" s="3" t="s">
        <v>597</v>
      </c>
      <c r="C299" s="3" t="s">
        <v>598</v>
      </c>
    </row>
    <row r="300" ht="15.75" customHeight="1">
      <c r="A300" s="3" t="str">
        <f>IFERROR(__xludf.DUMMYFUNCTION("LOWER(SUBSTITUTE(REGEXREPLACE(B300, ""[^a-zA-Z\s]"", """"), "" "", ""-""))"),"where-to-learn-carpentry-near-me")</f>
        <v>where-to-learn-carpentry-near-me</v>
      </c>
      <c r="B300" s="3" t="s">
        <v>599</v>
      </c>
      <c r="C300" s="3" t="s">
        <v>600</v>
      </c>
    </row>
    <row r="301" ht="15.75" customHeight="1">
      <c r="A301" s="3" t="str">
        <f>IFERROR(__xludf.DUMMYFUNCTION("LOWER(SUBSTITUTE(REGEXREPLACE(B301, ""[^a-zA-Z\s]"", """"), "" "", ""-""))"),"is-greek-hard-to-learn-for-english-speakers")</f>
        <v>is-greek-hard-to-learn-for-english-speakers</v>
      </c>
      <c r="B301" s="3" t="s">
        <v>601</v>
      </c>
      <c r="C301" s="3" t="s">
        <v>602</v>
      </c>
    </row>
    <row r="302" ht="15.75" customHeight="1">
      <c r="A302" s="3" t="str">
        <f>IFERROR(__xludf.DUMMYFUNCTION("LOWER(SUBSTITUTE(REGEXREPLACE(B302, ""[^a-zA-Z\s]"", """"), "" "", ""-""))"),"harmonica-songs-to-learn")</f>
        <v>harmonica-songs-to-learn</v>
      </c>
      <c r="B302" s="3" t="s">
        <v>603</v>
      </c>
      <c r="C302" s="3" t="s">
        <v>604</v>
      </c>
    </row>
    <row r="303" ht="15.75" customHeight="1">
      <c r="A303" s="3" t="str">
        <f>IFERROR(__xludf.DUMMYFUNCTION("LOWER(SUBSTITUTE(REGEXREPLACE(B303, ""[^a-zA-Z\s]"", """"), "" "", ""-""))"),"learn-to-read-drum-music")</f>
        <v>learn-to-read-drum-music</v>
      </c>
      <c r="B303" s="3" t="s">
        <v>605</v>
      </c>
      <c r="C303" s="3" t="s">
        <v>606</v>
      </c>
    </row>
    <row r="304" ht="15.75" customHeight="1">
      <c r="A304" s="3" t="str">
        <f>IFERROR(__xludf.DUMMYFUNCTION("LOWER(SUBSTITUTE(REGEXREPLACE(B304, ""[^a-zA-Z\s]"", """"), "" "", ""-""))"),"when-do-you-learn-alohomora-in-legacy")</f>
        <v>when-do-you-learn-alohomora-in-legacy</v>
      </c>
      <c r="B304" s="3" t="s">
        <v>607</v>
      </c>
      <c r="C304" s="3" t="s">
        <v>608</v>
      </c>
    </row>
    <row r="305" ht="15.75" customHeight="1">
      <c r="A305" s="3" t="str">
        <f>IFERROR(__xludf.DUMMYFUNCTION("LOWER(SUBSTITUTE(REGEXREPLACE(B305, ""[^a-zA-Z\s]"", """"), "" "", ""-""))"),"best-way-to-learn-to-drive")</f>
        <v>best-way-to-learn-to-drive</v>
      </c>
      <c r="B305" s="3" t="s">
        <v>609</v>
      </c>
      <c r="C305" s="3" t="s">
        <v>610</v>
      </c>
    </row>
    <row r="306" ht="15.75" customHeight="1">
      <c r="A306" s="3" t="str">
        <f>IFERROR(__xludf.DUMMYFUNCTION("LOWER(SUBSTITUTE(REGEXREPLACE(B306, ""[^a-zA-Z\s]"", """"), "" "", ""-""))"),"how-long-it-takes-to-learn-c")</f>
        <v>how-long-it-takes-to-learn-c</v>
      </c>
      <c r="B306" s="3" t="s">
        <v>611</v>
      </c>
      <c r="C306" s="3" t="s">
        <v>612</v>
      </c>
    </row>
    <row r="307" ht="15.75" customHeight="1">
      <c r="A307" s="3" t="str">
        <f>IFERROR(__xludf.DUMMYFUNCTION("LOWER(SUBSTITUTE(REGEXREPLACE(B307, ""[^a-zA-Z\s]"", """"), "" "", ""-""))"),"cool-vape-tricks-to-learn")</f>
        <v>cool-vape-tricks-to-learn</v>
      </c>
      <c r="B307" s="3" t="s">
        <v>613</v>
      </c>
      <c r="C307" s="3" t="s">
        <v>614</v>
      </c>
    </row>
    <row r="308" ht="15.75" customHeight="1">
      <c r="A308" s="3" t="str">
        <f>IFERROR(__xludf.DUMMYFUNCTION("LOWER(SUBSTITUTE(REGEXREPLACE(B308, ""[^a-zA-Z\s]"", """"), "" "", ""-""))"),"how-to-learn-valyrian")</f>
        <v>how-to-learn-valyrian</v>
      </c>
      <c r="B308" s="3" t="s">
        <v>615</v>
      </c>
      <c r="C308" s="3" t="s">
        <v>616</v>
      </c>
    </row>
    <row r="309" ht="15.75" customHeight="1">
      <c r="A309" s="3" t="str">
        <f>IFERROR(__xludf.DUMMYFUNCTION("LOWER(SUBSTITUTE(REGEXREPLACE(B309, ""[^a-zA-Z\s]"", """"), "" "", ""-""))"),"cool-math-games-learn-how-to-fly-")</f>
        <v>cool-math-games-learn-how-to-fly-</v>
      </c>
      <c r="B309" s="3" t="s">
        <v>617</v>
      </c>
      <c r="C309" s="3" t="s">
        <v>618</v>
      </c>
    </row>
    <row r="310" ht="15.75" customHeight="1">
      <c r="A310" s="3" t="str">
        <f>IFERROR(__xludf.DUMMYFUNCTION("LOWER(SUBSTITUTE(REGEXREPLACE(B310, ""[^a-zA-Z\s]"", """"), "" "", ""-""))"),"how-long-it-takes-to-learn-how-to-drive")</f>
        <v>how-long-it-takes-to-learn-how-to-drive</v>
      </c>
      <c r="B310" s="3" t="s">
        <v>619</v>
      </c>
      <c r="C310" s="3" t="s">
        <v>620</v>
      </c>
    </row>
    <row r="311" ht="15.75" customHeight="1">
      <c r="A311" s="3" t="str">
        <f>IFERROR(__xludf.DUMMYFUNCTION("LOWER(SUBSTITUTE(REGEXREPLACE(B311, ""[^a-zA-Z\s]"", """"), "" "", ""-""))"),"is-it-hard-to-learn-to-play-the-guitar")</f>
        <v>is-it-hard-to-learn-to-play-the-guitar</v>
      </c>
      <c r="B311" s="3" t="s">
        <v>621</v>
      </c>
      <c r="C311" s="3" t="s">
        <v>622</v>
      </c>
    </row>
    <row r="312" ht="15.75" customHeight="1">
      <c r="A312" s="3" t="str">
        <f>IFERROR(__xludf.DUMMYFUNCTION("LOWER(SUBSTITUTE(REGEXREPLACE(B312, ""[^a-zA-Z\s]"", """"), "" "", ""-""))"),"what-to-watch-to-learn-spanish")</f>
        <v>what-to-watch-to-learn-spanish</v>
      </c>
      <c r="B312" s="3" t="s">
        <v>623</v>
      </c>
      <c r="C312" s="3" t="s">
        <v>624</v>
      </c>
    </row>
    <row r="313" ht="15.75" customHeight="1">
      <c r="A313" s="3" t="str">
        <f>IFERROR(__xludf.DUMMYFUNCTION("LOWER(SUBSTITUTE(REGEXREPLACE(B313, ""[^a-zA-Z\s]"", """"), "" "", ""-""))"),"what-do-you-learn-in-cdl-school")</f>
        <v>what-do-you-learn-in-cdl-school</v>
      </c>
      <c r="B313" s="3" t="s">
        <v>625</v>
      </c>
      <c r="C313" s="3" t="s">
        <v>626</v>
      </c>
    </row>
    <row r="314" ht="15.75" customHeight="1">
      <c r="A314" s="3" t="str">
        <f>IFERROR(__xludf.DUMMYFUNCTION("LOWER(SUBSTITUTE(REGEXREPLACE(B314, ""[^a-zA-Z\s]"", """"), "" "", ""-""))"),"how-to-learn-data-entry-work-from-home")</f>
        <v>how-to-learn-data-entry-work-from-home</v>
      </c>
      <c r="B314" s="3" t="s">
        <v>627</v>
      </c>
      <c r="C314" s="3" t="s">
        <v>628</v>
      </c>
    </row>
    <row r="315" ht="15.75" customHeight="1">
      <c r="A315" s="3" t="str">
        <f>IFERROR(__xludf.DUMMYFUNCTION("LOWER(SUBSTITUTE(REGEXREPLACE(B315, ""[^a-zA-Z\s]"", """"), "" "", ""-""))"),"songs-to-learn-to-sing")</f>
        <v>songs-to-learn-to-sing</v>
      </c>
      <c r="B315" s="3" t="s">
        <v>629</v>
      </c>
      <c r="C315" s="3" t="s">
        <v>630</v>
      </c>
    </row>
    <row r="316" ht="15.75" customHeight="1">
      <c r="A316" s="3" t="str">
        <f>IFERROR(__xludf.DUMMYFUNCTION("LOWER(SUBSTITUTE(REGEXREPLACE(B316, ""[^a-zA-Z\s]"", """"), "" "", ""-""))"),"can-anyone-learn-how-to-sing")</f>
        <v>can-anyone-learn-how-to-sing</v>
      </c>
      <c r="B316" s="3" t="s">
        <v>631</v>
      </c>
      <c r="C316" s="3" t="s">
        <v>632</v>
      </c>
    </row>
    <row r="317" ht="15.75" customHeight="1">
      <c r="A317" s="3" t="str">
        <f>IFERROR(__xludf.DUMMYFUNCTION("LOWER(SUBSTITUTE(REGEXREPLACE(B317, ""[^a-zA-Z\s]"", """"), "" "", ""-""))"),"what-do-you-learn-in-th-grade-science")</f>
        <v>what-do-you-learn-in-th-grade-science</v>
      </c>
      <c r="B317" s="3" t="s">
        <v>633</v>
      </c>
      <c r="C317" s="3" t="s">
        <v>634</v>
      </c>
    </row>
    <row r="318" ht="15.75" customHeight="1">
      <c r="A318" s="3" t="str">
        <f>IFERROR(__xludf.DUMMYFUNCTION("LOWER(SUBSTITUTE(REGEXREPLACE(B318, ""[^a-zA-Z\s]"", """"), "" "", ""-""))"),"can-anyone-learn-to")</f>
        <v>can-anyone-learn-to</v>
      </c>
      <c r="B318" s="3" t="s">
        <v>635</v>
      </c>
      <c r="C318" s="3" t="s">
        <v>636</v>
      </c>
    </row>
    <row r="319" ht="15.75" customHeight="1">
      <c r="A319" s="3" t="str">
        <f>IFERROR(__xludf.DUMMYFUNCTION("LOWER(SUBSTITUTE(REGEXREPLACE(B319, ""[^a-zA-Z\s]"", """"), "" "", ""-""))"),"how-long-does-it-take-for-someone-to-learn-how-to-drive")</f>
        <v>how-long-does-it-take-for-someone-to-learn-how-to-drive</v>
      </c>
      <c r="B319" s="3" t="s">
        <v>637</v>
      </c>
      <c r="C319" s="3" t="s">
        <v>638</v>
      </c>
    </row>
    <row r="320" ht="15.75" customHeight="1">
      <c r="A320" s="3" t="str">
        <f>IFERROR(__xludf.DUMMYFUNCTION("LOWER(SUBSTITUTE(REGEXREPLACE(B320, ""[^a-zA-Z\s]"", """"), "" "", ""-""))"),"how-hard-is-sign-language-to-learn")</f>
        <v>how-hard-is-sign-language-to-learn</v>
      </c>
      <c r="B320" s="3" t="s">
        <v>639</v>
      </c>
      <c r="C320" s="3" t="s">
        <v>640</v>
      </c>
    </row>
    <row r="321" ht="15.75" customHeight="1">
      <c r="A321" s="3" t="str">
        <f>IFERROR(__xludf.DUMMYFUNCTION("LOWER(SUBSTITUTE(REGEXREPLACE(B321, ""[^a-zA-Z\s]"", """"), "" "", ""-""))"),"is-asl-hard-to-learn")</f>
        <v>is-asl-hard-to-learn</v>
      </c>
      <c r="B321" s="3" t="s">
        <v>641</v>
      </c>
      <c r="C321" s="3" t="s">
        <v>642</v>
      </c>
    </row>
    <row r="322" ht="15.75" customHeight="1">
      <c r="A322" s="3" t="str">
        <f>IFERROR(__xludf.DUMMYFUNCTION("LOWER(SUBSTITUTE(REGEXREPLACE(B322, ""[^a-zA-Z\s]"", """"), "" "", ""-""))"),"how-hard-is-asl-to-learn")</f>
        <v>how-hard-is-asl-to-learn</v>
      </c>
      <c r="B322" s="3" t="s">
        <v>643</v>
      </c>
      <c r="C322" s="3" t="s">
        <v>644</v>
      </c>
    </row>
    <row r="323" ht="15.75" customHeight="1">
      <c r="A323" s="3" t="str">
        <f>IFERROR(__xludf.DUMMYFUNCTION("LOWER(SUBSTITUTE(REGEXREPLACE(B323, ""[^a-zA-Z\s]"", """"), "" "", ""-""))"),"unix-what-can-learn-from-them")</f>
        <v>unix-what-can-learn-from-them</v>
      </c>
      <c r="B323" s="3" t="s">
        <v>645</v>
      </c>
      <c r="C323" s="3" t="s">
        <v>646</v>
      </c>
    </row>
    <row r="324" ht="15.75" customHeight="1">
      <c r="A324" s="3" t="str">
        <f>IFERROR(__xludf.DUMMYFUNCTION("LOWER(SUBSTITUTE(REGEXREPLACE(B324, ""[^a-zA-Z\s]"", """"), "" "", ""-""))"),"how-to-learn-alohomora-in-hogwarts-legacy")</f>
        <v>how-to-learn-alohomora-in-hogwarts-legacy</v>
      </c>
      <c r="B324" s="3" t="s">
        <v>647</v>
      </c>
      <c r="C324" s="3" t="s">
        <v>648</v>
      </c>
    </row>
    <row r="325" ht="15.75" customHeight="1">
      <c r="A325" s="3" t="str">
        <f>IFERROR(__xludf.DUMMYFUNCTION("LOWER(SUBSTITUTE(REGEXREPLACE(B325, ""[^a-zA-Z\s]"", """"), "" "", ""-""))"),"learn-piano-chords-pdf")</f>
        <v>learn-piano-chords-pdf</v>
      </c>
      <c r="B325" s="3" t="s">
        <v>649</v>
      </c>
      <c r="C325" s="3" t="s">
        <v>650</v>
      </c>
    </row>
    <row r="326" ht="15.75" customHeight="1">
      <c r="A326" s="3" t="str">
        <f>IFERROR(__xludf.DUMMYFUNCTION("LOWER(SUBSTITUTE(REGEXREPLACE(B326, ""[^a-zA-Z\s]"", """"), "" "", ""-""))"),"learn-card-magic-tricks")</f>
        <v>learn-card-magic-tricks</v>
      </c>
      <c r="B326" s="3" t="s">
        <v>651</v>
      </c>
      <c r="C326" s="3" t="s">
        <v>652</v>
      </c>
    </row>
    <row r="327" ht="15.75" customHeight="1">
      <c r="A327" s="3" t="str">
        <f>IFERROR(__xludf.DUMMYFUNCTION("LOWER(SUBSTITUTE(REGEXREPLACE(B327, ""[^a-zA-Z\s]"", """"), "" "", ""-""))"),"is-a-violin-easy-to-learn")</f>
        <v>is-a-violin-easy-to-learn</v>
      </c>
      <c r="B327" s="3" t="s">
        <v>653</v>
      </c>
      <c r="C327" s="3" t="s">
        <v>654</v>
      </c>
    </row>
    <row r="328" ht="15.75" customHeight="1">
      <c r="A328" s="3" t="str">
        <f>IFERROR(__xludf.DUMMYFUNCTION("LOWER(SUBSTITUTE(REGEXREPLACE(B328, ""[^a-zA-Z\s]"", """"), "" "", ""-""))"),"easy-tik-tok-dances-to-learn")</f>
        <v>easy-tik-tok-dances-to-learn</v>
      </c>
      <c r="B328" s="3" t="s">
        <v>655</v>
      </c>
      <c r="C328" s="3" t="s">
        <v>656</v>
      </c>
    </row>
    <row r="329" ht="15.75" customHeight="1">
      <c r="A329" s="3" t="str">
        <f>IFERROR(__xludf.DUMMYFUNCTION("LOWER(SUBSTITUTE(REGEXREPLACE(B329, ""[^a-zA-Z\s]"", """"), "" "", ""-""))"),"can-u-learn-tagalog-on-duolingo")</f>
        <v>can-u-learn-tagalog-on-duolingo</v>
      </c>
      <c r="B329" s="3" t="s">
        <v>657</v>
      </c>
      <c r="C329" s="3" t="s">
        <v>658</v>
      </c>
    </row>
    <row r="330" ht="15.75" customHeight="1">
      <c r="A330" s="3" t="str">
        <f>IFERROR(__xludf.DUMMYFUNCTION("LOWER(SUBSTITUTE(REGEXREPLACE(B330, ""[^a-zA-Z\s]"", """"), "" "", ""-""))"),"is-volleyball-hard-to-learn")</f>
        <v>is-volleyball-hard-to-learn</v>
      </c>
      <c r="B330" s="3" t="s">
        <v>659</v>
      </c>
      <c r="C330" s="3" t="s">
        <v>660</v>
      </c>
    </row>
    <row r="331" ht="15.75" customHeight="1">
      <c r="A331" s="3" t="str">
        <f>IFERROR(__xludf.DUMMYFUNCTION("LOWER(SUBSTITUTE(REGEXREPLACE(B331, ""[^a-zA-Z\s]"", """"), "" "", ""-""))"),"best-novels-to-learn-spanish")</f>
        <v>best-novels-to-learn-spanish</v>
      </c>
      <c r="B331" s="3" t="s">
        <v>661</v>
      </c>
      <c r="C331" s="3" t="s">
        <v>662</v>
      </c>
    </row>
    <row r="332" ht="15.75" customHeight="1">
      <c r="A332" s="3" t="str">
        <f>IFERROR(__xludf.DUMMYFUNCTION("LOWER(SUBSTITUTE(REGEXREPLACE(B332, ""[^a-zA-Z\s]"", """"), "" "", ""-""))"),"is-solidworks-hard-to-learn")</f>
        <v>is-solidworks-hard-to-learn</v>
      </c>
      <c r="B332" s="3" t="s">
        <v>663</v>
      </c>
      <c r="C332" s="3" t="s">
        <v>664</v>
      </c>
    </row>
    <row r="333" ht="15.75" customHeight="1">
      <c r="A333" s="3" t="str">
        <f>IFERROR(__xludf.DUMMYFUNCTION("LOWER(SUBSTITUTE(REGEXREPLACE(B333, ""[^a-zA-Z\s]"", """"), "" "", ""-""))"),"how-to-learn-adobe-experience-manager")</f>
        <v>how-to-learn-adobe-experience-manager</v>
      </c>
      <c r="B333" s="3" t="s">
        <v>665</v>
      </c>
      <c r="C333" s="3" t="s">
        <v>666</v>
      </c>
    </row>
    <row r="334" ht="15.75" customHeight="1">
      <c r="A334" s="3" t="str">
        <f>IFERROR(__xludf.DUMMYFUNCTION("LOWER(SUBSTITUTE(REGEXREPLACE(B334, ""[^a-zA-Z\s]"", """"), "" "", ""-""))"),"if-you-want-to-be-happy-you-have-to-let-go-of-the-past-and-learn-to-sink-into-the-present-moment")</f>
        <v>if-you-want-to-be-happy-you-have-to-let-go-of-the-past-and-learn-to-sink-into-the-present-moment</v>
      </c>
      <c r="B334" s="3" t="s">
        <v>667</v>
      </c>
      <c r="C334" s="3" t="s">
        <v>668</v>
      </c>
    </row>
    <row r="335" ht="15.75" customHeight="1">
      <c r="A335" s="3" t="str">
        <f>IFERROR(__xludf.DUMMYFUNCTION("LOWER(SUBSTITUTE(REGEXREPLACE(B335, ""[^a-zA-Z\s]"", """"), "" "", ""-""))"),"when-do-you-learn-petrificus-totalus")</f>
        <v>when-do-you-learn-petrificus-totalus</v>
      </c>
      <c r="B335" s="3" t="s">
        <v>669</v>
      </c>
      <c r="C335" s="3" t="s">
        <v>670</v>
      </c>
    </row>
    <row r="336" ht="15.75" customHeight="1">
      <c r="A336" s="3" t="str">
        <f>IFERROR(__xludf.DUMMYFUNCTION("LOWER(SUBSTITUTE(REGEXREPLACE(B336, ""[^a-zA-Z\s]"", """"), "" "", ""-""))"),"learn-to-fly-idel")</f>
        <v>learn-to-fly-idel</v>
      </c>
      <c r="B336" s="3" t="s">
        <v>671</v>
      </c>
      <c r="C336" s="3" t="s">
        <v>672</v>
      </c>
    </row>
    <row r="337" ht="15.75" customHeight="1">
      <c r="A337" s="3" t="str">
        <f>IFERROR(__xludf.DUMMYFUNCTION("LOWER(SUBSTITUTE(REGEXREPLACE(B337, ""[^a-zA-Z\s]"", """"), "" "", ""-""))"),"good-songs-to-learn-on-piano")</f>
        <v>good-songs-to-learn-on-piano</v>
      </c>
      <c r="B337" s="3" t="s">
        <v>673</v>
      </c>
      <c r="C337" s="3" t="s">
        <v>674</v>
      </c>
    </row>
    <row r="338" ht="15.75" customHeight="1">
      <c r="A338" s="3" t="str">
        <f>IFERROR(__xludf.DUMMYFUNCTION("LOWER(SUBSTITUTE(REGEXREPLACE(B338, ""[^a-zA-Z\s]"", """"), "" "", ""-""))"),"best-site-to-learn-sql-free")</f>
        <v>best-site-to-learn-sql-free</v>
      </c>
      <c r="B338" s="3" t="s">
        <v>675</v>
      </c>
      <c r="C338" s="3" t="s">
        <v>676</v>
      </c>
    </row>
    <row r="339" ht="15.75" customHeight="1">
      <c r="A339" s="3" t="str">
        <f>IFERROR(__xludf.DUMMYFUNCTION("LOWER(SUBSTITUTE(REGEXREPLACE(B339, ""[^a-zA-Z\s]"", """"), "" "", ""-""))"),"learn-it-systems")</f>
        <v>learn-it-systems</v>
      </c>
      <c r="B339" s="3" t="s">
        <v>677</v>
      </c>
      <c r="C339" s="3" t="s">
        <v>678</v>
      </c>
    </row>
    <row r="340" ht="15.75" customHeight="1">
      <c r="A340" s="3" t="str">
        <f>IFERROR(__xludf.DUMMYFUNCTION("LOWER(SUBSTITUTE(REGEXREPLACE(B340, ""[^a-zA-Z\s]"", """"), "" "", ""-""))"),"best-way-to-learn-spanish-as-an-adult")</f>
        <v>best-way-to-learn-spanish-as-an-adult</v>
      </c>
      <c r="B340" s="3" t="s">
        <v>679</v>
      </c>
      <c r="C340" s="3" t="s">
        <v>680</v>
      </c>
    </row>
    <row r="341" ht="15.75" customHeight="1">
      <c r="A341" s="3" t="str">
        <f>IFERROR(__xludf.DUMMYFUNCTION("LOWER(SUBSTITUTE(REGEXREPLACE(B341, ""[^a-zA-Z\s]"", """"), "" "", ""-""))"),"what-do-you-learn-in-math-")</f>
        <v>what-do-you-learn-in-math-</v>
      </c>
      <c r="B341" s="3" t="s">
        <v>681</v>
      </c>
      <c r="C341" s="3" t="s">
        <v>682</v>
      </c>
    </row>
    <row r="342" ht="15.75" customHeight="1">
      <c r="A342" s="3" t="str">
        <f>IFERROR(__xludf.DUMMYFUNCTION("LOWER(SUBSTITUTE(REGEXREPLACE(B342, ""[^a-zA-Z\s]"", """"), "" "", ""-""))"),"what-do-you-learn-in-cosmetology-school")</f>
        <v>what-do-you-learn-in-cosmetology-school</v>
      </c>
      <c r="B342" s="3" t="s">
        <v>683</v>
      </c>
      <c r="C342" s="3" t="s">
        <v>684</v>
      </c>
    </row>
    <row r="343" ht="15.75" customHeight="1">
      <c r="A343" s="3" t="str">
        <f>IFERROR(__xludf.DUMMYFUNCTION("LOWER(SUBSTITUTE(REGEXREPLACE(B343, ""[^a-zA-Z\s]"", """"), "" "", ""-""))"),"learn-to-ride-unicycle")</f>
        <v>learn-to-ride-unicycle</v>
      </c>
      <c r="B343" s="3" t="s">
        <v>685</v>
      </c>
      <c r="C343" s="3" t="s">
        <v>686</v>
      </c>
    </row>
    <row r="344" ht="15.75" customHeight="1">
      <c r="A344" s="3" t="str">
        <f>IFERROR(__xludf.DUMMYFUNCTION("LOWER(SUBSTITUTE(REGEXREPLACE(B344, ""[^a-zA-Z\s]"", """"), "" "", ""-""))"),"how-to-learn-minionese")</f>
        <v>how-to-learn-minionese</v>
      </c>
      <c r="B344" s="3" t="s">
        <v>687</v>
      </c>
      <c r="C344" s="3" t="s">
        <v>688</v>
      </c>
    </row>
    <row r="345" ht="15.75" customHeight="1">
      <c r="A345" s="3" t="str">
        <f>IFERROR(__xludf.DUMMYFUNCTION("LOWER(SUBSTITUTE(REGEXREPLACE(B345, ""[^a-zA-Z\s]"", """"), "" "", ""-""))"),"best-app-to-learn-italian")</f>
        <v>best-app-to-learn-italian</v>
      </c>
      <c r="B345" s="3" t="s">
        <v>689</v>
      </c>
      <c r="C345" s="3" t="s">
        <v>690</v>
      </c>
    </row>
    <row r="346" ht="15.75" customHeight="1">
      <c r="A346" s="3" t="str">
        <f>IFERROR(__xludf.DUMMYFUNCTION("LOWER(SUBSTITUTE(REGEXREPLACE(B346, ""[^a-zA-Z\s]"", """"), "" "", ""-""))"),"get-paid-to-learn-code-online")</f>
        <v>get-paid-to-learn-code-online</v>
      </c>
      <c r="B346" s="3" t="s">
        <v>691</v>
      </c>
      <c r="C346" s="3" t="s">
        <v>692</v>
      </c>
    </row>
    <row r="347" ht="15.75" customHeight="1">
      <c r="A347" s="3" t="str">
        <f>IFERROR(__xludf.DUMMYFUNCTION("LOWER(SUBSTITUTE(REGEXREPLACE(B347, ""[^a-zA-Z\s]"", """"), "" "", ""-""))"),"how-long-does-it-take-to-learn-asl-fluently")</f>
        <v>how-long-does-it-take-to-learn-asl-fluently</v>
      </c>
      <c r="B347" s="3" t="s">
        <v>693</v>
      </c>
      <c r="C347" s="3" t="s">
        <v>694</v>
      </c>
    </row>
    <row r="348" ht="15.75" customHeight="1">
      <c r="A348" s="3" t="str">
        <f>IFERROR(__xludf.DUMMYFUNCTION("LOWER(SUBSTITUTE(REGEXREPLACE(B348, ""[^a-zA-Z\s]"", """"), "" "", ""-""))"),"learn-to-fly--unblocked")</f>
        <v>learn-to-fly--unblocked</v>
      </c>
      <c r="B348" s="3" t="s">
        <v>695</v>
      </c>
      <c r="C348" s="3" t="s">
        <v>696</v>
      </c>
    </row>
    <row r="349" ht="15.75" customHeight="1">
      <c r="A349" s="3" t="str">
        <f>IFERROR(__xludf.DUMMYFUNCTION("LOWER(SUBSTITUTE(REGEXREPLACE(B349, ""[^a-zA-Z\s]"", """"), "" "", ""-""))"),"get-paid-to-learn-tech")</f>
        <v>get-paid-to-learn-tech</v>
      </c>
      <c r="B349" s="3" t="s">
        <v>697</v>
      </c>
      <c r="C349" s="3" t="s">
        <v>698</v>
      </c>
    </row>
    <row r="350" ht="15.75" customHeight="1">
      <c r="A350" s="3" t="str">
        <f>IFERROR(__xludf.DUMMYFUNCTION("LOWER(SUBSTITUTE(REGEXREPLACE(B350, ""[^a-zA-Z\s]"", """"), "" "", ""-""))"),"download-learn-emotional-intelligence-the-key-determiner-of-success-course")</f>
        <v>download-learn-emotional-intelligence-the-key-determiner-of-success-course</v>
      </c>
      <c r="B350" s="3" t="s">
        <v>699</v>
      </c>
      <c r="C350" s="3" t="s">
        <v>700</v>
      </c>
    </row>
    <row r="351" ht="15.75" customHeight="1">
      <c r="A351" s="3" t="str">
        <f>IFERROR(__xludf.DUMMYFUNCTION("LOWER(SUBSTITUTE(REGEXREPLACE(B351, ""[^a-zA-Z\s]"", """"), "" "", ""-""))"),"is-a-banjo-hard-to-learn")</f>
        <v>is-a-banjo-hard-to-learn</v>
      </c>
      <c r="B351" s="3" t="s">
        <v>701</v>
      </c>
      <c r="C351" s="3" t="s">
        <v>702</v>
      </c>
    </row>
    <row r="352" ht="15.75" customHeight="1">
      <c r="A352" s="3" t="str">
        <f>IFERROR(__xludf.DUMMYFUNCTION("LOWER(SUBSTITUTE(REGEXREPLACE(B352, ""[^a-zA-Z\s]"", """"), "" "", ""-""))"),"learn-to-be-a-builder")</f>
        <v>learn-to-be-a-builder</v>
      </c>
      <c r="B352" s="3" t="s">
        <v>703</v>
      </c>
      <c r="C352" s="3" t="s">
        <v>704</v>
      </c>
    </row>
    <row r="353" ht="15.75" customHeight="1">
      <c r="A353" s="3" t="str">
        <f>IFERROR(__xludf.DUMMYFUNCTION("LOWER(SUBSTITUTE(REGEXREPLACE(B353, ""[^a-zA-Z\s]"", """"), "" "", ""-""))"),"can-everyone-learn-to-swim")</f>
        <v>can-everyone-learn-to-swim</v>
      </c>
      <c r="B353" s="3" t="s">
        <v>705</v>
      </c>
      <c r="C353" s="3" t="s">
        <v>706</v>
      </c>
    </row>
    <row r="354" ht="15.75" customHeight="1">
      <c r="A354" s="3" t="str">
        <f>IFERROR(__xludf.DUMMYFUNCTION("LOWER(SUBSTITUTE(REGEXREPLACE(B354, ""[^a-zA-Z\s]"", """"), "" "", ""-""))"),"what-is-the-most-difficult-instrument-to-learn")</f>
        <v>what-is-the-most-difficult-instrument-to-learn</v>
      </c>
      <c r="B354" s="3" t="s">
        <v>707</v>
      </c>
      <c r="C354" s="3" t="s">
        <v>708</v>
      </c>
    </row>
    <row r="355" ht="15.75" customHeight="1">
      <c r="A355" s="3" t="str">
        <f>IFERROR(__xludf.DUMMYFUNCTION("LOWER(SUBSTITUTE(REGEXREPLACE(B355, ""[^a-zA-Z\s]"", """"), "" "", ""-""))"),"how-to-learn-how-to-count-money")</f>
        <v>how-to-learn-how-to-count-money</v>
      </c>
      <c r="B355" s="3" t="s">
        <v>709</v>
      </c>
      <c r="C355" s="3" t="s">
        <v>710</v>
      </c>
    </row>
    <row r="356" ht="15.75" customHeight="1">
      <c r="A356" s="3" t="str">
        <f>IFERROR(__xludf.DUMMYFUNCTION("LOWER(SUBSTITUTE(REGEXREPLACE(B356, ""[^a-zA-Z\s]"", """"), "" "", ""-""))"),"what-can-we-learn-from-esther")</f>
        <v>what-can-we-learn-from-esther</v>
      </c>
      <c r="B356" s="3" t="s">
        <v>711</v>
      </c>
      <c r="C356" s="3" t="s">
        <v>712</v>
      </c>
    </row>
    <row r="357" ht="15.75" customHeight="1">
      <c r="A357" s="3" t="str">
        <f>IFERROR(__xludf.DUMMYFUNCTION("LOWER(SUBSTITUTE(REGEXREPLACE(B357, ""[^a-zA-Z\s]"", """"), "" "", ""-""))"),"learn-alohomora-hogwarts-legacy")</f>
        <v>learn-alohomora-hogwarts-legacy</v>
      </c>
      <c r="B357" s="3" t="s">
        <v>713</v>
      </c>
      <c r="C357" s="3" t="s">
        <v>714</v>
      </c>
    </row>
    <row r="358" ht="15.75" customHeight="1">
      <c r="A358" s="3" t="str">
        <f>IFERROR(__xludf.DUMMYFUNCTION("LOWER(SUBSTITUTE(REGEXREPLACE(B358, ""[^a-zA-Z\s]"", """"), "" "", ""-""))"),"how-long-does-it-take-to-learn-planche")</f>
        <v>how-long-does-it-take-to-learn-planche</v>
      </c>
      <c r="B358" s="3" t="s">
        <v>715</v>
      </c>
      <c r="C358" s="3" t="s">
        <v>716</v>
      </c>
    </row>
    <row r="359" ht="15.75" customHeight="1">
      <c r="A359" s="3" t="str">
        <f>IFERROR(__xludf.DUMMYFUNCTION("LOWER(SUBSTITUTE(REGEXREPLACE(B359, ""[^a-zA-Z\s]"", """"), "" "", ""-""))"),"learn-from-lucascom")</f>
        <v>learn-from-lucascom</v>
      </c>
      <c r="B359" s="3" t="s">
        <v>717</v>
      </c>
      <c r="C359" s="3" t="s">
        <v>718</v>
      </c>
    </row>
    <row r="360" ht="15.75" customHeight="1">
      <c r="A360" s="3" t="str">
        <f>IFERROR(__xludf.DUMMYFUNCTION("LOWER(SUBSTITUTE(REGEXREPLACE(B360, ""[^a-zA-Z\s]"", """"), "" "", ""-""))"),"telenovela-to-learn-spanish")</f>
        <v>telenovela-to-learn-spanish</v>
      </c>
      <c r="B360" s="3" t="s">
        <v>719</v>
      </c>
      <c r="C360" s="3" t="s">
        <v>720</v>
      </c>
    </row>
    <row r="361" ht="15.75" customHeight="1">
      <c r="A361" s="3" t="str">
        <f>IFERROR(__xludf.DUMMYFUNCTION("LOWER(SUBSTITUTE(REGEXREPLACE(B361, ""[^a-zA-Z\s]"", """"), "" "", ""-""))"),"where-to-learn-heavy-silk-bandage")</f>
        <v>where-to-learn-heavy-silk-bandage</v>
      </c>
      <c r="B361" s="3" t="s">
        <v>721</v>
      </c>
      <c r="C361" s="3" t="s">
        <v>722</v>
      </c>
    </row>
    <row r="362" ht="15.75" customHeight="1">
      <c r="A362" s="3" t="str">
        <f>IFERROR(__xludf.DUMMYFUNCTION("LOWER(SUBSTITUTE(REGEXREPLACE(B362, ""[^a-zA-Z\s]"", """"), "" "", ""-""))"),"nj-learn-police")</f>
        <v>nj-learn-police</v>
      </c>
      <c r="B362" s="3" t="s">
        <v>723</v>
      </c>
      <c r="C362" s="3" t="s">
        <v>724</v>
      </c>
    </row>
    <row r="363" ht="15.75" customHeight="1">
      <c r="A363" s="3" t="str">
        <f>IFERROR(__xludf.DUMMYFUNCTION("LOWER(SUBSTITUTE(REGEXREPLACE(B363, ""[^a-zA-Z\s]"", """"), "" "", ""-""))"),"how-long-does-it-take-to-learn-java-script")</f>
        <v>how-long-does-it-take-to-learn-java-script</v>
      </c>
      <c r="B363" s="3" t="s">
        <v>725</v>
      </c>
      <c r="C363" s="3" t="s">
        <v>726</v>
      </c>
    </row>
    <row r="364" ht="15.75" customHeight="1">
      <c r="A364" s="3" t="str">
        <f>IFERROR(__xludf.DUMMYFUNCTION("LOWER(SUBSTITUTE(REGEXREPLACE(B364, ""[^a-zA-Z\s]"", """"), "" "", ""-""))"),"learn-to-crochet-groups-near-me")</f>
        <v>learn-to-crochet-groups-near-me</v>
      </c>
      <c r="B364" s="3" t="s">
        <v>727</v>
      </c>
      <c r="C364" s="3" t="s">
        <v>728</v>
      </c>
    </row>
    <row r="365" ht="15.75" customHeight="1">
      <c r="A365" s="3" t="str">
        <f>IFERROR(__xludf.DUMMYFUNCTION("LOWER(SUBSTITUTE(REGEXREPLACE(B365, ""[^a-zA-Z\s]"", """"), "" "", ""-""))"),"how-to-learn-to-swallow-cum")</f>
        <v>how-to-learn-to-swallow-cum</v>
      </c>
      <c r="B365" s="3" t="s">
        <v>729</v>
      </c>
      <c r="C365" s="3" t="s">
        <v>730</v>
      </c>
    </row>
    <row r="366" ht="15.75" customHeight="1">
      <c r="A366" s="3" t="str">
        <f>IFERROR(__xludf.DUMMYFUNCTION("LOWER(SUBSTITUTE(REGEXREPLACE(B366, ""[^a-zA-Z\s]"", """"), "" "", ""-""))"),"easiest-cad-cam-software-to-learn")</f>
        <v>easiest-cad-cam-software-to-learn</v>
      </c>
      <c r="B366" s="3" t="s">
        <v>731</v>
      </c>
      <c r="C366" s="3" t="s">
        <v>732</v>
      </c>
    </row>
    <row r="367" ht="15.75" customHeight="1">
      <c r="A367" s="3" t="str">
        <f>IFERROR(__xludf.DUMMYFUNCTION("LOWER(SUBSTITUTE(REGEXREPLACE(B367, ""[^a-zA-Z\s]"", """"), "" "", ""-""))"),"cool-languages-to-learn")</f>
        <v>cool-languages-to-learn</v>
      </c>
      <c r="B367" s="3" t="s">
        <v>733</v>
      </c>
      <c r="C367" s="3" t="s">
        <v>734</v>
      </c>
    </row>
    <row r="368" ht="15.75" customHeight="1">
      <c r="A368" s="3" t="str">
        <f>IFERROR(__xludf.DUMMYFUNCTION("LOWER(SUBSTITUTE(REGEXREPLACE(B368, ""[^a-zA-Z\s]"", """"), "" "", ""-""))"),"make-my-way-back-home-and-learn-to-fly")</f>
        <v>make-my-way-back-home-and-learn-to-fly</v>
      </c>
      <c r="B368" s="3" t="s">
        <v>735</v>
      </c>
      <c r="C368" s="3" t="s">
        <v>736</v>
      </c>
    </row>
    <row r="369" ht="15.75" customHeight="1">
      <c r="A369" s="3" t="str">
        <f>IFERROR(__xludf.DUMMYFUNCTION("LOWER(SUBSTITUTE(REGEXREPLACE(B369, ""[^a-zA-Z\s]"", """"), "" "", ""-""))"),"how-hard-is-to-learn-guitar")</f>
        <v>how-hard-is-to-learn-guitar</v>
      </c>
      <c r="B369" s="3" t="s">
        <v>737</v>
      </c>
      <c r="C369" s="3" t="s">
        <v>738</v>
      </c>
    </row>
    <row r="370" ht="15.75" customHeight="1">
      <c r="A370" s="3" t="str">
        <f>IFERROR(__xludf.DUMMYFUNCTION("LOWER(SUBSTITUTE(REGEXREPLACE(B370, ""[^a-zA-Z\s]"", """"), "" "", ""-""))"),"how-to-learn-to-roll-your-rs")</f>
        <v>how-to-learn-to-roll-your-rs</v>
      </c>
      <c r="B370" s="3" t="s">
        <v>739</v>
      </c>
      <c r="C370" s="3" t="s">
        <v>740</v>
      </c>
    </row>
    <row r="371" ht="15.75" customHeight="1">
      <c r="A371" s="3" t="str">
        <f>IFERROR(__xludf.DUMMYFUNCTION("LOWER(SUBSTITUTE(REGEXREPLACE(B371, ""[^a-zA-Z\s]"", """"), "" "", ""-""))"),"sign-for-learn-asl")</f>
        <v>sign-for-learn-asl</v>
      </c>
      <c r="B371" s="3" t="s">
        <v>741</v>
      </c>
      <c r="C371" s="3" t="s">
        <v>742</v>
      </c>
    </row>
    <row r="372" ht="15.75" customHeight="1">
      <c r="A372" s="3" t="str">
        <f>IFERROR(__xludf.DUMMYFUNCTION("LOWER(SUBSTITUTE(REGEXREPLACE(B372, ""[^a-zA-Z\s]"", """"), "" "", ""-""))"),"what-do-you-learn-in-second-grade")</f>
        <v>what-do-you-learn-in-second-grade</v>
      </c>
      <c r="B372" s="3" t="s">
        <v>743</v>
      </c>
      <c r="C372" s="3" t="s">
        <v>744</v>
      </c>
    </row>
    <row r="373" ht="15.75" customHeight="1">
      <c r="A373" s="3" t="str">
        <f>IFERROR(__xludf.DUMMYFUNCTION("LOWER(SUBSTITUTE(REGEXREPLACE(B373, ""[^a-zA-Z\s]"", """"), "" "", ""-""))"),"what-do-th-graders-learn-in-social-studies")</f>
        <v>what-do-th-graders-learn-in-social-studies</v>
      </c>
      <c r="B373" s="3" t="s">
        <v>745</v>
      </c>
      <c r="C373" s="3" t="s">
        <v>746</v>
      </c>
    </row>
    <row r="374" ht="15.75" customHeight="1">
      <c r="A374" s="3" t="str">
        <f>IFERROR(__xludf.DUMMYFUNCTION("LOWER(SUBSTITUTE(REGEXREPLACE(B374, ""[^a-zA-Z\s]"", """"), "" "", ""-""))"),"learn-projection-mapping")</f>
        <v>learn-projection-mapping</v>
      </c>
      <c r="B374" s="3" t="s">
        <v>747</v>
      </c>
      <c r="C374" s="3" t="s">
        <v>748</v>
      </c>
    </row>
    <row r="375" ht="15.75" customHeight="1">
      <c r="A375" s="3" t="str">
        <f>IFERROR(__xludf.DUMMYFUNCTION("LOWER(SUBSTITUTE(REGEXREPLACE(B375, ""[^a-zA-Z\s]"", """"), "" "", ""-""))"),"fun-piano-songs-to-learn-intermediate")</f>
        <v>fun-piano-songs-to-learn-intermediate</v>
      </c>
      <c r="B375" s="3" t="s">
        <v>749</v>
      </c>
      <c r="C375" s="3" t="s">
        <v>750</v>
      </c>
    </row>
    <row r="376" ht="15.75" customHeight="1">
      <c r="A376" s="3" t="str">
        <f>IFERROR(__xludf.DUMMYFUNCTION("LOWER(SUBSTITUTE(REGEXREPLACE(B376, ""[^a-zA-Z\s]"", """"), "" "", ""-""))"),"naive-bayes-scikit-learn")</f>
        <v>naive-bayes-scikit-learn</v>
      </c>
      <c r="B376" s="3" t="s">
        <v>751</v>
      </c>
      <c r="C376" s="3" t="s">
        <v>752</v>
      </c>
    </row>
    <row r="377" ht="15.75" customHeight="1">
      <c r="A377" s="3" t="str">
        <f>IFERROR(__xludf.DUMMYFUNCTION("LOWER(SUBSTITUTE(REGEXREPLACE(B377, ""[^a-zA-Z\s]"", """"), "" "", ""-""))"),"is-softball-hard-to-learn")</f>
        <v>is-softball-hard-to-learn</v>
      </c>
      <c r="B377" s="3" t="s">
        <v>753</v>
      </c>
      <c r="C377" s="3" t="s">
        <v>754</v>
      </c>
    </row>
    <row r="378" ht="15.75" customHeight="1">
      <c r="A378" s="3" t="str">
        <f>IFERROR(__xludf.DUMMYFUNCTION("LOWER(SUBSTITUTE(REGEXREPLACE(B378, ""[^a-zA-Z\s]"", """"), "" "", ""-""))"),"fisher-price-laugh-and-learn-learning-puppy")</f>
        <v>fisher-price-laugh-and-learn-learning-puppy</v>
      </c>
      <c r="B378" s="3" t="s">
        <v>755</v>
      </c>
      <c r="C378" s="3" t="s">
        <v>756</v>
      </c>
    </row>
    <row r="379" ht="15.75" customHeight="1">
      <c r="A379" s="3" t="str">
        <f>IFERROR(__xludf.DUMMYFUNCTION("LOWER(SUBSTITUTE(REGEXREPLACE(B379, ""[^a-zA-Z\s]"", """"), "" "", ""-""))"),"how-long-does-it-take-to-learn-how-to-swim-for-adults")</f>
        <v>how-long-does-it-take-to-learn-how-to-swim-for-adults</v>
      </c>
      <c r="B379" s="3" t="s">
        <v>757</v>
      </c>
      <c r="C379" s="3" t="s">
        <v>758</v>
      </c>
    </row>
    <row r="380" ht="15.75" customHeight="1">
      <c r="A380" s="3" t="str">
        <f>IFERROR(__xludf.DUMMYFUNCTION("LOWER(SUBSTITUTE(REGEXREPLACE(B380, ""[^a-zA-Z\s]"", """"), "" "", ""-""))"),"learn-japanese-nyc")</f>
        <v>learn-japanese-nyc</v>
      </c>
      <c r="B380" s="3" t="s">
        <v>759</v>
      </c>
      <c r="C380" s="3" t="s">
        <v>760</v>
      </c>
    </row>
    <row r="381" ht="15.75" customHeight="1">
      <c r="A381" s="3" t="str">
        <f>IFERROR(__xludf.DUMMYFUNCTION("LOWER(SUBSTITUTE(REGEXREPLACE(B381, ""[^a-zA-Z\s]"", """"), "" "", ""-""))"),"is-the-violin-easy-to-learn")</f>
        <v>is-the-violin-easy-to-learn</v>
      </c>
      <c r="B381" s="3" t="s">
        <v>761</v>
      </c>
      <c r="C381" s="3" t="s">
        <v>762</v>
      </c>
    </row>
    <row r="382" ht="15.75" customHeight="1">
      <c r="A382" s="3" t="str">
        <f>IFERROR(__xludf.DUMMYFUNCTION("LOWER(SUBSTITUTE(REGEXREPLACE(B382, ""[^a-zA-Z\s]"", """"), "" "", ""-""))"),"learn-to-be")</f>
        <v>learn-to-be</v>
      </c>
      <c r="B382" s="3" t="s">
        <v>763</v>
      </c>
      <c r="C382" s="3" t="s">
        <v>764</v>
      </c>
    </row>
    <row r="383" ht="15.75" customHeight="1">
      <c r="A383" s="3" t="str">
        <f>IFERROR(__xludf.DUMMYFUNCTION("LOWER(SUBSTITUTE(REGEXREPLACE(B383, ""[^a-zA-Z\s]"", """"), "" "", ""-""))"),"what-is-the-hardest-instrument-to-learn-how-to-play")</f>
        <v>what-is-the-hardest-instrument-to-learn-how-to-play</v>
      </c>
      <c r="B383" s="3" t="s">
        <v>765</v>
      </c>
      <c r="C383" s="3" t="s">
        <v>766</v>
      </c>
    </row>
    <row r="384" ht="15.75" customHeight="1">
      <c r="A384" s="3" t="str">
        <f>IFERROR(__xludf.DUMMYFUNCTION("LOWER(SUBSTITUTE(REGEXREPLACE(B384, ""[^a-zA-Z\s]"", """"), "" "", ""-""))"),"how-long-does-it-take-to-learn-to-swim-for-adults")</f>
        <v>how-long-does-it-take-to-learn-to-swim-for-adults</v>
      </c>
      <c r="B384" s="3" t="s">
        <v>767</v>
      </c>
      <c r="C384" s="3" t="s">
        <v>768</v>
      </c>
    </row>
    <row r="385" ht="15.75" customHeight="1">
      <c r="A385" s="3" t="str">
        <f>IFERROR(__xludf.DUMMYFUNCTION("LOWER(SUBSTITUTE(REGEXREPLACE(B385, ""[^a-zA-Z\s]"", """"), "" "", ""-""))"),"what-is-easier-to-learn-guitar-or-piano")</f>
        <v>what-is-easier-to-learn-guitar-or-piano</v>
      </c>
      <c r="B385" s="3" t="s">
        <v>769</v>
      </c>
      <c r="C385" s="3" t="s">
        <v>770</v>
      </c>
    </row>
    <row r="386" ht="15.75" customHeight="1">
      <c r="A386" s="3" t="str">
        <f>IFERROR(__xludf.DUMMYFUNCTION("LOWER(SUBSTITUTE(REGEXREPLACE(B386, ""[^a-zA-Z\s]"", """"), "" "", ""-""))"),"what-level-does-shroomish-learn-spore")</f>
        <v>what-level-does-shroomish-learn-spore</v>
      </c>
      <c r="B386" s="3" t="s">
        <v>771</v>
      </c>
      <c r="C386" s="3" t="s">
        <v>772</v>
      </c>
    </row>
    <row r="387" ht="15.75" customHeight="1">
      <c r="A387" s="3" t="str">
        <f>IFERROR(__xludf.DUMMYFUNCTION("LOWER(SUBSTITUTE(REGEXREPLACE(B387, ""[^a-zA-Z\s]"", """"), "" "", ""-""))"),"is-it-easier-to-learn-to-ski-or-snowboard")</f>
        <v>is-it-easier-to-learn-to-ski-or-snowboard</v>
      </c>
      <c r="B387" s="3" t="s">
        <v>773</v>
      </c>
      <c r="C387" s="3" t="s">
        <v>774</v>
      </c>
    </row>
    <row r="388" ht="15.75" customHeight="1">
      <c r="A388" s="3" t="str">
        <f>IFERROR(__xludf.DUMMYFUNCTION("LOWER(SUBSTITUTE(REGEXREPLACE(B388, ""[^a-zA-Z\s]"", """"), "" "", ""-""))"),"when-does-maushold-learn-population-bomb")</f>
        <v>when-does-maushold-learn-population-bomb</v>
      </c>
      <c r="B388" s="3" t="s">
        <v>775</v>
      </c>
      <c r="C388" s="3" t="s">
        <v>776</v>
      </c>
    </row>
    <row r="389" ht="15.75" customHeight="1">
      <c r="A389" s="3" t="str">
        <f>IFERROR(__xludf.DUMMYFUNCTION("LOWER(SUBSTITUTE(REGEXREPLACE(B389, ""[^a-zA-Z\s]"", """"), "" "", ""-""))"),"rhyming-words-with-learn")</f>
        <v>rhyming-words-with-learn</v>
      </c>
      <c r="B389" s="3" t="s">
        <v>777</v>
      </c>
      <c r="C389" s="3" t="s">
        <v>778</v>
      </c>
    </row>
    <row r="390" ht="15.75" customHeight="1">
      <c r="A390" s="3" t="str">
        <f>IFERROR(__xludf.DUMMYFUNCTION("LOWER(SUBSTITUTE(REGEXREPLACE(B390, ""[^a-zA-Z\s]"", """"), "" "", ""-""))"),"hah-docebosaas-learn-sign-in")</f>
        <v>hah-docebosaas-learn-sign-in</v>
      </c>
      <c r="B390" s="3" t="s">
        <v>779</v>
      </c>
      <c r="C390" s="3" t="s">
        <v>780</v>
      </c>
    </row>
    <row r="391" ht="15.75" customHeight="1">
      <c r="A391" s="3" t="str">
        <f>IFERROR(__xludf.DUMMYFUNCTION("LOWER(SUBSTITUTE(REGEXREPLACE(B391, ""[^a-zA-Z\s]"", """"), "" "", ""-""))"),"how-hard-is-it-to-learn-piano")</f>
        <v>how-hard-is-it-to-learn-piano</v>
      </c>
      <c r="B391" s="3" t="s">
        <v>781</v>
      </c>
      <c r="C391" s="3" t="s">
        <v>782</v>
      </c>
    </row>
    <row r="392" ht="15.75" customHeight="1">
      <c r="A392" s="3" t="str">
        <f>IFERROR(__xludf.DUMMYFUNCTION("LOWER(SUBSTITUTE(REGEXREPLACE(B392, ""[^a-zA-Z\s]"", """"), "" "", ""-""))"),"what-is-easier-to-learn-snowboarding-or-skiing")</f>
        <v>what-is-easier-to-learn-snowboarding-or-skiing</v>
      </c>
      <c r="B392" s="3" t="s">
        <v>783</v>
      </c>
      <c r="C392" s="3" t="s">
        <v>784</v>
      </c>
    </row>
    <row r="393" ht="15.75" customHeight="1">
      <c r="A393" s="3" t="str">
        <f>IFERROR(__xludf.DUMMYFUNCTION("LOWER(SUBSTITUTE(REGEXREPLACE(B393, ""[^a-zA-Z\s]"", """"), "" "", ""-""))"),"how-long-to-learn-german")</f>
        <v>how-long-to-learn-german</v>
      </c>
      <c r="B393" s="3" t="s">
        <v>785</v>
      </c>
      <c r="C393" s="3" t="s">
        <v>786</v>
      </c>
    </row>
    <row r="394" ht="15.75" customHeight="1">
      <c r="A394" s="3" t="str">
        <f>IFERROR(__xludf.DUMMYFUNCTION("LOWER(SUBSTITUTE(REGEXREPLACE(B394, ""[^a-zA-Z\s]"", """"), "" "", ""-""))"),"can-a--year-old-learn-piano")</f>
        <v>can-a--year-old-learn-piano</v>
      </c>
      <c r="B394" s="3" t="s">
        <v>787</v>
      </c>
      <c r="C394" s="3" t="s">
        <v>788</v>
      </c>
    </row>
    <row r="395" ht="15.75" customHeight="1">
      <c r="A395" s="3" t="str">
        <f>IFERROR(__xludf.DUMMYFUNCTION("LOWER(SUBSTITUTE(REGEXREPLACE(B395, ""[^a-zA-Z\s]"", """"), "" "", ""-""))"),"best-books-to-learn-about-sales")</f>
        <v>best-books-to-learn-about-sales</v>
      </c>
      <c r="B395" s="3" t="s">
        <v>789</v>
      </c>
      <c r="C395" s="3" t="s">
        <v>790</v>
      </c>
    </row>
    <row r="396" ht="15.75" customHeight="1">
      <c r="A396" s="3" t="str">
        <f>IFERROR(__xludf.DUMMYFUNCTION("LOWER(SUBSTITUTE(REGEXREPLACE(B396, ""[^a-zA-Z\s]"", """"), "" "", ""-""))"),"adult-learn-piano")</f>
        <v>adult-learn-piano</v>
      </c>
      <c r="B396" s="3" t="s">
        <v>791</v>
      </c>
      <c r="C396" s="3" t="s">
        <v>792</v>
      </c>
    </row>
    <row r="397" ht="15.75" customHeight="1">
      <c r="A397" s="3" t="str">
        <f>IFERROR(__xludf.DUMMYFUNCTION("LOWER(SUBSTITUTE(REGEXREPLACE(B397, ""[^a-zA-Z\s]"", """"), "" "", ""-""))"),"good-bass-lines-to-learn")</f>
        <v>good-bass-lines-to-learn</v>
      </c>
      <c r="B397" s="3" t="s">
        <v>793</v>
      </c>
      <c r="C397" s="3" t="s">
        <v>794</v>
      </c>
    </row>
    <row r="398" ht="15.75" customHeight="1">
      <c r="A398" s="3" t="str">
        <f>IFERROR(__xludf.DUMMYFUNCTION("LOWER(SUBSTITUTE(REGEXREPLACE(B398, ""[^a-zA-Z\s]"", """"), "" "", ""-""))"),"easiest-language-for-spanish-speakers-to-learn")</f>
        <v>easiest-language-for-spanish-speakers-to-learn</v>
      </c>
      <c r="B398" s="3" t="s">
        <v>795</v>
      </c>
      <c r="C398" s="3" t="s">
        <v>796</v>
      </c>
    </row>
    <row r="399" ht="15.75" customHeight="1">
      <c r="A399" s="3" t="str">
        <f>IFERROR(__xludf.DUMMYFUNCTION("LOWER(SUBSTITUTE(REGEXREPLACE(B399, ""[^a-zA-Z\s]"", """"), "" "", ""-""))"),"when-does-luffy-learn-haki-episode")</f>
        <v>when-does-luffy-learn-haki-episode</v>
      </c>
      <c r="B399" s="3" t="s">
        <v>797</v>
      </c>
      <c r="C399" s="3" t="s">
        <v>798</v>
      </c>
    </row>
    <row r="400" ht="15.75" customHeight="1">
      <c r="A400" s="3" t="str">
        <f>IFERROR(__xludf.DUMMYFUNCTION("LOWER(SUBSTITUTE(REGEXREPLACE(B400, ""[^a-zA-Z\s]"", """"), "" "", ""-""))"),"is-it-hard-to-learn-sign-language")</f>
        <v>is-it-hard-to-learn-sign-language</v>
      </c>
      <c r="B400" s="3" t="s">
        <v>799</v>
      </c>
      <c r="C400" s="3" t="s">
        <v>800</v>
      </c>
    </row>
    <row r="401" ht="15.75" customHeight="1">
      <c r="A401" s="3" t="str">
        <f>IFERROR(__xludf.DUMMYFUNCTION("LOWER(SUBSTITUTE(REGEXREPLACE(B401, ""[^a-zA-Z\s]"", """"), "" "", ""-""))"),"what-does-jem-learn")</f>
        <v>what-does-jem-learn</v>
      </c>
      <c r="B401" s="3" t="s">
        <v>801</v>
      </c>
      <c r="C401" s="3" t="s">
        <v>802</v>
      </c>
    </row>
    <row r="402" ht="15.75" customHeight="1">
      <c r="A402" s="3" t="str">
        <f>IFERROR(__xludf.DUMMYFUNCTION("LOWER(SUBSTITUTE(REGEXREPLACE(B402, ""[^a-zA-Z\s]"", """"), "" "", ""-""))"),"do-you-need-a-permit-to-learn-to-drive-if-over-")</f>
        <v>do-you-need-a-permit-to-learn-to-drive-if-over-</v>
      </c>
      <c r="B402" s="3" t="s">
        <v>803</v>
      </c>
      <c r="C402" s="3" t="s">
        <v>804</v>
      </c>
    </row>
    <row r="403" ht="15.75" customHeight="1">
      <c r="A403" s="3" t="str">
        <f>IFERROR(__xludf.DUMMYFUNCTION("LOWER(SUBSTITUTE(REGEXREPLACE(B403, ""[^a-zA-Z\s]"", """"), "" "", ""-""))"),"best-book-to-learn-spanish-for-beginners")</f>
        <v>best-book-to-learn-spanish-for-beginners</v>
      </c>
      <c r="B403" s="3" t="s">
        <v>805</v>
      </c>
      <c r="C403" s="3" t="s">
        <v>806</v>
      </c>
    </row>
    <row r="404" ht="15.75" customHeight="1">
      <c r="A404" s="3" t="str">
        <f>IFERROR(__xludf.DUMMYFUNCTION("LOWER(SUBSTITUTE(REGEXREPLACE(B404, ""[^a-zA-Z\s]"", """"), "" "", ""-""))"),"cosmetology-school-what-do-you-learn")</f>
        <v>cosmetology-school-what-do-you-learn</v>
      </c>
      <c r="B404" s="3" t="s">
        <v>807</v>
      </c>
      <c r="C404" s="3" t="s">
        <v>808</v>
      </c>
    </row>
    <row r="405" ht="15.75" customHeight="1">
      <c r="A405" s="3" t="str">
        <f>IFERROR(__xludf.DUMMYFUNCTION("LOWER(SUBSTITUTE(REGEXREPLACE(B405, ""[^a-zA-Z\s]"", """"), "" "", ""-""))"),"best-textbooks-to-learn-spanish")</f>
        <v>best-textbooks-to-learn-spanish</v>
      </c>
      <c r="B405" s="3" t="s">
        <v>809</v>
      </c>
      <c r="C405" s="3" t="s">
        <v>810</v>
      </c>
    </row>
    <row r="406" ht="15.75" customHeight="1">
      <c r="A406" s="3" t="str">
        <f>IFERROR(__xludf.DUMMYFUNCTION("LOWER(SUBSTITUTE(REGEXREPLACE(B406, ""[^a-zA-Z\s]"", """"), "" "", ""-""))"),"create-with-code-unity-learn")</f>
        <v>create-with-code-unity-learn</v>
      </c>
      <c r="B406" s="3" t="s">
        <v>811</v>
      </c>
      <c r="C406" s="3" t="s">
        <v>812</v>
      </c>
    </row>
    <row r="407" ht="15.75" customHeight="1">
      <c r="A407" s="3" t="str">
        <f>IFERROR(__xludf.DUMMYFUNCTION("LOWER(SUBSTITUTE(REGEXREPLACE(B407, ""[^a-zA-Z\s]"", """"), "" "", ""-""))"),"get-paid-to-code-while-you-learn")</f>
        <v>get-paid-to-code-while-you-learn</v>
      </c>
      <c r="B407" s="3" t="s">
        <v>813</v>
      </c>
      <c r="C407" s="3" t="s">
        <v>814</v>
      </c>
    </row>
    <row r="408" ht="15.75" customHeight="1">
      <c r="A408" s="3" t="str">
        <f>IFERROR(__xludf.DUMMYFUNCTION("LOWER(SUBSTITUTE(REGEXREPLACE(B408, ""[^a-zA-Z\s]"", """"), "" "", ""-""))"),"how-hard-is-it-to-learn-the-guitar")</f>
        <v>how-hard-is-it-to-learn-the-guitar</v>
      </c>
      <c r="B408" s="3" t="s">
        <v>815</v>
      </c>
      <c r="C408" s="3" t="s">
        <v>816</v>
      </c>
    </row>
    <row r="409" ht="15.75" customHeight="1">
      <c r="A409" s="3" t="str">
        <f>IFERROR(__xludf.DUMMYFUNCTION("LOWER(SUBSTITUTE(REGEXREPLACE(B409, ""[^a-zA-Z\s]"", """"), "" "", ""-""))"),"best-way-to-learn-about-cars")</f>
        <v>best-way-to-learn-about-cars</v>
      </c>
      <c r="B409" s="3" t="s">
        <v>817</v>
      </c>
      <c r="C409" s="3" t="s">
        <v>818</v>
      </c>
    </row>
    <row r="410" ht="15.75" customHeight="1">
      <c r="A410" s="3" t="str">
        <f>IFERROR(__xludf.DUMMYFUNCTION("LOWER(SUBSTITUTE(REGEXREPLACE(B410, ""[^a-zA-Z\s]"", """"), "" "", ""-""))"),"easiest-music-instrument-to-learn")</f>
        <v>easiest-music-instrument-to-learn</v>
      </c>
      <c r="B410" s="3" t="s">
        <v>819</v>
      </c>
      <c r="C410" s="3" t="s">
        <v>820</v>
      </c>
    </row>
    <row r="411" ht="15.75" customHeight="1">
      <c r="A411" s="3" t="str">
        <f>IFERROR(__xludf.DUMMYFUNCTION("LOWER(SUBSTITUTE(REGEXREPLACE(B411, ""[^a-zA-Z\s]"", """"), "" "", ""-""))"),"get-paid-to-learn-programming")</f>
        <v>get-paid-to-learn-programming</v>
      </c>
      <c r="B411" s="3" t="s">
        <v>821</v>
      </c>
      <c r="C411" s="3" t="s">
        <v>822</v>
      </c>
    </row>
    <row r="412" ht="15.75" customHeight="1">
      <c r="A412" s="3" t="str">
        <f>IFERROR(__xludf.DUMMYFUNCTION("LOWER(SUBSTITUTE(REGEXREPLACE(B412, ""[^a-zA-Z\s]"", """"), "" "", ""-""))"),"easy-songs-to-learn-on-bass")</f>
        <v>easy-songs-to-learn-on-bass</v>
      </c>
      <c r="B412" s="3" t="s">
        <v>823</v>
      </c>
      <c r="C412" s="3" t="s">
        <v>824</v>
      </c>
    </row>
    <row r="413" ht="15.75" customHeight="1">
      <c r="A413" s="3" t="str">
        <f>IFERROR(__xludf.DUMMYFUNCTION("LOWER(SUBSTITUTE(REGEXREPLACE(B413, ""[^a-zA-Z\s]"", """"), "" "", ""-""))"),"can-you-learn-hawaiian-on-duolingo")</f>
        <v>can-you-learn-hawaiian-on-duolingo</v>
      </c>
      <c r="B413" s="3" t="s">
        <v>825</v>
      </c>
      <c r="C413" s="3" t="s">
        <v>826</v>
      </c>
    </row>
    <row r="414" ht="15.75" customHeight="1">
      <c r="A414" s="3" t="str">
        <f>IFERROR(__xludf.DUMMYFUNCTION("LOWER(SUBSTITUTE(REGEXREPLACE(B414, ""[^a-zA-Z\s]"", """"), "" "", ""-""))"),"which-chinese-language-should-i-learn")</f>
        <v>which-chinese-language-should-i-learn</v>
      </c>
      <c r="B414" s="3" t="s">
        <v>827</v>
      </c>
      <c r="C414" s="3" t="s">
        <v>828</v>
      </c>
    </row>
    <row r="415" ht="15.75" customHeight="1">
      <c r="A415" s="3" t="str">
        <f>IFERROR(__xludf.DUMMYFUNCTION("LOWER(SUBSTITUTE(REGEXREPLACE(B415, ""[^a-zA-Z\s]"", """"), "" "", ""-""))"),"when-do-children-learn-multiplication")</f>
        <v>when-do-children-learn-multiplication</v>
      </c>
      <c r="B415" s="3" t="s">
        <v>829</v>
      </c>
      <c r="C415" s="3" t="s">
        <v>830</v>
      </c>
    </row>
    <row r="416" ht="15.75" customHeight="1">
      <c r="A416" s="3" t="str">
        <f>IFERROR(__xludf.DUMMYFUNCTION("LOWER(SUBSTITUTE(REGEXREPLACE(B416, ""[^a-zA-Z\s]"", """"), "" "", ""-""))"),"one-piece-when-does-luffy-learn-haki")</f>
        <v>one-piece-when-does-luffy-learn-haki</v>
      </c>
      <c r="B416" s="3" t="s">
        <v>831</v>
      </c>
      <c r="C416" s="3" t="s">
        <v>832</v>
      </c>
    </row>
    <row r="417" ht="15.75" customHeight="1">
      <c r="A417" s="3" t="str">
        <f>IFERROR(__xludf.DUMMYFUNCTION("LOWER(SUBSTITUTE(REGEXREPLACE(B417, ""[^a-zA-Z\s]"", """"), "" "", ""-""))"),"how-to-learn-to-freestyle")</f>
        <v>how-to-learn-to-freestyle</v>
      </c>
      <c r="B417" s="3" t="s">
        <v>833</v>
      </c>
      <c r="C417" s="3" t="s">
        <v>834</v>
      </c>
    </row>
    <row r="418" ht="15.75" customHeight="1">
      <c r="A418" s="3" t="str">
        <f>IFERROR(__xludf.DUMMYFUNCTION("LOWER(SUBSTITUTE(REGEXREPLACE(B418, ""[^a-zA-Z\s]"", """"), "" "", ""-""))"),"vape-tricks-to-learn")</f>
        <v>vape-tricks-to-learn</v>
      </c>
      <c r="B418" s="3" t="s">
        <v>835</v>
      </c>
      <c r="C418" s="3" t="s">
        <v>836</v>
      </c>
    </row>
    <row r="419" ht="15.75" customHeight="1">
      <c r="A419" s="3" t="str">
        <f>IFERROR(__xludf.DUMMYFUNCTION("LOWER(SUBSTITUTE(REGEXREPLACE(B419, ""[^a-zA-Z\s]"", """"), "" "", ""-""))"),"vtech-learn-to-walk")</f>
        <v>vtech-learn-to-walk</v>
      </c>
      <c r="B419" s="3" t="s">
        <v>837</v>
      </c>
      <c r="C419" s="3" t="s">
        <v>838</v>
      </c>
    </row>
    <row r="420" ht="15.75" customHeight="1">
      <c r="A420" s="3" t="str">
        <f>IFERROR(__xludf.DUMMYFUNCTION("LOWER(SUBSTITUTE(REGEXREPLACE(B420, ""[^a-zA-Z\s]"", """"), "" "", ""-""))"),"is-keyboard-easy-to-learn")</f>
        <v>is-keyboard-easy-to-learn</v>
      </c>
      <c r="B420" s="3" t="s">
        <v>839</v>
      </c>
      <c r="C420" s="3" t="s">
        <v>840</v>
      </c>
    </row>
    <row r="421" ht="15.75" customHeight="1">
      <c r="A421" s="3" t="str">
        <f>IFERROR(__xludf.DUMMYFUNCTION("LOWER(SUBSTITUTE(REGEXREPLACE(B421, ""[^a-zA-Z\s]"", """"), "" "", ""-""))"),"best-books-to-learn-poker")</f>
        <v>best-books-to-learn-poker</v>
      </c>
      <c r="B421" s="3" t="s">
        <v>841</v>
      </c>
      <c r="C421" s="3" t="s">
        <v>842</v>
      </c>
    </row>
    <row r="422" ht="15.75" customHeight="1">
      <c r="A422" s="3" t="str">
        <f>IFERROR(__xludf.DUMMYFUNCTION("LOWER(SUBSTITUTE(REGEXREPLACE(B422, ""[^a-zA-Z\s]"", """"), "" "", ""-""))"),"hah-docebosaas-learn-sign-in-app-login")</f>
        <v>hah-docebosaas-learn-sign-in-app-login</v>
      </c>
      <c r="B422" s="3" t="s">
        <v>843</v>
      </c>
      <c r="C422" s="3" t="s">
        <v>844</v>
      </c>
    </row>
    <row r="423" ht="15.75" customHeight="1">
      <c r="A423" s="3" t="str">
        <f>IFERROR(__xludf.DUMMYFUNCTION("LOWER(SUBSTITUTE(REGEXREPLACE(B423, ""[^a-zA-Z\s]"", """"), "" "", ""-""))"),"pokemon-that-can-learn-fly")</f>
        <v>pokemon-that-can-learn-fly</v>
      </c>
      <c r="B423" s="3" t="s">
        <v>845</v>
      </c>
      <c r="C423" s="3" t="s">
        <v>846</v>
      </c>
    </row>
    <row r="424" ht="15.75" customHeight="1">
      <c r="A424" s="3" t="str">
        <f>IFERROR(__xludf.DUMMYFUNCTION("LOWER(SUBSTITUTE(REGEXREPLACE(B424, ""[^a-zA-Z\s]"", """"), "" "", ""-""))"),"easy-songs-to-learn-on-the-bass")</f>
        <v>easy-songs-to-learn-on-the-bass</v>
      </c>
      <c r="B424" s="3" t="s">
        <v>847</v>
      </c>
      <c r="C424" s="3" t="s">
        <v>848</v>
      </c>
    </row>
    <row r="425" ht="15.75" customHeight="1">
      <c r="A425" s="3" t="str">
        <f>IFERROR(__xludf.DUMMYFUNCTION("LOWER(SUBSTITUTE(REGEXREPLACE(B425, ""[^a-zA-Z\s]"", """"), "" "", ""-""))"),"is-piano-easier-to-learn-than-guitar")</f>
        <v>is-piano-easier-to-learn-than-guitar</v>
      </c>
      <c r="B425" s="3" t="s">
        <v>849</v>
      </c>
      <c r="C425" s="3" t="s">
        <v>850</v>
      </c>
    </row>
    <row r="426" ht="15.75" customHeight="1">
      <c r="A426" s="3" t="str">
        <f>IFERROR(__xludf.DUMMYFUNCTION("LOWER(SUBSTITUTE(REGEXREPLACE(B426, ""[^a-zA-Z\s]"", """"), "" "", ""-""))"),"how-did-frederick-douglass-learn-to-read")</f>
        <v>how-did-frederick-douglass-learn-to-read</v>
      </c>
      <c r="B426" s="3" t="s">
        <v>851</v>
      </c>
      <c r="C426" s="3" t="s">
        <v>852</v>
      </c>
    </row>
    <row r="427" ht="15.75" customHeight="1">
      <c r="A427" s="3" t="str">
        <f>IFERROR(__xludf.DUMMYFUNCTION("LOWER(SUBSTITUTE(REGEXREPLACE(B427, ""[^a-zA-Z\s]"", """"), "" "", ""-""))"),"which-episode-does-luffy-learn-haki")</f>
        <v>which-episode-does-luffy-learn-haki</v>
      </c>
      <c r="B427" s="3" t="s">
        <v>853</v>
      </c>
      <c r="C427" s="3" t="s">
        <v>854</v>
      </c>
    </row>
    <row r="428" ht="15.75" customHeight="1">
      <c r="A428" s="3" t="str">
        <f>IFERROR(__xludf.DUMMYFUNCTION("LOWER(SUBSTITUTE(REGEXREPLACE(B428, ""[^a-zA-Z\s]"", """"), "" "", ""-""))"),"learn-to-say-sorry-quotes")</f>
        <v>learn-to-say-sorry-quotes</v>
      </c>
      <c r="B428" s="3" t="s">
        <v>855</v>
      </c>
      <c r="C428" s="3" t="s">
        <v>856</v>
      </c>
    </row>
    <row r="429" ht="15.75" customHeight="1">
      <c r="A429" s="3" t="str">
        <f>IFERROR(__xludf.DUMMYFUNCTION("LOWER(SUBSTITUTE(REGEXREPLACE(B429, ""[^a-zA-Z\s]"", """"), "" "", ""-""))"),"how-hard-is-it-to-learn-to-play-the-piano")</f>
        <v>how-hard-is-it-to-learn-to-play-the-piano</v>
      </c>
      <c r="B429" s="3" t="s">
        <v>857</v>
      </c>
      <c r="C429" s="3" t="s">
        <v>858</v>
      </c>
    </row>
    <row r="430" ht="15.75" customHeight="1">
      <c r="A430" s="3" t="str">
        <f>IFERROR(__xludf.DUMMYFUNCTION("LOWER(SUBSTITUTE(REGEXREPLACE(B430, ""[^a-zA-Z\s]"", """"), "" "", ""-""))"),"how-long-it-takes-to-learn-javascript")</f>
        <v>how-long-it-takes-to-learn-javascript</v>
      </c>
      <c r="B430" s="3" t="s">
        <v>859</v>
      </c>
      <c r="C430" s="3" t="s">
        <v>860</v>
      </c>
    </row>
    <row r="431" ht="15.75" customHeight="1">
      <c r="A431" s="3" t="str">
        <f>IFERROR(__xludf.DUMMYFUNCTION("LOWER(SUBSTITUTE(REGEXREPLACE(B431, ""[^a-zA-Z\s]"", """"), "" "", ""-""))"),"fisher-price-laugh-and-learn")</f>
        <v>fisher-price-laugh-and-learn</v>
      </c>
      <c r="B431" s="3" t="s">
        <v>861</v>
      </c>
      <c r="C431" s="3" t="s">
        <v>862</v>
      </c>
    </row>
    <row r="432" ht="15.75" customHeight="1">
      <c r="A432" s="3" t="str">
        <f>IFERROR(__xludf.DUMMYFUNCTION("LOWER(SUBSTITUTE(REGEXREPLACE(B432, ""[^a-zA-Z\s]"", """"), "" "", ""-""))"),"when-does-luffy-learn-to-control-haki")</f>
        <v>when-does-luffy-learn-to-control-haki</v>
      </c>
      <c r="B432" s="3" t="s">
        <v>863</v>
      </c>
      <c r="C432" s="3" t="s">
        <v>864</v>
      </c>
    </row>
    <row r="433" ht="15.75" customHeight="1">
      <c r="A433" s="3" t="str">
        <f>IFERROR(__xludf.DUMMYFUNCTION("LOWER(SUBSTITUTE(REGEXREPLACE(B433, ""[^a-zA-Z\s]"", """"), "" "", ""-""))"),"signs-to-learn-for-permit-test")</f>
        <v>signs-to-learn-for-permit-test</v>
      </c>
      <c r="B433" s="3" t="s">
        <v>865</v>
      </c>
      <c r="C433" s="3" t="s">
        <v>866</v>
      </c>
    </row>
    <row r="434" ht="15.75" customHeight="1">
      <c r="A434" s="3" t="str">
        <f>IFERROR(__xludf.DUMMYFUNCTION("LOWER(SUBSTITUTE(REGEXREPLACE(B434, ""[^a-zA-Z\s]"", """"), "" "", ""-""))"),"how-hard-is-it-to-learn-swahili")</f>
        <v>how-hard-is-it-to-learn-swahili</v>
      </c>
      <c r="B434" s="3" t="s">
        <v>867</v>
      </c>
      <c r="C434" s="3" t="s">
        <v>868</v>
      </c>
    </row>
    <row r="435" ht="15.75" customHeight="1">
      <c r="A435" s="3" t="str">
        <f>IFERROR(__xludf.DUMMYFUNCTION("LOWER(SUBSTITUTE(REGEXREPLACE(B435, ""[^a-zA-Z\s]"", """"), "" "", ""-""))"),"learn-to-ride-a-unicycle")</f>
        <v>learn-to-ride-a-unicycle</v>
      </c>
      <c r="B435" s="3" t="s">
        <v>869</v>
      </c>
      <c r="C435" s="3" t="s">
        <v>870</v>
      </c>
    </row>
    <row r="436" ht="15.75" customHeight="1">
      <c r="A436" s="3" t="str">
        <f>IFERROR(__xludf.DUMMYFUNCTION("LOWER(SUBSTITUTE(REGEXREPLACE(B436, ""[^a-zA-Z\s]"", """"), "" "", ""-""))"),"first--guitar-chords-to-learn")</f>
        <v>first--guitar-chords-to-learn</v>
      </c>
      <c r="B436" s="3" t="s">
        <v>871</v>
      </c>
      <c r="C436" s="3" t="s">
        <v>872</v>
      </c>
    </row>
    <row r="437" ht="15.75" customHeight="1">
      <c r="A437" s="3" t="str">
        <f>IFERROR(__xludf.DUMMYFUNCTION("LOWER(SUBSTITUTE(REGEXREPLACE(B437, ""[^a-zA-Z\s]"", """"), "" "", ""-""))"),"learn-spanish-reddit")</f>
        <v>learn-spanish-reddit</v>
      </c>
      <c r="B437" s="3" t="s">
        <v>873</v>
      </c>
      <c r="C437" s="3" t="s">
        <v>874</v>
      </c>
    </row>
    <row r="438" ht="15.75" customHeight="1">
      <c r="A438" s="3" t="str">
        <f>IFERROR(__xludf.DUMMYFUNCTION("LOWER(SUBSTITUTE(REGEXREPLACE(B438, ""[^a-zA-Z\s]"", """"), "" "", ""-""))"),"is-guitar-or-bass-easier-to-learn")</f>
        <v>is-guitar-or-bass-easier-to-learn</v>
      </c>
      <c r="B438" s="3" t="s">
        <v>875</v>
      </c>
      <c r="C438" s="3" t="s">
        <v>876</v>
      </c>
    </row>
    <row r="439" ht="15.75" customHeight="1">
      <c r="A439" s="3" t="str">
        <f>IFERROR(__xludf.DUMMYFUNCTION("LOWER(SUBSTITUTE(REGEXREPLACE(B439, ""[^a-zA-Z\s]"", """"), "" "", ""-""))"),"best-books-to-learn-to-draw")</f>
        <v>best-books-to-learn-to-draw</v>
      </c>
      <c r="B439" s="3" t="s">
        <v>877</v>
      </c>
      <c r="C439" s="3" t="s">
        <v>878</v>
      </c>
    </row>
    <row r="440" ht="15.75" customHeight="1">
      <c r="A440" s="3" t="str">
        <f>IFERROR(__xludf.DUMMYFUNCTION("LOWER(SUBSTITUTE(REGEXREPLACE(B440, ""[^a-zA-Z\s]"", """"), "" "", ""-""))"),"best-book-to-learn-trading")</f>
        <v>best-book-to-learn-trading</v>
      </c>
      <c r="B440" s="3" t="s">
        <v>879</v>
      </c>
      <c r="C440" s="3" t="s">
        <v>880</v>
      </c>
    </row>
    <row r="441" ht="15.75" customHeight="1">
      <c r="A441" s="3" t="str">
        <f>IFERROR(__xludf.DUMMYFUNCTION("LOWER(SUBSTITUTE(REGEXREPLACE(B441, ""[^a-zA-Z\s]"", """"), "" "", ""-""))"),"return-to-learn-ucsd")</f>
        <v>return-to-learn-ucsd</v>
      </c>
      <c r="B441" s="3" t="s">
        <v>881</v>
      </c>
      <c r="C441" s="3" t="s">
        <v>882</v>
      </c>
    </row>
    <row r="442" ht="15.75" customHeight="1">
      <c r="A442" s="3" t="str">
        <f>IFERROR(__xludf.DUMMYFUNCTION("LOWER(SUBSTITUTE(REGEXREPLACE(B442, ""[^a-zA-Z\s]"", """"), "" "", ""-""))"),"whats-the-hardest-language-to-learn")</f>
        <v>whats-the-hardest-language-to-learn</v>
      </c>
      <c r="B442" s="3" t="s">
        <v>883</v>
      </c>
      <c r="C442" s="3" t="s">
        <v>884</v>
      </c>
    </row>
    <row r="443" ht="15.75" customHeight="1">
      <c r="A443" s="3" t="str">
        <f>IFERROR(__xludf.DUMMYFUNCTION("LOWER(SUBSTITUTE(REGEXREPLACE(B443, ""[^a-zA-Z\s]"", """"), "" "", ""-""))"),"fisher-price-laugh-and-learn-coffee-mug")</f>
        <v>fisher-price-laugh-and-learn-coffee-mug</v>
      </c>
      <c r="B443" s="3" t="s">
        <v>885</v>
      </c>
      <c r="C443" s="3" t="s">
        <v>886</v>
      </c>
    </row>
    <row r="444" ht="15.75" customHeight="1">
      <c r="A444" s="3" t="str">
        <f>IFERROR(__xludf.DUMMYFUNCTION("LOWER(SUBSTITUTE(REGEXREPLACE(B444, ""[^a-zA-Z\s]"", """"), "" "", ""-""))"),"what-level-does-poipole-learn-dragon-pulse")</f>
        <v>what-level-does-poipole-learn-dragon-pulse</v>
      </c>
      <c r="B444" s="3" t="s">
        <v>887</v>
      </c>
      <c r="C444" s="3" t="s">
        <v>888</v>
      </c>
    </row>
    <row r="445" ht="15.75" customHeight="1">
      <c r="A445" s="3" t="str">
        <f>IFERROR(__xludf.DUMMYFUNCTION("LOWER(SUBSTITUTE(REGEXREPLACE(B445, ""[^a-zA-Z\s]"", """"), "" "", ""-""))"),"cool-dance-moves-to-learn")</f>
        <v>cool-dance-moves-to-learn</v>
      </c>
      <c r="B445" s="3" t="s">
        <v>889</v>
      </c>
      <c r="C445" s="3" t="s">
        <v>890</v>
      </c>
    </row>
    <row r="446" ht="15.75" customHeight="1">
      <c r="A446" s="3" t="str">
        <f>IFERROR(__xludf.DUMMYFUNCTION("LOWER(SUBSTITUTE(REGEXREPLACE(B446, ""[^a-zA-Z\s]"", """"), "" "", ""-""))"),"can-you-learn-minionese")</f>
        <v>can-you-learn-minionese</v>
      </c>
      <c r="B446" s="3" t="s">
        <v>891</v>
      </c>
      <c r="C446" s="3" t="s">
        <v>892</v>
      </c>
    </row>
    <row r="447" ht="15.75" customHeight="1">
      <c r="A447" s="3" t="str">
        <f>IFERROR(__xludf.DUMMYFUNCTION("LOWER(SUBSTITUTE(REGEXREPLACE(B447, ""[^a-zA-Z\s]"", """"), "" "", ""-""))"),"learn-how-to-count-back-change-instantly")</f>
        <v>learn-how-to-count-back-change-instantly</v>
      </c>
      <c r="B447" s="3" t="s">
        <v>893</v>
      </c>
      <c r="C447" s="3" t="s">
        <v>894</v>
      </c>
    </row>
    <row r="448" ht="15.75" customHeight="1">
      <c r="A448" s="3" t="str">
        <f>IFERROR(__xludf.DUMMYFUNCTION("LOWER(SUBSTITUTE(REGEXREPLACE(B448, ""[^a-zA-Z\s]"", """"), "" "", ""-""))"),"how-to-learn-high-valyrian")</f>
        <v>how-to-learn-high-valyrian</v>
      </c>
      <c r="B448" s="3" t="s">
        <v>895</v>
      </c>
      <c r="C448" s="3" t="s">
        <v>896</v>
      </c>
    </row>
    <row r="449" ht="15.75" customHeight="1">
      <c r="A449" s="3" t="str">
        <f>IFERROR(__xludf.DUMMYFUNCTION("LOWER(SUBSTITUTE(REGEXREPLACE(B449, ""[^a-zA-Z\s]"", """"), "" "", ""-""))"),"how-to-learn-construction-estimating")</f>
        <v>how-to-learn-construction-estimating</v>
      </c>
      <c r="B449" s="3" t="s">
        <v>897</v>
      </c>
      <c r="C449" s="3" t="s">
        <v>898</v>
      </c>
    </row>
    <row r="450" ht="15.75" customHeight="1">
      <c r="A450" s="3" t="str">
        <f>IFERROR(__xludf.DUMMYFUNCTION("LOWER(SUBSTITUTE(REGEXREPLACE(B450, ""[^a-zA-Z\s]"", """"), "" "", ""-""))"),"how-to-learn-adobe-premiere-pro")</f>
        <v>how-to-learn-adobe-premiere-pro</v>
      </c>
      <c r="B450" s="3" t="s">
        <v>899</v>
      </c>
      <c r="C450" s="3" t="s">
        <v>900</v>
      </c>
    </row>
    <row r="451" ht="15.75" customHeight="1">
      <c r="A451" s="3" t="str">
        <f>IFERROR(__xludf.DUMMYFUNCTION("LOWER(SUBSTITUTE(REGEXREPLACE(B451, ""[^a-zA-Z\s]"", """"), "" "", ""-""))"),"learn-to-mix-music")</f>
        <v>learn-to-mix-music</v>
      </c>
      <c r="B451" s="3" t="s">
        <v>901</v>
      </c>
      <c r="C451" s="3" t="s">
        <v>902</v>
      </c>
    </row>
    <row r="452" ht="15.75" customHeight="1">
      <c r="A452" s="3" t="str">
        <f>IFERROR(__xludf.DUMMYFUNCTION("LOWER(SUBSTITUTE(REGEXREPLACE(B452, ""[^a-zA-Z\s]"", """"), "" "", ""-""))"),"what-history-do-you-learn-in-th-grade")</f>
        <v>what-history-do-you-learn-in-th-grade</v>
      </c>
      <c r="B452" s="3" t="s">
        <v>903</v>
      </c>
      <c r="C452" s="3" t="s">
        <v>904</v>
      </c>
    </row>
    <row r="453" ht="15.75" customHeight="1">
      <c r="A453" s="3" t="str">
        <f>IFERROR(__xludf.DUMMYFUNCTION("LOWER(SUBSTITUTE(REGEXREPLACE(B453, ""[^a-zA-Z\s]"", """"), "" "", ""-""))"),"beat-app-to-learn-spanish")</f>
        <v>beat-app-to-learn-spanish</v>
      </c>
      <c r="B453" s="3" t="s">
        <v>905</v>
      </c>
      <c r="C453" s="3" t="s">
        <v>906</v>
      </c>
    </row>
    <row r="454" ht="15.75" customHeight="1">
      <c r="A454" s="3" t="str">
        <f>IFERROR(__xludf.DUMMYFUNCTION("LOWER(SUBSTITUTE(REGEXREPLACE(B454, ""[^a-zA-Z\s]"", """"), "" "", ""-""))"),"learn-to-swallow-cum")</f>
        <v>learn-to-swallow-cum</v>
      </c>
      <c r="B454" s="3" t="s">
        <v>907</v>
      </c>
      <c r="C454" s="3" t="s">
        <v>908</v>
      </c>
    </row>
    <row r="455" ht="15.75" customHeight="1">
      <c r="A455" s="3" t="str">
        <f>IFERROR(__xludf.DUMMYFUNCTION("LOWER(SUBSTITUTE(REGEXREPLACE(B455, ""[^a-zA-Z\s]"", """"), "" "", ""-""))"),"best-book-to-learn-korean")</f>
        <v>best-book-to-learn-korean</v>
      </c>
      <c r="B455" s="3" t="s">
        <v>909</v>
      </c>
      <c r="C455" s="3" t="s">
        <v>910</v>
      </c>
    </row>
    <row r="456" ht="15.75" customHeight="1">
      <c r="A456" s="3" t="str">
        <f>IFERROR(__xludf.DUMMYFUNCTION("LOWER(SUBSTITUTE(REGEXREPLACE(B456, ""[^a-zA-Z\s]"", """"), "" "", ""-""))"),"the-hardest-instrument-to-learn")</f>
        <v>the-hardest-instrument-to-learn</v>
      </c>
      <c r="B456" s="3" t="s">
        <v>911</v>
      </c>
      <c r="C456" s="3" t="s">
        <v>912</v>
      </c>
    </row>
    <row r="457" ht="15.75" customHeight="1">
      <c r="A457" s="3" t="str">
        <f>IFERROR(__xludf.DUMMYFUNCTION("LOWER(SUBSTITUTE(REGEXREPLACE(B457, ""[^a-zA-Z\s]"", """"), "" "", ""-""))"),"what-do-u-learn-in-cosmetology-school")</f>
        <v>what-do-u-learn-in-cosmetology-school</v>
      </c>
      <c r="B457" s="3" t="s">
        <v>913</v>
      </c>
      <c r="C457" s="3" t="s">
        <v>914</v>
      </c>
    </row>
    <row r="458" ht="15.75" customHeight="1">
      <c r="A458" s="3" t="str">
        <f>IFERROR(__xludf.DUMMYFUNCTION("LOWER(SUBSTITUTE(REGEXREPLACE(B458, ""[^a-zA-Z\s]"", """"), "" "", ""-""))"),"buckeye-learn")</f>
        <v>buckeye-learn</v>
      </c>
      <c r="B458" s="3" t="s">
        <v>915</v>
      </c>
      <c r="C458" s="3" t="s">
        <v>916</v>
      </c>
    </row>
    <row r="459" ht="15.75" customHeight="1">
      <c r="A459" s="3" t="str">
        <f>IFERROR(__xludf.DUMMYFUNCTION("LOWER(SUBSTITUTE(REGEXREPLACE(B459, ""[^a-zA-Z\s]"", """"), "" "", ""-""))"),"learn-to-fly-a-helicopter-cost")</f>
        <v>learn-to-fly-a-helicopter-cost</v>
      </c>
      <c r="B459" s="3" t="s">
        <v>917</v>
      </c>
      <c r="C459" s="3" t="s">
        <v>918</v>
      </c>
    </row>
    <row r="460" ht="15.75" customHeight="1">
      <c r="A460" s="3" t="str">
        <f>IFERROR(__xludf.DUMMYFUNCTION("LOWER(SUBSTITUTE(REGEXREPLACE(B460, ""[^a-zA-Z\s]"", """"), "" "", ""-""))"),"is-it-harder-to-learn-guitar-or-piano")</f>
        <v>is-it-harder-to-learn-guitar-or-piano</v>
      </c>
      <c r="B460" s="3" t="s">
        <v>919</v>
      </c>
      <c r="C460" s="3" t="s">
        <v>920</v>
      </c>
    </row>
    <row r="461" ht="15.75" customHeight="1">
      <c r="A461" s="3" t="str">
        <f>IFERROR(__xludf.DUMMYFUNCTION("LOWER(SUBSTITUTE(REGEXREPLACE(B461, ""[^a-zA-Z\s]"", """"), "" "", ""-""))"),"what-do-you-learn-in-oceanography")</f>
        <v>what-do-you-learn-in-oceanography</v>
      </c>
      <c r="B461" s="3" t="s">
        <v>921</v>
      </c>
      <c r="C461" s="3" t="s">
        <v>922</v>
      </c>
    </row>
    <row r="462" ht="15.75" customHeight="1">
      <c r="A462" s="3" t="str">
        <f>IFERROR(__xludf.DUMMYFUNCTION("LOWER(SUBSTITUTE(REGEXREPLACE(B462, ""[^a-zA-Z\s]"", """"), "" "", ""-""))"),"when-does-luffy-learn-how-to-use-haki")</f>
        <v>when-does-luffy-learn-how-to-use-haki</v>
      </c>
      <c r="B462" s="3" t="s">
        <v>923</v>
      </c>
      <c r="C462" s="3" t="s">
        <v>924</v>
      </c>
    </row>
    <row r="463" ht="15.75" customHeight="1">
      <c r="A463" s="3" t="str">
        <f>IFERROR(__xludf.DUMMYFUNCTION("LOWER(SUBSTITUTE(REGEXREPLACE(B463, ""[^a-zA-Z\s]"", """"), "" "", ""-""))"),"remembering-unix-desktops-can-learn-them")</f>
        <v>remembering-unix-desktops-can-learn-them</v>
      </c>
      <c r="B463" s="3" t="s">
        <v>925</v>
      </c>
      <c r="C463" s="3" t="s">
        <v>926</v>
      </c>
    </row>
    <row r="464" ht="15.75" customHeight="1">
      <c r="A464" s="3" t="str">
        <f>IFERROR(__xludf.DUMMYFUNCTION("LOWER(SUBSTITUTE(REGEXREPLACE(B464, ""[^a-zA-Z\s]"", """"), "" "", ""-""))"),"how-to-learn-carpentry-for-free")</f>
        <v>how-to-learn-carpentry-for-free</v>
      </c>
      <c r="B464" s="3" t="s">
        <v>927</v>
      </c>
      <c r="C464" s="3" t="s">
        <v>928</v>
      </c>
    </row>
    <row r="465" ht="15.75" customHeight="1">
      <c r="A465" s="3" t="str">
        <f>IFERROR(__xludf.DUMMYFUNCTION("LOWER(SUBSTITUTE(REGEXREPLACE(B465, ""[^a-zA-Z\s]"", """"), "" "", ""-""))"),"is-guitar-difficult-to-learn")</f>
        <v>is-guitar-difficult-to-learn</v>
      </c>
      <c r="B465" s="3" t="s">
        <v>929</v>
      </c>
      <c r="C465" s="3" t="s">
        <v>930</v>
      </c>
    </row>
    <row r="466" ht="15.75" customHeight="1">
      <c r="A466" s="3" t="str">
        <f>IFERROR(__xludf.DUMMYFUNCTION("LOWER(SUBSTITUTE(REGEXREPLACE(B466, ""[^a-zA-Z\s]"", """"), "" "", ""-""))"),"what-pokemon-can-learn-shadow-ball")</f>
        <v>what-pokemon-can-learn-shadow-ball</v>
      </c>
      <c r="B466" s="3" t="s">
        <v>931</v>
      </c>
      <c r="C466" s="3" t="s">
        <v>932</v>
      </c>
    </row>
    <row r="467" ht="15.75" customHeight="1">
      <c r="A467" s="3" t="str">
        <f>IFERROR(__xludf.DUMMYFUNCTION("LOWER(SUBSTITUTE(REGEXREPLACE(B467, ""[^a-zA-Z\s]"", """"), "" "", ""-""))"),"learn-to-crochet-near-me")</f>
        <v>learn-to-crochet-near-me</v>
      </c>
      <c r="B467" s="3" t="s">
        <v>933</v>
      </c>
      <c r="C467" s="3" t="s">
        <v>934</v>
      </c>
    </row>
    <row r="468" ht="15.75" customHeight="1">
      <c r="A468" s="3" t="str">
        <f>IFERROR(__xludf.DUMMYFUNCTION("LOWER(SUBSTITUTE(REGEXREPLACE(B468, ""[^a-zA-Z\s]"", """"), "" "", ""-""))"),"earn-while-you-learn-coding")</f>
        <v>earn-while-you-learn-coding</v>
      </c>
      <c r="B468" s="3" t="s">
        <v>935</v>
      </c>
      <c r="C468" s="3" t="s">
        <v>936</v>
      </c>
    </row>
    <row r="469" ht="15.75" customHeight="1">
      <c r="A469" s="3" t="str">
        <f>IFERROR(__xludf.DUMMYFUNCTION("LOWER(SUBSTITUTE(REGEXREPLACE(B469, ""[^a-zA-Z\s]"", """"), "" "", ""-""))"),"how-difficult-is-hebrew-to-learn")</f>
        <v>how-difficult-is-hebrew-to-learn</v>
      </c>
      <c r="B469" s="3" t="s">
        <v>937</v>
      </c>
      <c r="C469" s="3" t="s">
        <v>938</v>
      </c>
    </row>
    <row r="470" ht="15.75" customHeight="1">
      <c r="A470" s="3" t="str">
        <f>IFERROR(__xludf.DUMMYFUNCTION("LOWER(SUBSTITUTE(REGEXREPLACE(B470, ""[^a-zA-Z\s]"", """"), "" "", ""-""))"),"how-long-to-learn-to-swim")</f>
        <v>how-long-to-learn-to-swim</v>
      </c>
      <c r="B470" s="3" t="s">
        <v>939</v>
      </c>
      <c r="C470" s="3" t="s">
        <v>940</v>
      </c>
    </row>
    <row r="471" ht="15.75" customHeight="1">
      <c r="A471" s="3" t="str">
        <f>IFERROR(__xludf.DUMMYFUNCTION("LOWER(SUBSTITUTE(REGEXREPLACE(B471, ""[^a-zA-Z\s]"", """"), "" "", ""-""))"),"how-long-to-learn-cyber-security")</f>
        <v>how-long-to-learn-cyber-security</v>
      </c>
      <c r="B471" s="3" t="s">
        <v>941</v>
      </c>
      <c r="C471" s="3" t="s">
        <v>942</v>
      </c>
    </row>
    <row r="472" ht="15.75" customHeight="1">
      <c r="A472" s="3" t="str">
        <f>IFERROR(__xludf.DUMMYFUNCTION("LOWER(SUBSTITUTE(REGEXREPLACE(B472, ""[^a-zA-Z\s]"", """"), "" "", ""-""))"),"best-apps-to-learn-italian")</f>
        <v>best-apps-to-learn-italian</v>
      </c>
      <c r="B472" s="3" t="s">
        <v>943</v>
      </c>
      <c r="C472" s="3" t="s">
        <v>944</v>
      </c>
    </row>
    <row r="473" ht="15.75" customHeight="1">
      <c r="A473" s="3" t="str">
        <f>IFERROR(__xludf.DUMMYFUNCTION("LOWER(SUBSTITUTE(REGEXREPLACE(B473, ""[^a-zA-Z\s]"", """"), "" "", ""-""))"),"how-to-learn-guitar-picking")</f>
        <v>how-to-learn-guitar-picking</v>
      </c>
      <c r="B473" s="3" t="s">
        <v>945</v>
      </c>
      <c r="C473" s="3" t="s">
        <v>946</v>
      </c>
    </row>
    <row r="474" ht="15.75" customHeight="1">
      <c r="A474" s="3" t="str">
        <f>IFERROR(__xludf.DUMMYFUNCTION("LOWER(SUBSTITUTE(REGEXREPLACE(B474, ""[^a-zA-Z\s]"", """"), "" "", ""-""))"),"easiest-plane-to-learn-to-fly")</f>
        <v>easiest-plane-to-learn-to-fly</v>
      </c>
      <c r="B474" s="3" t="s">
        <v>947</v>
      </c>
      <c r="C474" s="3" t="s">
        <v>948</v>
      </c>
    </row>
    <row r="475" ht="15.75" customHeight="1">
      <c r="A475" s="3" t="str">
        <f>IFERROR(__xludf.DUMMYFUNCTION("LOWER(SUBSTITUTE(REGEXREPLACE(B475, ""[^a-zA-Z\s]"", """"), "" "", ""-""))"),"books-to-read-to-learn-spanish")</f>
        <v>books-to-read-to-learn-spanish</v>
      </c>
      <c r="B475" s="3" t="s">
        <v>949</v>
      </c>
      <c r="C475" s="3" t="s">
        <v>950</v>
      </c>
    </row>
    <row r="476" ht="15.75" customHeight="1">
      <c r="A476" s="3" t="str">
        <f>IFERROR(__xludf.DUMMYFUNCTION("LOWER(SUBSTITUTE(REGEXREPLACE(B476, ""[^a-zA-Z\s]"", """"), "" "", ""-""))"),"can-anyone-learn-to-sing")</f>
        <v>can-anyone-learn-to-sing</v>
      </c>
      <c r="B476" s="3" t="s">
        <v>951</v>
      </c>
      <c r="C476" s="3" t="s">
        <v>952</v>
      </c>
    </row>
    <row r="477" ht="15.75" customHeight="1">
      <c r="A477" s="3" t="str">
        <f>IFERROR(__xludf.DUMMYFUNCTION("LOWER(SUBSTITUTE(REGEXREPLACE(B477, ""[^a-zA-Z\s]"", """"), "" "", ""-""))"),"netflix-shows-to-watch-to-learn-spanish")</f>
        <v>netflix-shows-to-watch-to-learn-spanish</v>
      </c>
      <c r="B477" s="3" t="s">
        <v>953</v>
      </c>
      <c r="C477" s="3" t="s">
        <v>954</v>
      </c>
    </row>
    <row r="478" ht="15.75" customHeight="1">
      <c r="A478" s="3" t="str">
        <f>IFERROR(__xludf.DUMMYFUNCTION("LOWER(SUBSTITUTE(REGEXREPLACE(B478, ""[^a-zA-Z\s]"", """"), "" "", ""-""))"),"easy-songs-to-learn-on-bass-guitar-for-beginners")</f>
        <v>easy-songs-to-learn-on-bass-guitar-for-beginners</v>
      </c>
      <c r="B478" s="3" t="s">
        <v>955</v>
      </c>
      <c r="C478" s="3" t="s">
        <v>956</v>
      </c>
    </row>
    <row r="479" ht="15.75" customHeight="1">
      <c r="A479" s="3" t="str">
        <f>IFERROR(__xludf.DUMMYFUNCTION("LOWER(SUBSTITUTE(REGEXREPLACE(B479, ""[^a-zA-Z\s]"", """"), "" "", ""-""))"),"what-ep-does-luffy-learn-haki")</f>
        <v>what-ep-does-luffy-learn-haki</v>
      </c>
      <c r="B479" s="3" t="s">
        <v>957</v>
      </c>
      <c r="C479" s="3" t="s">
        <v>958</v>
      </c>
    </row>
    <row r="480" ht="15.75" customHeight="1">
      <c r="A480" s="3" t="str">
        <f>IFERROR(__xludf.DUMMYFUNCTION("LOWER(SUBSTITUTE(REGEXREPLACE(B480, ""[^a-zA-Z\s]"", """"), "" "", ""-""))"),"good-places-to-learn-how-to-drive")</f>
        <v>good-places-to-learn-how-to-drive</v>
      </c>
      <c r="B480" s="3" t="s">
        <v>959</v>
      </c>
      <c r="C480" s="3" t="s">
        <v>960</v>
      </c>
    </row>
    <row r="481" ht="15.75" customHeight="1">
      <c r="A481" s="3" t="str">
        <f>IFERROR(__xludf.DUMMYFUNCTION("LOWER(SUBSTITUTE(REGEXREPLACE(B481, ""[^a-zA-Z\s]"", """"), "" "", ""-""))"),"learn-azure-sentinel-pdf")</f>
        <v>learn-azure-sentinel-pdf</v>
      </c>
      <c r="B481" s="3" t="s">
        <v>961</v>
      </c>
      <c r="C481" s="3" t="s">
        <v>962</v>
      </c>
    </row>
    <row r="482" ht="15.75" customHeight="1">
      <c r="A482" s="3" t="str">
        <f>IFERROR(__xludf.DUMMYFUNCTION("LOWER(SUBSTITUTE(REGEXREPLACE(B482, ""[^a-zA-Z\s]"", """"), "" "", ""-""))"),"easy-to-learn-bass-songs")</f>
        <v>easy-to-learn-bass-songs</v>
      </c>
      <c r="B482" s="3" t="s">
        <v>963</v>
      </c>
      <c r="C482" s="3" t="s">
        <v>964</v>
      </c>
    </row>
    <row r="483" ht="15.75" customHeight="1">
      <c r="A483" s="3" t="str">
        <f>IFERROR(__xludf.DUMMYFUNCTION("LOWER(SUBSTITUTE(REGEXREPLACE(B483, ""[^a-zA-Z\s]"", """"), "" "", ""-""))"),"how-to-learn-violin-notes")</f>
        <v>how-to-learn-violin-notes</v>
      </c>
      <c r="B483" s="3" t="s">
        <v>965</v>
      </c>
      <c r="C483" s="3" t="s">
        <v>966</v>
      </c>
    </row>
    <row r="484" ht="15.75" customHeight="1">
      <c r="A484" s="3" t="str">
        <f>IFERROR(__xludf.DUMMYFUNCTION("LOWER(SUBSTITUTE(REGEXREPLACE(B484, ""[^a-zA-Z\s]"", """"), "" "", ""-""))"),"what-do-you-learn-in-science-in-th-grade")</f>
        <v>what-do-you-learn-in-science-in-th-grade</v>
      </c>
      <c r="B484" s="3" t="s">
        <v>967</v>
      </c>
      <c r="C484" s="3" t="s">
        <v>968</v>
      </c>
    </row>
    <row r="485" ht="15.75" customHeight="1">
      <c r="A485" s="3" t="str">
        <f>IFERROR(__xludf.DUMMYFUNCTION("LOWER(SUBSTITUTE(REGEXREPLACE(B485, ""[^a-zA-Z\s]"", """"), "" "", ""-""))"),"learn-dash-coupons")</f>
        <v>learn-dash-coupons</v>
      </c>
      <c r="B485" s="3" t="s">
        <v>969</v>
      </c>
      <c r="C485" s="3" t="s">
        <v>970</v>
      </c>
    </row>
    <row r="486" ht="15.75" customHeight="1">
      <c r="A486" s="3" t="str">
        <f>IFERROR(__xludf.DUMMYFUNCTION("LOWER(SUBSTITUTE(REGEXREPLACE(B486, ""[^a-zA-Z\s]"", """"), "" "", ""-""))"),"ai-learn-spanish")</f>
        <v>ai-learn-spanish</v>
      </c>
      <c r="B486" s="3" t="s">
        <v>971</v>
      </c>
      <c r="C486" s="3" t="s">
        <v>972</v>
      </c>
    </row>
    <row r="487" ht="15.75" customHeight="1">
      <c r="A487" s="3" t="str">
        <f>IFERROR(__xludf.DUMMYFUNCTION("LOWER(SUBSTITUTE(REGEXREPLACE(B487, ""[^a-zA-Z\s]"", """"), "" "", ""-""))"),"hogwarts-learn-crucio")</f>
        <v>hogwarts-learn-crucio</v>
      </c>
      <c r="B487" s="3" t="s">
        <v>973</v>
      </c>
      <c r="C487" s="3" t="s">
        <v>974</v>
      </c>
    </row>
    <row r="488" ht="15.75" customHeight="1">
      <c r="A488" s="3" t="str">
        <f>IFERROR(__xludf.DUMMYFUNCTION("LOWER(SUBSTITUTE(REGEXREPLACE(B488, ""[^a-zA-Z\s]"", """"), "" "", ""-""))"),"we-can-learn-to-love-again-lyrics")</f>
        <v>we-can-learn-to-love-again-lyrics</v>
      </c>
      <c r="B488" s="3" t="s">
        <v>975</v>
      </c>
      <c r="C488" s="3" t="s">
        <v>976</v>
      </c>
    </row>
    <row r="489" ht="15.75" customHeight="1">
      <c r="A489" s="3" t="str">
        <f>IFERROR(__xludf.DUMMYFUNCTION("LOWER(SUBSTITUTE(REGEXREPLACE(B489, ""[^a-zA-Z\s]"", """"), "" "", ""-""))"),"when-do-you-learn-trigonometry")</f>
        <v>when-do-you-learn-trigonometry</v>
      </c>
      <c r="B489" s="3" t="s">
        <v>977</v>
      </c>
      <c r="C489" s="3" t="s">
        <v>978</v>
      </c>
    </row>
    <row r="490" ht="15.75" customHeight="1">
      <c r="A490" s="3" t="str">
        <f>IFERROR(__xludf.DUMMYFUNCTION("LOWER(SUBSTITUTE(REGEXREPLACE(B490, ""[^a-zA-Z\s]"", """"), "" "", ""-""))"),"do-marines-learn-martial-arts")</f>
        <v>do-marines-learn-martial-arts</v>
      </c>
      <c r="B490" s="3" t="s">
        <v>979</v>
      </c>
      <c r="C490" s="3" t="s">
        <v>980</v>
      </c>
    </row>
    <row r="491" ht="15.75" customHeight="1">
      <c r="A491" s="3" t="str">
        <f>IFERROR(__xludf.DUMMYFUNCTION("LOWER(SUBSTITUTE(REGEXREPLACE(B491, ""[^a-zA-Z\s]"", """"), "" "", ""-""))"),"how-hard-is-it-to-learn-asl")</f>
        <v>how-hard-is-it-to-learn-asl</v>
      </c>
      <c r="B491" s="3" t="s">
        <v>981</v>
      </c>
      <c r="C491" s="3" t="s">
        <v>982</v>
      </c>
    </row>
    <row r="492" ht="15.75" customHeight="1">
      <c r="A492" s="3" t="str">
        <f>IFERROR(__xludf.DUMMYFUNCTION("LOWER(SUBSTITUTE(REGEXREPLACE(B492, ""[^a-zA-Z\s]"", """"), "" "", ""-""))"),"easy-rap-songs-to-learn")</f>
        <v>easy-rap-songs-to-learn</v>
      </c>
      <c r="B492" s="3" t="s">
        <v>983</v>
      </c>
      <c r="C492" s="3" t="s">
        <v>984</v>
      </c>
    </row>
    <row r="493" ht="15.75" customHeight="1">
      <c r="A493" s="3" t="str">
        <f>IFERROR(__xludf.DUMMYFUNCTION("LOWER(SUBSTITUTE(REGEXREPLACE(B493, ""[^a-zA-Z\s]"", """"), "" "", ""-""))"),"how-to-learn-the-trachtenberg-method")</f>
        <v>how-to-learn-the-trachtenberg-method</v>
      </c>
      <c r="B493" s="3" t="s">
        <v>985</v>
      </c>
      <c r="C493" s="3" t="s">
        <v>986</v>
      </c>
    </row>
    <row r="494" ht="15.75" customHeight="1">
      <c r="A494" s="3" t="str">
        <f>IFERROR(__xludf.DUMMYFUNCTION("LOWER(SUBSTITUTE(REGEXREPLACE(B494, ""[^a-zA-Z\s]"", """"), "" "", ""-""))"),"learn-to-freestyle")</f>
        <v>learn-to-freestyle</v>
      </c>
      <c r="B494" s="3" t="s">
        <v>987</v>
      </c>
      <c r="C494" s="3" t="s">
        <v>988</v>
      </c>
    </row>
    <row r="495" ht="15.75" customHeight="1">
      <c r="A495" s="3" t="str">
        <f>IFERROR(__xludf.DUMMYFUNCTION("LOWER(SUBSTITUTE(REGEXREPLACE(B495, ""[^a-zA-Z\s]"", """"), "" "", ""-""))"),"is-it-hard-to-learn-how-to-play-the-banjo")</f>
        <v>is-it-hard-to-learn-how-to-play-the-banjo</v>
      </c>
      <c r="B495" s="3" t="s">
        <v>989</v>
      </c>
      <c r="C495" s="3" t="s">
        <v>990</v>
      </c>
    </row>
    <row r="496" ht="15.75" customHeight="1">
      <c r="A496" s="3" t="str">
        <f>IFERROR(__xludf.DUMMYFUNCTION("LOWER(SUBSTITUTE(REGEXREPLACE(B496, ""[^a-zA-Z\s]"", """"), "" "", ""-""))"),"when-do-kids-learn-to-ride-a-bike")</f>
        <v>when-do-kids-learn-to-ride-a-bike</v>
      </c>
      <c r="B496" s="3" t="s">
        <v>991</v>
      </c>
      <c r="C496" s="3" t="s">
        <v>992</v>
      </c>
    </row>
    <row r="497" ht="15.75" customHeight="1">
      <c r="A497" s="3" t="str">
        <f>IFERROR(__xludf.DUMMYFUNCTION("LOWER(SUBSTITUTE(REGEXREPLACE(B497, ""[^a-zA-Z\s]"", """"), "" "", ""-""))"),"get-paid-to-learn-web-development")</f>
        <v>get-paid-to-learn-web-development</v>
      </c>
      <c r="B497" s="3" t="s">
        <v>993</v>
      </c>
      <c r="C497" s="3" t="s">
        <v>994</v>
      </c>
    </row>
    <row r="498" ht="15.75" customHeight="1">
      <c r="A498" s="3" t="str">
        <f>IFERROR(__xludf.DUMMYFUNCTION("LOWER(SUBSTITUTE(REGEXREPLACE(B498, ""[^a-zA-Z\s]"", """"), "" "", ""-""))"),"how-to-learn-alohomora")</f>
        <v>how-to-learn-alohomora</v>
      </c>
      <c r="B498" s="3" t="s">
        <v>995</v>
      </c>
      <c r="C498" s="3" t="s">
        <v>996</v>
      </c>
    </row>
    <row r="499" ht="15.75" customHeight="1">
      <c r="A499" s="3" t="str">
        <f>IFERROR(__xludf.DUMMYFUNCTION("LOWER(SUBSTITUTE(REGEXREPLACE(B499, ""[^a-zA-Z\s]"", """"), "" "", ""-""))"),"fisher-price-laugh--learn-smart-stages-chair")</f>
        <v>fisher-price-laugh--learn-smart-stages-chair</v>
      </c>
      <c r="B499" s="3" t="s">
        <v>997</v>
      </c>
      <c r="C499" s="3" t="s">
        <v>998</v>
      </c>
    </row>
    <row r="500" ht="15.75" customHeight="1">
      <c r="A500" s="3" t="str">
        <f>IFERROR(__xludf.DUMMYFUNCTION("LOWER(SUBSTITUTE(REGEXREPLACE(B500, ""[^a-zA-Z\s]"", """"), "" "", ""-""))"),"best-podcasts-to-learn")</f>
        <v>best-podcasts-to-learn</v>
      </c>
      <c r="B500" s="3" t="s">
        <v>999</v>
      </c>
      <c r="C500" s="3" t="s">
        <v>1000</v>
      </c>
    </row>
    <row r="501" ht="15.75" customHeight="1">
      <c r="A501" s="3" t="str">
        <f>IFERROR(__xludf.DUMMYFUNCTION("LOWER(SUBSTITUTE(REGEXREPLACE(B501, ""[^a-zA-Z\s]"", """"), "" "", ""-""))"),"learn-dash-wp-discount")</f>
        <v>learn-dash-wp-discount</v>
      </c>
      <c r="B501" s="3" t="s">
        <v>1001</v>
      </c>
      <c r="C501" s="3" t="s">
        <v>1002</v>
      </c>
    </row>
    <row r="502" ht="15.75" customHeight="1">
      <c r="A502" s="3" t="str">
        <f>IFERROR(__xludf.DUMMYFUNCTION("LOWER(SUBSTITUTE(REGEXREPLACE(B502, ""[^a-zA-Z\s]"", """"), "" "", ""-""))"),"best-books-to-learn-c")</f>
        <v>best-books-to-learn-c</v>
      </c>
      <c r="B502" s="3" t="s">
        <v>1003</v>
      </c>
      <c r="C502" s="3" t="s">
        <v>1004</v>
      </c>
    </row>
    <row r="503" ht="15.75" customHeight="1">
      <c r="A503" s="3" t="str">
        <f>IFERROR(__xludf.DUMMYFUNCTION("LOWER(SUBSTITUTE(REGEXREPLACE(B503, ""[^a-zA-Z\s]"", """"), "" "", ""-""))"),"learn-python-game")</f>
        <v>learn-python-game</v>
      </c>
      <c r="B503" s="3" t="s">
        <v>1005</v>
      </c>
      <c r="C503" s="3" t="s">
        <v>1006</v>
      </c>
    </row>
    <row r="504" ht="15.75" customHeight="1">
      <c r="A504" s="3" t="str">
        <f>IFERROR(__xludf.DUMMYFUNCTION("LOWER(SUBSTITUTE(REGEXREPLACE(B504, ""[^a-zA-Z\s]"", """"), "" "", ""-""))"),"what-do-you-learn-in-high-school-physics")</f>
        <v>what-do-you-learn-in-high-school-physics</v>
      </c>
      <c r="B504" s="3" t="s">
        <v>1007</v>
      </c>
      <c r="C504" s="3" t="s">
        <v>1008</v>
      </c>
    </row>
    <row r="505" ht="15.75" customHeight="1">
      <c r="A505" s="3" t="str">
        <f>IFERROR(__xludf.DUMMYFUNCTION("LOWER(SUBSTITUTE(REGEXREPLACE(B505, ""[^a-zA-Z\s]"", """"), "" "", ""-""))"),"which-is-harder-to-learn-english-or-spanish")</f>
        <v>which-is-harder-to-learn-english-or-spanish</v>
      </c>
      <c r="B505" s="3" t="s">
        <v>1009</v>
      </c>
      <c r="C505" s="3" t="s">
        <v>1010</v>
      </c>
    </row>
    <row r="506" ht="15.75" customHeight="1">
      <c r="A506" s="3" t="str">
        <f>IFERROR(__xludf.DUMMYFUNCTION("LOWER(SUBSTITUTE(REGEXREPLACE(B506, ""[^a-zA-Z\s]"", """"), "" "", ""-""))"),"fun-language-to-learn")</f>
        <v>fun-language-to-learn</v>
      </c>
      <c r="B506" s="3" t="s">
        <v>1011</v>
      </c>
      <c r="C506" s="3" t="s">
        <v>1012</v>
      </c>
    </row>
    <row r="507" ht="15.75" customHeight="1">
      <c r="A507" s="3" t="str">
        <f>IFERROR(__xludf.DUMMYFUNCTION("LOWER(SUBSTITUTE(REGEXREPLACE(B507, ""[^a-zA-Z\s]"", """"), "" "", ""-""))"),"what-episode-does-naruto-learn-sage")</f>
        <v>what-episode-does-naruto-learn-sage</v>
      </c>
      <c r="B507" s="3" t="s">
        <v>1013</v>
      </c>
      <c r="C507" s="3" t="s">
        <v>1014</v>
      </c>
    </row>
    <row r="508" ht="15.75" customHeight="1">
      <c r="A508" s="3" t="str">
        <f>IFERROR(__xludf.DUMMYFUNCTION("LOWER(SUBSTITUTE(REGEXREPLACE(B508, ""[^a-zA-Z\s]"", """"), "" "", ""-""))"),"learn-to-be-by-yourself-quotes")</f>
        <v>learn-to-be-by-yourself-quotes</v>
      </c>
      <c r="B508" s="3" t="s">
        <v>1015</v>
      </c>
      <c r="C508" s="3" t="s">
        <v>1016</v>
      </c>
    </row>
    <row r="509" ht="15.75" customHeight="1">
      <c r="A509" s="3" t="str">
        <f>IFERROR(__xludf.DUMMYFUNCTION("LOWER(SUBSTITUTE(REGEXREPLACE(B509, ""[^a-zA-Z\s]"", """"), "" "", ""-""))"),"is-greek-hard-to-learn")</f>
        <v>is-greek-hard-to-learn</v>
      </c>
      <c r="B509" s="3" t="s">
        <v>1017</v>
      </c>
      <c r="C509" s="3" t="s">
        <v>1018</v>
      </c>
    </row>
    <row r="510" ht="15.75" customHeight="1">
      <c r="A510" s="3" t="str">
        <f>IFERROR(__xludf.DUMMYFUNCTION("LOWER(SUBSTITUTE(REGEXREPLACE(B510, ""[^a-zA-Z\s]"", """"), "" "", ""-""))"),"best-songs-to-learn-on-electric-guitar-for-beginners")</f>
        <v>best-songs-to-learn-on-electric-guitar-for-beginners</v>
      </c>
      <c r="B510" s="3" t="s">
        <v>1019</v>
      </c>
      <c r="C510" s="3" t="s">
        <v>1020</v>
      </c>
    </row>
    <row r="511" ht="15.75" customHeight="1">
      <c r="A511" s="3" t="str">
        <f>IFERROR(__xludf.DUMMYFUNCTION("LOWER(SUBSTITUTE(REGEXREPLACE(B511, ""[^a-zA-Z\s]"", """"), "" "", ""-""))"),"learn-the-truth-gender-transformation")</f>
        <v>learn-the-truth-gender-transformation</v>
      </c>
      <c r="B511" s="3" t="s">
        <v>1021</v>
      </c>
      <c r="C511" s="3" t="s">
        <v>1022</v>
      </c>
    </row>
    <row r="512" ht="15.75" customHeight="1">
      <c r="A512" s="3" t="str">
        <f>IFERROR(__xludf.DUMMYFUNCTION("LOWER(SUBSTITUTE(REGEXREPLACE(B512, ""[^a-zA-Z\s]"", """"), "" "", ""-""))"),"can-you-learn-latin-on-duolingo")</f>
        <v>can-you-learn-latin-on-duolingo</v>
      </c>
      <c r="B512" s="3" t="s">
        <v>1023</v>
      </c>
      <c r="C512" s="3" t="s">
        <v>1024</v>
      </c>
    </row>
    <row r="513" ht="15.75" customHeight="1">
      <c r="A513" s="3" t="str">
        <f>IFERROR(__xludf.DUMMYFUNCTION("LOWER(SUBSTITUTE(REGEXREPLACE(B513, ""[^a-zA-Z\s]"", """"), "" "", ""-""))"),"how-hard-is-it-to-learn-to-play-piano")</f>
        <v>how-hard-is-it-to-learn-to-play-piano</v>
      </c>
      <c r="B513" s="3" t="s">
        <v>1025</v>
      </c>
      <c r="C513" s="3" t="s">
        <v>1026</v>
      </c>
    </row>
    <row r="514" ht="15.75" customHeight="1">
      <c r="A514" s="3" t="str">
        <f>IFERROR(__xludf.DUMMYFUNCTION("LOWER(SUBSTITUTE(REGEXREPLACE(B514, ""[^a-zA-Z\s]"", """"), "" "", ""-""))"),"how-long-does-it-take-to-learn-the-trachtenberg-method")</f>
        <v>how-long-does-it-take-to-learn-the-trachtenberg-method</v>
      </c>
      <c r="B514" s="3" t="s">
        <v>1027</v>
      </c>
      <c r="C514" s="3" t="s">
        <v>1028</v>
      </c>
    </row>
    <row r="515" ht="15.75" customHeight="1">
      <c r="A515" s="3" t="str">
        <f>IFERROR(__xludf.DUMMYFUNCTION("LOWER(SUBSTITUTE(REGEXREPLACE(B515, ""[^a-zA-Z\s]"", """"), "" "", ""-""))"),"what-age-do-students-learn-multiplication")</f>
        <v>what-age-do-students-learn-multiplication</v>
      </c>
      <c r="B515" s="3" t="s">
        <v>1029</v>
      </c>
      <c r="C515" s="3" t="s">
        <v>1030</v>
      </c>
    </row>
    <row r="516" ht="15.75" customHeight="1">
      <c r="A516" s="3" t="str">
        <f>IFERROR(__xludf.DUMMYFUNCTION("LOWER(SUBSTITUTE(REGEXREPLACE(B516, ""[^a-zA-Z\s]"", """"), "" "", ""-""))"),"how-many-hours-to-learn-guitar")</f>
        <v>how-many-hours-to-learn-guitar</v>
      </c>
      <c r="B516" s="3" t="s">
        <v>1031</v>
      </c>
      <c r="C516" s="3" t="s">
        <v>1032</v>
      </c>
    </row>
    <row r="517" ht="15.75" customHeight="1">
      <c r="A517" s="3" t="str">
        <f>IFERROR(__xludf.DUMMYFUNCTION("LOWER(SUBSTITUTE(REGEXREPLACE(B517, ""[^a-zA-Z\s]"", """"), "" "", ""-""))"),"learn-to-paint-classes-near-me")</f>
        <v>learn-to-paint-classes-near-me</v>
      </c>
      <c r="B517" s="3" t="s">
        <v>1033</v>
      </c>
      <c r="C517" s="3" t="s">
        <v>1034</v>
      </c>
    </row>
    <row r="518" ht="15.75" customHeight="1">
      <c r="A518" s="3" t="str">
        <f>IFERROR(__xludf.DUMMYFUNCTION("LOWER(SUBSTITUTE(REGEXREPLACE(B518, ""[^a-zA-Z\s]"", """"), "" "", ""-""))"),"hardest-thing-to-learn-in-math")</f>
        <v>hardest-thing-to-learn-in-math</v>
      </c>
      <c r="B518" s="3" t="s">
        <v>1035</v>
      </c>
      <c r="C518" s="3" t="s">
        <v>1036</v>
      </c>
    </row>
    <row r="519" ht="15.75" customHeight="1">
      <c r="A519" s="3" t="str">
        <f>IFERROR(__xludf.DUMMYFUNCTION("LOWER(SUBSTITUTE(REGEXREPLACE(B519, ""[^a-zA-Z\s]"", """"), "" "", ""-""))"),"is-the-ukulele-hard-to-learn")</f>
        <v>is-the-ukulele-hard-to-learn</v>
      </c>
      <c r="B519" s="3" t="s">
        <v>1037</v>
      </c>
      <c r="C519" s="3" t="s">
        <v>1038</v>
      </c>
    </row>
    <row r="520" ht="15.75" customHeight="1">
      <c r="A520" s="3" t="str">
        <f>IFERROR(__xludf.DUMMYFUNCTION("LOWER(SUBSTITUTE(REGEXREPLACE(B520, ""[^a-zA-Z\s]"", """"), "" "", ""-""))"),"what-is-a-new-skill-you-would-like-to-learn-in-college")</f>
        <v>what-is-a-new-skill-you-would-like-to-learn-in-college</v>
      </c>
      <c r="B520" s="3" t="s">
        <v>1039</v>
      </c>
      <c r="C520" s="3" t="s">
        <v>1040</v>
      </c>
    </row>
    <row r="521" ht="15.75" customHeight="1">
      <c r="A521" s="3" t="str">
        <f>IFERROR(__xludf.DUMMYFUNCTION("LOWER(SUBSTITUTE(REGEXREPLACE(B521, ""[^a-zA-Z\s]"", """"), "" "", ""-""))"),"when-do-kids-learn-to-write-their-name")</f>
        <v>when-do-kids-learn-to-write-their-name</v>
      </c>
      <c r="B521" s="3" t="s">
        <v>1041</v>
      </c>
      <c r="C521" s="3" t="s">
        <v>1042</v>
      </c>
    </row>
    <row r="522" ht="15.75" customHeight="1">
      <c r="A522" s="3" t="str">
        <f>IFERROR(__xludf.DUMMYFUNCTION("LOWER(SUBSTITUTE(REGEXREPLACE(B522, ""[^a-zA-Z\s]"", """"), "" "", ""-""))"),"hogwarts-legacy-when-do-i-learn-alohomora")</f>
        <v>hogwarts-legacy-when-do-i-learn-alohomora</v>
      </c>
      <c r="B522" s="3" t="s">
        <v>1043</v>
      </c>
      <c r="C522" s="3" t="s">
        <v>1044</v>
      </c>
    </row>
    <row r="523" ht="15.75" customHeight="1">
      <c r="A523" s="3" t="str">
        <f>IFERROR(__xludf.DUMMYFUNCTION("LOWER(SUBSTITUTE(REGEXREPLACE(B523, ""[^a-zA-Z\s]"", """"), "" "", ""-""))"),"is-french-horn-easy-to-learn")</f>
        <v>is-french-horn-easy-to-learn</v>
      </c>
      <c r="B523" s="3" t="s">
        <v>1045</v>
      </c>
      <c r="C523" s="3" t="s">
        <v>1046</v>
      </c>
    </row>
    <row r="524" ht="15.75" customHeight="1">
      <c r="A524" s="3" t="str">
        <f>IFERROR(__xludf.DUMMYFUNCTION("LOWER(SUBSTITUTE(REGEXREPLACE(B524, ""[^a-zA-Z\s]"", """"), "" "", ""-""))"),"do-first-graders-learn-multiplication")</f>
        <v>do-first-graders-learn-multiplication</v>
      </c>
      <c r="B524" s="3" t="s">
        <v>1047</v>
      </c>
      <c r="C524" s="3" t="s">
        <v>1048</v>
      </c>
    </row>
    <row r="525" ht="15.75" customHeight="1">
      <c r="A525" s="3" t="str">
        <f>IFERROR(__xludf.DUMMYFUNCTION("LOWER(SUBSTITUTE(REGEXREPLACE(B525, ""[^a-zA-Z\s]"", """"), "" "", ""-""))"),"rhyming-words-for-learn")</f>
        <v>rhyming-words-for-learn</v>
      </c>
      <c r="B525" s="3" t="s">
        <v>1049</v>
      </c>
      <c r="C525" s="3" t="s">
        <v>1050</v>
      </c>
    </row>
    <row r="526" ht="15.75" customHeight="1">
      <c r="A526" s="3" t="str">
        <f>IFERROR(__xludf.DUMMYFUNCTION("LOWER(SUBSTITUTE(REGEXREPLACE(B526, ""[^a-zA-Z\s]"", """"), "" "", ""-""))"),"is-icelandic-hard-to-learn")</f>
        <v>is-icelandic-hard-to-learn</v>
      </c>
      <c r="B526" s="3" t="s">
        <v>1051</v>
      </c>
      <c r="C526" s="3" t="s">
        <v>1052</v>
      </c>
    </row>
    <row r="527" ht="15.75" customHeight="1">
      <c r="A527" s="3" t="str">
        <f>IFERROR(__xludf.DUMMYFUNCTION("LOWER(SUBSTITUTE(REGEXREPLACE(B527, ""[^a-zA-Z\s]"", """"), "" "", ""-""))"),"learn-tocrochet-kit")</f>
        <v>learn-tocrochet-kit</v>
      </c>
      <c r="B527" s="3" t="s">
        <v>1053</v>
      </c>
      <c r="C527" s="3" t="s">
        <v>1054</v>
      </c>
    </row>
    <row r="528" ht="15.75" customHeight="1">
      <c r="A528" s="3" t="str">
        <f>IFERROR(__xludf.DUMMYFUNCTION("LOWER(SUBSTITUTE(REGEXREPLACE(B528, ""[^a-zA-Z\s]"", """"), "" "", ""-""))"),"learn-anime")</f>
        <v>learn-anime</v>
      </c>
      <c r="B528" s="3" t="s">
        <v>1055</v>
      </c>
      <c r="C528" s="3" t="s">
        <v>1056</v>
      </c>
    </row>
    <row r="529" ht="15.75" customHeight="1">
      <c r="A529" s="3" t="str">
        <f>IFERROR(__xludf.DUMMYFUNCTION("LOWER(SUBSTITUTE(REGEXREPLACE(B529, ""[^a-zA-Z\s]"", """"), "" "", ""-""))"),"learn-to-draw-books")</f>
        <v>learn-to-draw-books</v>
      </c>
      <c r="B529" s="3" t="s">
        <v>1057</v>
      </c>
      <c r="C529" s="3" t="s">
        <v>1058</v>
      </c>
    </row>
    <row r="530" ht="15.75" customHeight="1">
      <c r="A530" s="3" t="str">
        <f>IFERROR(__xludf.DUMMYFUNCTION("LOWER(SUBSTITUTE(REGEXREPLACE(B530, ""[^a-zA-Z\s]"", """"), "" "", ""-""))"),"can-anyone-learn-to-sing-good")</f>
        <v>can-anyone-learn-to-sing-good</v>
      </c>
      <c r="B530" s="3" t="s">
        <v>1059</v>
      </c>
      <c r="C530" s="3" t="s">
        <v>1060</v>
      </c>
    </row>
    <row r="531" ht="15.75" customHeight="1">
      <c r="A531" s="3" t="str">
        <f>IFERROR(__xludf.DUMMYFUNCTION("LOWER(SUBSTITUTE(REGEXREPLACE(B531, ""[^a-zA-Z\s]"", """"), "" "", ""-""))"),"whats-easier-to-learn-snowboarding-or-skiing")</f>
        <v>whats-easier-to-learn-snowboarding-or-skiing</v>
      </c>
      <c r="B531" s="3" t="s">
        <v>1061</v>
      </c>
      <c r="C531" s="3" t="s">
        <v>1062</v>
      </c>
    </row>
    <row r="532" ht="15.75" customHeight="1">
      <c r="A532" s="3" t="str">
        <f>IFERROR(__xludf.DUMMYFUNCTION("LOWER(SUBSTITUTE(REGEXREPLACE(B532, ""[^a-zA-Z\s]"", """"), "" "", ""-""))"),"when-does-luffy-learn-armament-haki")</f>
        <v>when-does-luffy-learn-armament-haki</v>
      </c>
      <c r="B532" s="3" t="s">
        <v>1063</v>
      </c>
      <c r="C532" s="3" t="s">
        <v>1064</v>
      </c>
    </row>
    <row r="533" ht="15.75" customHeight="1">
      <c r="A533" s="3" t="str">
        <f>IFERROR(__xludf.DUMMYFUNCTION("LOWER(SUBSTITUTE(REGEXREPLACE(B533, ""[^a-zA-Z\s]"", """"), "" "", ""-""))"),"how-to-learn-driving-fast")</f>
        <v>how-to-learn-driving-fast</v>
      </c>
      <c r="B533" s="3" t="s">
        <v>1065</v>
      </c>
      <c r="C533" s="3" t="s">
        <v>1066</v>
      </c>
    </row>
    <row r="534" ht="15.75" customHeight="1">
      <c r="A534" s="3" t="str">
        <f>IFERROR(__xludf.DUMMYFUNCTION("LOWER(SUBSTITUTE(REGEXREPLACE(B534, ""[^a-zA-Z\s]"", """"), "" "", ""-""))"),"is-polish-easy-to-learn-for-english-speakers")</f>
        <v>is-polish-easy-to-learn-for-english-speakers</v>
      </c>
      <c r="B534" s="3" t="s">
        <v>1067</v>
      </c>
      <c r="C534" s="3" t="s">
        <v>1068</v>
      </c>
    </row>
    <row r="535" ht="15.75" customHeight="1">
      <c r="A535" s="3" t="str">
        <f>IFERROR(__xludf.DUMMYFUNCTION("LOWER(SUBSTITUTE(REGEXREPLACE(B535, ""[^a-zA-Z\s]"", """"), "" "", ""-""))"),"learn-piano-as-adult")</f>
        <v>learn-piano-as-adult</v>
      </c>
      <c r="B535" s="3" t="s">
        <v>1069</v>
      </c>
      <c r="C535" s="3" t="s">
        <v>1070</v>
      </c>
    </row>
    <row r="536" ht="15.75" customHeight="1">
      <c r="A536" s="3" t="str">
        <f>IFERROR(__xludf.DUMMYFUNCTION("LOWER(SUBSTITUTE(REGEXREPLACE(B536, ""[^a-zA-Z\s]"", """"), "" "", ""-""))"),"games-to-learn-names")</f>
        <v>games-to-learn-names</v>
      </c>
      <c r="B536" s="3" t="s">
        <v>1071</v>
      </c>
      <c r="C536" s="3" t="s">
        <v>1072</v>
      </c>
    </row>
    <row r="537" ht="15.75" customHeight="1">
      <c r="A537" s="3" t="str">
        <f>IFERROR(__xludf.DUMMYFUNCTION("LOWER(SUBSTITUTE(REGEXREPLACE(B537, ""[^a-zA-Z\s]"", """"), "" "", ""-""))"),"what-is-the-hardest-instrument-to-learn-to-play")</f>
        <v>what-is-the-hardest-instrument-to-learn-to-play</v>
      </c>
      <c r="B537" s="3" t="s">
        <v>1073</v>
      </c>
      <c r="C537" s="3" t="s">
        <v>1074</v>
      </c>
    </row>
    <row r="538" ht="15.75" customHeight="1">
      <c r="A538" s="3" t="str">
        <f>IFERROR(__xludf.DUMMYFUNCTION("LOWER(SUBSTITUTE(REGEXREPLACE(B538, ""[^a-zA-Z\s]"", """"), "" "", ""-""))"),"best-place-to-learn-coding")</f>
        <v>best-place-to-learn-coding</v>
      </c>
      <c r="B538" s="3" t="s">
        <v>1075</v>
      </c>
      <c r="C538" s="3" t="s">
        <v>1076</v>
      </c>
    </row>
    <row r="539" ht="15.75" customHeight="1">
      <c r="A539" s="3" t="str">
        <f>IFERROR(__xludf.DUMMYFUNCTION("LOWER(SUBSTITUTE(REGEXREPLACE(B539, ""[^a-zA-Z\s]"", """"), "" "", ""-""))"),"learn-to-tat")</f>
        <v>learn-to-tat</v>
      </c>
      <c r="B539" s="3" t="s">
        <v>1077</v>
      </c>
      <c r="C539" s="3" t="s">
        <v>1078</v>
      </c>
    </row>
    <row r="540" ht="15.75" customHeight="1">
      <c r="A540" s="3" t="str">
        <f>IFERROR(__xludf.DUMMYFUNCTION("LOWER(SUBSTITUTE(REGEXREPLACE(B540, ""[^a-zA-Z\s]"", """"), "" "", ""-""))"),"learn-emotional-intelligence-the-key-determiner-of-success-download")</f>
        <v>learn-emotional-intelligence-the-key-determiner-of-success-download</v>
      </c>
      <c r="B540" s="3" t="s">
        <v>1079</v>
      </c>
      <c r="C540" s="3" t="s">
        <v>1080</v>
      </c>
    </row>
    <row r="541" ht="15.75" customHeight="1">
      <c r="A541" s="3" t="str">
        <f>IFERROR(__xludf.DUMMYFUNCTION("LOWER(SUBSTITUTE(REGEXREPLACE(B541, ""[^a-zA-Z\s]"", """"), "" "", ""-""))"),"easy-songs-to-learn-on-harmonica")</f>
        <v>easy-songs-to-learn-on-harmonica</v>
      </c>
      <c r="B541" s="3" t="s">
        <v>1081</v>
      </c>
      <c r="C541" s="3" t="s">
        <v>1082</v>
      </c>
    </row>
    <row r="542" ht="15.75" customHeight="1">
      <c r="A542" s="3" t="str">
        <f>IFERROR(__xludf.DUMMYFUNCTION("LOWER(SUBSTITUTE(REGEXREPLACE(B542, ""[^a-zA-Z\s]"", """"), "" "", ""-""))"),"how-old-do-you-have-to-be-to-learn-to-fly")</f>
        <v>how-old-do-you-have-to-be-to-learn-to-fly</v>
      </c>
      <c r="B542" s="3" t="s">
        <v>1083</v>
      </c>
      <c r="C542" s="3" t="s">
        <v>1084</v>
      </c>
    </row>
    <row r="543" ht="15.75" customHeight="1">
      <c r="A543" s="3" t="str">
        <f>IFERROR(__xludf.DUMMYFUNCTION("LOWER(SUBSTITUTE(REGEXREPLACE(B543, ""[^a-zA-Z\s]"", """"), "" "", ""-""))"),"where-to-learn-jewelcrafting-wotlk")</f>
        <v>where-to-learn-jewelcrafting-wotlk</v>
      </c>
      <c r="B543" s="3" t="s">
        <v>1085</v>
      </c>
      <c r="C543" s="3" t="s">
        <v>1086</v>
      </c>
    </row>
    <row r="544" ht="15.75" customHeight="1">
      <c r="A544" s="3" t="str">
        <f>IFERROR(__xludf.DUMMYFUNCTION("LOWER(SUBSTITUTE(REGEXREPLACE(B544, ""[^a-zA-Z\s]"", """"), "" "", ""-""))"),"come-and-learn-with-pibby-full-movie")</f>
        <v>come-and-learn-with-pibby-full-movie</v>
      </c>
      <c r="B544" s="3" t="s">
        <v>1087</v>
      </c>
      <c r="C544" s="3" t="s">
        <v>1088</v>
      </c>
    </row>
    <row r="545" ht="15.75" customHeight="1">
      <c r="A545" s="3" t="str">
        <f>IFERROR(__xludf.DUMMYFUNCTION("LOWER(SUBSTITUTE(REGEXREPLACE(B545, ""[^a-zA-Z\s]"", """"), "" "", ""-""))"),"what-three-things-does-macbeth-learn-from-the-witches-and-apparitions-and-how-does-he-react-to-them")</f>
        <v>what-three-things-does-macbeth-learn-from-the-witches-and-apparitions-and-how-does-he-react-to-them</v>
      </c>
      <c r="B545" s="3" t="s">
        <v>1089</v>
      </c>
      <c r="C545" s="3" t="s">
        <v>1090</v>
      </c>
    </row>
    <row r="546" ht="15.75" customHeight="1">
      <c r="A546" s="3" t="str">
        <f>IFERROR(__xludf.DUMMYFUNCTION("LOWER(SUBSTITUTE(REGEXREPLACE(B546, ""[^a-zA-Z\s]"", """"), "" "", ""-""))"),"pokemon-that-can-learn-baton-pass")</f>
        <v>pokemon-that-can-learn-baton-pass</v>
      </c>
      <c r="B546" s="3" t="s">
        <v>1091</v>
      </c>
      <c r="C546" s="3" t="s">
        <v>1092</v>
      </c>
    </row>
    <row r="547" ht="15.75" customHeight="1">
      <c r="A547" s="3" t="str">
        <f>IFERROR(__xludf.DUMMYFUNCTION("LOWER(SUBSTITUTE(REGEXREPLACE(B547, ""[^a-zA-Z\s]"", """"), "" "", ""-""))"),"learn-to-sew-kit")</f>
        <v>learn-to-sew-kit</v>
      </c>
      <c r="B547" s="3" t="s">
        <v>1093</v>
      </c>
      <c r="C547" s="3" t="s">
        <v>1094</v>
      </c>
    </row>
    <row r="548" ht="15.75" customHeight="1">
      <c r="A548" s="3" t="str">
        <f>IFERROR(__xludf.DUMMYFUNCTION("LOWER(SUBSTITUTE(REGEXREPLACE(B548, ""[^a-zA-Z\s]"", """"), "" "", ""-""))"),"https-hah-docebosaas-com-learn-sign-in")</f>
        <v>https-hah-docebosaas-com-learn-sign-in</v>
      </c>
      <c r="B548" s="3" t="s">
        <v>1095</v>
      </c>
      <c r="C548" s="3" t="s">
        <v>1096</v>
      </c>
    </row>
    <row r="549" ht="15.75" customHeight="1">
      <c r="A549" s="3" t="str">
        <f>IFERROR(__xludf.DUMMYFUNCTION("LOWER(SUBSTITUTE(REGEXREPLACE(B549, ""[^a-zA-Z\s]"", """"), "" "", ""-""))"),"can-crobat-learn-fly")</f>
        <v>can-crobat-learn-fly</v>
      </c>
      <c r="B549" s="3" t="s">
        <v>1097</v>
      </c>
      <c r="C549" s="3" t="s">
        <v>1098</v>
      </c>
    </row>
    <row r="550" ht="15.75" customHeight="1">
      <c r="A550" s="3" t="str">
        <f>IFERROR(__xludf.DUMMYFUNCTION("LOWER(SUBSTITUTE(REGEXREPLACE(B550, ""[^a-zA-Z\s]"", """"), "" "", ""-""))"),"is-sql-difficult-to-learn")</f>
        <v>is-sql-difficult-to-learn</v>
      </c>
      <c r="B550" s="3" t="s">
        <v>1099</v>
      </c>
      <c r="C550" s="3" t="s">
        <v>1100</v>
      </c>
    </row>
    <row r="551" ht="15.75" customHeight="1">
      <c r="A551" s="3" t="str">
        <f>IFERROR(__xludf.DUMMYFUNCTION("LOWER(SUBSTITUTE(REGEXREPLACE(B551, ""[^a-zA-Z\s]"", """"), "" "", ""-""))"),"is-sql-hard-to-learn")</f>
        <v>is-sql-hard-to-learn</v>
      </c>
      <c r="B551" s="3" t="s">
        <v>1101</v>
      </c>
      <c r="C551" s="3" t="s">
        <v>1102</v>
      </c>
    </row>
    <row r="552" ht="15.75" customHeight="1">
      <c r="A552" s="3" t="str">
        <f>IFERROR(__xludf.DUMMYFUNCTION("LOWER(SUBSTITUTE(REGEXREPLACE(B552, ""[^a-zA-Z\s]"", """"), "" "", ""-""))"),"how-hard-is-it-to-learn-how-to-weld")</f>
        <v>how-hard-is-it-to-learn-how-to-weld</v>
      </c>
      <c r="B552" s="3" t="s">
        <v>1103</v>
      </c>
      <c r="C552" s="3" t="s">
        <v>1104</v>
      </c>
    </row>
    <row r="553" ht="15.75" customHeight="1">
      <c r="A553" s="3" t="str">
        <f>IFERROR(__xludf.DUMMYFUNCTION("LOWER(SUBSTITUTE(REGEXREPLACE(B553, ""[^a-zA-Z\s]"", """"), "" "", ""-""))"),"best-self-defense-to-learn")</f>
        <v>best-self-defense-to-learn</v>
      </c>
      <c r="B553" s="3" t="s">
        <v>1105</v>
      </c>
      <c r="C553" s="3" t="s">
        <v>1106</v>
      </c>
    </row>
    <row r="554" ht="15.75" customHeight="1">
      <c r="A554" s="3" t="str">
        <f>IFERROR(__xludf.DUMMYFUNCTION("LOWER(SUBSTITUTE(REGEXREPLACE(B554, ""[^a-zA-Z\s]"", """"), "" "", ""-""))"),"how-to-learn-to-squirt")</f>
        <v>how-to-learn-to-squirt</v>
      </c>
      <c r="B554" s="3" t="s">
        <v>1107</v>
      </c>
      <c r="C554" s="3" t="s">
        <v>1108</v>
      </c>
    </row>
    <row r="555" ht="15.75" customHeight="1">
      <c r="A555" s="3" t="str">
        <f>IFERROR(__xludf.DUMMYFUNCTION("LOWER(SUBSTITUTE(REGEXREPLACE(B555, ""[^a-zA-Z\s]"", """"), "" "", ""-""))"),"learn-fly-fishing-near-me")</f>
        <v>learn-fly-fishing-near-me</v>
      </c>
      <c r="B555" s="3" t="s">
        <v>1109</v>
      </c>
      <c r="C555" s="3" t="s">
        <v>1110</v>
      </c>
    </row>
    <row r="556" ht="15.75" customHeight="1">
      <c r="A556" s="3" t="str">
        <f>IFERROR(__xludf.DUMMYFUNCTION("LOWER(SUBSTITUTE(REGEXREPLACE(B556, ""[^a-zA-Z\s]"", """"), "" "", ""-""))"),"what-are-the-best-martial-arts-to-learn")</f>
        <v>what-are-the-best-martial-arts-to-learn</v>
      </c>
      <c r="B556" s="3" t="s">
        <v>1111</v>
      </c>
      <c r="C556" s="3" t="s">
        <v>1112</v>
      </c>
    </row>
    <row r="557" ht="15.75" customHeight="1">
      <c r="A557" s="3" t="str">
        <f>IFERROR(__xludf.DUMMYFUNCTION("LOWER(SUBSTITUTE(REGEXREPLACE(B557, ""[^a-zA-Z\s]"", """"), "" "", ""-""))"),"can-i-learn-piano-on-a-keyboard")</f>
        <v>can-i-learn-piano-on-a-keyboard</v>
      </c>
      <c r="B557" s="3" t="s">
        <v>1113</v>
      </c>
      <c r="C557" s="3" t="s">
        <v>1114</v>
      </c>
    </row>
    <row r="558" ht="15.75" customHeight="1">
      <c r="A558" s="3" t="str">
        <f>IFERROR(__xludf.DUMMYFUNCTION("LOWER(SUBSTITUTE(REGEXREPLACE(B558, ""[^a-zA-Z\s]"", """"), "" "", ""-""))"),"is-it-easier-to-learn-skiing-or-snowboarding")</f>
        <v>is-it-easier-to-learn-skiing-or-snowboarding</v>
      </c>
      <c r="B558" s="3" t="s">
        <v>1115</v>
      </c>
      <c r="C558" s="3" t="s">
        <v>1116</v>
      </c>
    </row>
    <row r="559" ht="15.75" customHeight="1">
      <c r="A559" s="3" t="str">
        <f>IFERROR(__xludf.DUMMYFUNCTION("LOWER(SUBSTITUTE(REGEXREPLACE(B559, ""[^a-zA-Z\s]"", """"), "" "", ""-""))"),"when-does-zubat-learn-wing-attack")</f>
        <v>when-does-zubat-learn-wing-attack</v>
      </c>
      <c r="B559" s="3" t="s">
        <v>1117</v>
      </c>
      <c r="C559" s="3" t="s">
        <v>1118</v>
      </c>
    </row>
    <row r="560" ht="15.75" customHeight="1">
      <c r="A560" s="3" t="str">
        <f>IFERROR(__xludf.DUMMYFUNCTION("LOWER(SUBSTITUTE(REGEXREPLACE(B560, ""[^a-zA-Z\s]"", """"), "" "", ""-""))"),"learn-zillion")</f>
        <v>learn-zillion</v>
      </c>
      <c r="B560" s="3" t="s">
        <v>1119</v>
      </c>
      <c r="C560" s="3" t="s">
        <v>1120</v>
      </c>
    </row>
    <row r="561" ht="15.75" customHeight="1">
      <c r="A561" s="3" t="str">
        <f>IFERROR(__xludf.DUMMYFUNCTION("LOWER(SUBSTITUTE(REGEXREPLACE(B561, ""[^a-zA-Z\s]"", """"), "" "", ""-""))"),"kidkraft-live-learn-play")</f>
        <v>kidkraft-live-learn-play</v>
      </c>
      <c r="B561" s="3" t="s">
        <v>1121</v>
      </c>
      <c r="C561" s="3" t="s">
        <v>1122</v>
      </c>
    </row>
    <row r="562" ht="15.75" customHeight="1">
      <c r="A562" s="3" t="str">
        <f>IFERROR(__xludf.DUMMYFUNCTION("LOWER(SUBSTITUTE(REGEXREPLACE(B562, ""[^a-zA-Z\s]"", """"), "" "", ""-""))"),"how-many-spells-does-a-wizard-learn-per-level")</f>
        <v>how-many-spells-does-a-wizard-learn-per-level</v>
      </c>
      <c r="B562" s="3" t="s">
        <v>1123</v>
      </c>
      <c r="C562" s="3" t="s">
        <v>1124</v>
      </c>
    </row>
    <row r="563" ht="15.75" customHeight="1">
      <c r="A563" s="3" t="str">
        <f>IFERROR(__xludf.DUMMYFUNCTION("LOWER(SUBSTITUTE(REGEXREPLACE(B563, ""[^a-zA-Z\s]"", """"), "" "", ""-""))"),"when-does-liffy-learn-haki")</f>
        <v>when-does-liffy-learn-haki</v>
      </c>
      <c r="B563" s="3" t="s">
        <v>1125</v>
      </c>
      <c r="C563" s="3" t="s">
        <v>1126</v>
      </c>
    </row>
    <row r="564" ht="15.75" customHeight="1">
      <c r="A564" s="3" t="str">
        <f>IFERROR(__xludf.DUMMYFUNCTION("LOWER(SUBSTITUTE(REGEXREPLACE(B564, ""[^a-zA-Z\s]"", """"), "" "", ""-""))"),"what-is-a-new-skill-to-learn-in-college-princeton")</f>
        <v>what-is-a-new-skill-to-learn-in-college-princeton</v>
      </c>
      <c r="B564" s="3" t="s">
        <v>1127</v>
      </c>
      <c r="C564" s="3" t="s">
        <v>1128</v>
      </c>
    </row>
    <row r="565" ht="15.75" customHeight="1">
      <c r="A565" s="3" t="str">
        <f>IFERROR(__xludf.DUMMYFUNCTION("LOWER(SUBSTITUTE(REGEXREPLACE(B565, ""[^a-zA-Z\s]"", """"), "" "", ""-""))"),"easier-to-learn-to-ski-or-snowboard")</f>
        <v>easier-to-learn-to-ski-or-snowboard</v>
      </c>
      <c r="B565" s="3" t="s">
        <v>1129</v>
      </c>
      <c r="C565" s="3" t="s">
        <v>1130</v>
      </c>
    </row>
    <row r="566" ht="15.75" customHeight="1">
      <c r="A566" s="3" t="str">
        <f>IFERROR(__xludf.DUMMYFUNCTION("LOWER(SUBSTITUTE(REGEXREPLACE(B566, ""[^a-zA-Z\s]"", """"), "" "", ""-""))"),"is-it-difficult-to-learn-hebrew")</f>
        <v>is-it-difficult-to-learn-hebrew</v>
      </c>
      <c r="B566" s="3" t="s">
        <v>1131</v>
      </c>
      <c r="C566" s="3" t="s">
        <v>1132</v>
      </c>
    </row>
    <row r="567" ht="15.75" customHeight="1">
      <c r="A567" s="3" t="str">
        <f>IFERROR(__xludf.DUMMYFUNCTION("LOWER(SUBSTITUTE(REGEXREPLACE(B567, ""[^a-zA-Z\s]"", """"), "" "", ""-""))"),"scikit-learn-naive-bayes")</f>
        <v>scikit-learn-naive-bayes</v>
      </c>
      <c r="B567" s="3" t="s">
        <v>1133</v>
      </c>
      <c r="C567" s="3" t="s">
        <v>1134</v>
      </c>
    </row>
    <row r="568" ht="15.75" customHeight="1">
      <c r="A568" s="3" t="str">
        <f>IFERROR(__xludf.DUMMYFUNCTION("LOWER(SUBSTITUTE(REGEXREPLACE(B568, ""[^a-zA-Z\s]"", """"), "" "", ""-""))"),"how-do-birds-learn-to-fly")</f>
        <v>how-do-birds-learn-to-fly</v>
      </c>
      <c r="B568" s="3" t="s">
        <v>1135</v>
      </c>
      <c r="C568" s="3" t="s">
        <v>1136</v>
      </c>
    </row>
    <row r="569" ht="15.75" customHeight="1">
      <c r="A569" s="3" t="str">
        <f>IFERROR(__xludf.DUMMYFUNCTION("LOWER(SUBSTITUTE(REGEXREPLACE(B569, ""[^a-zA-Z\s]"", """"), "" "", ""-""))"),"genie--learn-button-homelink")</f>
        <v>genie--learn-button-homelink</v>
      </c>
      <c r="B569" s="3" t="s">
        <v>1137</v>
      </c>
      <c r="C569" s="3" t="s">
        <v>1138</v>
      </c>
    </row>
    <row r="570" ht="15.75" customHeight="1">
      <c r="A570" s="3" t="str">
        <f>IFERROR(__xludf.DUMMYFUNCTION("LOWER(SUBSTITUTE(REGEXREPLACE(B570, ""[^a-zA-Z\s]"", """"), "" "", ""-""))"),"best-motorcycles-to-learn-on")</f>
        <v>best-motorcycles-to-learn-on</v>
      </c>
      <c r="B570" s="3" t="s">
        <v>1139</v>
      </c>
      <c r="C570" s="3" t="s">
        <v>1140</v>
      </c>
    </row>
    <row r="571" ht="15.75" customHeight="1">
      <c r="A571" s="3" t="str">
        <f>IFERROR(__xludf.DUMMYFUNCTION("LOWER(SUBSTITUTE(REGEXREPLACE(B571, ""[^a-zA-Z\s]"", """"), "" "", ""-""))"),"how-quickly-can-i-learn-sql")</f>
        <v>how-quickly-can-i-learn-sql</v>
      </c>
      <c r="B571" s="3" t="s">
        <v>1141</v>
      </c>
      <c r="C571" s="3" t="s">
        <v>1142</v>
      </c>
    </row>
    <row r="572" ht="15.75" customHeight="1">
      <c r="A572" s="3" t="str">
        <f>IFERROR(__xludf.DUMMYFUNCTION("LOWER(SUBSTITUTE(REGEXREPLACE(B572, ""[^a-zA-Z\s]"", """"), "" "", ""-""))"),"what-do-you-learn-at-cosmetology-school")</f>
        <v>what-do-you-learn-at-cosmetology-school</v>
      </c>
      <c r="B572" s="3" t="s">
        <v>1143</v>
      </c>
      <c r="C572" s="3" t="s">
        <v>1144</v>
      </c>
    </row>
    <row r="573" ht="15.75" customHeight="1">
      <c r="A573" s="3" t="str">
        <f>IFERROR(__xludf.DUMMYFUNCTION("LOWER(SUBSTITUTE(REGEXREPLACE(B573, ""[^a-zA-Z\s]"", """"), "" "", ""-""))"),"in-chapter--we-learn-why-the-book-is-called-to-kill-a-mockingbird-explain-the-titles-meaning")</f>
        <v>in-chapter--we-learn-why-the-book-is-called-to-kill-a-mockingbird-explain-the-titles-meaning</v>
      </c>
      <c r="B573" s="3" t="s">
        <v>1145</v>
      </c>
      <c r="C573" s="3" t="s">
        <v>1146</v>
      </c>
    </row>
    <row r="574" ht="15.75" customHeight="1">
      <c r="A574" s="3" t="str">
        <f>IFERROR(__xludf.DUMMYFUNCTION("LOWER(SUBSTITUTE(REGEXREPLACE(B574, ""[^a-zA-Z\s]"", """"), "" "", ""-""))"),"best-learn-italian-app")</f>
        <v>best-learn-italian-app</v>
      </c>
      <c r="B574" s="3" t="s">
        <v>1147</v>
      </c>
      <c r="C574" s="3" t="s">
        <v>1148</v>
      </c>
    </row>
    <row r="575" ht="15.75" customHeight="1">
      <c r="A575" s="3" t="str">
        <f>IFERROR(__xludf.DUMMYFUNCTION("LOWER(SUBSTITUTE(REGEXREPLACE(B575, ""[^a-zA-Z\s]"", """"), "" "", ""-""))"),"easy-asian-languages-to-learn")</f>
        <v>easy-asian-languages-to-learn</v>
      </c>
      <c r="B575" s="3" t="s">
        <v>1149</v>
      </c>
      <c r="C575" s="3" t="s">
        <v>1150</v>
      </c>
    </row>
    <row r="576" ht="15.75" customHeight="1">
      <c r="A576" s="3" t="str">
        <f>IFERROR(__xludf.DUMMYFUNCTION("LOWER(SUBSTITUTE(REGEXREPLACE(B576, ""[^a-zA-Z\s]"", """"), "" "", ""-""))"),"when-does-luffy-first-learn-haki")</f>
        <v>when-does-luffy-first-learn-haki</v>
      </c>
      <c r="B576" s="3" t="s">
        <v>1151</v>
      </c>
      <c r="C576" s="3" t="s">
        <v>1152</v>
      </c>
    </row>
    <row r="577" ht="15.75" customHeight="1">
      <c r="A577" s="3" t="str">
        <f>IFERROR(__xludf.DUMMYFUNCTION("LOWER(SUBSTITUTE(REGEXREPLACE(B577, ""[^a-zA-Z\s]"", """"), "" "", ""-""))"),"is-the-piano-hard-to-learn")</f>
        <v>is-the-piano-hard-to-learn</v>
      </c>
      <c r="B577" s="3" t="s">
        <v>1153</v>
      </c>
      <c r="C577" s="3" t="s">
        <v>1154</v>
      </c>
    </row>
    <row r="578" ht="15.75" customHeight="1">
      <c r="A578" s="3" t="str">
        <f>IFERROR(__xludf.DUMMYFUNCTION("LOWER(SUBSTITUTE(REGEXREPLACE(B578, ""[^a-zA-Z\s]"", """"), "" "", ""-""))"),"what-you-learn-in-cosmetology-school")</f>
        <v>what-you-learn-in-cosmetology-school</v>
      </c>
      <c r="B578" s="3" t="s">
        <v>1155</v>
      </c>
      <c r="C578" s="3" t="s">
        <v>1156</v>
      </c>
    </row>
    <row r="579" ht="15.75" customHeight="1">
      <c r="A579" s="3" t="str">
        <f>IFERROR(__xludf.DUMMYFUNCTION("LOWER(SUBSTITUTE(REGEXREPLACE(B579, ""[^a-zA-Z\s]"", """"), "" "", ""-""))"),"is-greek-a-hard-language-to-learn")</f>
        <v>is-greek-a-hard-language-to-learn</v>
      </c>
      <c r="B579" s="3" t="s">
        <v>1157</v>
      </c>
      <c r="C579" s="3" t="s">
        <v>1158</v>
      </c>
    </row>
    <row r="580" ht="15.75" customHeight="1">
      <c r="A580" s="3" t="str">
        <f>IFERROR(__xludf.DUMMYFUNCTION("LOWER(SUBSTITUTE(REGEXREPLACE(B580, ""[^a-zA-Z\s]"", """"), "" "", ""-""))"),"best-childrens-shows-to-learn-spanish")</f>
        <v>best-childrens-shows-to-learn-spanish</v>
      </c>
      <c r="B580" s="3" t="s">
        <v>1159</v>
      </c>
      <c r="C580" s="3" t="s">
        <v>1160</v>
      </c>
    </row>
    <row r="581" ht="15.75" customHeight="1">
      <c r="A581" s="3" t="str">
        <f>IFERROR(__xludf.DUMMYFUNCTION("LOWER(SUBSTITUTE(REGEXREPLACE(B581, ""[^a-zA-Z\s]"", """"), "" "", ""-""))"),"is-greek-easy-to-learn-for-english-speakers")</f>
        <v>is-greek-easy-to-learn-for-english-speakers</v>
      </c>
      <c r="B581" s="3" t="s">
        <v>1161</v>
      </c>
      <c r="C581" s="3" t="s">
        <v>1162</v>
      </c>
    </row>
    <row r="582" ht="15.75" customHeight="1">
      <c r="A582" s="3" t="str">
        <f>IFERROR(__xludf.DUMMYFUNCTION("LOWER(SUBSTITUTE(REGEXREPLACE(B582, ""[^a-zA-Z\s]"", """"), "" "", ""-""))"),"best-surf-board-to-learn-on")</f>
        <v>best-surf-board-to-learn-on</v>
      </c>
      <c r="B582" s="3" t="s">
        <v>1163</v>
      </c>
      <c r="C582" s="3" t="s">
        <v>1164</v>
      </c>
    </row>
    <row r="583" ht="15.75" customHeight="1">
      <c r="A583" s="3" t="str">
        <f>IFERROR(__xludf.DUMMYFUNCTION("LOWER(SUBSTITUTE(REGEXREPLACE(B583, ""[^a-zA-Z\s]"", """"), "" "", ""-""))"),"when-does-a-kid-learn-to-ride-a-bike-without-training-wheels")</f>
        <v>when-does-a-kid-learn-to-ride-a-bike-without-training-wheels</v>
      </c>
      <c r="B583" s="3" t="s">
        <v>1165</v>
      </c>
      <c r="C583" s="3" t="s">
        <v>1166</v>
      </c>
    </row>
    <row r="584" ht="15.75" customHeight="1">
      <c r="A584" s="3" t="str">
        <f>IFERROR(__xludf.DUMMYFUNCTION("LOWER(SUBSTITUTE(REGEXREPLACE(B584, ""[^a-zA-Z\s]"", """"), "" "", ""-""))"),"best-book-to-learn-piano")</f>
        <v>best-book-to-learn-piano</v>
      </c>
      <c r="B584" s="3" t="s">
        <v>1167</v>
      </c>
      <c r="C584" s="3" t="s">
        <v>1168</v>
      </c>
    </row>
    <row r="585" ht="15.75" customHeight="1">
      <c r="A585" s="3" t="str">
        <f>IFERROR(__xludf.DUMMYFUNCTION("LOWER(SUBSTITUTE(REGEXREPLACE(B585, ""[^a-zA-Z\s]"", """"), "" "", ""-""))"),"what-martial-arts-should-i-learn")</f>
        <v>what-martial-arts-should-i-learn</v>
      </c>
      <c r="B585" s="3" t="s">
        <v>1169</v>
      </c>
      <c r="C585" s="3" t="s">
        <v>1170</v>
      </c>
    </row>
    <row r="586" ht="15.75" customHeight="1">
      <c r="A586" s="3" t="str">
        <f>IFERROR(__xludf.DUMMYFUNCTION("LOWER(SUBSTITUTE(REGEXREPLACE(B586, ""[^a-zA-Z\s]"", """"), "" "", ""-""))"),"how-to-learn-your-multiplication-fast")</f>
        <v>how-to-learn-your-multiplication-fast</v>
      </c>
      <c r="B586" s="3" t="s">
        <v>1171</v>
      </c>
      <c r="C586" s="3" t="s">
        <v>1172</v>
      </c>
    </row>
    <row r="587" ht="15.75" customHeight="1">
      <c r="A587" s="3" t="str">
        <f>IFERROR(__xludf.DUMMYFUNCTION("LOWER(SUBSTITUTE(REGEXREPLACE(B587, ""[^a-zA-Z\s]"", """"), "" "", ""-""))"),"linguistic-intelligence-is-the-potential-to-learn-and-use-spoken-and-written-languages")</f>
        <v>linguistic-intelligence-is-the-potential-to-learn-and-use-spoken-and-written-languages</v>
      </c>
      <c r="B587" s="3" t="s">
        <v>1173</v>
      </c>
      <c r="C587" s="3" t="s">
        <v>1174</v>
      </c>
    </row>
    <row r="588" ht="15.75" customHeight="1">
      <c r="A588" s="3" t="str">
        <f>IFERROR(__xludf.DUMMYFUNCTION("LOWER(SUBSTITUTE(REGEXREPLACE(B588, ""[^a-zA-Z\s]"", """"), "" "", ""-""))"),"best-acoustic-guitar-songs-to-learn")</f>
        <v>best-acoustic-guitar-songs-to-learn</v>
      </c>
      <c r="B588" s="3" t="s">
        <v>1175</v>
      </c>
      <c r="C588" s="3" t="s">
        <v>1176</v>
      </c>
    </row>
    <row r="589" ht="15.75" customHeight="1">
      <c r="A589" s="3" t="str">
        <f>IFERROR(__xludf.DUMMYFUNCTION("LOWER(SUBSTITUTE(REGEXREPLACE(B589, ""[^a-zA-Z\s]"", """"), "" "", ""-""))"),"what-are-the-top--hardest-languages-to-learn")</f>
        <v>what-are-the-top--hardest-languages-to-learn</v>
      </c>
      <c r="B589" s="3" t="s">
        <v>1177</v>
      </c>
      <c r="C589" s="3" t="s">
        <v>1178</v>
      </c>
    </row>
    <row r="590" ht="15.75" customHeight="1">
      <c r="A590" s="3" t="str">
        <f>IFERROR(__xludf.DUMMYFUNCTION("LOWER(SUBSTITUTE(REGEXREPLACE(B590, ""[^a-zA-Z\s]"", """"), "" "", ""-""))"),"can-anyone-learn-how-to-sing-well")</f>
        <v>can-anyone-learn-how-to-sing-well</v>
      </c>
      <c r="B590" s="3" t="s">
        <v>1179</v>
      </c>
      <c r="C590" s="3" t="s">
        <v>1180</v>
      </c>
    </row>
    <row r="591" ht="15.75" customHeight="1">
      <c r="A591" s="3" t="str">
        <f>IFERROR(__xludf.DUMMYFUNCTION("LOWER(SUBSTITUTE(REGEXREPLACE(B591, ""[^a-zA-Z\s]"", """"), "" "", ""-""))"),"easy-songs-to-learn-on-the-piano")</f>
        <v>easy-songs-to-learn-on-the-piano</v>
      </c>
      <c r="B591" s="3" t="s">
        <v>1181</v>
      </c>
      <c r="C591" s="3" t="s">
        <v>1182</v>
      </c>
    </row>
    <row r="592" ht="15.75" customHeight="1">
      <c r="A592" s="3" t="str">
        <f>IFERROR(__xludf.DUMMYFUNCTION("LOWER(SUBSTITUTE(REGEXREPLACE(B592, ""[^a-zA-Z\s]"", """"), "" "", ""-""))"),"how-i-learn-to-fly-movie")</f>
        <v>how-i-learn-to-fly-movie</v>
      </c>
      <c r="B592" s="3" t="s">
        <v>1183</v>
      </c>
      <c r="C592" s="3" t="s">
        <v>1184</v>
      </c>
    </row>
    <row r="593" ht="15.75" customHeight="1">
      <c r="A593" s="3" t="str">
        <f>IFERROR(__xludf.DUMMYFUNCTION("LOWER(SUBSTITUTE(REGEXREPLACE(B593, ""[^a-zA-Z\s]"", """"), "" "", ""-""))"),"when-does-luffy-learn-gear-")</f>
        <v>when-does-luffy-learn-gear-</v>
      </c>
      <c r="B593" s="3" t="s">
        <v>1185</v>
      </c>
      <c r="C593" s="3" t="s">
        <v>1186</v>
      </c>
    </row>
    <row r="594" ht="15.75" customHeight="1">
      <c r="A594" s="3" t="str">
        <f>IFERROR(__xludf.DUMMYFUNCTION("LOWER(SUBSTITUTE(REGEXREPLACE(B594, ""[^a-zA-Z\s]"", """"), "" "", ""-""))"),"song-to-learn-books-of-the-bible")</f>
        <v>song-to-learn-books-of-the-bible</v>
      </c>
      <c r="B594" s="3" t="s">
        <v>1187</v>
      </c>
      <c r="C594" s="3" t="s">
        <v>1188</v>
      </c>
    </row>
    <row r="595" ht="15.75" customHeight="1">
      <c r="A595" s="3" t="str">
        <f>IFERROR(__xludf.DUMMYFUNCTION("LOWER(SUBSTITUTE(REGEXREPLACE(B595, ""[^a-zA-Z\s]"", """"), "" "", ""-""))"),"how-long-does-javascript-take-to-learn")</f>
        <v>how-long-does-javascript-take-to-learn</v>
      </c>
      <c r="B595" s="3" t="s">
        <v>1189</v>
      </c>
      <c r="C595" s="3" t="s">
        <v>1190</v>
      </c>
    </row>
    <row r="596" ht="15.75" customHeight="1">
      <c r="A596" s="3" t="str">
        <f>IFERROR(__xludf.DUMMYFUNCTION("LOWER(SUBSTITUTE(REGEXREPLACE(B596, ""[^a-zA-Z\s]"", """"), "" "", ""-""))"),"best-book-to-learn-how-to-invest")</f>
        <v>best-book-to-learn-how-to-invest</v>
      </c>
      <c r="B596" s="3" t="s">
        <v>1191</v>
      </c>
      <c r="C596" s="3" t="s">
        <v>1192</v>
      </c>
    </row>
    <row r="597" ht="15.75" customHeight="1">
      <c r="A597" s="3" t="str">
        <f>IFERROR(__xludf.DUMMYFUNCTION("LOWER(SUBSTITUTE(REGEXREPLACE(B597, ""[^a-zA-Z\s]"", """"), "" "", ""-""))"),"how-hard-is-it-to-learn-polish")</f>
        <v>how-hard-is-it-to-learn-polish</v>
      </c>
      <c r="B597" s="3" t="s">
        <v>1193</v>
      </c>
      <c r="C597" s="3" t="s">
        <v>1194</v>
      </c>
    </row>
    <row r="598" ht="15.75" customHeight="1">
      <c r="A598" s="3" t="str">
        <f>IFERROR(__xludf.DUMMYFUNCTION("LOWER(SUBSTITUTE(REGEXREPLACE(B598, ""[^a-zA-Z\s]"", """"), "" "", ""-""))"),"learn-how-to-draw-book")</f>
        <v>learn-how-to-draw-book</v>
      </c>
      <c r="B598" s="3" t="s">
        <v>1195</v>
      </c>
      <c r="C598" s="3" t="s">
        <v>1196</v>
      </c>
    </row>
    <row r="599" ht="15.75" customHeight="1">
      <c r="A599" s="3" t="str">
        <f>IFERROR(__xludf.DUMMYFUNCTION("LOWER(SUBSTITUTE(REGEXREPLACE(B599, ""[^a-zA-Z\s]"", """"), "" "", ""-""))"),"what-coding-language-should-i-learn-to-get-a-job")</f>
        <v>what-coding-language-should-i-learn-to-get-a-job</v>
      </c>
      <c r="B599" s="3" t="s">
        <v>1197</v>
      </c>
      <c r="C599" s="3" t="s">
        <v>1198</v>
      </c>
    </row>
    <row r="600" ht="15.75" customHeight="1">
      <c r="A600" s="3" t="str">
        <f>IFERROR(__xludf.DUMMYFUNCTION("LOWER(SUBSTITUTE(REGEXREPLACE(B600, ""[^a-zA-Z\s]"", """"), "" "", ""-""))"),"how-to-learn-sheet-music-for-guitar")</f>
        <v>how-to-learn-sheet-music-for-guitar</v>
      </c>
      <c r="B600" s="3" t="s">
        <v>1199</v>
      </c>
      <c r="C600" s="3" t="s">
        <v>1200</v>
      </c>
    </row>
    <row r="601" ht="15.75" customHeight="1">
      <c r="A601" s="3" t="str">
        <f>IFERROR(__xludf.DUMMYFUNCTION("LOWER(SUBSTITUTE(REGEXREPLACE(B601, ""[^a-zA-Z\s]"", """"), "" "", ""-""))"),"best-app-to-learn-german")</f>
        <v>best-app-to-learn-german</v>
      </c>
      <c r="B601" s="3" t="s">
        <v>1201</v>
      </c>
      <c r="C601" s="3" t="s">
        <v>1202</v>
      </c>
    </row>
    <row r="602" ht="15.75" customHeight="1">
      <c r="A602" s="3" t="str">
        <f>IFERROR(__xludf.DUMMYFUNCTION("LOWER(SUBSTITUTE(REGEXREPLACE(B602, ""[^a-zA-Z\s]"", """"), "" "", ""-""))"),"what-grade-do-u-learn-trigonometry")</f>
        <v>what-grade-do-u-learn-trigonometry</v>
      </c>
      <c r="B602" s="3" t="s">
        <v>1203</v>
      </c>
      <c r="C602" s="3" t="s">
        <v>1204</v>
      </c>
    </row>
    <row r="603" ht="15.75" customHeight="1">
      <c r="A603" s="3" t="str">
        <f>IFERROR(__xludf.DUMMYFUNCTION("LOWER(SUBSTITUTE(REGEXREPLACE(B603, ""[^a-zA-Z\s]"", """"), "" "", ""-""))"),"best-website-to-learn-coding")</f>
        <v>best-website-to-learn-coding</v>
      </c>
      <c r="B603" s="3" t="s">
        <v>1205</v>
      </c>
      <c r="C603" s="3" t="s">
        <v>1206</v>
      </c>
    </row>
    <row r="604" ht="15.75" customHeight="1">
      <c r="A604" s="3" t="str">
        <f>IFERROR(__xludf.DUMMYFUNCTION("LOWER(SUBSTITUTE(REGEXREPLACE(B604, ""[^a-zA-Z\s]"", """"), "" "", ""-""))"),"what-episode-does-luffy-learn-about-haki")</f>
        <v>what-episode-does-luffy-learn-about-haki</v>
      </c>
      <c r="B604" s="3" t="s">
        <v>1207</v>
      </c>
      <c r="C604" s="3" t="s">
        <v>1208</v>
      </c>
    </row>
    <row r="605" ht="15.75" customHeight="1">
      <c r="A605" s="3" t="str">
        <f>IFERROR(__xludf.DUMMYFUNCTION("LOWER(SUBSTITUTE(REGEXREPLACE(B605, ""[^a-zA-Z\s]"", """"), "" "", ""-""))"),"what-musical-instrument-should-i-learn")</f>
        <v>what-musical-instrument-should-i-learn</v>
      </c>
      <c r="B605" s="3" t="s">
        <v>1209</v>
      </c>
      <c r="C605" s="3" t="s">
        <v>1210</v>
      </c>
    </row>
    <row r="606" ht="15.75" customHeight="1">
      <c r="A606" s="3" t="str">
        <f>IFERROR(__xludf.DUMMYFUNCTION("LOWER(SUBSTITUTE(REGEXREPLACE(B606, ""[^a-zA-Z\s]"", """"), "" "", ""-""))"),"what-is-the-best-martial-arts-to-learn")</f>
        <v>what-is-the-best-martial-arts-to-learn</v>
      </c>
      <c r="B606" s="3" t="s">
        <v>1211</v>
      </c>
      <c r="C606" s="3" t="s">
        <v>1212</v>
      </c>
    </row>
    <row r="607" ht="15.75" customHeight="1">
      <c r="A607" s="3" t="str">
        <f>IFERROR(__xludf.DUMMYFUNCTION("LOWER(SUBSTITUTE(REGEXREPLACE(B607, ""[^a-zA-Z\s]"", """"), "" "", ""-""))"),"when-does-naruto-learn-six-paths-sage-mode")</f>
        <v>when-does-naruto-learn-six-paths-sage-mode</v>
      </c>
      <c r="B607" s="3" t="s">
        <v>1213</v>
      </c>
      <c r="C607" s="3" t="s">
        <v>1214</v>
      </c>
    </row>
    <row r="608" ht="15.75" customHeight="1">
      <c r="A608" s="3" t="str">
        <f>IFERROR(__xludf.DUMMYFUNCTION("LOWER(SUBSTITUTE(REGEXREPLACE(B608, ""[^a-zA-Z\s]"", """"), "" "", ""-""))"),"learn-how-to-be-a-truck-dispatcher")</f>
        <v>learn-how-to-be-a-truck-dispatcher</v>
      </c>
      <c r="B608" s="3" t="s">
        <v>1215</v>
      </c>
      <c r="C608" s="3" t="s">
        <v>1216</v>
      </c>
    </row>
    <row r="609" ht="15.75" customHeight="1">
      <c r="A609" s="3" t="str">
        <f>IFERROR(__xludf.DUMMYFUNCTION("LOWER(SUBSTITUTE(REGEXREPLACE(B609, ""[^a-zA-Z\s]"", """"), "" "", ""-""))"),"best-software-to-learn-japanese")</f>
        <v>best-software-to-learn-japanese</v>
      </c>
      <c r="B609" s="3" t="s">
        <v>1217</v>
      </c>
      <c r="C609" s="3" t="s">
        <v>1218</v>
      </c>
    </row>
    <row r="610" ht="15.75" customHeight="1">
      <c r="A610" s="3" t="str">
        <f>IFERROR(__xludf.DUMMYFUNCTION("LOWER(SUBSTITUTE(REGEXREPLACE(B610, ""[^a-zA-Z\s]"", """"), "" "", ""-""))"),"best-show-to-watch-to-learn-spanish")</f>
        <v>best-show-to-watch-to-learn-spanish</v>
      </c>
      <c r="B610" s="3" t="s">
        <v>1219</v>
      </c>
      <c r="C610" s="3" t="s">
        <v>1220</v>
      </c>
    </row>
    <row r="611" ht="15.75" customHeight="1">
      <c r="A611" s="3" t="str">
        <f>IFERROR(__xludf.DUMMYFUNCTION("LOWER(SUBSTITUTE(REGEXREPLACE(B611, ""[^a-zA-Z\s]"", """"), "" "", ""-""))"),"basketball-tricks-to-learn")</f>
        <v>basketball-tricks-to-learn</v>
      </c>
      <c r="B611" s="3" t="s">
        <v>1221</v>
      </c>
      <c r="C611" s="3" t="s">
        <v>1222</v>
      </c>
    </row>
    <row r="612" ht="15.75" customHeight="1">
      <c r="A612" s="3" t="str">
        <f>IFERROR(__xludf.DUMMYFUNCTION("LOWER(SUBSTITUTE(REGEXREPLACE(B612, ""[^a-zA-Z\s]"", """"), "" "", ""-""))"),"how-hard-is-korean-to-learn")</f>
        <v>how-hard-is-korean-to-learn</v>
      </c>
      <c r="B612" s="3" t="s">
        <v>1223</v>
      </c>
      <c r="C612" s="3" t="s">
        <v>1224</v>
      </c>
    </row>
    <row r="613" ht="15.75" customHeight="1">
      <c r="A613" s="3" t="str">
        <f>IFERROR(__xludf.DUMMYFUNCTION("LOWER(SUBSTITUTE(REGEXREPLACE(B613, ""[^a-zA-Z\s]"", """"), "" "", ""-""))"),"should-i-learn-multiple-languages-at-once")</f>
        <v>should-i-learn-multiple-languages-at-once</v>
      </c>
      <c r="B613" s="3" t="s">
        <v>1225</v>
      </c>
      <c r="C613" s="3" t="s">
        <v>1226</v>
      </c>
    </row>
    <row r="614" ht="15.75" customHeight="1">
      <c r="A614" s="3" t="str">
        <f>IFERROR(__xludf.DUMMYFUNCTION("LOWER(SUBSTITUTE(REGEXREPLACE(B614, ""[^a-zA-Z\s]"", """"), "" "", ""-""))"),"is-it-easy-to-learn-piano")</f>
        <v>is-it-easy-to-learn-piano</v>
      </c>
      <c r="B614" s="3" t="s">
        <v>1227</v>
      </c>
      <c r="C614" s="3" t="s">
        <v>1228</v>
      </c>
    </row>
    <row r="615" ht="15.75" customHeight="1">
      <c r="A615" s="3" t="str">
        <f>IFERROR(__xludf.DUMMYFUNCTION("LOWER(SUBSTITUTE(REGEXREPLACE(B615, ""[^a-zA-Z\s]"", """"), "" "", ""-""))"),"how-long-does-it-take-the-average-person-to-learn-how-to-drive")</f>
        <v>how-long-does-it-take-the-average-person-to-learn-how-to-drive</v>
      </c>
      <c r="B615" s="3" t="s">
        <v>1229</v>
      </c>
      <c r="C615" s="3" t="s">
        <v>1230</v>
      </c>
    </row>
    <row r="616" ht="15.75" customHeight="1">
      <c r="A616" s="3" t="str">
        <f>IFERROR(__xludf.DUMMYFUNCTION("LOWER(SUBSTITUTE(REGEXREPLACE(B616, ""[^a-zA-Z\s]"", """"), "" "", ""-""))"),"ihop-academylearn")</f>
        <v>ihop-academylearn</v>
      </c>
      <c r="B616" s="3" t="s">
        <v>1231</v>
      </c>
      <c r="C616" s="3" t="s">
        <v>1232</v>
      </c>
    </row>
    <row r="617" ht="15.75" customHeight="1">
      <c r="A617" s="3" t="str">
        <f>IFERROR(__xludf.DUMMYFUNCTION("LOWER(SUBSTITUTE(REGEXREPLACE(B617, ""[^a-zA-Z\s]"", """"), "" "", ""-""))"),"best-chess-openings-to-learn")</f>
        <v>best-chess-openings-to-learn</v>
      </c>
      <c r="B617" s="3" t="s">
        <v>1233</v>
      </c>
      <c r="C617" s="3" t="s">
        <v>1234</v>
      </c>
    </row>
    <row r="618" ht="15.75" customHeight="1">
      <c r="A618" s="3" t="str">
        <f>IFERROR(__xludf.DUMMYFUNCTION("LOWER(SUBSTITUTE(REGEXREPLACE(B618, ""[^a-zA-Z\s]"", """"), "" "", ""-""))"),"learn-amazon-fba-free")</f>
        <v>learn-amazon-fba-free</v>
      </c>
      <c r="B618" s="3" t="s">
        <v>1235</v>
      </c>
      <c r="C618" s="3" t="s">
        <v>1236</v>
      </c>
    </row>
    <row r="619" ht="15.75" customHeight="1">
      <c r="A619" s="3" t="str">
        <f>IFERROR(__xludf.DUMMYFUNCTION("LOWER(SUBSTITUTE(REGEXREPLACE(B619, ""[^a-zA-Z\s]"", """"), "" "", ""-""))"),"best-songs-to-learn-drums")</f>
        <v>best-songs-to-learn-drums</v>
      </c>
      <c r="B619" s="3" t="s">
        <v>1237</v>
      </c>
      <c r="C619" s="3" t="s">
        <v>1238</v>
      </c>
    </row>
    <row r="620" ht="15.75" customHeight="1">
      <c r="A620" s="3" t="str">
        <f>IFERROR(__xludf.DUMMYFUNCTION("LOWER(SUBSTITUTE(REGEXREPLACE(B620, ""[^a-zA-Z\s]"", """"), "" "", ""-""))"),"what-level-does-maushold-learn-population-bomb")</f>
        <v>what-level-does-maushold-learn-population-bomb</v>
      </c>
      <c r="B620" s="3" t="s">
        <v>1239</v>
      </c>
      <c r="C620" s="3" t="s">
        <v>1240</v>
      </c>
    </row>
    <row r="621" ht="15.75" customHeight="1">
      <c r="A621" s="3" t="str">
        <f>IFERROR(__xludf.DUMMYFUNCTION("LOWER(SUBSTITUTE(REGEXREPLACE(B621, ""[^a-zA-Z\s]"", """"), "" "", ""-""))"),"driving-school-to-learn-manual")</f>
        <v>driving-school-to-learn-manual</v>
      </c>
      <c r="B621" s="3" t="s">
        <v>1241</v>
      </c>
      <c r="C621" s="3" t="s">
        <v>1242</v>
      </c>
    </row>
    <row r="622" ht="15.75" customHeight="1">
      <c r="A622" s="3" t="str">
        <f>IFERROR(__xludf.DUMMYFUNCTION("LOWER(SUBSTITUTE(REGEXREPLACE(B622, ""[^a-zA-Z\s]"", """"), "" "", ""-""))"),"best-way-to-learn-to-ride-a-motorcycle")</f>
        <v>best-way-to-learn-to-ride-a-motorcycle</v>
      </c>
      <c r="B622" s="3" t="s">
        <v>1243</v>
      </c>
      <c r="C622" s="3" t="s">
        <v>1244</v>
      </c>
    </row>
    <row r="623" ht="15.75" customHeight="1">
      <c r="A623" s="3" t="str">
        <f>IFERROR(__xludf.DUMMYFUNCTION("LOWER(SUBSTITUTE(REGEXREPLACE(B623, ""[^a-zA-Z\s]"", """"), "" "", ""-""))"),"what-is-the-hardest-code-to-learn")</f>
        <v>what-is-the-hardest-code-to-learn</v>
      </c>
      <c r="B623" s="3" t="s">
        <v>1245</v>
      </c>
      <c r="C623" s="3" t="s">
        <v>1246</v>
      </c>
    </row>
    <row r="624" ht="15.75" customHeight="1">
      <c r="A624" s="3" t="str">
        <f>IFERROR(__xludf.DUMMYFUNCTION("LOWER(SUBSTITUTE(REGEXREPLACE(B624, ""[^a-zA-Z\s]"", """"), "" "", ""-""))"),"learn-to-code-while-getting-paid")</f>
        <v>learn-to-code-while-getting-paid</v>
      </c>
      <c r="B624" s="3" t="s">
        <v>1247</v>
      </c>
      <c r="C624" s="3" t="s">
        <v>1248</v>
      </c>
    </row>
    <row r="625" ht="15.75" customHeight="1">
      <c r="A625" s="3" t="str">
        <f>IFERROR(__xludf.DUMMYFUNCTION("LOWER(SUBSTITUTE(REGEXREPLACE(B625, ""[^a-zA-Z\s]"", """"), "" "", ""-""))"),"how-to-learn-constellations")</f>
        <v>how-to-learn-constellations</v>
      </c>
      <c r="B625" s="3" t="s">
        <v>1249</v>
      </c>
      <c r="C625" s="3" t="s">
        <v>1250</v>
      </c>
    </row>
    <row r="626" ht="15.75" customHeight="1">
      <c r="A626" s="3" t="str">
        <f>IFERROR(__xludf.DUMMYFUNCTION("LOWER(SUBSTITUTE(REGEXREPLACE(B626, ""[^a-zA-Z\s]"", """"), "" "", ""-""))"),"best-ways-to-learn-vietnamese")</f>
        <v>best-ways-to-learn-vietnamese</v>
      </c>
      <c r="B626" s="3" t="s">
        <v>1251</v>
      </c>
      <c r="C626" s="3" t="s">
        <v>1252</v>
      </c>
    </row>
    <row r="627" ht="15.75" customHeight="1">
      <c r="A627" s="3" t="str">
        <f>IFERROR(__xludf.DUMMYFUNCTION("LOWER(SUBSTITUTE(REGEXREPLACE(B627, ""[^a-zA-Z\s]"", """"), "" "", ""-""))"),"remembering-unix-desktops-what-learn-them")</f>
        <v>remembering-unix-desktops-what-learn-them</v>
      </c>
      <c r="B627" s="3" t="s">
        <v>1253</v>
      </c>
      <c r="C627" s="3" t="s">
        <v>1254</v>
      </c>
    </row>
    <row r="628" ht="15.75" customHeight="1">
      <c r="A628" s="3" t="str">
        <f>IFERROR(__xludf.DUMMYFUNCTION("LOWER(SUBSTITUTE(REGEXREPLACE(B628, ""[^a-zA-Z\s]"", """"), "" "", ""-""))"),"how-difficult-is-it-to-learn-guitar")</f>
        <v>how-difficult-is-it-to-learn-guitar</v>
      </c>
      <c r="B628" s="3" t="s">
        <v>1255</v>
      </c>
      <c r="C628" s="3" t="s">
        <v>1256</v>
      </c>
    </row>
    <row r="629" ht="15.75" customHeight="1">
      <c r="A629" s="3" t="str">
        <f>IFERROR(__xludf.DUMMYFUNCTION("LOWER(SUBSTITUTE(REGEXREPLACE(B629, ""[^a-zA-Z\s]"", """"), "" "", ""-""))"),"how-to-learn-magento--development")</f>
        <v>how-to-learn-magento--development</v>
      </c>
      <c r="B629" s="3" t="s">
        <v>1257</v>
      </c>
      <c r="C629" s="3" t="s">
        <v>1258</v>
      </c>
    </row>
    <row r="630" ht="15.75" customHeight="1">
      <c r="A630" s="3" t="str">
        <f>IFERROR(__xludf.DUMMYFUNCTION("LOWER(SUBSTITUTE(REGEXREPLACE(B630, ""[^a-zA-Z\s]"", """"), "" "", ""-""))"),"learn-asl-near-me")</f>
        <v>learn-asl-near-me</v>
      </c>
      <c r="B630" s="3" t="s">
        <v>1259</v>
      </c>
      <c r="C630" s="3" t="s">
        <v>1260</v>
      </c>
    </row>
    <row r="631" ht="15.75" customHeight="1">
      <c r="A631" s="3" t="str">
        <f>IFERROR(__xludf.DUMMYFUNCTION("LOWER(SUBSTITUTE(REGEXREPLACE(B631, ""[^a-zA-Z\s]"", """"), "" "", ""-""))"),"imprint-learn-visually")</f>
        <v>imprint-learn-visually</v>
      </c>
      <c r="B631" s="3" t="s">
        <v>1261</v>
      </c>
      <c r="C631" s="3" t="s">
        <v>1262</v>
      </c>
    </row>
    <row r="632" ht="15.75" customHeight="1">
      <c r="A632" s="3" t="str">
        <f>IFERROR(__xludf.DUMMYFUNCTION("LOWER(SUBSTITUTE(REGEXREPLACE(B632, ""[^a-zA-Z\s]"", """"), "" "", ""-""))"),"is-sign-language-easy-to-learn")</f>
        <v>is-sign-language-easy-to-learn</v>
      </c>
      <c r="B632" s="3" t="s">
        <v>1263</v>
      </c>
      <c r="C632" s="3" t="s">
        <v>1264</v>
      </c>
    </row>
    <row r="633" ht="15.75" customHeight="1">
      <c r="A633" s="3" t="str">
        <f>IFERROR(__xludf.DUMMYFUNCTION("LOWER(SUBSTITUTE(REGEXREPLACE(B633, ""[^a-zA-Z\s]"", """"), "" "", ""-""))"),"what-grade-do-you-learn-area-and-perimeter")</f>
        <v>what-grade-do-you-learn-area-and-perimeter</v>
      </c>
      <c r="B633" s="3" t="s">
        <v>1265</v>
      </c>
      <c r="C633" s="3" t="s">
        <v>1266</v>
      </c>
    </row>
    <row r="634" ht="15.75" customHeight="1">
      <c r="A634" s="3" t="str">
        <f>IFERROR(__xludf.DUMMYFUNCTION("LOWER(SUBSTITUTE(REGEXREPLACE(B634, ""[^a-zA-Z\s]"", """"), "" "", ""-""))"),"learn-to-lockpick-kit")</f>
        <v>learn-to-lockpick-kit</v>
      </c>
      <c r="B634" s="3" t="s">
        <v>1267</v>
      </c>
      <c r="C634" s="3" t="s">
        <v>1268</v>
      </c>
    </row>
    <row r="635" ht="15.75" customHeight="1">
      <c r="A635" s="3" t="str">
        <f>IFERROR(__xludf.DUMMYFUNCTION("LOWER(SUBSTITUTE(REGEXREPLACE(B635, ""[^a-zA-Z\s]"", """"), "" "", ""-""))"),"how-long-it-takes-to-learn-to-drive")</f>
        <v>how-long-it-takes-to-learn-to-drive</v>
      </c>
      <c r="B635" s="3" t="s">
        <v>1269</v>
      </c>
      <c r="C635" s="3" t="s">
        <v>1270</v>
      </c>
    </row>
    <row r="636" ht="15.75" customHeight="1">
      <c r="A636" s="3" t="str">
        <f>IFERROR(__xludf.DUMMYFUNCTION("LOWER(SUBSTITUTE(REGEXREPLACE(B636, ""[^a-zA-Z\s]"", """"), "" "", ""-""))"),"is-electrician-hard-to-learn")</f>
        <v>is-electrician-hard-to-learn</v>
      </c>
      <c r="B636" s="3" t="s">
        <v>1271</v>
      </c>
      <c r="C636" s="3" t="s">
        <v>1272</v>
      </c>
    </row>
    <row r="637" ht="15.75" customHeight="1">
      <c r="A637" s="3" t="str">
        <f>IFERROR(__xludf.DUMMYFUNCTION("LOWER(SUBSTITUTE(REGEXREPLACE(B637, ""[^a-zA-Z\s]"", """"), "" "", ""-""))"),"how-long-does-it-take-to-learn-driving")</f>
        <v>how-long-does-it-take-to-learn-driving</v>
      </c>
      <c r="B637" s="3" t="s">
        <v>1273</v>
      </c>
      <c r="C637" s="3" t="s">
        <v>1274</v>
      </c>
    </row>
    <row r="638" ht="15.75" customHeight="1">
      <c r="A638" s="3" t="str">
        <f>IFERROR(__xludf.DUMMYFUNCTION("LOWER(SUBSTITUTE(REGEXREPLACE(B638, ""[^a-zA-Z\s]"", """"), "" "", ""-""))"),"best-way-to-learn-korean")</f>
        <v>best-way-to-learn-korean</v>
      </c>
      <c r="B638" s="3" t="s">
        <v>1275</v>
      </c>
      <c r="C638" s="3" t="s">
        <v>1276</v>
      </c>
    </row>
    <row r="639" ht="15.75" customHeight="1">
      <c r="A639" s="3" t="str">
        <f>IFERROR(__xludf.DUMMYFUNCTION("LOWER(SUBSTITUTE(REGEXREPLACE(B639, ""[^a-zA-Z\s]"", """"), "" "", ""-""))"),"what-can-we-learn-from-earths-strata")</f>
        <v>what-can-we-learn-from-earths-strata</v>
      </c>
      <c r="B639" s="3" t="s">
        <v>1277</v>
      </c>
      <c r="C639" s="3" t="s">
        <v>1278</v>
      </c>
    </row>
    <row r="640" ht="15.75" customHeight="1">
      <c r="A640" s="3" t="str">
        <f>IFERROR(__xludf.DUMMYFUNCTION("LOWER(SUBSTITUTE(REGEXREPLACE(B640, ""[^a-zA-Z\s]"", """"), "" "", ""-""))"),"what-do-th-graders-learn-in-history")</f>
        <v>what-do-th-graders-learn-in-history</v>
      </c>
      <c r="B640" s="3" t="s">
        <v>1279</v>
      </c>
      <c r="C640" s="3" t="s">
        <v>1280</v>
      </c>
    </row>
    <row r="641" ht="15.75" customHeight="1">
      <c r="A641" s="3" t="str">
        <f>IFERROR(__xludf.DUMMYFUNCTION("LOWER(SUBSTITUTE(REGEXREPLACE(B641, ""[^a-zA-Z\s]"", """"), "" "", ""-""))"),"i-came-to-mexico-to-learn-spanish-in-spanish-duolingo")</f>
        <v>i-came-to-mexico-to-learn-spanish-in-spanish-duolingo</v>
      </c>
      <c r="B641" s="3" t="s">
        <v>1281</v>
      </c>
      <c r="C641" s="3" t="s">
        <v>1282</v>
      </c>
    </row>
    <row r="642" ht="15.75" customHeight="1">
      <c r="A642" s="3" t="str">
        <f>IFERROR(__xludf.DUMMYFUNCTION("LOWER(SUBSTITUTE(REGEXREPLACE(B642, ""[^a-zA-Z\s]"", """"), "" "", ""-""))"),"learn-to-crochet-kits-for-beginners")</f>
        <v>learn-to-crochet-kits-for-beginners</v>
      </c>
      <c r="B642" s="3" t="s">
        <v>1283</v>
      </c>
      <c r="C642" s="3" t="s">
        <v>1284</v>
      </c>
    </row>
    <row r="643" ht="15.75" customHeight="1">
      <c r="A643" s="3" t="str">
        <f>IFERROR(__xludf.DUMMYFUNCTION("LOWER(SUBSTITUTE(REGEXREPLACE(B643, ""[^a-zA-Z\s]"", """"), "" "", ""-""))"),"how-to-learn-how-to-operate-heavy-equipment")</f>
        <v>how-to-learn-how-to-operate-heavy-equipment</v>
      </c>
      <c r="B643" s="3" t="s">
        <v>1285</v>
      </c>
      <c r="C643" s="3" t="s">
        <v>1286</v>
      </c>
    </row>
    <row r="644" ht="15.75" customHeight="1">
      <c r="A644" s="3" t="str">
        <f>IFERROR(__xludf.DUMMYFUNCTION("LOWER(SUBSTITUTE(REGEXREPLACE(B644, ""[^a-zA-Z\s]"", """"), "" "", ""-""))"),"coloring-and-learn")</f>
        <v>coloring-and-learn</v>
      </c>
      <c r="B644" s="3" t="s">
        <v>1287</v>
      </c>
      <c r="C644" s="3" t="s">
        <v>1288</v>
      </c>
    </row>
    <row r="645" ht="15.75" customHeight="1">
      <c r="A645" s="3" t="str">
        <f>IFERROR(__xludf.DUMMYFUNCTION("LOWER(SUBSTITUTE(REGEXREPLACE(B645, ""[^a-zA-Z\s]"", """"), "" "", ""-""))"),"what-martial-art-should-i-learn")</f>
        <v>what-martial-art-should-i-learn</v>
      </c>
      <c r="B645" s="3" t="s">
        <v>1289</v>
      </c>
      <c r="C645" s="3" t="s">
        <v>1290</v>
      </c>
    </row>
    <row r="646" ht="15.75" customHeight="1">
      <c r="A646" s="3" t="str">
        <f>IFERROR(__xludf.DUMMYFUNCTION("LOWER(SUBSTITUTE(REGEXREPLACE(B646, ""[^a-zA-Z\s]"", """"), "" "", ""-""))"),"how-long-to-learn-plumbing")</f>
        <v>how-long-to-learn-plumbing</v>
      </c>
      <c r="B646" s="3" t="s">
        <v>1291</v>
      </c>
      <c r="C646" s="3" t="s">
        <v>1292</v>
      </c>
    </row>
    <row r="647" ht="15.75" customHeight="1">
      <c r="A647" s="3" t="str">
        <f>IFERROR(__xludf.DUMMYFUNCTION("LOWER(SUBSTITUTE(REGEXREPLACE(B647, ""[^a-zA-Z\s]"", """"), "" "", ""-""))"),"spanish-hard-to-learn")</f>
        <v>spanish-hard-to-learn</v>
      </c>
      <c r="B647" s="3" t="s">
        <v>1293</v>
      </c>
      <c r="C647" s="3" t="s">
        <v>1294</v>
      </c>
    </row>
    <row r="648" ht="15.75" customHeight="1">
      <c r="A648" s="3" t="str">
        <f>IFERROR(__xludf.DUMMYFUNCTION("LOWER(SUBSTITUTE(REGEXREPLACE(B648, ""[^a-zA-Z\s]"", """"), "" "", ""-""))"),"is-clarinet-hard-to-learn")</f>
        <v>is-clarinet-hard-to-learn</v>
      </c>
      <c r="B648" s="3" t="s">
        <v>1295</v>
      </c>
      <c r="C648" s="3" t="s">
        <v>1296</v>
      </c>
    </row>
    <row r="649" ht="15.75" customHeight="1">
      <c r="A649" s="3" t="str">
        <f>IFERROR(__xludf.DUMMYFUNCTION("LOWER(SUBSTITUTE(REGEXREPLACE(B649, ""[^a-zA-Z\s]"", """"), "" "", ""-""))"),"learn-aws-from-scratch")</f>
        <v>learn-aws-from-scratch</v>
      </c>
      <c r="B649" s="3" t="s">
        <v>1297</v>
      </c>
      <c r="C649" s="3" t="s">
        <v>1298</v>
      </c>
    </row>
    <row r="650" ht="15.75" customHeight="1">
      <c r="A650" s="3" t="str">
        <f>IFERROR(__xludf.DUMMYFUNCTION("LOWER(SUBSTITUTE(REGEXREPLACE(B650, ""[^a-zA-Z\s]"", """"), "" "", ""-""))"),"easy-languages-to-learn-for-spanish-speakers")</f>
        <v>easy-languages-to-learn-for-spanish-speakers</v>
      </c>
      <c r="B650" s="3" t="s">
        <v>1299</v>
      </c>
      <c r="C650" s="3" t="s">
        <v>1300</v>
      </c>
    </row>
    <row r="651" ht="15.75" customHeight="1">
      <c r="A651" s="3" t="str">
        <f>IFERROR(__xludf.DUMMYFUNCTION("LOWER(SUBSTITUTE(REGEXREPLACE(B651, ""[^a-zA-Z\s]"", """"), "" "", ""-""))"),"how-hard-to-learn-hebrew")</f>
        <v>how-hard-to-learn-hebrew</v>
      </c>
      <c r="B651" s="3" t="s">
        <v>1301</v>
      </c>
      <c r="C651" s="3" t="s">
        <v>1302</v>
      </c>
    </row>
    <row r="652" ht="15.75" customHeight="1">
      <c r="A652" s="3" t="str">
        <f>IFERROR(__xludf.DUMMYFUNCTION("LOWER(SUBSTITUTE(REGEXREPLACE(B652, ""[^a-zA-Z\s]"", """"), "" "", ""-""))"),"what-do-you-learn-in-surgical-tech-school")</f>
        <v>what-do-you-learn-in-surgical-tech-school</v>
      </c>
      <c r="B652" s="3" t="s">
        <v>1303</v>
      </c>
      <c r="C652" s="3" t="s">
        <v>1304</v>
      </c>
    </row>
    <row r="653" ht="15.75" customHeight="1">
      <c r="A653" s="3" t="str">
        <f>IFERROR(__xludf.DUMMYFUNCTION("LOWER(SUBSTITUTE(REGEXREPLACE(B653, ""[^a-zA-Z\s]"", """"), "" "", ""-""))"),"is-persian-a-hard-language-to-learn")</f>
        <v>is-persian-a-hard-language-to-learn</v>
      </c>
      <c r="B653" s="3" t="s">
        <v>1305</v>
      </c>
      <c r="C653" s="3" t="s">
        <v>1306</v>
      </c>
    </row>
    <row r="654" ht="15.75" customHeight="1">
      <c r="A654" s="3" t="str">
        <f>IFERROR(__xludf.DUMMYFUNCTION("LOWER(SUBSTITUTE(REGEXREPLACE(B654, ""[^a-zA-Z\s]"", """"), "" "", ""-""))"),"how-long-to-learn-welding")</f>
        <v>how-long-to-learn-welding</v>
      </c>
      <c r="B654" s="3" t="s">
        <v>1307</v>
      </c>
      <c r="C654" s="3" t="s">
        <v>1308</v>
      </c>
    </row>
    <row r="655" ht="15.75" customHeight="1">
      <c r="A655" s="3" t="str">
        <f>IFERROR(__xludf.DUMMYFUNCTION("LOWER(SUBSTITUTE(REGEXREPLACE(B655, ""[^a-zA-Z\s]"", """"), "" "", ""-""))"),"laugh-and-learn-fisherprice")</f>
        <v>laugh-and-learn-fisherprice</v>
      </c>
      <c r="B655" s="3" t="s">
        <v>1309</v>
      </c>
      <c r="C655" s="3" t="s">
        <v>1310</v>
      </c>
    </row>
    <row r="656" ht="15.75" customHeight="1">
      <c r="A656" s="3" t="str">
        <f>IFERROR(__xludf.DUMMYFUNCTION("LOWER(SUBSTITUTE(REGEXREPLACE(B656, ""[^a-zA-Z\s]"", """"), "" "", ""-""))"),"duolingo-learn-arabic")</f>
        <v>duolingo-learn-arabic</v>
      </c>
      <c r="B656" s="3" t="s">
        <v>1311</v>
      </c>
      <c r="C656" s="3" t="s">
        <v>1312</v>
      </c>
    </row>
    <row r="657" ht="15.75" customHeight="1">
      <c r="A657" s="3" t="str">
        <f>IFERROR(__xludf.DUMMYFUNCTION("LOWER(SUBSTITUTE(REGEXREPLACE(B657, ""[^a-zA-Z\s]"", """"), "" "", ""-""))"),"adam-silver-get-ready-to-learn-chinese")</f>
        <v>adam-silver-get-ready-to-learn-chinese</v>
      </c>
      <c r="B657" s="3" t="s">
        <v>1313</v>
      </c>
      <c r="C657" s="3" t="s">
        <v>1314</v>
      </c>
    </row>
    <row r="658" ht="15.75" customHeight="1">
      <c r="A658" s="3" t="str">
        <f>IFERROR(__xludf.DUMMYFUNCTION("LOWER(SUBSTITUTE(REGEXREPLACE(B658, ""[^a-zA-Z\s]"", """"), "" "", ""-""))"),"another-word-for-lunch-and-learn")</f>
        <v>another-word-for-lunch-and-learn</v>
      </c>
      <c r="B658" s="3" t="s">
        <v>1315</v>
      </c>
      <c r="C658" s="3" t="s">
        <v>1316</v>
      </c>
    </row>
    <row r="659" ht="15.75" customHeight="1">
      <c r="A659" s="3" t="str">
        <f>IFERROR(__xludf.DUMMYFUNCTION("LOWER(SUBSTITUTE(REGEXREPLACE(B659, ""[^a-zA-Z\s]"", """"), "" "", ""-""))"),"best-spanish-podcasts-to-learn-spanish")</f>
        <v>best-spanish-podcasts-to-learn-spanish</v>
      </c>
      <c r="B659" s="3" t="s">
        <v>1317</v>
      </c>
      <c r="C659" s="3" t="s">
        <v>1318</v>
      </c>
    </row>
    <row r="660" ht="15.75" customHeight="1">
      <c r="A660" s="3" t="str">
        <f>IFERROR(__xludf.DUMMYFUNCTION("LOWER(SUBSTITUTE(REGEXREPLACE(B660, ""[^a-zA-Z\s]"", """"), "" "", ""-""))"),"is-it-hard-to-learn-how-to-drive")</f>
        <v>is-it-hard-to-learn-how-to-drive</v>
      </c>
      <c r="B660" s="3" t="s">
        <v>1319</v>
      </c>
      <c r="C660" s="3" t="s">
        <v>1320</v>
      </c>
    </row>
    <row r="661" ht="15.75" customHeight="1">
      <c r="A661" s="3" t="str">
        <f>IFERROR(__xludf.DUMMYFUNCTION("LOWER(SUBSTITUTE(REGEXREPLACE(B661, ""[^a-zA-Z\s]"", """"), "" "", ""-""))"),"places-to-learn-to-drive-near-me")</f>
        <v>places-to-learn-to-drive-near-me</v>
      </c>
      <c r="B661" s="3" t="s">
        <v>1321</v>
      </c>
      <c r="C661" s="3" t="s">
        <v>1322</v>
      </c>
    </row>
    <row r="662" ht="15.75" customHeight="1">
      <c r="A662" s="3" t="str">
        <f>IFERROR(__xludf.DUMMYFUNCTION("LOWER(SUBSTITUTE(REGEXREPLACE(B662, ""[^a-zA-Z\s]"", """"), "" "", ""-""))"),"is-it-hard-to-learn-to-play-the-saxophone")</f>
        <v>is-it-hard-to-learn-to-play-the-saxophone</v>
      </c>
      <c r="B662" s="3" t="s">
        <v>1323</v>
      </c>
      <c r="C662" s="3" t="s">
        <v>1324</v>
      </c>
    </row>
    <row r="663" ht="15.75" customHeight="1">
      <c r="A663" s="3" t="str">
        <f>IFERROR(__xludf.DUMMYFUNCTION("LOWER(SUBSTITUTE(REGEXREPLACE(B663, ""[^a-zA-Z\s]"", """"), "" "", ""-""))"),"what-languages-are-easy-to-learn-for-spanish-speakers")</f>
        <v>what-languages-are-easy-to-learn-for-spanish-speakers</v>
      </c>
      <c r="B663" s="3" t="s">
        <v>1325</v>
      </c>
      <c r="C663" s="3" t="s">
        <v>1326</v>
      </c>
    </row>
    <row r="664" ht="15.75" customHeight="1">
      <c r="A664" s="3" t="str">
        <f>IFERROR(__xludf.DUMMYFUNCTION("LOWER(SUBSTITUTE(REGEXREPLACE(B664, ""[^a-zA-Z\s]"", """"), "" "", ""-""))"),"learn--fly-idle")</f>
        <v>learn--fly-idle</v>
      </c>
      <c r="B664" s="3" t="s">
        <v>1327</v>
      </c>
      <c r="C664" s="3" t="s">
        <v>1328</v>
      </c>
    </row>
    <row r="665" ht="15.75" customHeight="1">
      <c r="A665" s="3" t="str">
        <f>IFERROR(__xludf.DUMMYFUNCTION("LOWER(SUBSTITUTE(REGEXREPLACE(B665, ""[^a-zA-Z\s]"", """"), "" "", ""-""))"),"how-did-frederick-douglass-learn-how-to-read-and-write")</f>
        <v>how-did-frederick-douglass-learn-how-to-read-and-write</v>
      </c>
      <c r="B665" s="3" t="s">
        <v>1329</v>
      </c>
      <c r="C665" s="3" t="s">
        <v>1330</v>
      </c>
    </row>
    <row r="666" ht="15.75" customHeight="1">
      <c r="A666" s="3" t="str">
        <f>IFERROR(__xludf.DUMMYFUNCTION("LOWER(SUBSTITUTE(REGEXREPLACE(B666, ""[^a-zA-Z\s]"", """"), "" "", ""-""))"),"best-welder-to-learn-on")</f>
        <v>best-welder-to-learn-on</v>
      </c>
      <c r="B666" s="3" t="s">
        <v>1331</v>
      </c>
      <c r="C666" s="3" t="s">
        <v>1332</v>
      </c>
    </row>
    <row r="667" ht="15.75" customHeight="1">
      <c r="A667" s="3" t="str">
        <f>IFERROR(__xludf.DUMMYFUNCTION("LOWER(SUBSTITUTE(REGEXREPLACE(B667, ""[^a-zA-Z\s]"", """"), "" "", ""-""))"),"what-episode-did-luffy-learn-haki")</f>
        <v>what-episode-did-luffy-learn-haki</v>
      </c>
      <c r="B667" s="3" t="s">
        <v>1333</v>
      </c>
      <c r="C667" s="3" t="s">
        <v>1334</v>
      </c>
    </row>
    <row r="668" ht="15.75" customHeight="1">
      <c r="A668" s="3" t="str">
        <f>IFERROR(__xludf.DUMMYFUNCTION("LOWER(SUBSTITUTE(REGEXREPLACE(B668, ""[^a-zA-Z\s]"", """"), "" "", ""-""))"),"what-is-easier-to-learn-french-or-italian")</f>
        <v>what-is-easier-to-learn-french-or-italian</v>
      </c>
      <c r="B668" s="3" t="s">
        <v>1335</v>
      </c>
      <c r="C668" s="3" t="s">
        <v>1336</v>
      </c>
    </row>
    <row r="669" ht="15.75" customHeight="1">
      <c r="A669" s="3" t="str">
        <f>IFERROR(__xludf.DUMMYFUNCTION("LOWER(SUBSTITUTE(REGEXREPLACE(B669, ""[^a-zA-Z\s]"", """"), "" "", ""-""))"),"when-do-kittens-learn-to-jump")</f>
        <v>when-do-kittens-learn-to-jump</v>
      </c>
      <c r="B669" s="3" t="s">
        <v>1337</v>
      </c>
      <c r="C669" s="3" t="s">
        <v>1338</v>
      </c>
    </row>
    <row r="670" ht="15.75" customHeight="1">
      <c r="A670" s="3" t="str">
        <f>IFERROR(__xludf.DUMMYFUNCTION("LOWER(SUBSTITUTE(REGEXREPLACE(B670, ""[^a-zA-Z\s]"", """"), "" "", ""-""))"),"pickleball-learn-to-play-near-me")</f>
        <v>pickleball-learn-to-play-near-me</v>
      </c>
      <c r="B670" s="3" t="s">
        <v>1339</v>
      </c>
      <c r="C670" s="3" t="s">
        <v>1340</v>
      </c>
    </row>
    <row r="671" ht="15.75" customHeight="1">
      <c r="A671" s="3" t="str">
        <f>IFERROR(__xludf.DUMMYFUNCTION("LOWER(SUBSTITUTE(REGEXREPLACE(B671, ""[^a-zA-Z\s]"", """"), "" "", ""-""))"),"how-do-fossils-help-geologists-learn-about-the-geological-history-of-an-area")</f>
        <v>how-do-fossils-help-geologists-learn-about-the-geological-history-of-an-area</v>
      </c>
      <c r="B671" s="3" t="s">
        <v>1341</v>
      </c>
      <c r="C671" s="3" t="s">
        <v>1342</v>
      </c>
    </row>
    <row r="672" ht="15.75" customHeight="1">
      <c r="A672" s="3" t="str">
        <f>IFERROR(__xludf.DUMMYFUNCTION("LOWER(SUBSTITUTE(REGEXREPLACE(B672, ""[^a-zA-Z\s]"", """"), "" "", ""-""))"),"best-podcasts-to-learn-things")</f>
        <v>best-podcasts-to-learn-things</v>
      </c>
      <c r="B672" s="3" t="s">
        <v>1343</v>
      </c>
      <c r="C672" s="3" t="s">
        <v>1344</v>
      </c>
    </row>
    <row r="673" ht="15.75" customHeight="1">
      <c r="A673" s="3" t="str">
        <f>IFERROR(__xludf.DUMMYFUNCTION("LOWER(SUBSTITUTE(REGEXREPLACE(B673, ""[^a-zA-Z\s]"", """"), "" "", ""-""))"),"learn-to-fly--secrets")</f>
        <v>learn-to-fly--secrets</v>
      </c>
      <c r="B673" s="3" t="s">
        <v>1345</v>
      </c>
      <c r="C673" s="3" t="s">
        <v>1346</v>
      </c>
    </row>
    <row r="674" ht="15.75" customHeight="1">
      <c r="A674" s="3" t="str">
        <f>IFERROR(__xludf.DUMMYFUNCTION("LOWER(SUBSTITUTE(REGEXREPLACE(B674, ""[^a-zA-Z\s]"", """"), "" "", ""-""))"),"getting-paid-to-learn-to-code")</f>
        <v>getting-paid-to-learn-to-code</v>
      </c>
      <c r="B674" s="3" t="s">
        <v>1347</v>
      </c>
      <c r="C674" s="3" t="s">
        <v>1348</v>
      </c>
    </row>
    <row r="675" ht="15.75" customHeight="1">
      <c r="A675" s="3" t="str">
        <f>IFERROR(__xludf.DUMMYFUNCTION("LOWER(SUBSTITUTE(REGEXREPLACE(B675, ""[^a-zA-Z\s]"", """"), "" "", ""-""))"),"how-hard-is-it-to-learn-how-to-drive")</f>
        <v>how-hard-is-it-to-learn-how-to-drive</v>
      </c>
      <c r="B675" s="3" t="s">
        <v>1349</v>
      </c>
      <c r="C675" s="3" t="s">
        <v>1350</v>
      </c>
    </row>
    <row r="676" ht="15.75" customHeight="1">
      <c r="A676" s="3" t="str">
        <f>IFERROR(__xludf.DUMMYFUNCTION("LOWER(SUBSTITUTE(REGEXREPLACE(B676, ""[^a-zA-Z\s]"", """"), "" "", ""-""))"),"how-long-should-it-take-to-learn-how-to-drive")</f>
        <v>how-long-should-it-take-to-learn-how-to-drive</v>
      </c>
      <c r="B676" s="3" t="s">
        <v>1351</v>
      </c>
      <c r="C676" s="3" t="s">
        <v>1352</v>
      </c>
    </row>
    <row r="677" ht="15.75" customHeight="1">
      <c r="A677" s="3" t="str">
        <f>IFERROR(__xludf.DUMMYFUNCTION("LOWER(SUBSTITUTE(REGEXREPLACE(B677, ""[^a-zA-Z\s]"", """"), "" "", ""-""))"),"is-the-guitar-hard-to-learn")</f>
        <v>is-the-guitar-hard-to-learn</v>
      </c>
      <c r="B677" s="3" t="s">
        <v>1353</v>
      </c>
      <c r="C677" s="3" t="s">
        <v>1354</v>
      </c>
    </row>
    <row r="678" ht="15.75" customHeight="1">
      <c r="A678" s="3" t="str">
        <f>IFERROR(__xludf.DUMMYFUNCTION("LOWER(SUBSTITUTE(REGEXREPLACE(B678, ""[^a-zA-Z\s]"", """"), "" "", ""-""))"),"whats-easier-to-learn-piano-or-guitar")</f>
        <v>whats-easier-to-learn-piano-or-guitar</v>
      </c>
      <c r="B678" s="3" t="s">
        <v>1355</v>
      </c>
      <c r="C678" s="3" t="s">
        <v>1356</v>
      </c>
    </row>
    <row r="679" ht="15.75" customHeight="1">
      <c r="A679" s="3" t="str">
        <f>IFERROR(__xludf.DUMMYFUNCTION("LOWER(SUBSTITUTE(REGEXREPLACE(B679, ""[^a-zA-Z\s]"", """"), "" "", ""-""))"),"is-the-banjo-hard-to-learn")</f>
        <v>is-the-banjo-hard-to-learn</v>
      </c>
      <c r="B679" s="3" t="s">
        <v>1357</v>
      </c>
      <c r="C679" s="3" t="s">
        <v>1358</v>
      </c>
    </row>
    <row r="680" ht="15.75" customHeight="1">
      <c r="A680" s="3" t="str">
        <f>IFERROR(__xludf.DUMMYFUNCTION("LOWER(SUBSTITUTE(REGEXREPLACE(B680, ""[^a-zA-Z\s]"", """"), "" "", ""-""))"),"best-spanish-shows-to-watch-to-learn-spanish")</f>
        <v>best-spanish-shows-to-watch-to-learn-spanish</v>
      </c>
      <c r="B680" s="3" t="s">
        <v>1359</v>
      </c>
      <c r="C680" s="3" t="s">
        <v>1360</v>
      </c>
    </row>
    <row r="681" ht="15.75" customHeight="1">
      <c r="A681" s="3" t="str">
        <f>IFERROR(__xludf.DUMMYFUNCTION("LOWER(SUBSTITUTE(REGEXREPLACE(B681, ""[^a-zA-Z\s]"", """"), "" "", ""-""))"),"songs-to-learn-on-electric-guitar")</f>
        <v>songs-to-learn-on-electric-guitar</v>
      </c>
      <c r="B681" s="3" t="s">
        <v>1361</v>
      </c>
      <c r="C681" s="3" t="s">
        <v>1362</v>
      </c>
    </row>
    <row r="682" ht="15.75" customHeight="1">
      <c r="A682" s="3" t="str">
        <f>IFERROR(__xludf.DUMMYFUNCTION("LOWER(SUBSTITUTE(REGEXREPLACE(B682, ""[^a-zA-Z\s]"", """"), "" "", ""-""))"),"when-do-babies-learn-to-put-pacifier-back-in-mouth")</f>
        <v>when-do-babies-learn-to-put-pacifier-back-in-mouth</v>
      </c>
      <c r="B682" s="3" t="s">
        <v>1363</v>
      </c>
      <c r="C682" s="3" t="s">
        <v>1364</v>
      </c>
    </row>
    <row r="683" ht="15.75" customHeight="1">
      <c r="A683" s="3" t="str">
        <f>IFERROR(__xludf.DUMMYFUNCTION("LOWER(SUBSTITUTE(REGEXREPLACE(B683, ""[^a-zA-Z\s]"", """"), "" "", ""-""))"),"is-it-hard-to-learn-saxophone")</f>
        <v>is-it-hard-to-learn-saxophone</v>
      </c>
      <c r="B683" s="3" t="s">
        <v>1365</v>
      </c>
      <c r="C683" s="3" t="s">
        <v>1366</v>
      </c>
    </row>
    <row r="684" ht="15.75" customHeight="1">
      <c r="A684" s="3" t="str">
        <f>IFERROR(__xludf.DUMMYFUNCTION("LOWER(SUBSTITUTE(REGEXREPLACE(B684, ""[^a-zA-Z\s]"", """"), "" "", ""-""))"),"how-easy-is-it-to-learn-to-ride-a-motorcycle")</f>
        <v>how-easy-is-it-to-learn-to-ride-a-motorcycle</v>
      </c>
      <c r="B684" s="3" t="s">
        <v>1367</v>
      </c>
      <c r="C684" s="3" t="s">
        <v>1368</v>
      </c>
    </row>
    <row r="685" ht="15.75" customHeight="1">
      <c r="A685" s="3" t="str">
        <f>IFERROR(__xludf.DUMMYFUNCTION("LOWER(SUBSTITUTE(REGEXREPLACE(B685, ""[^a-zA-Z\s]"", """"), "" "", ""-""))"),"why-is-spanish-so-hard-for-me-to-learn")</f>
        <v>why-is-spanish-so-hard-for-me-to-learn</v>
      </c>
      <c r="B685" s="3" t="s">
        <v>1369</v>
      </c>
      <c r="C685" s="3" t="s">
        <v>1370</v>
      </c>
    </row>
    <row r="686" ht="15.75" customHeight="1">
      <c r="A686" s="3" t="str">
        <f>IFERROR(__xludf.DUMMYFUNCTION("LOWER(SUBSTITUTE(REGEXREPLACE(B686, ""[^a-zA-Z\s]"", """"), "" "", ""-""))"),"how-to-learn-to-snowboard")</f>
        <v>how-to-learn-to-snowboard</v>
      </c>
      <c r="B686" s="3" t="s">
        <v>1371</v>
      </c>
      <c r="C686" s="3" t="s">
        <v>1372</v>
      </c>
    </row>
    <row r="687" ht="15.75" customHeight="1">
      <c r="A687" s="3" t="str">
        <f>IFERROR(__xludf.DUMMYFUNCTION("LOWER(SUBSTITUTE(REGEXREPLACE(B687, ""[^a-zA-Z\s]"", """"), "" "", ""-""))"),"how-long-to-learn-guitar")</f>
        <v>how-long-to-learn-guitar</v>
      </c>
      <c r="B687" s="3" t="s">
        <v>1373</v>
      </c>
      <c r="C687" s="3" t="s">
        <v>1374</v>
      </c>
    </row>
    <row r="688" ht="15.75" customHeight="1">
      <c r="A688" s="3" t="str">
        <f>IFERROR(__xludf.DUMMYFUNCTION("LOWER(SUBSTITUTE(REGEXREPLACE(B688, ""[^a-zA-Z\s]"", """"), "" "", ""-""))"),"is-it-hard-to-learn-greek")</f>
        <v>is-it-hard-to-learn-greek</v>
      </c>
      <c r="B688" s="3" t="s">
        <v>1375</v>
      </c>
      <c r="C688" s="3" t="s">
        <v>1376</v>
      </c>
    </row>
    <row r="689" ht="15.75" customHeight="1">
      <c r="A689" s="3" t="str">
        <f>IFERROR(__xludf.DUMMYFUNCTION("LOWER(SUBSTITUTE(REGEXREPLACE(B689, ""[^a-zA-Z\s]"", """"), "" "", ""-""))"),"what-episode-does-luffy-learn-gear-")</f>
        <v>what-episode-does-luffy-learn-gear-</v>
      </c>
      <c r="B689" s="3" t="s">
        <v>1377</v>
      </c>
      <c r="C689" s="3" t="s">
        <v>1378</v>
      </c>
    </row>
    <row r="690" ht="15.75" customHeight="1">
      <c r="A690" s="3" t="str">
        <f>IFERROR(__xludf.DUMMYFUNCTION("LOWER(SUBSTITUTE(REGEXREPLACE(B690, ""[^a-zA-Z\s]"", """"), "" "", ""-""))"),"how-do-i-learn-alohomora-in-hogwarts-legacy")</f>
        <v>how-do-i-learn-alohomora-in-hogwarts-legacy</v>
      </c>
      <c r="B690" s="3" t="s">
        <v>1379</v>
      </c>
      <c r="C690" s="3" t="s">
        <v>1380</v>
      </c>
    </row>
    <row r="691" ht="15.75" customHeight="1">
      <c r="A691" s="3" t="str">
        <f>IFERROR(__xludf.DUMMYFUNCTION("LOWER(SUBSTITUTE(REGEXREPLACE(B691, ""[^a-zA-Z\s]"", """"), "" "", ""-""))"),"best-learn-to-knit-kit")</f>
        <v>best-learn-to-knit-kit</v>
      </c>
      <c r="B691" s="3" t="s">
        <v>1381</v>
      </c>
      <c r="C691" s="3" t="s">
        <v>1382</v>
      </c>
    </row>
    <row r="692" ht="15.75" customHeight="1">
      <c r="A692" s="3" t="str">
        <f>IFERROR(__xludf.DUMMYFUNCTION("LOWER(SUBSTITUTE(REGEXREPLACE(B692, ""[^a-zA-Z\s]"", """"), "" "", ""-""))"),"-showed-that-people-learn-to-behave-in-certain-ways-because-of-reinforcement")</f>
        <v>-showed-that-people-learn-to-behave-in-certain-ways-because-of-reinforcement</v>
      </c>
      <c r="B692" s="3" t="s">
        <v>1383</v>
      </c>
      <c r="C692" s="3" t="s">
        <v>1384</v>
      </c>
    </row>
    <row r="693" ht="15.75" customHeight="1">
      <c r="A693" s="3" t="str">
        <f>IFERROR(__xludf.DUMMYFUNCTION("LOWER(SUBSTITUTE(REGEXREPLACE(B693, ""[^a-zA-Z\s]"", """"), "" "", ""-""))"),"ai-to-learn-spanish")</f>
        <v>ai-to-learn-spanish</v>
      </c>
      <c r="B693" s="3" t="s">
        <v>1385</v>
      </c>
      <c r="C693" s="3" t="s">
        <v>1386</v>
      </c>
    </row>
    <row r="694" ht="15.75" customHeight="1">
      <c r="A694" s="3" t="str">
        <f>IFERROR(__xludf.DUMMYFUNCTION("LOWER(SUBSTITUTE(REGEXREPLACE(B694, ""[^a-zA-Z\s]"", """"), "" "", ""-""))"),"what-all-do-you-learn-in-cosmetology-school")</f>
        <v>what-all-do-you-learn-in-cosmetology-school</v>
      </c>
      <c r="B694" s="3" t="s">
        <v>1387</v>
      </c>
      <c r="C694" s="3" t="s">
        <v>1388</v>
      </c>
    </row>
    <row r="695" ht="15.75" customHeight="1">
      <c r="A695" s="3" t="str">
        <f>IFERROR(__xludf.DUMMYFUNCTION("LOWER(SUBSTITUTE(REGEXREPLACE(B695, ""[^a-zA-Z\s]"", """"), "" "", ""-""))"),"is-asl-easy-to-learn")</f>
        <v>is-asl-easy-to-learn</v>
      </c>
      <c r="B695" s="3" t="s">
        <v>1389</v>
      </c>
      <c r="C695" s="3" t="s">
        <v>1390</v>
      </c>
    </row>
    <row r="696" ht="15.75" customHeight="1">
      <c r="A696" s="3" t="str">
        <f>IFERROR(__xludf.DUMMYFUNCTION("LOWER(SUBSTITUTE(REGEXREPLACE(B696, ""[^a-zA-Z\s]"", """"), "" "", ""-""))"),"how-to-learn-bagpipes")</f>
        <v>how-to-learn-bagpipes</v>
      </c>
      <c r="B696" s="3" t="s">
        <v>1391</v>
      </c>
      <c r="C696" s="3" t="s">
        <v>1392</v>
      </c>
    </row>
    <row r="697" ht="15.75" customHeight="1">
      <c r="A697" s="3" t="str">
        <f>IFERROR(__xludf.DUMMYFUNCTION("LOWER(SUBSTITUTE(REGEXREPLACE(B697, ""[^a-zA-Z\s]"", """"), "" "", ""-""))"),"best-ways-to-learn-thai")</f>
        <v>best-ways-to-learn-thai</v>
      </c>
      <c r="B697" s="3" t="s">
        <v>1393</v>
      </c>
      <c r="C697" s="3" t="s">
        <v>1394</v>
      </c>
    </row>
    <row r="698" ht="15.75" customHeight="1">
      <c r="A698" s="3" t="str">
        <f>IFERROR(__xludf.DUMMYFUNCTION("LOWER(SUBSTITUTE(REGEXREPLACE(B698, ""[^a-zA-Z\s]"", """"), "" "", ""-""))"),"best-book-to-learn-machine-learning")</f>
        <v>best-book-to-learn-machine-learning</v>
      </c>
      <c r="B698" s="3" t="s">
        <v>1395</v>
      </c>
      <c r="C698" s="3" t="s">
        <v>1396</v>
      </c>
    </row>
    <row r="699" ht="15.75" customHeight="1">
      <c r="A699" s="3" t="str">
        <f>IFERROR(__xludf.DUMMYFUNCTION("LOWER(SUBSTITUTE(REGEXREPLACE(B699, ""[^a-zA-Z\s]"", """"), "" "", ""-""))"),"is-korean-hard-to-learn")</f>
        <v>is-korean-hard-to-learn</v>
      </c>
      <c r="B699" s="3" t="s">
        <v>1397</v>
      </c>
      <c r="C699" s="3" t="s">
        <v>1398</v>
      </c>
    </row>
    <row r="700" ht="15.75" customHeight="1">
      <c r="A700" s="3" t="str">
        <f>IFERROR(__xludf.DUMMYFUNCTION("LOWER(SUBSTITUTE(REGEXREPLACE(B700, ""[^a-zA-Z\s]"", """"), "" "", ""-""))"),"good-martial-arts-to-learn")</f>
        <v>good-martial-arts-to-learn</v>
      </c>
      <c r="B700" s="3" t="s">
        <v>1399</v>
      </c>
      <c r="C700" s="3" t="s">
        <v>1400</v>
      </c>
    </row>
    <row r="701" ht="15.75" customHeight="1">
      <c r="A701" s="3" t="str">
        <f>IFERROR(__xludf.DUMMYFUNCTION("LOWER(SUBSTITUTE(REGEXREPLACE(B701, ""[^a-zA-Z\s]"", """"), "" "", ""-""))"),"when-do-you-learn-multiplication")</f>
        <v>when-do-you-learn-multiplication</v>
      </c>
      <c r="B701" s="3" t="s">
        <v>1401</v>
      </c>
      <c r="C701" s="3" t="s">
        <v>1402</v>
      </c>
    </row>
    <row r="702" ht="15.75" customHeight="1">
      <c r="A702" s="3" t="str">
        <f>IFERROR(__xludf.DUMMYFUNCTION("LOWER(SUBSTITUTE(REGEXREPLACE(B702, ""[^a-zA-Z\s]"", """"), "" "", ""-""))"),"kid-shows-to-learn-spanish")</f>
        <v>kid-shows-to-learn-spanish</v>
      </c>
      <c r="B702" s="3" t="s">
        <v>1403</v>
      </c>
      <c r="C702" s="3" t="s">
        <v>1404</v>
      </c>
    </row>
    <row r="703" ht="15.75" customHeight="1">
      <c r="A703" s="3" t="str">
        <f>IFERROR(__xludf.DUMMYFUNCTION("LOWER(SUBSTITUTE(REGEXREPLACE(B703, ""[^a-zA-Z\s]"", """"), "" "", ""-""))"),"time-stop-learn")</f>
        <v>time-stop-learn</v>
      </c>
      <c r="B703" s="3" t="s">
        <v>1405</v>
      </c>
      <c r="C703" s="3" t="s">
        <v>1406</v>
      </c>
    </row>
    <row r="704" ht="15.75" customHeight="1">
      <c r="A704" s="3" t="str">
        <f>IFERROR(__xludf.DUMMYFUNCTION("LOWER(SUBSTITUTE(REGEXREPLACE(B704, ""[^a-zA-Z\s]"", """"), "" "", ""-""))"),"how-early-can-babies-learn-to-swim")</f>
        <v>how-early-can-babies-learn-to-swim</v>
      </c>
      <c r="B704" s="3" t="s">
        <v>1407</v>
      </c>
      <c r="C704" s="3" t="s">
        <v>1408</v>
      </c>
    </row>
    <row r="705" ht="15.75" customHeight="1">
      <c r="A705" s="3" t="str">
        <f>IFERROR(__xludf.DUMMYFUNCTION("LOWER(SUBSTITUTE(REGEXREPLACE(B705, ""[^a-zA-Z\s]"", """"), "" "", ""-""))"),"how-many-languages-can-you-learn-fluently")</f>
        <v>how-many-languages-can-you-learn-fluently</v>
      </c>
      <c r="B705" s="3" t="s">
        <v>1409</v>
      </c>
      <c r="C705" s="3" t="s">
        <v>1410</v>
      </c>
    </row>
    <row r="706" ht="15.75" customHeight="1">
      <c r="A706" s="3" t="str">
        <f>IFERROR(__xludf.DUMMYFUNCTION("LOWER(SUBSTITUTE(REGEXREPLACE(B706, ""[^a-zA-Z\s]"", """"), "" "", ""-""))"),"shows-to-learn-spanish")</f>
        <v>shows-to-learn-spanish</v>
      </c>
      <c r="B706" s="3" t="s">
        <v>1411</v>
      </c>
      <c r="C706" s="3" t="s">
        <v>1412</v>
      </c>
    </row>
    <row r="707" ht="15.75" customHeight="1">
      <c r="A707" s="3" t="str">
        <f>IFERROR(__xludf.DUMMYFUNCTION("LOWER(SUBSTITUTE(REGEXREPLACE(B707, ""[^a-zA-Z\s]"", """"), "" "", ""-""))"),"learn-kubernetes-the-hard-way")</f>
        <v>learn-kubernetes-the-hard-way</v>
      </c>
      <c r="B707" s="3" t="s">
        <v>1413</v>
      </c>
      <c r="C707" s="3" t="s">
        <v>1414</v>
      </c>
    </row>
    <row r="708" ht="15.75" customHeight="1">
      <c r="A708" s="3" t="str">
        <f>IFERROR(__xludf.DUMMYFUNCTION("LOWER(SUBSTITUTE(REGEXREPLACE(B708, ""[^a-zA-Z\s]"", """"), "" "", ""-""))"),"how-to-learn-to-rap")</f>
        <v>how-to-learn-to-rap</v>
      </c>
      <c r="B708" s="3" t="s">
        <v>1415</v>
      </c>
      <c r="C708" s="3" t="s">
        <v>1416</v>
      </c>
    </row>
    <row r="709" ht="15.75" customHeight="1">
      <c r="A709" s="3" t="str">
        <f>IFERROR(__xludf.DUMMYFUNCTION("LOWER(SUBSTITUTE(REGEXREPLACE(B709, ""[^a-zA-Z\s]"", """"), "" "", ""-""))"),"what-do-you-learn-in-th-grade-science")</f>
        <v>what-do-you-learn-in-th-grade-science</v>
      </c>
      <c r="B709" s="3" t="s">
        <v>1417</v>
      </c>
      <c r="C709" s="3" t="s">
        <v>1418</v>
      </c>
    </row>
    <row r="710" ht="15.75" customHeight="1">
      <c r="A710" s="3" t="str">
        <f>IFERROR(__xludf.DUMMYFUNCTION("LOWER(SUBSTITUTE(REGEXREPLACE(B710, ""[^a-zA-Z\s]"", """"), "" "", ""-""))"),"buckeye-learn-osu")</f>
        <v>buckeye-learn-osu</v>
      </c>
      <c r="B710" s="3" t="s">
        <v>1419</v>
      </c>
      <c r="C710" s="3" t="s">
        <v>1420</v>
      </c>
    </row>
    <row r="711" ht="15.75" customHeight="1">
      <c r="A711" s="3" t="str">
        <f>IFERROR(__xludf.DUMMYFUNCTION("LOWER(SUBSTITUTE(REGEXREPLACE(B711, ""[^a-zA-Z\s]"", """"), "" "", ""-""))"),"how-hard-is-it-to-learn-korean")</f>
        <v>how-hard-is-it-to-learn-korean</v>
      </c>
      <c r="B711" s="3" t="s">
        <v>1421</v>
      </c>
      <c r="C711" s="3" t="s">
        <v>1422</v>
      </c>
    </row>
    <row r="712" ht="15.75" customHeight="1">
      <c r="A712" s="3" t="str">
        <f>IFERROR(__xludf.DUMMYFUNCTION("LOWER(SUBSTITUTE(REGEXREPLACE(B712, ""[^a-zA-Z\s]"", """"), "" "", ""-""))"),"how-hard-is-it-to-learn-hebrew-from-english")</f>
        <v>how-hard-is-it-to-learn-hebrew-from-english</v>
      </c>
      <c r="B712" s="3" t="s">
        <v>1423</v>
      </c>
      <c r="C712" s="3" t="s">
        <v>1424</v>
      </c>
    </row>
    <row r="713" ht="15.75" customHeight="1">
      <c r="A713" s="3" t="str">
        <f>IFERROR(__xludf.DUMMYFUNCTION("LOWER(SUBSTITUTE(REGEXREPLACE(B713, ""[^a-zA-Z\s]"", """"), "" "", ""-""))"),"is-hebrew-hard-to-learn")</f>
        <v>is-hebrew-hard-to-learn</v>
      </c>
      <c r="B713" s="3" t="s">
        <v>1425</v>
      </c>
      <c r="C713" s="3" t="s">
        <v>1426</v>
      </c>
    </row>
    <row r="714" ht="15.75" customHeight="1">
      <c r="A714" s="3" t="str">
        <f>IFERROR(__xludf.DUMMYFUNCTION("LOWER(SUBSTITUTE(REGEXREPLACE(B714, ""[^a-zA-Z\s]"", """"), "" "", ""-""))"),"top-acoustic-songs-to-learn")</f>
        <v>top-acoustic-songs-to-learn</v>
      </c>
      <c r="B714" s="3" t="s">
        <v>1427</v>
      </c>
      <c r="C714" s="3" t="s">
        <v>1428</v>
      </c>
    </row>
    <row r="715" ht="15.75" customHeight="1">
      <c r="A715" s="3" t="str">
        <f>IFERROR(__xludf.DUMMYFUNCTION("LOWER(SUBSTITUTE(REGEXREPLACE(B715, ""[^a-zA-Z\s]"", """"), "" "", ""-""))"),"learn-to-fly--unblocked-no-flash")</f>
        <v>learn-to-fly--unblocked-no-flash</v>
      </c>
      <c r="B715" s="3" t="s">
        <v>1429</v>
      </c>
      <c r="C715" s="3" t="s">
        <v>1430</v>
      </c>
    </row>
    <row r="716" ht="15.75" customHeight="1">
      <c r="A716" s="3" t="str">
        <f>IFERROR(__xludf.DUMMYFUNCTION("LOWER(SUBSTITUTE(REGEXREPLACE(B716, ""[^a-zA-Z\s]"", """"), "" "", ""-""))"),"learn-spanish-on-netflix")</f>
        <v>learn-spanish-on-netflix</v>
      </c>
      <c r="B716" s="3" t="s">
        <v>1431</v>
      </c>
      <c r="C716" s="3" t="s">
        <v>1432</v>
      </c>
    </row>
    <row r="717" ht="15.75" customHeight="1">
      <c r="A717" s="3" t="str">
        <f>IFERROR(__xludf.DUMMYFUNCTION("LOWER(SUBSTITUTE(REGEXREPLACE(B717, ""[^a-zA-Z\s]"", """"), "" "", ""-""))"),"how-to-learn-a-script-fast")</f>
        <v>how-to-learn-a-script-fast</v>
      </c>
      <c r="B717" s="3" t="s">
        <v>1433</v>
      </c>
      <c r="C717" s="3" t="s">
        <v>1434</v>
      </c>
    </row>
    <row r="718" ht="15.75" customHeight="1">
      <c r="A718" s="3" t="str">
        <f>IFERROR(__xludf.DUMMYFUNCTION("LOWER(SUBSTITUTE(REGEXREPLACE(B718, ""[^a-zA-Z\s]"", """"), "" "", ""-""))"),"best-books-to-learn-how-to-trade")</f>
        <v>best-books-to-learn-how-to-trade</v>
      </c>
      <c r="B718" s="3" t="s">
        <v>1435</v>
      </c>
      <c r="C718" s="3" t="s">
        <v>1436</v>
      </c>
    </row>
    <row r="719" ht="15.75" customHeight="1">
      <c r="A719" s="3" t="str">
        <f>IFERROR(__xludf.DUMMYFUNCTION("LOWER(SUBSTITUTE(REGEXREPLACE(B719, ""[^a-zA-Z\s]"", """"), "" "", ""-""))"),"is-it-harder-to-learn-spanish-or-english")</f>
        <v>is-it-harder-to-learn-spanish-or-english</v>
      </c>
      <c r="B719" s="3" t="s">
        <v>1437</v>
      </c>
      <c r="C719" s="3" t="s">
        <v>1438</v>
      </c>
    </row>
    <row r="720" ht="15.75" customHeight="1">
      <c r="A720" s="3" t="str">
        <f>IFERROR(__xludf.DUMMYFUNCTION("LOWER(SUBSTITUTE(REGEXREPLACE(B720, ""[^a-zA-Z\s]"", """"), "" "", ""-""))"),"how-hard-to-learn-guitar")</f>
        <v>how-hard-to-learn-guitar</v>
      </c>
      <c r="B720" s="3" t="s">
        <v>1439</v>
      </c>
      <c r="C720" s="3" t="s">
        <v>1440</v>
      </c>
    </row>
    <row r="721" ht="15.75" customHeight="1">
      <c r="A721" s="3" t="str">
        <f>IFERROR(__xludf.DUMMYFUNCTION("LOWER(SUBSTITUTE(REGEXREPLACE(B721, ""[^a-zA-Z\s]"", """"), "" "", ""-""))"),"when-did-luffy-learn-gear-")</f>
        <v>when-did-luffy-learn-gear-</v>
      </c>
      <c r="B721" s="3" t="s">
        <v>1441</v>
      </c>
      <c r="C721" s="3" t="s">
        <v>1442</v>
      </c>
    </row>
    <row r="722" ht="15.75" customHeight="1">
      <c r="A722" s="3" t="str">
        <f>IFERROR(__xludf.DUMMYFUNCTION("LOWER(SUBSTITUTE(REGEXREPLACE(B722, ""[^a-zA-Z\s]"", """"), "" "", ""-""))"),"best-place-to-learn-to-ski-in-colorado")</f>
        <v>best-place-to-learn-to-ski-in-colorado</v>
      </c>
      <c r="B722" s="3" t="s">
        <v>1443</v>
      </c>
      <c r="C722" s="3" t="s">
        <v>1444</v>
      </c>
    </row>
    <row r="723" ht="15.75" customHeight="1">
      <c r="A723" s="3" t="str">
        <f>IFERROR(__xludf.DUMMYFUNCTION("LOWER(SUBSTITUTE(REGEXREPLACE(B723, ""[^a-zA-Z\s]"", """"), "" "", ""-""))"),"should-you-learn--languages-at-once")</f>
        <v>should-you-learn--languages-at-once</v>
      </c>
      <c r="B723" s="3" t="s">
        <v>1445</v>
      </c>
      <c r="C723" s="3" t="s">
        <v>1446</v>
      </c>
    </row>
    <row r="724" ht="15.75" customHeight="1">
      <c r="A724" s="3" t="str">
        <f>IFERROR(__xludf.DUMMYFUNCTION("LOWER(SUBSTITUTE(REGEXREPLACE(B724, ""[^a-zA-Z\s]"", """"), "" "", ""-""))"),"laugh-and-learn")</f>
        <v>laugh-and-learn</v>
      </c>
      <c r="B724" s="3" t="s">
        <v>1447</v>
      </c>
      <c r="C724" s="3" t="s">
        <v>1448</v>
      </c>
    </row>
    <row r="725" ht="15.75" customHeight="1">
      <c r="A725" s="3" t="str">
        <f>IFERROR(__xludf.DUMMYFUNCTION("LOWER(SUBSTITUTE(REGEXREPLACE(B725, ""[^a-zA-Z\s]"", """"), "" "", ""-""))"),"best-book-to-learn-sales")</f>
        <v>best-book-to-learn-sales</v>
      </c>
      <c r="B725" s="3" t="s">
        <v>1449</v>
      </c>
      <c r="C725" s="3" t="s">
        <v>1450</v>
      </c>
    </row>
    <row r="726" ht="15.75" customHeight="1">
      <c r="A726" s="3" t="str">
        <f>IFERROR(__xludf.DUMMYFUNCTION("LOWER(SUBSTITUTE(REGEXREPLACE(B726, ""[^a-zA-Z\s]"", """"), "" "", ""-""))"),"best-language-to-learn-for-international-business")</f>
        <v>best-language-to-learn-for-international-business</v>
      </c>
      <c r="B726" s="3" t="s">
        <v>1451</v>
      </c>
      <c r="C726" s="3" t="s">
        <v>1452</v>
      </c>
    </row>
    <row r="727" ht="15.75" customHeight="1">
      <c r="A727" s="3" t="str">
        <f>IFERROR(__xludf.DUMMYFUNCTION("LOWER(SUBSTITUTE(REGEXREPLACE(B727, ""[^a-zA-Z\s]"", """"), "" "", ""-""))"),"is-asl-difficult-to-learn")</f>
        <v>is-asl-difficult-to-learn</v>
      </c>
      <c r="B727" s="3" t="s">
        <v>1453</v>
      </c>
      <c r="C727" s="3" t="s">
        <v>1454</v>
      </c>
    </row>
    <row r="728" ht="15.75" customHeight="1">
      <c r="A728" s="3" t="str">
        <f>IFERROR(__xludf.DUMMYFUNCTION("LOWER(SUBSTITUTE(REGEXREPLACE(B728, ""[^a-zA-Z\s]"", """"), "" "", ""-""))"),"how-to-learn-adobe-analytics")</f>
        <v>how-to-learn-adobe-analytics</v>
      </c>
      <c r="B728" s="3" t="s">
        <v>1455</v>
      </c>
      <c r="C728" s="3" t="s">
        <v>1456</v>
      </c>
    </row>
    <row r="729" ht="15.75" customHeight="1">
      <c r="A729" s="3" t="str">
        <f>IFERROR(__xludf.DUMMYFUNCTION("LOWER(SUBSTITUTE(REGEXREPLACE(B729, ""[^a-zA-Z\s]"", """"), "" "", ""-""))"),"pokemon-that-learn-thief")</f>
        <v>pokemon-that-learn-thief</v>
      </c>
      <c r="B729" s="3" t="s">
        <v>1457</v>
      </c>
      <c r="C729" s="3" t="s">
        <v>1458</v>
      </c>
    </row>
    <row r="730" ht="15.75" customHeight="1">
      <c r="A730" s="3" t="str">
        <f>IFERROR(__xludf.DUMMYFUNCTION("LOWER(SUBSTITUTE(REGEXREPLACE(B730, ""[^a-zA-Z\s]"", """"), "" "", ""-""))"),"learn-to-fly-cool-math-games")</f>
        <v>learn-to-fly-cool-math-games</v>
      </c>
      <c r="B730" s="3" t="s">
        <v>1459</v>
      </c>
      <c r="C730" s="3" t="s">
        <v>1460</v>
      </c>
    </row>
    <row r="731" ht="15.75" customHeight="1">
      <c r="A731" s="3" t="str">
        <f>IFERROR(__xludf.DUMMYFUNCTION("LOWER(SUBSTITUTE(REGEXREPLACE(B731, ""[^a-zA-Z\s]"", """"), "" "", ""-""))"),"unix-desktops-what-we-can-learn")</f>
        <v>unix-desktops-what-we-can-learn</v>
      </c>
      <c r="B731" s="3" t="s">
        <v>1461</v>
      </c>
      <c r="C731" s="3" t="s">
        <v>1462</v>
      </c>
    </row>
    <row r="732" ht="15.75" customHeight="1">
      <c r="A732" s="3" t="str">
        <f>IFERROR(__xludf.DUMMYFUNCTION("LOWER(SUBSTITUTE(REGEXREPLACE(B732, ""[^a-zA-Z\s]"", """"), "" "", ""-""))"),"pretty-piano-songs-to-learn")</f>
        <v>pretty-piano-songs-to-learn</v>
      </c>
      <c r="B732" s="3" t="s">
        <v>1463</v>
      </c>
      <c r="C732" s="3" t="s">
        <v>1464</v>
      </c>
    </row>
    <row r="733" ht="15.75" customHeight="1">
      <c r="A733" s="3" t="str">
        <f>IFERROR(__xludf.DUMMYFUNCTION("LOWER(SUBSTITUTE(REGEXREPLACE(B733, ""[^a-zA-Z\s]"", """"), "" "", ""-""))"),"best-software-to-learn-german")</f>
        <v>best-software-to-learn-german</v>
      </c>
      <c r="B733" s="3" t="s">
        <v>1465</v>
      </c>
      <c r="C733" s="3" t="s">
        <v>1466</v>
      </c>
    </row>
    <row r="734" ht="15.75" customHeight="1">
      <c r="A734" s="3" t="str">
        <f>IFERROR(__xludf.DUMMYFUNCTION("LOWER(SUBSTITUTE(REGEXREPLACE(B734, ""[^a-zA-Z\s]"", """"), "" "", ""-""))"),"learn-bachata")</f>
        <v>learn-bachata</v>
      </c>
      <c r="B734" s="3" t="s">
        <v>1467</v>
      </c>
      <c r="C734" s="3" t="s">
        <v>1468</v>
      </c>
    </row>
    <row r="735" ht="15.75" customHeight="1">
      <c r="A735" s="3" t="str">
        <f>IFERROR(__xludf.DUMMYFUNCTION("LOWER(SUBSTITUTE(REGEXREPLACE(B735, ""[^a-zA-Z\s]"", """"), "" "", ""-""))"),"is-spanish-a-hard-language-to-learn")</f>
        <v>is-spanish-a-hard-language-to-learn</v>
      </c>
      <c r="B735" s="3" t="s">
        <v>1469</v>
      </c>
      <c r="C735" s="3" t="s">
        <v>1470</v>
      </c>
    </row>
    <row r="736" ht="15.75" customHeight="1">
      <c r="A736" s="3" t="str">
        <f>IFERROR(__xludf.DUMMYFUNCTION("LOWER(SUBSTITUTE(REGEXREPLACE(B736, ""[^a-zA-Z\s]"", """"), "" "", ""-""))"),"https-hahdocebosaascomlearn")</f>
        <v>https-hahdocebosaascomlearn</v>
      </c>
      <c r="B736" s="3" t="s">
        <v>1471</v>
      </c>
      <c r="C736" s="3" t="s">
        <v>1472</v>
      </c>
    </row>
    <row r="737" ht="15.75" customHeight="1">
      <c r="A737" s="3" t="str">
        <f>IFERROR(__xludf.DUMMYFUNCTION("LOWER(SUBSTITUTE(REGEXREPLACE(B737, ""[^a-zA-Z\s]"", """"), "" "", ""-""))"),"is-icelandic-easy-to-learn")</f>
        <v>is-icelandic-easy-to-learn</v>
      </c>
      <c r="B737" s="3" t="s">
        <v>1473</v>
      </c>
      <c r="C737" s="3" t="s">
        <v>1474</v>
      </c>
    </row>
    <row r="738" ht="15.75" customHeight="1">
      <c r="A738" s="3" t="str">
        <f>IFERROR(__xludf.DUMMYFUNCTION("LOWER(SUBSTITUTE(REGEXREPLACE(B738, ""[^a-zA-Z\s]"", """"), "" "", ""-""))"),"when-do-you-learn-trigonometry-in-high-school")</f>
        <v>when-do-you-learn-trigonometry-in-high-school</v>
      </c>
      <c r="B738" s="3" t="s">
        <v>1475</v>
      </c>
      <c r="C738" s="3" t="s">
        <v>1476</v>
      </c>
    </row>
    <row r="739" ht="15.75" customHeight="1">
      <c r="A739" s="3" t="str">
        <f>IFERROR(__xludf.DUMMYFUNCTION("LOWER(SUBSTITUTE(REGEXREPLACE(B739, ""[^a-zA-Z\s]"", """"), "" "", ""-""))"),"is-arabic-one-of-the-hardest-languages-to-learn")</f>
        <v>is-arabic-one-of-the-hardest-languages-to-learn</v>
      </c>
      <c r="B739" s="3" t="s">
        <v>1477</v>
      </c>
      <c r="C739" s="3" t="s">
        <v>1478</v>
      </c>
    </row>
    <row r="740" ht="15.75" customHeight="1">
      <c r="A740" s="3" t="str">
        <f>IFERROR(__xludf.DUMMYFUNCTION("LOWER(SUBSTITUTE(REGEXREPLACE(B740, ""[^a-zA-Z\s]"", """"), "" "", ""-""))"),"learn-hindi-through-english")</f>
        <v>learn-hindi-through-english</v>
      </c>
      <c r="B740" s="3" t="s">
        <v>1479</v>
      </c>
      <c r="C740" s="3" t="s">
        <v>1480</v>
      </c>
    </row>
    <row r="741" ht="15.75" customHeight="1">
      <c r="A741" s="3" t="str">
        <f>IFERROR(__xludf.DUMMYFUNCTION("LOWER(SUBSTITUTE(REGEXREPLACE(B741, ""[^a-zA-Z\s]"", """"), "" "", ""-""))"),"learn-minionese")</f>
        <v>learn-minionese</v>
      </c>
      <c r="B741" s="3" t="s">
        <v>1481</v>
      </c>
      <c r="C741" s="3" t="s">
        <v>1482</v>
      </c>
    </row>
    <row r="742" ht="15.75" customHeight="1">
      <c r="A742" s="3" t="str">
        <f>IFERROR(__xludf.DUMMYFUNCTION("LOWER(SUBSTITUTE(REGEXREPLACE(B742, ""[^a-zA-Z\s]"", """"), "" "", ""-""))"),"learn-billiards")</f>
        <v>learn-billiards</v>
      </c>
      <c r="B742" s="3" t="s">
        <v>1483</v>
      </c>
      <c r="C742" s="3" t="s">
        <v>1484</v>
      </c>
    </row>
    <row r="743" ht="15.75" customHeight="1">
      <c r="A743" s="3" t="str">
        <f>IFERROR(__xludf.DUMMYFUNCTION("LOWER(SUBSTITUTE(REGEXREPLACE(B743, ""[^a-zA-Z\s]"", """"), "" "", ""-""))"),"beginner-bass-songs-to-learn")</f>
        <v>beginner-bass-songs-to-learn</v>
      </c>
      <c r="B743" s="3" t="s">
        <v>1485</v>
      </c>
      <c r="C743" s="3" t="s">
        <v>1486</v>
      </c>
    </row>
    <row r="744" ht="15.75" customHeight="1">
      <c r="A744" s="3" t="str">
        <f>IFERROR(__xludf.DUMMYFUNCTION("LOWER(SUBSTITUTE(REGEXREPLACE(B744, ""[^a-zA-Z\s]"", """"), "" "", ""-""))"),"is-guitar-hard-to-learn")</f>
        <v>is-guitar-hard-to-learn</v>
      </c>
      <c r="B744" s="3" t="s">
        <v>1487</v>
      </c>
      <c r="C744" s="3" t="s">
        <v>1488</v>
      </c>
    </row>
    <row r="745" ht="15.75" customHeight="1">
      <c r="A745" s="3" t="str">
        <f>IFERROR(__xludf.DUMMYFUNCTION("LOWER(SUBSTITUTE(REGEXREPLACE(B745, ""[^a-zA-Z\s]"", """"), "" "", ""-""))"),"is-driving-easy-to-learn")</f>
        <v>is-driving-easy-to-learn</v>
      </c>
      <c r="B745" s="3" t="s">
        <v>1489</v>
      </c>
      <c r="C745" s="3" t="s">
        <v>1490</v>
      </c>
    </row>
    <row r="746" ht="15.75" customHeight="1">
      <c r="A746" s="3" t="str">
        <f>IFERROR(__xludf.DUMMYFUNCTION("LOWER(SUBSTITUTE(REGEXREPLACE(B746, ""[^a-zA-Z\s]"", """"), "" "", ""-""))"),"get-paid-while-you-learn")</f>
        <v>get-paid-while-you-learn</v>
      </c>
      <c r="B746" s="3" t="s">
        <v>1491</v>
      </c>
      <c r="C746" s="3" t="s">
        <v>1492</v>
      </c>
    </row>
    <row r="747" ht="15.75" customHeight="1">
      <c r="A747" s="3" t="str">
        <f>IFERROR(__xludf.DUMMYFUNCTION("LOWER(SUBSTITUTE(REGEXREPLACE(B747, ""[^a-zA-Z\s]"", """"), "" "", ""-""))"),"how-hard-is-it-to-learn-to-drive-manual")</f>
        <v>how-hard-is-it-to-learn-to-drive-manual</v>
      </c>
      <c r="B747" s="3" t="s">
        <v>1493</v>
      </c>
      <c r="C747" s="3" t="s">
        <v>1494</v>
      </c>
    </row>
    <row r="748" ht="15.75" customHeight="1">
      <c r="A748" s="3" t="str">
        <f>IFERROR(__xludf.DUMMYFUNCTION("LOWER(SUBSTITUTE(REGEXREPLACE(B748, ""[^a-zA-Z\s]"", """"), "" "", ""-""))"),"whats-easier-to-learn-japanese-or-korean")</f>
        <v>whats-easier-to-learn-japanese-or-korean</v>
      </c>
      <c r="B748" s="3" t="s">
        <v>1495</v>
      </c>
      <c r="C748" s="3" t="s">
        <v>1496</v>
      </c>
    </row>
    <row r="749" ht="15.75" customHeight="1">
      <c r="A749" s="3" t="str">
        <f>IFERROR(__xludf.DUMMYFUNCTION("LOWER(SUBSTITUTE(REGEXREPLACE(B749, ""[^a-zA-Z\s]"", """"), "" "", ""-""))"),"best-podcast-to-learn-spanish")</f>
        <v>best-podcast-to-learn-spanish</v>
      </c>
      <c r="B749" s="3" t="s">
        <v>1497</v>
      </c>
      <c r="C749" s="3" t="s">
        <v>1498</v>
      </c>
    </row>
    <row r="750" ht="15.75" customHeight="1">
      <c r="A750" s="3" t="str">
        <f>IFERROR(__xludf.DUMMYFUNCTION("LOWER(SUBSTITUTE(REGEXREPLACE(B750, ""[^a-zA-Z\s]"", """"), "" "", ""-""))"),"how-hard-is-it-to-learn-guitar")</f>
        <v>how-hard-is-it-to-learn-guitar</v>
      </c>
      <c r="B750" s="3" t="s">
        <v>1499</v>
      </c>
      <c r="C750" s="3" t="s">
        <v>1500</v>
      </c>
    </row>
    <row r="751" ht="15.75" customHeight="1">
      <c r="A751" s="3" t="str">
        <f>IFERROR(__xludf.DUMMYFUNCTION("LOWER(SUBSTITUTE(REGEXREPLACE(B751, ""[^a-zA-Z\s]"", """"), "" "", ""-""))"),"how-long-to-learn-driving")</f>
        <v>how-long-to-learn-driving</v>
      </c>
      <c r="B751" s="3" t="s">
        <v>1501</v>
      </c>
      <c r="C751" s="3" t="s">
        <v>1502</v>
      </c>
    </row>
    <row r="752" ht="15.75" customHeight="1">
      <c r="A752" s="3" t="str">
        <f>IFERROR(__xludf.DUMMYFUNCTION("LOWER(SUBSTITUTE(REGEXREPLACE(B752, ""[^a-zA-Z\s]"", """"), "" "", ""-""))"),"is-it-hard-to-learn-guitar")</f>
        <v>is-it-hard-to-learn-guitar</v>
      </c>
      <c r="B752" s="3" t="s">
        <v>1503</v>
      </c>
      <c r="C752" s="3" t="s">
        <v>1504</v>
      </c>
    </row>
    <row r="753" ht="15.75" customHeight="1">
      <c r="A753" s="3" t="str">
        <f>IFERROR(__xludf.DUMMYFUNCTION("LOWER(SUBSTITUTE(REGEXREPLACE(B753, ""[^a-zA-Z\s]"", """"), "" "", ""-""))"),"fisher-price-chair-laugh-and-learn")</f>
        <v>fisher-price-chair-laugh-and-learn</v>
      </c>
      <c r="B753" s="3" t="s">
        <v>1505</v>
      </c>
      <c r="C753" s="3" t="s">
        <v>1506</v>
      </c>
    </row>
    <row r="754" ht="15.75" customHeight="1">
      <c r="A754" s="3" t="str">
        <f>IFERROR(__xludf.DUMMYFUNCTION("LOWER(SUBSTITUTE(REGEXREPLACE(B754, ""[^a-zA-Z\s]"", """"), "" "", ""-""))"),"easiest-language-to-learn-for-spanish-speakers")</f>
        <v>easiest-language-to-learn-for-spanish-speakers</v>
      </c>
      <c r="B754" s="3" t="s">
        <v>1507</v>
      </c>
      <c r="C754" s="3" t="s">
        <v>1508</v>
      </c>
    </row>
    <row r="755" ht="15.75" customHeight="1">
      <c r="A755" s="3" t="str">
        <f>IFERROR(__xludf.DUMMYFUNCTION("LOWER(SUBSTITUTE(REGEXREPLACE(B755, ""[^a-zA-Z\s]"", """"), "" "", ""-""))"),"best-podcasts-to-learn-new-things")</f>
        <v>best-podcasts-to-learn-new-things</v>
      </c>
      <c r="B755" s="3" t="s">
        <v>1509</v>
      </c>
      <c r="C755" s="3" t="s">
        <v>1510</v>
      </c>
    </row>
    <row r="756" ht="15.75" customHeight="1">
      <c r="A756" s="3" t="str">
        <f>IFERROR(__xludf.DUMMYFUNCTION("LOWER(SUBSTITUTE(REGEXREPLACE(B756, ""[^a-zA-Z\s]"", """"), "" "", ""-""))"),"when-does-shroomish-learn-spore")</f>
        <v>when-does-shroomish-learn-spore</v>
      </c>
      <c r="B756" s="3" t="s">
        <v>1511</v>
      </c>
      <c r="C756" s="3" t="s">
        <v>1512</v>
      </c>
    </row>
    <row r="757" ht="15.75" customHeight="1">
      <c r="A757" s="3" t="str">
        <f>IFERROR(__xludf.DUMMYFUNCTION("LOWER(SUBSTITUTE(REGEXREPLACE(B757, ""[^a-zA-Z\s]"", """"), "" "", ""-""))"),"learn-puppetry")</f>
        <v>learn-puppetry</v>
      </c>
      <c r="B757" s="3" t="s">
        <v>1513</v>
      </c>
      <c r="C757" s="3" t="s">
        <v>1514</v>
      </c>
    </row>
    <row r="758" ht="15.75" customHeight="1">
      <c r="A758" s="3" t="str">
        <f>IFERROR(__xludf.DUMMYFUNCTION("LOWER(SUBSTITUTE(REGEXREPLACE(B758, ""[^a-zA-Z\s]"", """"), "" "", ""-""))"),"sign-for-learn")</f>
        <v>sign-for-learn</v>
      </c>
      <c r="B758" s="3" t="s">
        <v>1515</v>
      </c>
      <c r="C758" s="3" t="s">
        <v>1516</v>
      </c>
    </row>
    <row r="759" ht="15.75" customHeight="1">
      <c r="A759" s="3" t="str">
        <f>IFERROR(__xludf.DUMMYFUNCTION("LOWER(SUBSTITUTE(REGEXREPLACE(B759, ""[^a-zA-Z\s]"", """"), "" "", ""-""))"),"learn-dash-discount")</f>
        <v>learn-dash-discount</v>
      </c>
      <c r="B759" s="3" t="s">
        <v>1517</v>
      </c>
      <c r="C759" s="3" t="s">
        <v>1518</v>
      </c>
    </row>
    <row r="760" ht="15.75" customHeight="1">
      <c r="A760" s="3" t="str">
        <f>IFERROR(__xludf.DUMMYFUNCTION("LOWER(SUBSTITUTE(REGEXREPLACE(B760, ""[^a-zA-Z\s]"", """"), "" "", ""-""))"),"which-martial-art-should-i-learn")</f>
        <v>which-martial-art-should-i-learn</v>
      </c>
      <c r="B760" s="3" t="s">
        <v>1519</v>
      </c>
      <c r="C760" s="3" t="s">
        <v>1520</v>
      </c>
    </row>
    <row r="761" ht="15.75" customHeight="1">
      <c r="A761" s="3" t="str">
        <f>IFERROR(__xludf.DUMMYFUNCTION("LOWER(SUBSTITUTE(REGEXREPLACE(B761, ""[^a-zA-Z\s]"", """"), "" "", ""-""))"),"what-episode-does-luffy-learn-to-use-haki")</f>
        <v>what-episode-does-luffy-learn-to-use-haki</v>
      </c>
      <c r="B761" s="3" t="s">
        <v>1521</v>
      </c>
      <c r="C761" s="3" t="s">
        <v>1522</v>
      </c>
    </row>
    <row r="762" ht="15.75" customHeight="1">
      <c r="A762" s="3" t="str">
        <f>IFERROR(__xludf.DUMMYFUNCTION("LOWER(SUBSTITUTE(REGEXREPLACE(B762, ""[^a-zA-Z\s]"", """"), "" "", ""-""))"),"beginnerwxuxsatq-how-to-learn-sign-language")</f>
        <v>beginnerwxuxsatq-how-to-learn-sign-language</v>
      </c>
      <c r="B762" s="3" t="s">
        <v>1523</v>
      </c>
      <c r="C762" s="3" t="s">
        <v>1524</v>
      </c>
    </row>
    <row r="763" ht="15.75" customHeight="1">
      <c r="A763" s="3" t="str">
        <f>IFERROR(__xludf.DUMMYFUNCTION("LOWER(SUBSTITUTE(REGEXREPLACE(B763, ""[^a-zA-Z\s]"", """"), "" "", ""-""))"),"fun-piano-songs-to-learn")</f>
        <v>fun-piano-songs-to-learn</v>
      </c>
      <c r="B763" s="3" t="s">
        <v>1525</v>
      </c>
      <c r="C763" s="3" t="s">
        <v>1526</v>
      </c>
    </row>
    <row r="764" ht="15.75" customHeight="1">
      <c r="A764" s="3" t="str">
        <f>IFERROR(__xludf.DUMMYFUNCTION("LOWER(SUBSTITUTE(REGEXREPLACE(B764, ""[^a-zA-Z\s]"", """"), "" "", ""-""))"),"scoop-and-learn-ice-cream-cart")</f>
        <v>scoop-and-learn-ice-cream-cart</v>
      </c>
      <c r="B764" s="3" t="s">
        <v>1527</v>
      </c>
      <c r="C764" s="3" t="s">
        <v>1528</v>
      </c>
    </row>
    <row r="765" ht="15.75" customHeight="1">
      <c r="A765" s="3" t="str">
        <f>IFERROR(__xludf.DUMMYFUNCTION("LOWER(SUBSTITUTE(REGEXREPLACE(B765, ""[^a-zA-Z\s]"", """"), "" "", ""-""))"),"learn-to-fly-unblcoked")</f>
        <v>learn-to-fly-unblcoked</v>
      </c>
      <c r="B765" s="3" t="s">
        <v>1529</v>
      </c>
      <c r="C765" s="3" t="s">
        <v>1530</v>
      </c>
    </row>
    <row r="766" ht="15.75" customHeight="1">
      <c r="A766" s="3" t="str">
        <f>IFERROR(__xludf.DUMMYFUNCTION("LOWER(SUBSTITUTE(REGEXREPLACE(B766, ""[^a-zA-Z\s]"", """"), "" "", ""-""))"),"when-does-luffy-learn-gear-")</f>
        <v>when-does-luffy-learn-gear-</v>
      </c>
      <c r="B766" s="3" t="s">
        <v>1531</v>
      </c>
      <c r="C766" s="3" t="s">
        <v>1532</v>
      </c>
    </row>
    <row r="767" ht="15.75" customHeight="1">
      <c r="A767" s="3" t="str">
        <f>IFERROR(__xludf.DUMMYFUNCTION("LOWER(SUBSTITUTE(REGEXREPLACE(B767, ""[^a-zA-Z\s]"", """"), "" "", ""-""))"),"how-to-help-baby-learn-to-roll-from-tummy-to-back")</f>
        <v>how-to-help-baby-learn-to-roll-from-tummy-to-back</v>
      </c>
      <c r="B767" s="3" t="s">
        <v>1533</v>
      </c>
      <c r="C767" s="3" t="s">
        <v>1534</v>
      </c>
    </row>
    <row r="768" ht="15.75" customHeight="1">
      <c r="A768" s="3" t="str">
        <f>IFERROR(__xludf.DUMMYFUNCTION("LOWER(SUBSTITUTE(REGEXREPLACE(B768, ""[^a-zA-Z\s]"", """"), "" "", ""-""))"),"easy-songs-to-learn-on-flute")</f>
        <v>easy-songs-to-learn-on-flute</v>
      </c>
      <c r="B768" s="3" t="s">
        <v>1535</v>
      </c>
      <c r="C768" s="3" t="s">
        <v>1536</v>
      </c>
    </row>
    <row r="769" ht="15.75" customHeight="1">
      <c r="A769" s="3" t="str">
        <f>IFERROR(__xludf.DUMMYFUNCTION("LOWER(SUBSTITUTE(REGEXREPLACE(B769, ""[^a-zA-Z\s]"", """"), "" "", ""-""))"),"why-is-it-important-to-learn-and-take-advice-from-people-who-are-successful")</f>
        <v>why-is-it-important-to-learn-and-take-advice-from-people-who-are-successful</v>
      </c>
      <c r="B769" s="3" t="s">
        <v>1537</v>
      </c>
      <c r="C769" s="3" t="s">
        <v>1538</v>
      </c>
    </row>
    <row r="770" ht="15.75" customHeight="1">
      <c r="A770" s="3" t="str">
        <f>IFERROR(__xludf.DUMMYFUNCTION("LOWER(SUBSTITUTE(REGEXREPLACE(B770, ""[^a-zA-Z\s]"", """"), "" "", ""-""))"),"aamc-lead-serve-learn-")</f>
        <v>aamc-lead-serve-learn-</v>
      </c>
      <c r="B770" s="3" t="s">
        <v>1539</v>
      </c>
      <c r="C770" s="3" t="s">
        <v>1540</v>
      </c>
    </row>
    <row r="771" ht="15.75" customHeight="1">
      <c r="A771" s="3" t="str">
        <f>IFERROR(__xludf.DUMMYFUNCTION("LOWER(SUBSTITUTE(REGEXREPLACE(B771, ""[^a-zA-Z\s]"", """"), "" "", ""-""))"),"learn-sci-retro-bowl")</f>
        <v>learn-sci-retro-bowl</v>
      </c>
      <c r="B771" s="3" t="s">
        <v>1541</v>
      </c>
      <c r="C771" s="3" t="s">
        <v>1542</v>
      </c>
    </row>
    <row r="772" ht="15.75" customHeight="1">
      <c r="A772" s="3" t="str">
        <f>IFERROR(__xludf.DUMMYFUNCTION("LOWER(SUBSTITUTE(REGEXREPLACE(B772, ""[^a-zA-Z\s]"", """"), "" "", ""-""))"),"easiest-skates-to-learn-on")</f>
        <v>easiest-skates-to-learn-on</v>
      </c>
      <c r="B772" s="3" t="s">
        <v>1543</v>
      </c>
      <c r="C772" s="3" t="s">
        <v>1544</v>
      </c>
    </row>
    <row r="773" ht="15.75" customHeight="1">
      <c r="A773" s="3" t="str">
        <f>IFERROR(__xludf.DUMMYFUNCTION("LOWER(SUBSTITUTE(REGEXREPLACE(B773, ""[^a-zA-Z\s]"", """"), "" "", ""-""))"),"get-paid-to-learn-software-engineering")</f>
        <v>get-paid-to-learn-software-engineering</v>
      </c>
      <c r="B773" s="3" t="s">
        <v>1545</v>
      </c>
      <c r="C773" s="3" t="s">
        <v>1546</v>
      </c>
    </row>
    <row r="774" ht="15.75" customHeight="1">
      <c r="A774" s="3" t="str">
        <f>IFERROR(__xludf.DUMMYFUNCTION("LOWER(SUBSTITUTE(REGEXREPLACE(B774, ""[^a-zA-Z\s]"", """"), "" "", ""-""))"),"learn-not-the-way-of-the-heathen-kjv")</f>
        <v>learn-not-the-way-of-the-heathen-kjv</v>
      </c>
      <c r="B774" s="3" t="s">
        <v>1547</v>
      </c>
      <c r="C774" s="3" t="s">
        <v>1548</v>
      </c>
    </row>
    <row r="775" ht="15.75" customHeight="1">
      <c r="A775" s="3" t="str">
        <f>IFERROR(__xludf.DUMMYFUNCTION("LOWER(SUBSTITUTE(REGEXREPLACE(B775, ""[^a-zA-Z\s]"", """"), "" "", ""-""))"),"is-cyrillic-hard-to-learn")</f>
        <v>is-cyrillic-hard-to-learn</v>
      </c>
      <c r="B775" s="3" t="s">
        <v>1549</v>
      </c>
      <c r="C775" s="3" t="s">
        <v>1550</v>
      </c>
    </row>
    <row r="776" ht="15.75" customHeight="1">
      <c r="A776" s="3" t="str">
        <f>IFERROR(__xludf.DUMMYFUNCTION("LOWER(SUBSTITUTE(REGEXREPLACE(B776, ""[^a-zA-Z\s]"", """"), "" "", ""-""))"),"acoustic-songs-to-learn-on-guitar")</f>
        <v>acoustic-songs-to-learn-on-guitar</v>
      </c>
      <c r="B776" s="3" t="s">
        <v>1551</v>
      </c>
      <c r="C776" s="3" t="s">
        <v>1552</v>
      </c>
    </row>
    <row r="777" ht="15.75" customHeight="1">
      <c r="A777" s="3" t="str">
        <f>IFERROR(__xludf.DUMMYFUNCTION("LOWER(SUBSTITUTE(REGEXREPLACE(B777, ""[^a-zA-Z\s]"", """"), "" "", ""-""))"),"all-secrets-in-learn-to-fly-")</f>
        <v>all-secrets-in-learn-to-fly-</v>
      </c>
      <c r="B777" s="3" t="s">
        <v>1553</v>
      </c>
      <c r="C777" s="3" t="s">
        <v>1554</v>
      </c>
    </row>
    <row r="778" ht="15.75" customHeight="1">
      <c r="A778" s="3" t="str">
        <f>IFERROR(__xludf.DUMMYFUNCTION("LOWER(SUBSTITUTE(REGEXREPLACE(B778, ""[^a-zA-Z\s]"", """"), "" "", ""-""))"),"how-do-baby-birds-learn-to-fly")</f>
        <v>how-do-baby-birds-learn-to-fly</v>
      </c>
      <c r="B778" s="3" t="s">
        <v>1555</v>
      </c>
      <c r="C778" s="3" t="s">
        <v>1556</v>
      </c>
    </row>
    <row r="779" ht="15.75" customHeight="1">
      <c r="A779" s="3" t="str">
        <f>IFERROR(__xludf.DUMMYFUNCTION("LOWER(SUBSTITUTE(REGEXREPLACE(B779, ""[^a-zA-Z\s]"", """"), "" "", ""-""))"),"how-long-does-it-take-to-learn-swimming-for-adults")</f>
        <v>how-long-does-it-take-to-learn-swimming-for-adults</v>
      </c>
      <c r="B779" s="3" t="s">
        <v>1557</v>
      </c>
      <c r="C779" s="3" t="s">
        <v>1558</v>
      </c>
    </row>
    <row r="780" ht="15.75" customHeight="1">
      <c r="A780" s="3" t="str">
        <f>IFERROR(__xludf.DUMMYFUNCTION("LOWER(SUBSTITUTE(REGEXREPLACE(B780, ""[^a-zA-Z\s]"", """"), "" "", ""-""))"),"in-which-essential-aspect-of-geography-would-you-learn-about-the-creation-of-mountains")</f>
        <v>in-which-essential-aspect-of-geography-would-you-learn-about-the-creation-of-mountains</v>
      </c>
      <c r="B780" s="3" t="s">
        <v>1559</v>
      </c>
      <c r="C780" s="3" t="s">
        <v>1560</v>
      </c>
    </row>
    <row r="781" ht="15.75" customHeight="1">
      <c r="A781" s="3" t="str">
        <f>IFERROR(__xludf.DUMMYFUNCTION("LOWER(SUBSTITUTE(REGEXREPLACE(B781, ""[^a-zA-Z\s]"", """"), "" "", ""-""))"),"when-does-ahsoka-learn-about-anakin")</f>
        <v>when-does-ahsoka-learn-about-anakin</v>
      </c>
      <c r="B781" s="3" t="s">
        <v>1561</v>
      </c>
      <c r="C781" s="3" t="s">
        <v>1562</v>
      </c>
    </row>
    <row r="782" ht="15.75" customHeight="1">
      <c r="A782" s="3" t="str">
        <f>IFERROR(__xludf.DUMMYFUNCTION("LOWER(SUBSTITUTE(REGEXREPLACE(B782, ""[^a-zA-Z\s]"", """"), "" "", ""-""))"),"best-site-to-learn-sql")</f>
        <v>best-site-to-learn-sql</v>
      </c>
      <c r="B782" s="3" t="s">
        <v>1563</v>
      </c>
      <c r="C782" s="3" t="s">
        <v>1564</v>
      </c>
    </row>
    <row r="783" ht="15.75" customHeight="1">
      <c r="A783" s="3" t="str">
        <f>IFERROR(__xludf.DUMMYFUNCTION("LOWER(SUBSTITUTE(REGEXREPLACE(B783, ""[^a-zA-Z\s]"", """"), "" "", ""-""))"),"learn-how-to-play-songs-on-the-piano")</f>
        <v>learn-how-to-play-songs-on-the-piano</v>
      </c>
      <c r="B783" s="3" t="s">
        <v>1565</v>
      </c>
      <c r="C783" s="3" t="s">
        <v>1566</v>
      </c>
    </row>
    <row r="784" ht="15.75" customHeight="1">
      <c r="A784" s="3" t="str">
        <f>IFERROR(__xludf.DUMMYFUNCTION("LOWER(SUBSTITUTE(REGEXREPLACE(B784, ""[^a-zA-Z\s]"", """"), "" "", ""-""))"),"cool-handshakes-to-learn")</f>
        <v>cool-handshakes-to-learn</v>
      </c>
      <c r="B784" s="3" t="s">
        <v>1567</v>
      </c>
      <c r="C784" s="3" t="s">
        <v>1568</v>
      </c>
    </row>
    <row r="785" ht="15.75" customHeight="1">
      <c r="A785" s="3" t="str">
        <f>IFERROR(__xludf.DUMMYFUNCTION("LOWER(SUBSTITUTE(REGEXREPLACE(B785, ""[^a-zA-Z\s]"", """"), "" "", ""-""))"),"how-to-learn-how-to-drive-fast")</f>
        <v>how-to-learn-how-to-drive-fast</v>
      </c>
      <c r="B785" s="3" t="s">
        <v>1569</v>
      </c>
      <c r="C785" s="3" t="s">
        <v>1570</v>
      </c>
    </row>
    <row r="786" ht="15.75" customHeight="1">
      <c r="A786" s="3" t="str">
        <f>IFERROR(__xludf.DUMMYFUNCTION("LOWER(SUBSTITUTE(REGEXREPLACE(B786, ""[^a-zA-Z\s]"", """"), "" "", ""-""))"),"is-spanish-easy-to-learn")</f>
        <v>is-spanish-easy-to-learn</v>
      </c>
      <c r="B786" s="3" t="s">
        <v>1571</v>
      </c>
      <c r="C786" s="3" t="s">
        <v>1572</v>
      </c>
    </row>
    <row r="787" ht="15.75" customHeight="1">
      <c r="A787" s="3" t="str">
        <f>IFERROR(__xludf.DUMMYFUNCTION("LOWER(SUBSTITUTE(REGEXREPLACE(B787, ""[^a-zA-Z\s]"", """"), "" "", ""-""))"),"how-to-learn-to-roller-blade")</f>
        <v>how-to-learn-to-roller-blade</v>
      </c>
      <c r="B787" s="3" t="s">
        <v>1573</v>
      </c>
      <c r="C787" s="3" t="s">
        <v>1574</v>
      </c>
    </row>
    <row r="788" ht="15.75" customHeight="1">
      <c r="A788" s="3" t="str">
        <f>IFERROR(__xludf.DUMMYFUNCTION("LOWER(SUBSTITUTE(REGEXREPLACE(B788, ""[^a-zA-Z\s]"", """"), "" "", ""-""))"),"when-does-amber-learn-mark-is-invincible")</f>
        <v>when-does-amber-learn-mark-is-invincible</v>
      </c>
      <c r="B788" s="3" t="s">
        <v>1575</v>
      </c>
      <c r="C788" s="3" t="s">
        <v>1576</v>
      </c>
    </row>
    <row r="789" ht="15.75" customHeight="1">
      <c r="A789" s="3" t="str">
        <f>IFERROR(__xludf.DUMMYFUNCTION("LOWER(SUBSTITUTE(REGEXREPLACE(B789, ""[^a-zA-Z\s]"", """"), "" "", ""-""))"),"can-anybody-learn-to-sing")</f>
        <v>can-anybody-learn-to-sing</v>
      </c>
      <c r="B789" s="3" t="s">
        <v>1577</v>
      </c>
      <c r="C789" s="3" t="s">
        <v>1578</v>
      </c>
    </row>
    <row r="790" ht="15.75" customHeight="1">
      <c r="A790" s="3" t="str">
        <f>IFERROR(__xludf.DUMMYFUNCTION("LOWER(SUBSTITUTE(REGEXREPLACE(B790, ""[^a-zA-Z\s]"", """"), "" "", ""-""))"),"is-guitar-hard-to-learn-than-piano")</f>
        <v>is-guitar-hard-to-learn-than-piano</v>
      </c>
      <c r="B790" s="3" t="s">
        <v>1579</v>
      </c>
      <c r="C790" s="3" t="s">
        <v>1580</v>
      </c>
    </row>
    <row r="791" ht="15.75" customHeight="1">
      <c r="A791" s="3" t="str">
        <f>IFERROR(__xludf.DUMMYFUNCTION("LOWER(SUBSTITUTE(REGEXREPLACE(B791, ""[^a-zA-Z\s]"", """"), "" "", ""-""))"),"legend-of-learn")</f>
        <v>legend-of-learn</v>
      </c>
      <c r="B791" s="3" t="s">
        <v>1581</v>
      </c>
      <c r="C791" s="3" t="s">
        <v>1582</v>
      </c>
    </row>
    <row r="792" ht="15.75" customHeight="1">
      <c r="A792" s="3" t="str">
        <f>IFERROR(__xludf.DUMMYFUNCTION("LOWER(SUBSTITUTE(REGEXREPLACE(B792, ""[^a-zA-Z\s]"", """"), "" "", ""-""))"),"can-anyone-learn-to-sing")</f>
        <v>can-anyone-learn-to-sing</v>
      </c>
      <c r="B792" s="3" t="s">
        <v>1583</v>
      </c>
      <c r="C792" s="3" t="s">
        <v>1584</v>
      </c>
    </row>
    <row r="793" ht="15.75" customHeight="1">
      <c r="A793" s="3" t="str">
        <f>IFERROR(__xludf.DUMMYFUNCTION("LOWER(SUBSTITUTE(REGEXREPLACE(B793, ""[^a-zA-Z\s]"", """"), "" "", ""-""))"),"what-year-do-you-learn-algebra")</f>
        <v>what-year-do-you-learn-algebra</v>
      </c>
      <c r="B793" s="3" t="s">
        <v>1585</v>
      </c>
      <c r="C793" s="3" t="s">
        <v>1586</v>
      </c>
    </row>
    <row r="794" ht="15.75" customHeight="1">
      <c r="A794" s="3" t="str">
        <f>IFERROR(__xludf.DUMMYFUNCTION("LOWER(SUBSTITUTE(REGEXREPLACE(B794, ""[^a-zA-Z\s]"", """"), "" "", ""-""))"),"when-do-most-kids-learn-to-swim")</f>
        <v>when-do-most-kids-learn-to-swim</v>
      </c>
      <c r="B794" s="3" t="s">
        <v>1587</v>
      </c>
      <c r="C794" s="3" t="s">
        <v>1588</v>
      </c>
    </row>
    <row r="795" ht="15.75" customHeight="1">
      <c r="A795" s="3" t="str">
        <f>IFERROR(__xludf.DUMMYFUNCTION("LOWER(SUBSTITUTE(REGEXREPLACE(B795, ""[^a-zA-Z\s]"", """"), "" "", ""-""))"),"how-long-to-learn-swimming")</f>
        <v>how-long-to-learn-swimming</v>
      </c>
      <c r="B795" s="3" t="s">
        <v>1589</v>
      </c>
      <c r="C795" s="3" t="s">
        <v>1590</v>
      </c>
    </row>
    <row r="796" ht="15.75" customHeight="1">
      <c r="A796" s="3" t="str">
        <f>IFERROR(__xludf.DUMMYFUNCTION("LOWER(SUBSTITUTE(REGEXREPLACE(B796, ""[^a-zA-Z\s]"", """"), "" "", ""-""))"),"top-skills-to-learn-in-")</f>
        <v>top-skills-to-learn-in-</v>
      </c>
      <c r="B796" s="3" t="s">
        <v>1591</v>
      </c>
      <c r="C796" s="3" t="s">
        <v>1592</v>
      </c>
    </row>
    <row r="797" ht="15.75" customHeight="1">
      <c r="A797" s="3" t="str">
        <f>IFERROR(__xludf.DUMMYFUNCTION("LOWER(SUBSTITUTE(REGEXREPLACE(B797, ""[^a-zA-Z\s]"", """"), "" "", ""-""))"),"what-season-does-luffy-learn-haki")</f>
        <v>what-season-does-luffy-learn-haki</v>
      </c>
      <c r="B797" s="3" t="s">
        <v>1593</v>
      </c>
      <c r="C797" s="3" t="s">
        <v>1594</v>
      </c>
    </row>
    <row r="798" ht="15.75" customHeight="1">
      <c r="A798" s="3" t="str">
        <f>IFERROR(__xludf.DUMMYFUNCTION("LOWER(SUBSTITUTE(REGEXREPLACE(B798, ""[^a-zA-Z\s]"", """"), "" "", ""-""))"),"is-french-or-dutch-braid-easier-to-learn")</f>
        <v>is-french-or-dutch-braid-easier-to-learn</v>
      </c>
      <c r="B798" s="3" t="s">
        <v>1595</v>
      </c>
      <c r="C798" s="3" t="s">
        <v>1596</v>
      </c>
    </row>
    <row r="799" ht="15.75" customHeight="1">
      <c r="A799" s="3" t="str">
        <f>IFERROR(__xludf.DUMMYFUNCTION("LOWER(SUBSTITUTE(REGEXREPLACE(B799, ""[^a-zA-Z\s]"", """"), "" "", ""-""))"),"how-much-to-learn-to-fly-a-helicopter")</f>
        <v>how-much-to-learn-to-fly-a-helicopter</v>
      </c>
      <c r="B799" s="3" t="s">
        <v>1597</v>
      </c>
      <c r="C799" s="3" t="s">
        <v>1598</v>
      </c>
    </row>
    <row r="800" ht="15.75" customHeight="1">
      <c r="A800" s="3" t="str">
        <f>IFERROR(__xludf.DUMMYFUNCTION("LOWER(SUBSTITUTE(REGEXREPLACE(B800, ""[^a-zA-Z\s]"", """"), "" "", ""-""))"),"how-fast-can-you-learn-to-swim")</f>
        <v>how-fast-can-you-learn-to-swim</v>
      </c>
      <c r="B800" s="3" t="s">
        <v>1599</v>
      </c>
      <c r="C800" s="3" t="s">
        <v>1600</v>
      </c>
    </row>
    <row r="801" ht="15.75" customHeight="1">
      <c r="A801" s="3" t="str">
        <f>IFERROR(__xludf.DUMMYFUNCTION("LOWER(SUBSTITUTE(REGEXREPLACE(B801, ""[^a-zA-Z\s]"", """"), "" "", ""-""))"),"best-fighting-style-to-learn")</f>
        <v>best-fighting-style-to-learn</v>
      </c>
      <c r="B801" s="3" t="s">
        <v>1601</v>
      </c>
      <c r="C801" s="3" t="s">
        <v>1602</v>
      </c>
    </row>
    <row r="802" ht="15.75" customHeight="1">
      <c r="A802" s="3" t="str">
        <f>IFERROR(__xludf.DUMMYFUNCTION("LOWER(SUBSTITUTE(REGEXREPLACE(B802, ""[^a-zA-Z\s]"", """"), "" "", ""-""))"),"how-hard-is-violin-to-learn")</f>
        <v>how-hard-is-violin-to-learn</v>
      </c>
      <c r="B802" s="3" t="s">
        <v>1603</v>
      </c>
      <c r="C802" s="3" t="s">
        <v>1604</v>
      </c>
    </row>
    <row r="803" ht="15.75" customHeight="1">
      <c r="A803" s="3" t="str">
        <f>IFERROR(__xludf.DUMMYFUNCTION("LOWER(SUBSTITUTE(REGEXREPLACE(B803, ""[^a-zA-Z\s]"", """"), "" "", ""-""))"),"age-kids-learn-colors")</f>
        <v>age-kids-learn-colors</v>
      </c>
      <c r="B803" s="3" t="s">
        <v>1605</v>
      </c>
      <c r="C803" s="3" t="s">
        <v>1606</v>
      </c>
    </row>
    <row r="804" ht="15.75" customHeight="1">
      <c r="A804" s="3" t="str">
        <f>IFERROR(__xludf.DUMMYFUNCTION("LOWER(SUBSTITUTE(REGEXREPLACE(B804, ""[^a-zA-Z\s]"", """"), "" "", ""-""))"),"app-to-learn-cantonese")</f>
        <v>app-to-learn-cantonese</v>
      </c>
      <c r="B804" s="3" t="s">
        <v>1607</v>
      </c>
      <c r="C804" s="3" t="s">
        <v>1608</v>
      </c>
    </row>
    <row r="805" ht="15.75" customHeight="1">
      <c r="A805" s="3" t="str">
        <f>IFERROR(__xludf.DUMMYFUNCTION("LOWER(SUBSTITUTE(REGEXREPLACE(B805, ""[^a-zA-Z\s]"", """"), "" "", ""-""))"),"good-songs-to-learn-on-drums")</f>
        <v>good-songs-to-learn-on-drums</v>
      </c>
      <c r="B805" s="3" t="s">
        <v>1609</v>
      </c>
      <c r="C805" s="3" t="s">
        <v>1610</v>
      </c>
    </row>
    <row r="806" ht="15.75" customHeight="1">
      <c r="A806" s="3" t="str">
        <f>IFERROR(__xludf.DUMMYFUNCTION("LOWER(SUBSTITUTE(REGEXREPLACE(B806, ""[^a-zA-Z\s]"", """"), "" "", ""-""))"),"learn-korean-youtube")</f>
        <v>learn-korean-youtube</v>
      </c>
      <c r="B806" s="3" t="s">
        <v>1611</v>
      </c>
      <c r="C806" s="3" t="s">
        <v>1612</v>
      </c>
    </row>
    <row r="807" ht="15.75" customHeight="1">
      <c r="A807" s="3" t="str">
        <f>IFERROR(__xludf.DUMMYFUNCTION("LOWER(SUBSTITUTE(REGEXREPLACE(B807, ""[^a-zA-Z\s]"", """"), "" "", ""-""))"),"hardest-code-to-learn")</f>
        <v>hardest-code-to-learn</v>
      </c>
      <c r="B807" s="3" t="s">
        <v>1613</v>
      </c>
      <c r="C807" s="3" t="s">
        <v>1614</v>
      </c>
    </row>
    <row r="808" ht="15.75" customHeight="1">
      <c r="A808" s="3" t="str">
        <f>IFERROR(__xludf.DUMMYFUNCTION("LOWER(SUBSTITUTE(REGEXREPLACE(B808, ""[^a-zA-Z\s]"", """"), "" "", ""-""))"),"where-can-i-learn-pickleball-near-me")</f>
        <v>where-can-i-learn-pickleball-near-me</v>
      </c>
      <c r="B808" s="3" t="s">
        <v>1615</v>
      </c>
      <c r="C808" s="3" t="s">
        <v>1616</v>
      </c>
    </row>
    <row r="809" ht="15.75" customHeight="1">
      <c r="A809" s="3" t="str">
        <f>IFERROR(__xludf.DUMMYFUNCTION("LOWER(SUBSTITUTE(REGEXREPLACE(B809, ""[^a-zA-Z\s]"", """"), "" "", ""-""))"),"learn-snowflake-sql")</f>
        <v>learn-snowflake-sql</v>
      </c>
      <c r="B809" s="3" t="s">
        <v>1617</v>
      </c>
      <c r="C809" s="3" t="s">
        <v>1618</v>
      </c>
    </row>
    <row r="810" ht="15.75" customHeight="1">
      <c r="A810" s="3" t="str">
        <f>IFERROR(__xludf.DUMMYFUNCTION("LOWER(SUBSTITUTE(REGEXREPLACE(B810, ""[^a-zA-Z\s]"", """"), "" "", ""-""))"),"how-did-timothee-chalamet-learn-french")</f>
        <v>how-did-timothee-chalamet-learn-french</v>
      </c>
      <c r="B810" s="3" t="s">
        <v>1619</v>
      </c>
      <c r="C810" s="3" t="s">
        <v>1620</v>
      </c>
    </row>
    <row r="811" ht="15.75" customHeight="1">
      <c r="A811" s="3" t="str">
        <f>IFERROR(__xludf.DUMMYFUNCTION("LOWER(SUBSTITUTE(REGEXREPLACE(B811, ""[^a-zA-Z\s]"", """"), "" "", ""-""))"),"is-it-difficult-to-learn-spanish")</f>
        <v>is-it-difficult-to-learn-spanish</v>
      </c>
      <c r="B811" s="3" t="s">
        <v>1621</v>
      </c>
      <c r="C811" s="3" t="s">
        <v>1622</v>
      </c>
    </row>
    <row r="812" ht="15.75" customHeight="1">
      <c r="A812" s="3" t="str">
        <f>IFERROR(__xludf.DUMMYFUNCTION("LOWER(SUBSTITUTE(REGEXREPLACE(B812, ""[^a-zA-Z\s]"", """"), "" "", ""-""))"),"when-does-luffy-learn-gear-")</f>
        <v>when-does-luffy-learn-gear-</v>
      </c>
      <c r="B812" s="3" t="s">
        <v>1623</v>
      </c>
      <c r="C812" s="3" t="s">
        <v>1624</v>
      </c>
    </row>
    <row r="813" ht="15.75" customHeight="1">
      <c r="A813" s="3" t="str">
        <f>IFERROR(__xludf.DUMMYFUNCTION("LOWER(SUBSTITUTE(REGEXREPLACE(B813, ""[^a-zA-Z\s]"", """"), "" "", ""-""))"),"what-do-we-learn-from-esther")</f>
        <v>what-do-we-learn-from-esther</v>
      </c>
      <c r="B813" s="3" t="s">
        <v>1625</v>
      </c>
      <c r="C813" s="3" t="s">
        <v>1626</v>
      </c>
    </row>
    <row r="814" ht="15.75" customHeight="1">
      <c r="A814" s="3" t="str">
        <f>IFERROR(__xludf.DUMMYFUNCTION("LOWER(SUBSTITUTE(REGEXREPLACE(B814, ""[^a-zA-Z\s]"", """"), "" "", ""-""))"),"learn-to-paraglide")</f>
        <v>learn-to-paraglide</v>
      </c>
      <c r="B814" s="3" t="s">
        <v>1627</v>
      </c>
      <c r="C814" s="3" t="s">
        <v>1628</v>
      </c>
    </row>
    <row r="815" ht="15.75" customHeight="1">
      <c r="A815" s="3" t="str">
        <f>IFERROR(__xludf.DUMMYFUNCTION("LOWER(SUBSTITUTE(REGEXREPLACE(B815, ""[^a-zA-Z\s]"", """"), "" "", ""-""))"),"how-to-learn-crucio")</f>
        <v>how-to-learn-crucio</v>
      </c>
      <c r="B815" s="3" t="s">
        <v>1629</v>
      </c>
      <c r="C815" s="3" t="s">
        <v>1630</v>
      </c>
    </row>
    <row r="816" ht="15.75" customHeight="1">
      <c r="A816" s="3" t="str">
        <f>IFERROR(__xludf.DUMMYFUNCTION("LOWER(SUBSTITUTE(REGEXREPLACE(B816, ""[^a-zA-Z\s]"", """"), "" "", ""-""))"),"how-to-learn-guitar")</f>
        <v>how-to-learn-guitar</v>
      </c>
      <c r="B816" s="3" t="s">
        <v>1631</v>
      </c>
      <c r="C816" s="3" t="s">
        <v>1632</v>
      </c>
    </row>
    <row r="817" ht="15.75" customHeight="1">
      <c r="A817" s="3" t="str">
        <f>IFERROR(__xludf.DUMMYFUNCTION("LOWER(SUBSTITUTE(REGEXREPLACE(B817, ""[^a-zA-Z\s]"", """"), "" "", ""-""))"),"learn-out-loud-")</f>
        <v>learn-out-loud-</v>
      </c>
      <c r="B817" s="3" t="s">
        <v>1633</v>
      </c>
      <c r="C817" s="3" t="s">
        <v>1634</v>
      </c>
    </row>
    <row r="818" ht="15.75" customHeight="1">
      <c r="A818" s="3" t="str">
        <f>IFERROR(__xludf.DUMMYFUNCTION("LOWER(SUBSTITUTE(REGEXREPLACE(B818, ""[^a-zA-Z\s]"", """"), "" "", ""-""))"),"easy-songs-to-learn-on-acoustic")</f>
        <v>easy-songs-to-learn-on-acoustic</v>
      </c>
      <c r="B818" s="3" t="s">
        <v>1635</v>
      </c>
      <c r="C818" s="3" t="s">
        <v>1636</v>
      </c>
    </row>
    <row r="819" ht="15.75" customHeight="1">
      <c r="A819" s="3" t="str">
        <f>IFERROR(__xludf.DUMMYFUNCTION("LOWER(SUBSTITUTE(REGEXREPLACE(B819, ""[^a-zA-Z\s]"", """"), "" "", ""-""))"),"learn-piano-as-an-adult")</f>
        <v>learn-piano-as-an-adult</v>
      </c>
      <c r="B819" s="3" t="s">
        <v>1637</v>
      </c>
      <c r="C819" s="3" t="s">
        <v>1638</v>
      </c>
    </row>
    <row r="820" ht="15.75" customHeight="1">
      <c r="A820" s="3" t="str">
        <f>IFERROR(__xludf.DUMMYFUNCTION("LOWER(SUBSTITUTE(REGEXREPLACE(B820, ""[^a-zA-Z\s]"", """"), "" "", ""-""))"),"hardest-instrument-to-learn-to-play")</f>
        <v>hardest-instrument-to-learn-to-play</v>
      </c>
      <c r="B820" s="3" t="s">
        <v>1639</v>
      </c>
      <c r="C820" s="3" t="s">
        <v>1640</v>
      </c>
    </row>
    <row r="821" ht="15.75" customHeight="1">
      <c r="A821" s="3" t="str">
        <f>IFERROR(__xludf.DUMMYFUNCTION("LOWER(SUBSTITUTE(REGEXREPLACE(B821, ""[^a-zA-Z\s]"", """"), "" "", ""-""))"),"trades-to-learn-for-females")</f>
        <v>trades-to-learn-for-females</v>
      </c>
      <c r="B821" s="3" t="s">
        <v>1641</v>
      </c>
      <c r="C821" s="3" t="s">
        <v>1642</v>
      </c>
    </row>
    <row r="822" ht="15.75" customHeight="1">
      <c r="A822" s="3" t="str">
        <f>IFERROR(__xludf.DUMMYFUNCTION("LOWER(SUBSTITUTE(REGEXREPLACE(B822, ""[^a-zA-Z\s]"", """"), "" "", ""-""))"),"learn-how-to-tat")</f>
        <v>learn-how-to-tat</v>
      </c>
      <c r="B822" s="3" t="s">
        <v>1643</v>
      </c>
      <c r="C822" s="3" t="s">
        <v>1644</v>
      </c>
    </row>
    <row r="823" ht="15.75" customHeight="1">
      <c r="A823" s="3" t="str">
        <f>IFERROR(__xludf.DUMMYFUNCTION("LOWER(SUBSTITUTE(REGEXREPLACE(B823, ""[^a-zA-Z\s]"", """"), "" "", ""-""))"),"benedictine-desire-to-learn")</f>
        <v>benedictine-desire-to-learn</v>
      </c>
      <c r="B823" s="3" t="s">
        <v>1645</v>
      </c>
      <c r="C823" s="3" t="s">
        <v>1646</v>
      </c>
    </row>
    <row r="824" ht="15.75" customHeight="1">
      <c r="A824" s="3" t="str">
        <f>IFERROR(__xludf.DUMMYFUNCTION("LOWER(SUBSTITUTE(REGEXREPLACE(B824, ""[^a-zA-Z\s]"", """"), "" "", ""-""))"),"how-long-does-it-take-to-learn-driving-in-usa")</f>
        <v>how-long-does-it-take-to-learn-driving-in-usa</v>
      </c>
      <c r="B824" s="3" t="s">
        <v>1647</v>
      </c>
      <c r="C824" s="3" t="s">
        <v>1648</v>
      </c>
    </row>
    <row r="825" ht="15.75" customHeight="1">
      <c r="A825" s="3" t="str">
        <f>IFERROR(__xludf.DUMMYFUNCTION("LOWER(SUBSTITUTE(REGEXREPLACE(B825, ""[^a-zA-Z\s]"", """"), "" "", ""-""))"),"remembering-unix-what-learn-from-them")</f>
        <v>remembering-unix-what-learn-from-them</v>
      </c>
      <c r="B825" s="3" t="s">
        <v>1649</v>
      </c>
      <c r="C825" s="3" t="s">
        <v>1650</v>
      </c>
    </row>
    <row r="826" ht="15.75" customHeight="1">
      <c r="A826" s="3" t="str">
        <f>IFERROR(__xludf.DUMMYFUNCTION("LOWER(SUBSTITUTE(REGEXREPLACE(B826, ""[^a-zA-Z\s]"", """"), "" "", ""-""))"),"how-to-learn-australian-accent")</f>
        <v>how-to-learn-australian-accent</v>
      </c>
      <c r="B826" s="3" t="s">
        <v>1651</v>
      </c>
      <c r="C826" s="3" t="s">
        <v>1652</v>
      </c>
    </row>
    <row r="827" ht="15.75" customHeight="1">
      <c r="A827" s="3" t="str">
        <f>IFERROR(__xludf.DUMMYFUNCTION("LOWER(SUBSTITUTE(REGEXREPLACE(B827, ""[^a-zA-Z\s]"", """"), "" "", ""-""))"),"what-chapter-does-luffy-learn-haki")</f>
        <v>what-chapter-does-luffy-learn-haki</v>
      </c>
      <c r="B827" s="3" t="s">
        <v>1653</v>
      </c>
      <c r="C827" s="3" t="s">
        <v>1654</v>
      </c>
    </row>
    <row r="828" ht="15.75" customHeight="1">
      <c r="A828" s="3" t="str">
        <f>IFERROR(__xludf.DUMMYFUNCTION("LOWER(SUBSTITUTE(REGEXREPLACE(B828, ""[^a-zA-Z\s]"", """"), "" "", ""-""))"),"is-ukulele-hard-to-learn")</f>
        <v>is-ukulele-hard-to-learn</v>
      </c>
      <c r="B828" s="3" t="s">
        <v>1655</v>
      </c>
      <c r="C828" s="3" t="s">
        <v>1656</v>
      </c>
    </row>
    <row r="829" ht="15.75" customHeight="1">
      <c r="A829" s="3" t="str">
        <f>IFERROR(__xludf.DUMMYFUNCTION("LOWER(SUBSTITUTE(REGEXREPLACE(B829, ""[^a-zA-Z\s]"", """"), "" "", ""-""))"),"learn--relias")</f>
        <v>learn--relias</v>
      </c>
      <c r="B829" s="3" t="s">
        <v>1657</v>
      </c>
      <c r="C829" s="3" t="s">
        <v>1658</v>
      </c>
    </row>
    <row r="830" ht="15.75" customHeight="1">
      <c r="A830" s="3" t="str">
        <f>IFERROR(__xludf.DUMMYFUNCTION("LOWER(SUBSTITUTE(REGEXREPLACE(B830, ""[^a-zA-Z\s]"", """"), "" "", ""-""))"),"when-do-kids-learn-pemdas")</f>
        <v>when-do-kids-learn-pemdas</v>
      </c>
      <c r="B830" s="3" t="s">
        <v>1659</v>
      </c>
      <c r="C830" s="3" t="s">
        <v>1660</v>
      </c>
    </row>
    <row r="831" ht="15.75" customHeight="1">
      <c r="A831" s="3" t="str">
        <f>IFERROR(__xludf.DUMMYFUNCTION("LOWER(SUBSTITUTE(REGEXREPLACE(B831, ""[^a-zA-Z\s]"", """"), "" "", ""-""))"),"is-it-better-to-learn-one-language-at-a-time")</f>
        <v>is-it-better-to-learn-one-language-at-a-time</v>
      </c>
      <c r="B831" s="3" t="s">
        <v>1661</v>
      </c>
      <c r="C831" s="3" t="s">
        <v>1662</v>
      </c>
    </row>
    <row r="832" ht="15.75" customHeight="1">
      <c r="A832" s="3" t="str">
        <f>IFERROR(__xludf.DUMMYFUNCTION("LOWER(SUBSTITUTE(REGEXREPLACE(B832, ""[^a-zA-Z\s]"", """"), "" "", ""-""))"),"how-long-to-learn-japanese")</f>
        <v>how-long-to-learn-japanese</v>
      </c>
      <c r="B832" s="3" t="s">
        <v>1663</v>
      </c>
      <c r="C832" s="3" t="s">
        <v>1664</v>
      </c>
    </row>
    <row r="833" ht="15.75" customHeight="1">
      <c r="A833" s="3" t="str">
        <f>IFERROR(__xludf.DUMMYFUNCTION("LOWER(SUBSTITUTE(REGEXREPLACE(B833, ""[^a-zA-Z\s]"", """"), "" "", ""-""))"),"remembering-unix-we-can-learn-them")</f>
        <v>remembering-unix-we-can-learn-them</v>
      </c>
      <c r="B833" s="3" t="s">
        <v>1665</v>
      </c>
      <c r="C833" s="3" t="s">
        <v>1666</v>
      </c>
    </row>
    <row r="834" ht="15.75" customHeight="1">
      <c r="A834" s="3" t="str">
        <f>IFERROR(__xludf.DUMMYFUNCTION("LOWER(SUBSTITUTE(REGEXREPLACE(B834, ""[^a-zA-Z\s]"", """"), "" "", ""-""))"),"hardest-instrument-to-learn")</f>
        <v>hardest-instrument-to-learn</v>
      </c>
      <c r="B834" s="3" t="s">
        <v>1667</v>
      </c>
      <c r="C834" s="3" t="s">
        <v>1668</v>
      </c>
    </row>
    <row r="835" ht="15.75" customHeight="1">
      <c r="A835" s="3" t="str">
        <f>IFERROR(__xludf.DUMMYFUNCTION("LOWER(SUBSTITUTE(REGEXREPLACE(B835, ""[^a-zA-Z\s]"", """"), "" "", ""-""))"),"russian-hard-to-learn")</f>
        <v>russian-hard-to-learn</v>
      </c>
      <c r="B835" s="3" t="s">
        <v>1669</v>
      </c>
      <c r="C835" s="3" t="s">
        <v>1670</v>
      </c>
    </row>
    <row r="836" ht="15.75" customHeight="1">
      <c r="A836" s="3" t="str">
        <f>IFERROR(__xludf.DUMMYFUNCTION("LOWER(SUBSTITUTE(REGEXREPLACE(B836, ""[^a-zA-Z\s]"", """"), "" "", ""-""))"),"how-long-does-it-take-you-to-learn-ged-math")</f>
        <v>how-long-does-it-take-you-to-learn-ged-math</v>
      </c>
      <c r="B836" s="3" t="s">
        <v>1671</v>
      </c>
      <c r="C836" s="3" t="s">
        <v>1672</v>
      </c>
    </row>
    <row r="837" ht="15.75" customHeight="1">
      <c r="A837" s="3" t="str">
        <f>IFERROR(__xludf.DUMMYFUNCTION("LOWER(SUBSTITUTE(REGEXREPLACE(B837, ""[^a-zA-Z\s]"", """"), "" "", ""-""))"),"learn-your-worth-quotes")</f>
        <v>learn-your-worth-quotes</v>
      </c>
      <c r="B837" s="3" t="s">
        <v>1673</v>
      </c>
      <c r="C837" s="3" t="s">
        <v>1674</v>
      </c>
    </row>
    <row r="838" ht="15.75" customHeight="1">
      <c r="A838" s="3" t="str">
        <f>IFERROR(__xludf.DUMMYFUNCTION("LOWER(SUBSTITUTE(REGEXREPLACE(B838, ""[^a-zA-Z\s]"", """"), "" "", ""-""))"),"can-rattata-learn-flash")</f>
        <v>can-rattata-learn-flash</v>
      </c>
      <c r="B838" s="3" t="s">
        <v>1675</v>
      </c>
      <c r="C838" s="3" t="s">
        <v>1676</v>
      </c>
    </row>
    <row r="839" ht="15.75" customHeight="1">
      <c r="A839" s="3" t="str">
        <f>IFERROR(__xludf.DUMMYFUNCTION("LOWER(SUBSTITUTE(REGEXREPLACE(B839, ""[^a-zA-Z\s]"", """"), "" "", ""-""))"),"most-difficult-sports-to-learn")</f>
        <v>most-difficult-sports-to-learn</v>
      </c>
      <c r="B839" s="3" t="s">
        <v>1677</v>
      </c>
      <c r="C839" s="3" t="s">
        <v>1678</v>
      </c>
    </row>
    <row r="840" ht="15.75" customHeight="1">
      <c r="A840" s="3" t="str">
        <f>IFERROR(__xludf.DUMMYFUNCTION("LOWER(SUBSTITUTE(REGEXREPLACE(B840, ""[^a-zA-Z\s]"", """"), "" "", ""-""))"),"best-type-of-fighting-to-learn")</f>
        <v>best-type-of-fighting-to-learn</v>
      </c>
      <c r="B840" s="3" t="s">
        <v>1679</v>
      </c>
      <c r="C840" s="3" t="s">
        <v>1680</v>
      </c>
    </row>
    <row r="841" ht="15.75" customHeight="1">
      <c r="A841" s="3" t="str">
        <f>IFERROR(__xludf.DUMMYFUNCTION("LOWER(SUBSTITUTE(REGEXREPLACE(B841, ""[^a-zA-Z\s]"", """"), "" "", ""-""))"),"learn-guitar-in--days")</f>
        <v>learn-guitar-in--days</v>
      </c>
      <c r="B841" s="3" t="s">
        <v>1681</v>
      </c>
      <c r="C841" s="3" t="s">
        <v>1682</v>
      </c>
    </row>
    <row r="842" ht="15.75" customHeight="1">
      <c r="A842" s="3" t="str">
        <f>IFERROR(__xludf.DUMMYFUNCTION("LOWER(SUBSTITUTE(REGEXREPLACE(B842, ""[^a-zA-Z\s]"", """"), "" "", ""-""))"),"what-do-kids-learn-in-second-grade")</f>
        <v>what-do-kids-learn-in-second-grade</v>
      </c>
      <c r="B842" s="3" t="s">
        <v>1683</v>
      </c>
      <c r="C842" s="3" t="s">
        <v>1684</v>
      </c>
    </row>
    <row r="843" ht="15.75" customHeight="1">
      <c r="A843" s="3" t="str">
        <f>IFERROR(__xludf.DUMMYFUNCTION("LOWER(SUBSTITUTE(REGEXREPLACE(B843, ""[^a-zA-Z\s]"", """"), "" "", ""-""))"),"how-to-learn-telekinesis")</f>
        <v>how-to-learn-telekinesis</v>
      </c>
      <c r="B843" s="3" t="s">
        <v>1685</v>
      </c>
      <c r="C843" s="3" t="s">
        <v>1686</v>
      </c>
    </row>
    <row r="844" ht="15.75" customHeight="1">
      <c r="A844" s="3" t="str">
        <f>IFERROR(__xludf.DUMMYFUNCTION("LOWER(SUBSTITUTE(REGEXREPLACE(B844, ""[^a-zA-Z\s]"", """"), "" "", ""-""))"),"how-to-learn-hair-cutting")</f>
        <v>how-to-learn-hair-cutting</v>
      </c>
      <c r="B844" s="3" t="s">
        <v>1687</v>
      </c>
      <c r="C844" s="3" t="s">
        <v>1688</v>
      </c>
    </row>
    <row r="845" ht="15.75" customHeight="1">
      <c r="A845" s="3" t="str">
        <f>IFERROR(__xludf.DUMMYFUNCTION("LOWER(SUBSTITUTE(REGEXREPLACE(B845, ""[^a-zA-Z\s]"", """"), "" "", ""-""))"),"cabrini-learn")</f>
        <v>cabrini-learn</v>
      </c>
      <c r="B845" s="3" t="s">
        <v>1689</v>
      </c>
      <c r="C845" s="3" t="s">
        <v>1690</v>
      </c>
    </row>
    <row r="846" ht="15.75" customHeight="1">
      <c r="A846" s="3" t="str">
        <f>IFERROR(__xludf.DUMMYFUNCTION("LOWER(SUBSTITUTE(REGEXREPLACE(B846, ""[^a-zA-Z\s]"", """"), "" "", ""-""))"),"what-grade-do-u-learn-multiplication")</f>
        <v>what-grade-do-u-learn-multiplication</v>
      </c>
      <c r="B846" s="3" t="s">
        <v>1691</v>
      </c>
      <c r="C846" s="3" t="s">
        <v>1692</v>
      </c>
    </row>
    <row r="847" ht="15.75" customHeight="1">
      <c r="A847" s="3" t="str">
        <f>IFERROR(__xludf.DUMMYFUNCTION("LOWER(SUBSTITUTE(REGEXREPLACE(B847, ""[^a-zA-Z\s]"", """"), "" "", ""-""))"),"how-long-does-it-take-to-learn-sign-language-fluently")</f>
        <v>how-long-does-it-take-to-learn-sign-language-fluently</v>
      </c>
      <c r="B847" s="3" t="s">
        <v>1693</v>
      </c>
      <c r="C847" s="3" t="s">
        <v>1694</v>
      </c>
    </row>
    <row r="848" ht="15.75" customHeight="1">
      <c r="A848" s="3" t="str">
        <f>IFERROR(__xludf.DUMMYFUNCTION("LOWER(SUBSTITUTE(REGEXREPLACE(B848, ""[^a-zA-Z\s]"", """"), "" "", ""-""))"),"how-hard-is-cyber-security-to-learn")</f>
        <v>how-hard-is-cyber-security-to-learn</v>
      </c>
      <c r="B848" s="3" t="s">
        <v>1695</v>
      </c>
      <c r="C848" s="3" t="s">
        <v>1696</v>
      </c>
    </row>
    <row r="849" ht="15.75" customHeight="1">
      <c r="A849" s="3" t="str">
        <f>IFERROR(__xludf.DUMMYFUNCTION("LOWER(SUBSTITUTE(REGEXREPLACE(B849, ""[^a-zA-Z\s]"", """"), "" "", ""-""))"),"when-can-kids-learn-piano")</f>
        <v>when-can-kids-learn-piano</v>
      </c>
      <c r="B849" s="3" t="s">
        <v>1697</v>
      </c>
      <c r="C849" s="3" t="s">
        <v>1698</v>
      </c>
    </row>
    <row r="850" ht="15.75" customHeight="1">
      <c r="A850" s="3" t="str">
        <f>IFERROR(__xludf.DUMMYFUNCTION("LOWER(SUBSTITUTE(REGEXREPLACE(B850, ""[^a-zA-Z\s]"", """"), "" "", ""-""))"),"piano-songs-to-learn-for-beginners")</f>
        <v>piano-songs-to-learn-for-beginners</v>
      </c>
      <c r="B850" s="3" t="s">
        <v>1699</v>
      </c>
      <c r="C850" s="3" t="s">
        <v>1700</v>
      </c>
    </row>
    <row r="851" ht="15.75" customHeight="1">
      <c r="A851" s="3" t="str">
        <f>IFERROR(__xludf.DUMMYFUNCTION("LOWER(SUBSTITUTE(REGEXREPLACE(B851, ""[^a-zA-Z\s]"", """"), "" "", ""-""))"),"what-is-the-best-fighting-style-to-learn")</f>
        <v>what-is-the-best-fighting-style-to-learn</v>
      </c>
      <c r="B851" s="3" t="s">
        <v>1701</v>
      </c>
      <c r="C851" s="3" t="s">
        <v>1702</v>
      </c>
    </row>
    <row r="852" ht="15.75" customHeight="1">
      <c r="A852" s="3" t="str">
        <f>IFERROR(__xludf.DUMMYFUNCTION("LOWER(SUBSTITUTE(REGEXREPLACE(B852, ""[^a-zA-Z\s]"", """"), "" "", ""-""))"),"best-way-to-learn-tarot")</f>
        <v>best-way-to-learn-tarot</v>
      </c>
      <c r="B852" s="3" t="s">
        <v>1703</v>
      </c>
      <c r="C852" s="3" t="s">
        <v>1704</v>
      </c>
    </row>
    <row r="853" ht="15.75" customHeight="1">
      <c r="A853" s="3" t="str">
        <f>IFERROR(__xludf.DUMMYFUNCTION("LOWER(SUBSTITUTE(REGEXREPLACE(B853, ""[^a-zA-Z\s]"", """"), "" "", ""-""))"),"when-should-child-learn-multiplication")</f>
        <v>when-should-child-learn-multiplication</v>
      </c>
      <c r="B853" s="3" t="s">
        <v>1705</v>
      </c>
      <c r="C853" s="3" t="s">
        <v>1706</v>
      </c>
    </row>
    <row r="854" ht="15.75" customHeight="1">
      <c r="A854" s="3" t="str">
        <f>IFERROR(__xludf.DUMMYFUNCTION("LOWER(SUBSTITUTE(REGEXREPLACE(B854, ""[^a-zA-Z\s]"", """"), "" "", ""-""))"),"learn-diesel-mechanics")</f>
        <v>learn-diesel-mechanics</v>
      </c>
      <c r="B854" s="3" t="s">
        <v>1707</v>
      </c>
      <c r="C854" s="3" t="s">
        <v>1708</v>
      </c>
    </row>
    <row r="855" ht="15.75" customHeight="1">
      <c r="A855" s="3" t="str">
        <f>IFERROR(__xludf.DUMMYFUNCTION("LOWER(SUBSTITUTE(REGEXREPLACE(B855, ""[^a-zA-Z\s]"", """"), "" "", ""-""))"),"is-russian-easy-to-learn")</f>
        <v>is-russian-easy-to-learn</v>
      </c>
      <c r="B855" s="3" t="s">
        <v>1709</v>
      </c>
      <c r="C855" s="3" t="s">
        <v>1710</v>
      </c>
    </row>
    <row r="856" ht="15.75" customHeight="1">
      <c r="A856" s="3" t="str">
        <f>IFERROR(__xludf.DUMMYFUNCTION("LOWER(SUBSTITUTE(REGEXREPLACE(B856, ""[^a-zA-Z\s]"", """"), "" "", ""-""))"),"learn-to-accept-things-quotes")</f>
        <v>learn-to-accept-things-quotes</v>
      </c>
      <c r="B856" s="3" t="s">
        <v>1711</v>
      </c>
      <c r="C856" s="3" t="s">
        <v>1712</v>
      </c>
    </row>
    <row r="857" ht="15.75" customHeight="1">
      <c r="A857" s="3" t="str">
        <f>IFERROR(__xludf.DUMMYFUNCTION("LOWER(SUBSTITUTE(REGEXREPLACE(B857, ""[^a-zA-Z\s]"", """"), "" "", ""-""))"),"best-jump-rope-to-learn-double-unders")</f>
        <v>best-jump-rope-to-learn-double-unders</v>
      </c>
      <c r="B857" s="3" t="s">
        <v>1713</v>
      </c>
      <c r="C857" s="3" t="s">
        <v>1714</v>
      </c>
    </row>
    <row r="858" ht="15.75" customHeight="1">
      <c r="A858" s="3" t="str">
        <f>IFERROR(__xludf.DUMMYFUNCTION("LOWER(SUBSTITUTE(REGEXREPLACE(B858, ""[^a-zA-Z\s]"", """"), "" "", ""-""))"),"what-kinds-of-information-about-the-atomic-structure-of-an-element-can-you-learn-from-the-periodic-table")</f>
        <v>what-kinds-of-information-about-the-atomic-structure-of-an-element-can-you-learn-from-the-periodic-table</v>
      </c>
      <c r="B858" s="3" t="s">
        <v>1715</v>
      </c>
      <c r="C858" s="3" t="s">
        <v>1716</v>
      </c>
    </row>
    <row r="859" ht="15.75" customHeight="1">
      <c r="A859" s="3" t="str">
        <f>IFERROR(__xludf.DUMMYFUNCTION("LOWER(SUBSTITUTE(REGEXREPLACE(B859, ""[^a-zA-Z\s]"", """"), "" "", ""-""))"),"what-moves-can-sceptile-learn")</f>
        <v>what-moves-can-sceptile-learn</v>
      </c>
      <c r="B859" s="3" t="s">
        <v>1717</v>
      </c>
      <c r="C859" s="3" t="s">
        <v>1718</v>
      </c>
    </row>
    <row r="860" ht="15.75" customHeight="1">
      <c r="A860" s="3" t="str">
        <f>IFERROR(__xludf.DUMMYFUNCTION("LOWER(SUBSTITUTE(REGEXREPLACE(B860, ""[^a-zA-Z\s]"", """"), "" "", ""-""))"),"how-long-does-it-take-to-learn-different-languages")</f>
        <v>how-long-does-it-take-to-learn-different-languages</v>
      </c>
      <c r="B860" s="3" t="s">
        <v>1719</v>
      </c>
      <c r="C860" s="3" t="s">
        <v>1720</v>
      </c>
    </row>
    <row r="861" ht="15.75" customHeight="1">
      <c r="A861" s="3" t="str">
        <f>IFERROR(__xludf.DUMMYFUNCTION("LOWER(SUBSTITUTE(REGEXREPLACE(B861, ""[^a-zA-Z\s]"", """"), "" "", ""-""))"),"how-long-does-it-take-to-learn-japanese")</f>
        <v>how-long-does-it-take-to-learn-japanese</v>
      </c>
      <c r="B861" s="3" t="s">
        <v>1721</v>
      </c>
      <c r="C861" s="3" t="s">
        <v>1722</v>
      </c>
    </row>
    <row r="862" ht="15.75" customHeight="1">
      <c r="A862" s="3" t="str">
        <f>IFERROR(__xludf.DUMMYFUNCTION("LOWER(SUBSTITUTE(REGEXREPLACE(B862, ""[^a-zA-Z\s]"", """"), "" "", ""-""))"),"how-hard-is-banjo-to-learn")</f>
        <v>how-hard-is-banjo-to-learn</v>
      </c>
      <c r="B862" s="3" t="s">
        <v>1723</v>
      </c>
      <c r="C862" s="3" t="s">
        <v>1724</v>
      </c>
    </row>
    <row r="863" ht="15.75" customHeight="1">
      <c r="A863" s="3" t="str">
        <f>IFERROR(__xludf.DUMMYFUNCTION("LOWER(SUBSTITUTE(REGEXREPLACE(B863, ""[^a-zA-Z\s]"", """"), "" "", ""-""))"),"how-do-switches-and-bridges-learn-where-devices-are-located-on-a-network")</f>
        <v>how-do-switches-and-bridges-learn-where-devices-are-located-on-a-network</v>
      </c>
      <c r="B863" s="3" t="s">
        <v>1725</v>
      </c>
      <c r="C863" s="3" t="s">
        <v>1726</v>
      </c>
    </row>
    <row r="864" ht="15.75" customHeight="1">
      <c r="A864" s="3" t="str">
        <f>IFERROR(__xludf.DUMMYFUNCTION("LOWER(SUBSTITUTE(REGEXREPLACE(B864, ""[^a-zA-Z\s]"", """"), "" "", ""-""))"),"learn-to-sing-youtube")</f>
        <v>learn-to-sing-youtube</v>
      </c>
      <c r="B864" s="3" t="s">
        <v>1727</v>
      </c>
      <c r="C864" s="3" t="s">
        <v>1728</v>
      </c>
    </row>
    <row r="865" ht="15.75" customHeight="1">
      <c r="A865" s="3" t="str">
        <f>IFERROR(__xludf.DUMMYFUNCTION("LOWER(SUBSTITUTE(REGEXREPLACE(B865, ""[^a-zA-Z\s]"", """"), "" "", ""-""))"),"how-long-does-it-take-to-learn-ux-design")</f>
        <v>how-long-does-it-take-to-learn-ux-design</v>
      </c>
      <c r="B865" s="3" t="s">
        <v>1729</v>
      </c>
      <c r="C865" s="3" t="s">
        <v>1730</v>
      </c>
    </row>
    <row r="866" ht="15.75" customHeight="1">
      <c r="A866" s="3" t="str">
        <f>IFERROR(__xludf.DUMMYFUNCTION("LOWER(SUBSTITUTE(REGEXREPLACE(B866, ""[^a-zA-Z\s]"", """"), "" "", ""-""))"),"where-can-i-learn-plumbing")</f>
        <v>where-can-i-learn-plumbing</v>
      </c>
      <c r="B866" s="3" t="s">
        <v>1731</v>
      </c>
      <c r="C866" s="3" t="s">
        <v>1732</v>
      </c>
    </row>
    <row r="867" ht="15.75" customHeight="1">
      <c r="A867" s="3" t="str">
        <f>IFERROR(__xludf.DUMMYFUNCTION("LOWER(SUBSTITUTE(REGEXREPLACE(B867, ""[^a-zA-Z\s]"", """"), "" "", ""-""))"),"what-pokemon-learn-flash")</f>
        <v>what-pokemon-learn-flash</v>
      </c>
      <c r="B867" s="3" t="s">
        <v>1733</v>
      </c>
      <c r="C867" s="3" t="s">
        <v>1734</v>
      </c>
    </row>
    <row r="868" ht="15.75" customHeight="1">
      <c r="A868" s="3" t="str">
        <f>IFERROR(__xludf.DUMMYFUNCTION("LOWER(SUBSTITUTE(REGEXREPLACE(B868, ""[^a-zA-Z\s]"", """"), "" "", ""-""))"),"spanish-books-to-learn-spanish")</f>
        <v>spanish-books-to-learn-spanish</v>
      </c>
      <c r="B868" s="3" t="s">
        <v>1735</v>
      </c>
      <c r="C868" s="3" t="s">
        <v>1736</v>
      </c>
    </row>
    <row r="869" ht="15.75" customHeight="1">
      <c r="A869" s="3" t="str">
        <f>IFERROR(__xludf.DUMMYFUNCTION("LOWER(SUBSTITUTE(REGEXREPLACE(B869, ""[^a-zA-Z\s]"", """"), "" "", ""-""))"),"the-easiest-song-to-learn-on-guitar")</f>
        <v>the-easiest-song-to-learn-on-guitar</v>
      </c>
      <c r="B869" s="3" t="s">
        <v>1737</v>
      </c>
      <c r="C869" s="3" t="s">
        <v>1738</v>
      </c>
    </row>
    <row r="870" ht="15.75" customHeight="1">
      <c r="A870" s="3" t="str">
        <f>IFERROR(__xludf.DUMMYFUNCTION("LOWER(SUBSTITUTE(REGEXREPLACE(B870, ""[^a-zA-Z\s]"", """"), "" "", ""-""))"),"get-paid-to-learn-it")</f>
        <v>get-paid-to-learn-it</v>
      </c>
      <c r="B870" s="3" t="s">
        <v>1739</v>
      </c>
      <c r="C870" s="3" t="s">
        <v>1740</v>
      </c>
    </row>
    <row r="871" ht="15.75" customHeight="1">
      <c r="A871" s="3" t="str">
        <f>IFERROR(__xludf.DUMMYFUNCTION("LOWER(SUBSTITUTE(REGEXREPLACE(B871, ""[^a-zA-Z\s]"", """"), "" "", ""-""))"),"how-to-learn-salesforce-quickly")</f>
        <v>how-to-learn-salesforce-quickly</v>
      </c>
      <c r="B871" s="3" t="s">
        <v>1741</v>
      </c>
      <c r="C871" s="3" t="s">
        <v>1742</v>
      </c>
    </row>
    <row r="872" ht="15.75" customHeight="1">
      <c r="A872" s="3" t="str">
        <f>IFERROR(__xludf.DUMMYFUNCTION("LOWER(SUBSTITUTE(REGEXREPLACE(B872, ""[^a-zA-Z\s]"", """"), "" "", ""-""))"),"how-to-learn-hotwire-project-zomboid")</f>
        <v>how-to-learn-hotwire-project-zomboid</v>
      </c>
      <c r="B872" s="3" t="s">
        <v>1743</v>
      </c>
      <c r="C872" s="3" t="s">
        <v>1744</v>
      </c>
    </row>
    <row r="873" ht="15.75" customHeight="1">
      <c r="A873" s="3" t="str">
        <f>IFERROR(__xludf.DUMMYFUNCTION("LOWER(SUBSTITUTE(REGEXREPLACE(B873, ""[^a-zA-Z\s]"", """"), "" "", ""-""))"),"book-to-learn-piano")</f>
        <v>book-to-learn-piano</v>
      </c>
      <c r="B873" s="3" t="s">
        <v>1745</v>
      </c>
      <c r="C873" s="3" t="s">
        <v>1746</v>
      </c>
    </row>
    <row r="874" ht="15.75" customHeight="1">
      <c r="A874" s="3" t="str">
        <f>IFERROR(__xludf.DUMMYFUNCTION("LOWER(SUBSTITUTE(REGEXREPLACE(B874, ""[^a-zA-Z\s]"", """"), "" "", ""-""))"),"scikit-learn-normalize-data")</f>
        <v>scikit-learn-normalize-data</v>
      </c>
      <c r="B874" s="3" t="s">
        <v>1747</v>
      </c>
      <c r="C874" s="3" t="s">
        <v>1748</v>
      </c>
    </row>
    <row r="875" ht="15.75" customHeight="1">
      <c r="A875" s="3" t="str">
        <f>IFERROR(__xludf.DUMMYFUNCTION("LOWER(SUBSTITUTE(REGEXREPLACE(B875, ""[^a-zA-Z\s]"", """"), "" "", ""-""))"),"touch-and-learn-world-map")</f>
        <v>touch-and-learn-world-map</v>
      </c>
      <c r="B875" s="3" t="s">
        <v>1749</v>
      </c>
      <c r="C875" s="3" t="s">
        <v>1750</v>
      </c>
    </row>
    <row r="876" ht="15.75" customHeight="1">
      <c r="A876" s="3" t="str">
        <f>IFERROR(__xludf.DUMMYFUNCTION("LOWER(SUBSTITUTE(REGEXREPLACE(B876, ""[^a-zA-Z\s]"", """"), "" "", ""-""))"),"how-fast-can-you-learn-to-drive")</f>
        <v>how-fast-can-you-learn-to-drive</v>
      </c>
      <c r="B876" s="3" t="s">
        <v>1751</v>
      </c>
      <c r="C876" s="3" t="s">
        <v>1752</v>
      </c>
    </row>
    <row r="877" ht="15.75" customHeight="1">
      <c r="A877" s="3" t="str">
        <f>IFERROR(__xludf.DUMMYFUNCTION("LOWER(SUBSTITUTE(REGEXREPLACE(B877, ""[^a-zA-Z\s]"", """"), "" "", ""-""))"),"is-electrical-hard-to-learn")</f>
        <v>is-electrical-hard-to-learn</v>
      </c>
      <c r="B877" s="3" t="s">
        <v>1753</v>
      </c>
      <c r="C877" s="3" t="s">
        <v>1754</v>
      </c>
    </row>
    <row r="878" ht="15.75" customHeight="1">
      <c r="A878" s="3" t="str">
        <f>IFERROR(__xludf.DUMMYFUNCTION("LOWER(SUBSTITUTE(REGEXREPLACE(B878, ""[^a-zA-Z\s]"", """"), "" "", ""-""))"),"unblocked-learn-to-fly-")</f>
        <v>unblocked-learn-to-fly-</v>
      </c>
      <c r="B878" s="3" t="s">
        <v>1755</v>
      </c>
      <c r="C878" s="3" t="s">
        <v>1756</v>
      </c>
    </row>
    <row r="879" ht="15.75" customHeight="1">
      <c r="A879" s="3" t="str">
        <f>IFERROR(__xludf.DUMMYFUNCTION("LOWER(SUBSTITUTE(REGEXREPLACE(B879, ""[^a-zA-Z\s]"", """"), "" "", ""-""))"),"how-long-to-learn-to-weld")</f>
        <v>how-long-to-learn-to-weld</v>
      </c>
      <c r="B879" s="3" t="s">
        <v>1757</v>
      </c>
      <c r="C879" s="3" t="s">
        <v>1758</v>
      </c>
    </row>
    <row r="880" ht="15.75" customHeight="1">
      <c r="A880" s="3" t="str">
        <f>IFERROR(__xludf.DUMMYFUNCTION("LOWER(SUBSTITUTE(REGEXREPLACE(B880, ""[^a-zA-Z\s]"", """"), "" "", ""-""))"),"best-way-to-learn-japanese-reddit")</f>
        <v>best-way-to-learn-japanese-reddit</v>
      </c>
      <c r="B880" s="3" t="s">
        <v>1759</v>
      </c>
      <c r="C880" s="3" t="s">
        <v>1760</v>
      </c>
    </row>
    <row r="881" ht="15.75" customHeight="1">
      <c r="A881" s="3" t="str">
        <f>IFERROR(__xludf.DUMMYFUNCTION("LOWER(SUBSTITUTE(REGEXREPLACE(B881, ""[^a-zA-Z\s]"", """"), "" "", ""-""))"),"easiest-kpop-dance-to-learn")</f>
        <v>easiest-kpop-dance-to-learn</v>
      </c>
      <c r="B881" s="3" t="s">
        <v>1761</v>
      </c>
      <c r="C881" s="3" t="s">
        <v>1762</v>
      </c>
    </row>
    <row r="882" ht="15.75" customHeight="1">
      <c r="A882" s="3" t="str">
        <f>IFERROR(__xludf.DUMMYFUNCTION("LOWER(SUBSTITUTE(REGEXREPLACE(B882, ""[^a-zA-Z\s]"", """"), "" "", ""-""))"),"what-new-skill-would-you-like-to-learn-in-college-princeton")</f>
        <v>what-new-skill-would-you-like-to-learn-in-college-princeton</v>
      </c>
      <c r="B882" s="3" t="s">
        <v>1763</v>
      </c>
      <c r="C882" s="3" t="s">
        <v>1764</v>
      </c>
    </row>
    <row r="883" ht="15.75" customHeight="1">
      <c r="A883" s="3" t="str">
        <f>IFERROR(__xludf.DUMMYFUNCTION("LOWER(SUBSTITUTE(REGEXREPLACE(B883, ""[^a-zA-Z\s]"", """"), "" "", ""-""))"),"learn-backcountry-skiing")</f>
        <v>learn-backcountry-skiing</v>
      </c>
      <c r="B883" s="3" t="s">
        <v>1765</v>
      </c>
      <c r="C883" s="3" t="s">
        <v>1766</v>
      </c>
    </row>
    <row r="884" ht="15.75" customHeight="1">
      <c r="A884" s="3" t="str">
        <f>IFERROR(__xludf.DUMMYFUNCTION("LOWER(SUBSTITUTE(REGEXREPLACE(B884, ""[^a-zA-Z\s]"", """"), "" "", ""-""))"),"system-admins-will-be-required-to-learn")</f>
        <v>system-admins-will-be-required-to-learn</v>
      </c>
      <c r="B884" s="3" t="s">
        <v>1767</v>
      </c>
      <c r="C884" s="3" t="s">
        <v>1768</v>
      </c>
    </row>
    <row r="885" ht="15.75" customHeight="1">
      <c r="A885" s="3" t="str">
        <f>IFERROR(__xludf.DUMMYFUNCTION("LOWER(SUBSTITUTE(REGEXREPLACE(B885, ""[^a-zA-Z\s]"", """"), "" "", ""-""))"),"best-books-to-learn-python")</f>
        <v>best-books-to-learn-python</v>
      </c>
      <c r="B885" s="3" t="s">
        <v>1769</v>
      </c>
      <c r="C885" s="3" t="s">
        <v>1770</v>
      </c>
    </row>
    <row r="886" ht="15.75" customHeight="1">
      <c r="A886" s="3" t="str">
        <f>IFERROR(__xludf.DUMMYFUNCTION("LOWER(SUBSTITUTE(REGEXREPLACE(B886, ""[^a-zA-Z\s]"", """"), "" "", ""-""))"),"learn-about-the-lair-of-the-mantis")</f>
        <v>learn-about-the-lair-of-the-mantis</v>
      </c>
      <c r="B886" s="3" t="s">
        <v>1771</v>
      </c>
      <c r="C886" s="3" t="s">
        <v>1772</v>
      </c>
    </row>
    <row r="887" ht="15.75" customHeight="1">
      <c r="A887" s="3" t="str">
        <f>IFERROR(__xludf.DUMMYFUNCTION("LOWER(SUBSTITUTE(REGEXREPLACE(B887, ""[^a-zA-Z\s]"", """"), "" "", ""-""))"),"why-learn-swedish")</f>
        <v>why-learn-swedish</v>
      </c>
      <c r="B887" s="3" t="s">
        <v>1773</v>
      </c>
      <c r="C887" s="3" t="s">
        <v>1774</v>
      </c>
    </row>
    <row r="888" ht="15.75" customHeight="1">
      <c r="A888" s="3" t="str">
        <f>IFERROR(__xludf.DUMMYFUNCTION("LOWER(SUBSTITUTE(REGEXREPLACE(B888, ""[^a-zA-Z\s]"", """"), "" "", ""-""))"),"first-song-to-learn-on-ukulele")</f>
        <v>first-song-to-learn-on-ukulele</v>
      </c>
      <c r="B888" s="3" t="s">
        <v>1775</v>
      </c>
      <c r="C888" s="3" t="s">
        <v>1776</v>
      </c>
    </row>
    <row r="889" ht="15.75" customHeight="1">
      <c r="A889" s="3" t="str">
        <f>IFERROR(__xludf.DUMMYFUNCTION("LOWER(SUBSTITUTE(REGEXREPLACE(B889, ""[^a-zA-Z\s]"", """"), "" "", ""-""))"),"first-tricks-to-learn-on-skateboard")</f>
        <v>first-tricks-to-learn-on-skateboard</v>
      </c>
      <c r="B889" s="3" t="s">
        <v>1777</v>
      </c>
      <c r="C889" s="3" t="s">
        <v>1778</v>
      </c>
    </row>
    <row r="890" ht="15.75" customHeight="1">
      <c r="A890" s="3" t="str">
        <f>IFERROR(__xludf.DUMMYFUNCTION("LOWER(SUBSTITUTE(REGEXREPLACE(B890, ""[^a-zA-Z\s]"", """"), "" "", ""-""))"),"what-year-do-you-learn-multiplication")</f>
        <v>what-year-do-you-learn-multiplication</v>
      </c>
      <c r="B890" s="3" t="s">
        <v>1779</v>
      </c>
      <c r="C890" s="3" t="s">
        <v>1780</v>
      </c>
    </row>
    <row r="891" ht="15.75" customHeight="1">
      <c r="A891" s="3" t="str">
        <f>IFERROR(__xludf.DUMMYFUNCTION("LOWER(SUBSTITUTE(REGEXREPLACE(B891, ""[^a-zA-Z\s]"", """"), "" "", ""-""))"),"bbc-learn-italian")</f>
        <v>bbc-learn-italian</v>
      </c>
      <c r="B891" s="3" t="s">
        <v>1781</v>
      </c>
      <c r="C891" s="3" t="s">
        <v>1782</v>
      </c>
    </row>
    <row r="892" ht="15.75" customHeight="1">
      <c r="A892" s="3" t="str">
        <f>IFERROR(__xludf.DUMMYFUNCTION("LOWER(SUBSTITUTE(REGEXREPLACE(B892, ""[^a-zA-Z\s]"", """"), "" "", ""-""))"),"is-it-easy-to-learn-how-to-ride-a-motorcycle")</f>
        <v>is-it-easy-to-learn-how-to-ride-a-motorcycle</v>
      </c>
      <c r="B892" s="3" t="s">
        <v>1783</v>
      </c>
      <c r="C892" s="3" t="s">
        <v>1784</v>
      </c>
    </row>
    <row r="893" ht="15.75" customHeight="1">
      <c r="A893" s="3" t="str">
        <f>IFERROR(__xludf.DUMMYFUNCTION("LOWER(SUBSTITUTE(REGEXREPLACE(B893, ""[^a-zA-Z\s]"", """"), "" "", ""-""))"),"what-do-th-graders-learn-in-science")</f>
        <v>what-do-th-graders-learn-in-science</v>
      </c>
      <c r="B893" s="3" t="s">
        <v>1785</v>
      </c>
      <c r="C893" s="3" t="s">
        <v>1786</v>
      </c>
    </row>
    <row r="894" ht="15.75" customHeight="1">
      <c r="A894" s="3" t="str">
        <f>IFERROR(__xludf.DUMMYFUNCTION("LOWER(SUBSTITUTE(REGEXREPLACE(B894, ""[^a-zA-Z\s]"", """"), "" "", ""-""))"),"is-cyber-security-difficult-to-learn")</f>
        <v>is-cyber-security-difficult-to-learn</v>
      </c>
      <c r="B894" s="3" t="s">
        <v>1787</v>
      </c>
      <c r="C894" s="3" t="s">
        <v>1788</v>
      </c>
    </row>
    <row r="895" ht="15.75" customHeight="1">
      <c r="A895" s="3" t="str">
        <f>IFERROR(__xludf.DUMMYFUNCTION("LOWER(SUBSTITUTE(REGEXREPLACE(B895, ""[^a-zA-Z\s]"", """"), "" "", ""-""))"),"how-old-to-learn-piano")</f>
        <v>how-old-to-learn-piano</v>
      </c>
      <c r="B895" s="3" t="s">
        <v>1789</v>
      </c>
      <c r="C895" s="3" t="s">
        <v>1790</v>
      </c>
    </row>
    <row r="896" ht="15.75" customHeight="1">
      <c r="A896" s="3" t="str">
        <f>IFERROR(__xludf.DUMMYFUNCTION("LOWER(SUBSTITUTE(REGEXREPLACE(B896, ""[^a-zA-Z\s]"", """"), "" "", ""-""))"),"is-portuguese-difficult-to-learn")</f>
        <v>is-portuguese-difficult-to-learn</v>
      </c>
      <c r="B896" s="3" t="s">
        <v>1791</v>
      </c>
      <c r="C896" s="3" t="s">
        <v>1792</v>
      </c>
    </row>
    <row r="897" ht="15.75" customHeight="1">
      <c r="A897" s="3" t="str">
        <f>IFERROR(__xludf.DUMMYFUNCTION("LOWER(SUBSTITUTE(REGEXREPLACE(B897, ""[^a-zA-Z\s]"", """"), "" "", ""-""))"),"cool-math-learn-to-fly-")</f>
        <v>cool-math-learn-to-fly-</v>
      </c>
      <c r="B897" s="3" t="s">
        <v>1793</v>
      </c>
      <c r="C897" s="3" t="s">
        <v>1794</v>
      </c>
    </row>
    <row r="898" ht="15.75" customHeight="1">
      <c r="A898" s="3" t="str">
        <f>IFERROR(__xludf.DUMMYFUNCTION("LOWER(SUBSTITUTE(REGEXREPLACE(B898, ""[^a-zA-Z\s]"", """"), "" "", ""-""))"),"how-to-learn-how-to-ski")</f>
        <v>how-to-learn-how-to-ski</v>
      </c>
      <c r="B898" s="3" t="s">
        <v>1795</v>
      </c>
      <c r="C898" s="3" t="s">
        <v>1796</v>
      </c>
    </row>
    <row r="899" ht="15.75" customHeight="1">
      <c r="A899" s="3" t="str">
        <f>IFERROR(__xludf.DUMMYFUNCTION("LOWER(SUBSTITUTE(REGEXREPLACE(B899, ""[^a-zA-Z\s]"", """"), "" "", ""-""))"),"learn--fly--unblocked")</f>
        <v>learn--fly--unblocked</v>
      </c>
      <c r="B899" s="3" t="s">
        <v>1797</v>
      </c>
      <c r="C899" s="3" t="s">
        <v>1798</v>
      </c>
    </row>
    <row r="900" ht="15.75" customHeight="1">
      <c r="A900" s="3" t="str">
        <f>IFERROR(__xludf.DUMMYFUNCTION("LOWER(SUBSTITUTE(REGEXREPLACE(B900, ""[^a-zA-Z\s]"", """"), "" "", ""-""))"),"asl-for-learn")</f>
        <v>asl-for-learn</v>
      </c>
      <c r="B900" s="3" t="s">
        <v>1799</v>
      </c>
      <c r="C900" s="3" t="s">
        <v>1800</v>
      </c>
    </row>
    <row r="901" ht="15.75" customHeight="1">
      <c r="A901" s="3" t="str">
        <f>IFERROR(__xludf.DUMMYFUNCTION("LOWER(SUBSTITUTE(REGEXREPLACE(B901, ""[^a-zA-Z\s]"", """"), "" "", ""-""))"),"how-long-does-asl-take-to-learn")</f>
        <v>how-long-does-asl-take-to-learn</v>
      </c>
      <c r="B901" s="3" t="s">
        <v>1801</v>
      </c>
      <c r="C901" s="3" t="s">
        <v>1802</v>
      </c>
    </row>
    <row r="902" ht="15.75" customHeight="1">
      <c r="A902" s="3" t="str">
        <f>IFERROR(__xludf.DUMMYFUNCTION("LOWER(SUBSTITUTE(REGEXREPLACE(B902, ""[^a-zA-Z\s]"", """"), "" "", ""-""))"),"what-age-do-you-learn-multiplication")</f>
        <v>what-age-do-you-learn-multiplication</v>
      </c>
      <c r="B902" s="3" t="s">
        <v>1803</v>
      </c>
      <c r="C902" s="3" t="s">
        <v>1804</v>
      </c>
    </row>
    <row r="903" ht="15.75" customHeight="1">
      <c r="A903" s="3" t="str">
        <f>IFERROR(__xludf.DUMMYFUNCTION("LOWER(SUBSTITUTE(REGEXREPLACE(B903, ""[^a-zA-Z\s]"", """"), "" "", ""-""))"),"when-do-babies-learn-to-breathe-out-of-their-mouth")</f>
        <v>when-do-babies-learn-to-breathe-out-of-their-mouth</v>
      </c>
      <c r="B903" s="3" t="s">
        <v>1805</v>
      </c>
      <c r="C903" s="3" t="s">
        <v>1806</v>
      </c>
    </row>
    <row r="904" ht="15.75" customHeight="1">
      <c r="A904" s="3" t="str">
        <f>IFERROR(__xludf.DUMMYFUNCTION("LOWER(SUBSTITUTE(REGEXREPLACE(B904, ""[^a-zA-Z\s]"", """"), "" "", ""-""))"),"learnnvls-login")</f>
        <v>learnnvls-login</v>
      </c>
      <c r="B904" s="3" t="s">
        <v>1807</v>
      </c>
      <c r="C904" s="3" t="s">
        <v>1808</v>
      </c>
    </row>
    <row r="905" ht="15.75" customHeight="1">
      <c r="A905" s="3" t="str">
        <f>IFERROR(__xludf.DUMMYFUNCTION("LOWER(SUBSTITUTE(REGEXREPLACE(B905, ""[^a-zA-Z\s]"", """"), "" "", ""-""))"),"how-hard-is-it-to-learn-korean-for-english-speakers")</f>
        <v>how-hard-is-it-to-learn-korean-for-english-speakers</v>
      </c>
      <c r="B905" s="3" t="s">
        <v>1809</v>
      </c>
      <c r="C905" s="3" t="s">
        <v>1810</v>
      </c>
    </row>
    <row r="906" ht="15.75" customHeight="1">
      <c r="A906" s="3" t="str">
        <f>IFERROR(__xludf.DUMMYFUNCTION("LOWER(SUBSTITUTE(REGEXREPLACE(B906, ""[^a-zA-Z\s]"", """"), "" "", ""-""))"),"which-pieces-of-information-can-you-learn-from-a-businesss-cash-budget")</f>
        <v>which-pieces-of-information-can-you-learn-from-a-businesss-cash-budget</v>
      </c>
      <c r="B906" s="3" t="s">
        <v>1811</v>
      </c>
      <c r="C906" s="3" t="s">
        <v>1812</v>
      </c>
    </row>
    <row r="907" ht="15.75" customHeight="1">
      <c r="A907" s="3" t="str">
        <f>IFERROR(__xludf.DUMMYFUNCTION("LOWER(SUBSTITUTE(REGEXREPLACE(B907, ""[^a-zA-Z\s]"", """"), "" "", ""-""))"),"what-music-instrument-should-i-learn")</f>
        <v>what-music-instrument-should-i-learn</v>
      </c>
      <c r="B907" s="3" t="s">
        <v>1813</v>
      </c>
      <c r="C907" s="3" t="s">
        <v>1814</v>
      </c>
    </row>
    <row r="908" ht="15.75" customHeight="1">
      <c r="A908" s="3" t="str">
        <f>IFERROR(__xludf.DUMMYFUNCTION("LOWER(SUBSTITUTE(REGEXREPLACE(B908, ""[^a-zA-Z\s]"", """"), "" "", ""-""))"),"blackboard-drexel-learn")</f>
        <v>blackboard-drexel-learn</v>
      </c>
      <c r="B908" s="3" t="s">
        <v>1815</v>
      </c>
      <c r="C908" s="3" t="s">
        <v>1816</v>
      </c>
    </row>
    <row r="909" ht="15.75" customHeight="1">
      <c r="A909" s="3" t="str">
        <f>IFERROR(__xludf.DUMMYFUNCTION("LOWER(SUBSTITUTE(REGEXREPLACE(B909, ""[^a-zA-Z\s]"", """"), "" "", ""-""))"),"whats-the-hardest-language-to-learn")</f>
        <v>whats-the-hardest-language-to-learn</v>
      </c>
      <c r="B909" s="3" t="s">
        <v>1817</v>
      </c>
      <c r="C909" s="3" t="s">
        <v>1818</v>
      </c>
    </row>
    <row r="910" ht="15.75" customHeight="1">
      <c r="A910" s="3" t="str">
        <f>IFERROR(__xludf.DUMMYFUNCTION("LOWER(SUBSTITUTE(REGEXREPLACE(B910, ""[^a-zA-Z\s]"", """"), "" "", ""-""))"),"learn-gymnastics-at-home")</f>
        <v>learn-gymnastics-at-home</v>
      </c>
      <c r="B910" s="3" t="s">
        <v>1819</v>
      </c>
      <c r="C910" s="3" t="s">
        <v>1820</v>
      </c>
    </row>
    <row r="911" ht="15.75" customHeight="1">
      <c r="A911" s="3" t="str">
        <f>IFERROR(__xludf.DUMMYFUNCTION("LOWER(SUBSTITUTE(REGEXREPLACE(B911, ""[^a-zA-Z\s]"", """"), "" "", ""-""))"),"best-place-to-learn-coding-online")</f>
        <v>best-place-to-learn-coding-online</v>
      </c>
      <c r="B911" s="3" t="s">
        <v>1821</v>
      </c>
      <c r="C911" s="3" t="s">
        <v>1822</v>
      </c>
    </row>
    <row r="912" ht="15.75" customHeight="1">
      <c r="A912" s="3" t="str">
        <f>IFERROR(__xludf.DUMMYFUNCTION("LOWER(SUBSTITUTE(REGEXREPLACE(B912, ""[^a-zA-Z\s]"", """"), "" "", ""-""))"),"coolmathgames-learn-to-fly-")</f>
        <v>coolmathgames-learn-to-fly-</v>
      </c>
      <c r="B912" s="3" t="s">
        <v>1823</v>
      </c>
      <c r="C912" s="3" t="s">
        <v>1824</v>
      </c>
    </row>
    <row r="913" ht="15.75" customHeight="1">
      <c r="A913" s="3" t="str">
        <f>IFERROR(__xludf.DUMMYFUNCTION("LOWER(SUBSTITUTE(REGEXREPLACE(B913, ""[^a-zA-Z\s]"", """"), "" "", ""-""))"),"best-spanish-shows-to-learn-spanish-on-netflix")</f>
        <v>best-spanish-shows-to-learn-spanish-on-netflix</v>
      </c>
      <c r="B913" s="3" t="s">
        <v>1825</v>
      </c>
      <c r="C913" s="3" t="s">
        <v>1826</v>
      </c>
    </row>
    <row r="914" ht="15.75" customHeight="1">
      <c r="A914" s="3" t="str">
        <f>IFERROR(__xludf.DUMMYFUNCTION("LOWER(SUBSTITUTE(REGEXREPLACE(B914, ""[^a-zA-Z\s]"", """"), "" "", ""-""))"),"can-deaf-people-learn-to-speak")</f>
        <v>can-deaf-people-learn-to-speak</v>
      </c>
      <c r="B914" s="3" t="s">
        <v>1827</v>
      </c>
      <c r="C914" s="3" t="s">
        <v>1828</v>
      </c>
    </row>
    <row r="915" ht="15.75" customHeight="1">
      <c r="A915" s="3" t="str">
        <f>IFERROR(__xludf.DUMMYFUNCTION("LOWER(SUBSTITUTE(REGEXREPLACE(B915, ""[^a-zA-Z\s]"", """"), "" "", ""-""))"),"how-long-does-it-take-to-learn-how-to-swim")</f>
        <v>how-long-does-it-take-to-learn-how-to-swim</v>
      </c>
      <c r="B915" s="3" t="s">
        <v>1829</v>
      </c>
      <c r="C915" s="3" t="s">
        <v>1830</v>
      </c>
    </row>
    <row r="916" ht="15.75" customHeight="1">
      <c r="A916" s="3" t="str">
        <f>IFERROR(__xludf.DUMMYFUNCTION("LOWER(SUBSTITUTE(REGEXREPLACE(B916, ""[^a-zA-Z\s]"", """"), "" "", ""-""))"),"how-did-frederick-douglass-learn-to-read-and-write")</f>
        <v>how-did-frederick-douglass-learn-to-read-and-write</v>
      </c>
      <c r="B916" s="3" t="s">
        <v>1831</v>
      </c>
      <c r="C916" s="3" t="s">
        <v>1832</v>
      </c>
    </row>
    <row r="917" ht="15.75" customHeight="1">
      <c r="A917" s="3" t="str">
        <f>IFERROR(__xludf.DUMMYFUNCTION("LOWER(SUBSTITUTE(REGEXREPLACE(B917, ""[^a-zA-Z\s]"", """"), "" "", ""-""))"),"easy-songs-to-learn-on-piano-for-beginners")</f>
        <v>easy-songs-to-learn-on-piano-for-beginners</v>
      </c>
      <c r="B917" s="3" t="s">
        <v>1833</v>
      </c>
      <c r="C917" s="3" t="s">
        <v>1834</v>
      </c>
    </row>
    <row r="918" ht="15.75" customHeight="1">
      <c r="A918" s="3" t="str">
        <f>IFERROR(__xludf.DUMMYFUNCTION("LOWER(SUBSTITUTE(REGEXREPLACE(B918, ""[^a-zA-Z\s]"", """"), "" "", ""-""))"),"is-brazilian-portuguese-hard-to-learn")</f>
        <v>is-brazilian-portuguese-hard-to-learn</v>
      </c>
      <c r="B918" s="3" t="s">
        <v>1835</v>
      </c>
      <c r="C918" s="3" t="s">
        <v>1836</v>
      </c>
    </row>
    <row r="919" ht="15.75" customHeight="1">
      <c r="A919" s="3" t="str">
        <f>IFERROR(__xludf.DUMMYFUNCTION("LOWER(SUBSTITUTE(REGEXREPLACE(B919, ""[^a-zA-Z\s]"", """"), "" "", ""-""))"),"can-wingull-learn-fly")</f>
        <v>can-wingull-learn-fly</v>
      </c>
      <c r="B919" s="3" t="s">
        <v>1837</v>
      </c>
      <c r="C919" s="3" t="s">
        <v>1838</v>
      </c>
    </row>
    <row r="920" ht="15.75" customHeight="1">
      <c r="A920" s="3" t="str">
        <f>IFERROR(__xludf.DUMMYFUNCTION("LOWER(SUBSTITUTE(REGEXREPLACE(B920, ""[^a-zA-Z\s]"", """"), "" "", ""-""))"),"learn-piano-near-me")</f>
        <v>learn-piano-near-me</v>
      </c>
      <c r="B920" s="3" t="s">
        <v>1839</v>
      </c>
      <c r="C920" s="3" t="s">
        <v>1840</v>
      </c>
    </row>
    <row r="921" ht="15.75" customHeight="1">
      <c r="A921" s="3" t="str">
        <f>IFERROR(__xludf.DUMMYFUNCTION("LOWER(SUBSTITUTE(REGEXREPLACE(B921, ""[^a-zA-Z\s]"", """"), "" "", ""-""))"),"most-difficult-sport-to-learn")</f>
        <v>most-difficult-sport-to-learn</v>
      </c>
      <c r="B921" s="3" t="s">
        <v>1841</v>
      </c>
      <c r="C921" s="3" t="s">
        <v>1842</v>
      </c>
    </row>
    <row r="922" ht="15.75" customHeight="1">
      <c r="A922" s="3" t="str">
        <f>IFERROR(__xludf.DUMMYFUNCTION("LOWER(SUBSTITUTE(REGEXREPLACE(B922, ""[^a-zA-Z\s]"", """"), "" "", ""-""))"),"what-are-the--hardest-languages-to-learn")</f>
        <v>what-are-the--hardest-languages-to-learn</v>
      </c>
      <c r="B922" s="3" t="s">
        <v>1843</v>
      </c>
      <c r="C922" s="3" t="s">
        <v>1844</v>
      </c>
    </row>
    <row r="923" ht="15.75" customHeight="1">
      <c r="A923" s="3" t="str">
        <f>IFERROR(__xludf.DUMMYFUNCTION("LOWER(SUBSTITUTE(REGEXREPLACE(B923, ""[^a-zA-Z\s]"", """"), "" "", ""-""))"),"average-age-to-learn-to-ride-a-bike")</f>
        <v>average-age-to-learn-to-ride-a-bike</v>
      </c>
      <c r="B923" s="3" t="s">
        <v>1845</v>
      </c>
      <c r="C923" s="3" t="s">
        <v>1846</v>
      </c>
    </row>
    <row r="924" ht="15.75" customHeight="1">
      <c r="A924" s="3" t="str">
        <f>IFERROR(__xludf.DUMMYFUNCTION("LOWER(SUBSTITUTE(REGEXREPLACE(B924, ""[^a-zA-Z\s]"", """"), "" "", ""-""))"),"learn-more-about-the-mantis-starfield")</f>
        <v>learn-more-about-the-mantis-starfield</v>
      </c>
      <c r="B924" s="3" t="s">
        <v>1847</v>
      </c>
      <c r="C924" s="3" t="s">
        <v>1848</v>
      </c>
    </row>
    <row r="925" ht="15.75" customHeight="1">
      <c r="A925" s="3" t="str">
        <f>IFERROR(__xludf.DUMMYFUNCTION("LOWER(SUBSTITUTE(REGEXREPLACE(B925, ""[^a-zA-Z\s]"", """"), "" "", ""-""))"),"what-type-of-math-do-you-learn-in-th-grade")</f>
        <v>what-type-of-math-do-you-learn-in-th-grade</v>
      </c>
      <c r="B925" s="3" t="s">
        <v>1849</v>
      </c>
      <c r="C925" s="3" t="s">
        <v>1850</v>
      </c>
    </row>
    <row r="926" ht="15.75" customHeight="1">
      <c r="A926" s="3" t="str">
        <f>IFERROR(__xludf.DUMMYFUNCTION("LOWER(SUBSTITUTE(REGEXREPLACE(B926, ""[^a-zA-Z\s]"", """"), "" "", ""-""))"),"fisher-price-laugh--learn-smart-learning-home")</f>
        <v>fisher-price-laugh--learn-smart-learning-home</v>
      </c>
      <c r="B926" s="3" t="s">
        <v>1851</v>
      </c>
      <c r="C926" s="3" t="s">
        <v>1852</v>
      </c>
    </row>
    <row r="927" ht="15.75" customHeight="1">
      <c r="A927" s="3" t="str">
        <f>IFERROR(__xludf.DUMMYFUNCTION("LOWER(SUBSTITUTE(REGEXREPLACE(B927, ""[^a-zA-Z\s]"", """"), "" "", ""-""))"),"when-do-kids-learn-to-multiply")</f>
        <v>when-do-kids-learn-to-multiply</v>
      </c>
      <c r="B927" s="3" t="s">
        <v>1853</v>
      </c>
      <c r="C927" s="3" t="s">
        <v>1854</v>
      </c>
    </row>
    <row r="928" ht="15.75" customHeight="1">
      <c r="A928" s="3" t="str">
        <f>IFERROR(__xludf.DUMMYFUNCTION("LOWER(SUBSTITUTE(REGEXREPLACE(B928, ""[^a-zA-Z\s]"", """"), "" "", ""-""))"),"which-pokemon-can-learn-flash")</f>
        <v>which-pokemon-can-learn-flash</v>
      </c>
      <c r="B928" s="3" t="s">
        <v>1855</v>
      </c>
      <c r="C928" s="3" t="s">
        <v>1856</v>
      </c>
    </row>
    <row r="929" ht="15.75" customHeight="1">
      <c r="A929" s="3" t="str">
        <f>IFERROR(__xludf.DUMMYFUNCTION("LOWER(SUBSTITUTE(REGEXREPLACE(B929, ""[^a-zA-Z\s]"", """"), "" "", ""-""))"),"how-to-learn-animation-for-beginners")</f>
        <v>how-to-learn-animation-for-beginners</v>
      </c>
      <c r="B929" s="3" t="s">
        <v>1857</v>
      </c>
      <c r="C929" s="3" t="s">
        <v>1858</v>
      </c>
    </row>
    <row r="930" ht="15.75" customHeight="1">
      <c r="A930" s="3" t="str">
        <f>IFERROR(__xludf.DUMMYFUNCTION("LOWER(SUBSTITUTE(REGEXREPLACE(B930, ""[^a-zA-Z\s]"", """"), "" "", ""-""))"),"what-do-you-learn-in-cosmetology")</f>
        <v>what-do-you-learn-in-cosmetology</v>
      </c>
      <c r="B930" s="3" t="s">
        <v>1859</v>
      </c>
      <c r="C930" s="3" t="s">
        <v>1860</v>
      </c>
    </row>
    <row r="931" ht="15.75" customHeight="1">
      <c r="A931" s="3" t="str">
        <f>IFERROR(__xludf.DUMMYFUNCTION("LOWER(SUBSTITUTE(REGEXREPLACE(B931, ""[^a-zA-Z\s]"", """"), "" "", ""-""))"),"is-piano-or-guitar-harder-to-learn")</f>
        <v>is-piano-or-guitar-harder-to-learn</v>
      </c>
      <c r="B931" s="3" t="s">
        <v>1861</v>
      </c>
      <c r="C931" s="3" t="s">
        <v>1862</v>
      </c>
    </row>
    <row r="932" ht="15.75" customHeight="1">
      <c r="A932" s="3" t="str">
        <f>IFERROR(__xludf.DUMMYFUNCTION("LOWER(SUBSTITUTE(REGEXREPLACE(B932, ""[^a-zA-Z\s]"", """"), "" "", ""-""))"),"learn-telugu")</f>
        <v>learn-telugu</v>
      </c>
      <c r="B932" s="3" t="s">
        <v>1863</v>
      </c>
      <c r="C932" s="3" t="s">
        <v>1864</v>
      </c>
    </row>
    <row r="933" ht="15.75" customHeight="1">
      <c r="A933" s="3" t="str">
        <f>IFERROR(__xludf.DUMMYFUNCTION("LOWER(SUBSTITUTE(REGEXREPLACE(B933, ""[^a-zA-Z\s]"", """"), "" "", ""-""))"),"how-to-learn-twi-ghana-language")</f>
        <v>how-to-learn-twi-ghana-language</v>
      </c>
      <c r="B933" s="3" t="s">
        <v>1865</v>
      </c>
      <c r="C933" s="3" t="s">
        <v>1866</v>
      </c>
    </row>
    <row r="934" ht="15.75" customHeight="1">
      <c r="A934" s="3" t="str">
        <f>IFERROR(__xludf.DUMMYFUNCTION("LOWER(SUBSTITUTE(REGEXREPLACE(B934, ""[^a-zA-Z\s]"", """"), "" "", ""-""))"),"is-a-ukulele-hard-to-learn")</f>
        <v>is-a-ukulele-hard-to-learn</v>
      </c>
      <c r="B934" s="3" t="s">
        <v>1867</v>
      </c>
      <c r="C934" s="3" t="s">
        <v>1868</v>
      </c>
    </row>
    <row r="935" ht="15.75" customHeight="1">
      <c r="A935" s="3" t="str">
        <f>IFERROR(__xludf.DUMMYFUNCTION("LOWER(SUBSTITUTE(REGEXREPLACE(B935, ""[^a-zA-Z\s]"", """"), "" "", ""-""))"),"learn-adp-workforce-now")</f>
        <v>learn-adp-workforce-now</v>
      </c>
      <c r="B935" s="3" t="s">
        <v>1869</v>
      </c>
      <c r="C935" s="3" t="s">
        <v>1870</v>
      </c>
    </row>
    <row r="936" ht="15.75" customHeight="1">
      <c r="A936" s="3" t="str">
        <f>IFERROR(__xludf.DUMMYFUNCTION("LOWER(SUBSTITUTE(REGEXREPLACE(B936, ""[^a-zA-Z\s]"", """"), "" "", ""-""))"),"coolmath-learn-to-fly-")</f>
        <v>coolmath-learn-to-fly-</v>
      </c>
      <c r="B936" s="3" t="s">
        <v>1871</v>
      </c>
      <c r="C936" s="3" t="s">
        <v>1872</v>
      </c>
    </row>
    <row r="937" ht="15.75" customHeight="1">
      <c r="A937" s="3" t="str">
        <f>IFERROR(__xludf.DUMMYFUNCTION("LOWER(SUBSTITUTE(REGEXREPLACE(B937, ""[^a-zA-Z\s]"", """"), "" "", ""-""))"),"is-korean-the-easiest-language-to-learn")</f>
        <v>is-korean-the-easiest-language-to-learn</v>
      </c>
      <c r="B937" s="3" t="s">
        <v>1873</v>
      </c>
      <c r="C937" s="3" t="s">
        <v>1874</v>
      </c>
    </row>
    <row r="938" ht="15.75" customHeight="1">
      <c r="A938" s="3" t="str">
        <f>IFERROR(__xludf.DUMMYFUNCTION("LOWER(SUBSTITUTE(REGEXREPLACE(B938, ""[^a-zA-Z\s]"", """"), "" "", ""-""))"),"remembering-unix-desktops-we-learn-from")</f>
        <v>remembering-unix-desktops-we-learn-from</v>
      </c>
      <c r="B938" s="3" t="s">
        <v>1875</v>
      </c>
      <c r="C938" s="3" t="s">
        <v>1876</v>
      </c>
    </row>
    <row r="939" ht="15.75" customHeight="1">
      <c r="A939" s="3" t="str">
        <f>IFERROR(__xludf.DUMMYFUNCTION("LOWER(SUBSTITUTE(REGEXREPLACE(B939, ""[^a-zA-Z\s]"", """"), "" "", ""-""))"),"is-it-easier-to-learn-korean-or-japanese")</f>
        <v>is-it-easier-to-learn-korean-or-japanese</v>
      </c>
      <c r="B939" s="3" t="s">
        <v>1877</v>
      </c>
      <c r="C939" s="3" t="s">
        <v>1878</v>
      </c>
    </row>
    <row r="940" ht="15.75" customHeight="1">
      <c r="A940" s="3" t="str">
        <f>IFERROR(__xludf.DUMMYFUNCTION("LOWER(SUBSTITUTE(REGEXREPLACE(B940, ""[^a-zA-Z\s]"", """"), "" "", ""-""))"),"what-math-do-you-learn-in-th-grade")</f>
        <v>what-math-do-you-learn-in-th-grade</v>
      </c>
      <c r="B940" s="3" t="s">
        <v>1879</v>
      </c>
      <c r="C940" s="3" t="s">
        <v>1880</v>
      </c>
    </row>
    <row r="941" ht="15.75" customHeight="1">
      <c r="A941" s="3" t="str">
        <f>IFERROR(__xludf.DUMMYFUNCTION("LOWER(SUBSTITUTE(REGEXREPLACE(B941, ""[^a-zA-Z\s]"", """"), "" "", ""-""))"),"easy-to-learn-d-modeling-software")</f>
        <v>easy-to-learn-d-modeling-software</v>
      </c>
      <c r="B941" s="3" t="s">
        <v>1881</v>
      </c>
      <c r="C941" s="3" t="s">
        <v>1882</v>
      </c>
    </row>
    <row r="942" ht="15.75" customHeight="1">
      <c r="A942" s="3" t="str">
        <f>IFERROR(__xludf.DUMMYFUNCTION("LOWER(SUBSTITUTE(REGEXREPLACE(B942, ""[^a-zA-Z\s]"", """"), "" "", ""-""))"),"learn-avada-kedavra-hogwarts-legacy")</f>
        <v>learn-avada-kedavra-hogwarts-legacy</v>
      </c>
      <c r="B942" s="3" t="s">
        <v>1883</v>
      </c>
      <c r="C942" s="3" t="s">
        <v>1884</v>
      </c>
    </row>
    <row r="943" ht="15.75" customHeight="1">
      <c r="A943" s="3" t="str">
        <f>IFERROR(__xludf.DUMMYFUNCTION("LOWER(SUBSTITUTE(REGEXREPLACE(B943, ""[^a-zA-Z\s]"", """"), "" "", ""-""))"),"learn-how-to-ride-a-dirt-bike")</f>
        <v>learn-how-to-ride-a-dirt-bike</v>
      </c>
      <c r="B943" s="3" t="s">
        <v>1885</v>
      </c>
      <c r="C943" s="3" t="s">
        <v>1886</v>
      </c>
    </row>
    <row r="944" ht="15.75" customHeight="1">
      <c r="A944" s="3" t="str">
        <f>IFERROR(__xludf.DUMMYFUNCTION("LOWER(SUBSTITUTE(REGEXREPLACE(B944, ""[^a-zA-Z\s]"", """"), "" "", ""-""))"),"learn-to-fly--cool-math")</f>
        <v>learn-to-fly--cool-math</v>
      </c>
      <c r="B944" s="3" t="s">
        <v>1887</v>
      </c>
      <c r="C944" s="3" t="s">
        <v>1888</v>
      </c>
    </row>
    <row r="945" ht="15.75" customHeight="1">
      <c r="A945" s="3" t="str">
        <f>IFERROR(__xludf.DUMMYFUNCTION("LOWER(SUBSTITUTE(REGEXREPLACE(B945, ""[^a-zA-Z\s]"", """"), "" "", ""-""))"),"overhead-door-legacy--learn-button")</f>
        <v>overhead-door-legacy--learn-button</v>
      </c>
      <c r="B945" s="3" t="s">
        <v>1889</v>
      </c>
      <c r="C945" s="3" t="s">
        <v>1890</v>
      </c>
    </row>
    <row r="946" ht="15.75" customHeight="1">
      <c r="A946" s="3" t="str">
        <f>IFERROR(__xludf.DUMMYFUNCTION("LOWER(SUBSTITUTE(REGEXREPLACE(B946, ""[^a-zA-Z\s]"", """"), "" "", ""-""))"),"best-websites-to-learn-sql")</f>
        <v>best-websites-to-learn-sql</v>
      </c>
      <c r="B946" s="3" t="s">
        <v>1891</v>
      </c>
      <c r="C946" s="3" t="s">
        <v>1892</v>
      </c>
    </row>
    <row r="947" ht="15.75" customHeight="1">
      <c r="A947" s="3" t="str">
        <f>IFERROR(__xludf.DUMMYFUNCTION("LOWER(SUBSTITUTE(REGEXREPLACE(B947, ""[^a-zA-Z\s]"", """"), "" "", ""-""))"),"actively-learn-logo")</f>
        <v>actively-learn-logo</v>
      </c>
      <c r="B947" s="3" t="s">
        <v>1893</v>
      </c>
      <c r="C947" s="3" t="s">
        <v>1894</v>
      </c>
    </row>
    <row r="948" ht="15.75" customHeight="1">
      <c r="A948" s="3" t="str">
        <f>IFERROR(__xludf.DUMMYFUNCTION("LOWER(SUBSTITUTE(REGEXREPLACE(B948, ""[^a-zA-Z\s]"", """"), "" "", ""-""))"),"i-learn-to-be-content")</f>
        <v>i-learn-to-be-content</v>
      </c>
      <c r="B948" s="3" t="s">
        <v>1895</v>
      </c>
      <c r="C948" s="3" t="s">
        <v>1896</v>
      </c>
    </row>
    <row r="949" ht="15.75" customHeight="1">
      <c r="A949" s="3" t="str">
        <f>IFERROR(__xludf.DUMMYFUNCTION("LOWER(SUBSTITUTE(REGEXREPLACE(B949, ""[^a-zA-Z\s]"", """"), "" "", ""-""))"),"lunch-and-learn-ideas-for-work")</f>
        <v>lunch-and-learn-ideas-for-work</v>
      </c>
      <c r="B949" s="3" t="s">
        <v>1897</v>
      </c>
      <c r="C949" s="3" t="s">
        <v>1898</v>
      </c>
    </row>
    <row r="950" ht="15.75" customHeight="1">
      <c r="A950" s="3" t="str">
        <f>IFERROR(__xludf.DUMMYFUNCTION("LOWER(SUBSTITUTE(REGEXREPLACE(B950, ""[^a-zA-Z\s]"", """"), "" "", ""-""))"),"desktops-what-we-learn-from-them")</f>
        <v>desktops-what-we-learn-from-them</v>
      </c>
      <c r="B950" s="3" t="s">
        <v>1899</v>
      </c>
      <c r="C950" s="3" t="s">
        <v>1900</v>
      </c>
    </row>
    <row r="951" ht="15.75" customHeight="1">
      <c r="A951" s="3" t="str">
        <f>IFERROR(__xludf.DUMMYFUNCTION("LOWER(SUBSTITUTE(REGEXREPLACE(B951, ""[^a-zA-Z\s]"", """"), "" "", ""-""))"),"easy-dances-to-learn-for-beginners")</f>
        <v>easy-dances-to-learn-for-beginners</v>
      </c>
      <c r="B951" s="3" t="s">
        <v>1901</v>
      </c>
      <c r="C951" s="3" t="s">
        <v>1902</v>
      </c>
    </row>
    <row r="952" ht="15.75" customHeight="1">
      <c r="A952" s="3" t="str">
        <f>IFERROR(__xludf.DUMMYFUNCTION("LOWER(SUBSTITUTE(REGEXREPLACE(B952, ""[^a-zA-Z\s]"", """"), "" "", ""-""))"),"popular-songs-to-learn-on-the-piano")</f>
        <v>popular-songs-to-learn-on-the-piano</v>
      </c>
      <c r="B952" s="3" t="s">
        <v>1903</v>
      </c>
      <c r="C952" s="3" t="s">
        <v>1904</v>
      </c>
    </row>
    <row r="953" ht="15.75" customHeight="1">
      <c r="A953" s="3" t="str">
        <f>IFERROR(__xludf.DUMMYFUNCTION("LOWER(SUBSTITUTE(REGEXREPLACE(B953, ""[^a-zA-Z\s]"", """"), "" "", ""-""))"),"how-to-self-learn-piano")</f>
        <v>how-to-self-learn-piano</v>
      </c>
      <c r="B953" s="3" t="s">
        <v>1905</v>
      </c>
      <c r="C953" s="3" t="s">
        <v>1906</v>
      </c>
    </row>
    <row r="954" ht="15.75" customHeight="1">
      <c r="A954" s="3" t="str">
        <f>IFERROR(__xludf.DUMMYFUNCTION("LOWER(SUBSTITUTE(REGEXREPLACE(B954, ""[^a-zA-Z\s]"", """"), "" "", ""-""))"),"how-long-does-it-take-to-learn-a-language-in-your-sleep")</f>
        <v>how-long-does-it-take-to-learn-a-language-in-your-sleep</v>
      </c>
      <c r="B954" s="3" t="s">
        <v>1907</v>
      </c>
      <c r="C954" s="3" t="s">
        <v>1908</v>
      </c>
    </row>
    <row r="955" ht="15.75" customHeight="1">
      <c r="A955" s="3" t="str">
        <f>IFERROR(__xludf.DUMMYFUNCTION("LOWER(SUBSTITUTE(REGEXREPLACE(B955, ""[^a-zA-Z\s]"", """"), "" "", ""-""))"),"when-does-luffy-learn-to-control-conquerors-haki")</f>
        <v>when-does-luffy-learn-to-control-conquerors-haki</v>
      </c>
      <c r="B955" s="3" t="s">
        <v>1909</v>
      </c>
      <c r="C955" s="3" t="s">
        <v>1910</v>
      </c>
    </row>
    <row r="956" ht="15.75" customHeight="1">
      <c r="A956" s="3" t="str">
        <f>IFERROR(__xludf.DUMMYFUNCTION("LOWER(SUBSTITUTE(REGEXREPLACE(B956, ""[^a-zA-Z\s]"", """"), "" "", ""-""))"),"how-many-hours-to-learn-japanese")</f>
        <v>how-many-hours-to-learn-japanese</v>
      </c>
      <c r="B956" s="3" t="s">
        <v>1911</v>
      </c>
      <c r="C956" s="3" t="s">
        <v>1912</v>
      </c>
    </row>
    <row r="957" ht="15.75" customHeight="1">
      <c r="A957" s="3" t="str">
        <f>IFERROR(__xludf.DUMMYFUNCTION("LOWER(SUBSTITUTE(REGEXREPLACE(B957, ""[^a-zA-Z\s]"", """"), "" "", ""-""))"),"how-hard-is-it-to-learn-to-play-drums")</f>
        <v>how-hard-is-it-to-learn-to-play-drums</v>
      </c>
      <c r="B957" s="3" t="s">
        <v>1913</v>
      </c>
      <c r="C957" s="3" t="s">
        <v>1914</v>
      </c>
    </row>
    <row r="958" ht="15.75" customHeight="1">
      <c r="A958" s="3" t="str">
        <f>IFERROR(__xludf.DUMMYFUNCTION("LOWER(SUBSTITUTE(REGEXREPLACE(B958, ""[^a-zA-Z\s]"", """"), "" "", ""-""))"),"why-is-spanish-easy-to-learn")</f>
        <v>why-is-spanish-easy-to-learn</v>
      </c>
      <c r="B958" s="3" t="s">
        <v>1915</v>
      </c>
      <c r="C958" s="3" t="s">
        <v>1916</v>
      </c>
    </row>
    <row r="959" ht="15.75" customHeight="1">
      <c r="A959" s="3" t="str">
        <f>IFERROR(__xludf.DUMMYFUNCTION("LOWER(SUBSTITUTE(REGEXREPLACE(B959, ""[^a-zA-Z\s]"", """"), "" "", ""-""))"),"best-piano-song-to-learn")</f>
        <v>best-piano-song-to-learn</v>
      </c>
      <c r="B959" s="3" t="s">
        <v>1917</v>
      </c>
      <c r="C959" s="3" t="s">
        <v>1918</v>
      </c>
    </row>
    <row r="960" ht="15.75" customHeight="1">
      <c r="A960" s="3" t="str">
        <f>IFERROR(__xludf.DUMMYFUNCTION("LOWER(SUBSTITUTE(REGEXREPLACE(B960, ""[^a-zA-Z\s]"", """"), "" "", ""-""))"),"how-long-does-it-take-to-learn-to-play-the-guitar")</f>
        <v>how-long-does-it-take-to-learn-to-play-the-guitar</v>
      </c>
      <c r="B960" s="3" t="s">
        <v>1919</v>
      </c>
      <c r="C960" s="3" t="s">
        <v>1920</v>
      </c>
    </row>
    <row r="961" ht="15.75" customHeight="1">
      <c r="A961" s="3" t="str">
        <f>IFERROR(__xludf.DUMMYFUNCTION("LOWER(SUBSTITUTE(REGEXREPLACE(B961, ""[^a-zA-Z\s]"", """"), "" "", ""-""))"),"learn-solar-panel-installation")</f>
        <v>learn-solar-panel-installation</v>
      </c>
      <c r="B961" s="3" t="s">
        <v>1921</v>
      </c>
      <c r="C961" s="3" t="s">
        <v>1922</v>
      </c>
    </row>
    <row r="962" ht="15.75" customHeight="1">
      <c r="A962" s="3" t="str">
        <f>IFERROR(__xludf.DUMMYFUNCTION("LOWER(SUBSTITUTE(REGEXREPLACE(B962, ""[^a-zA-Z\s]"", """"), "" "", ""-""))"),"best-shows-to-learn-spanish-on-netflix")</f>
        <v>best-shows-to-learn-spanish-on-netflix</v>
      </c>
      <c r="B962" s="3" t="s">
        <v>1923</v>
      </c>
      <c r="C962" s="3" t="s">
        <v>1924</v>
      </c>
    </row>
    <row r="963" ht="15.75" customHeight="1">
      <c r="A963" s="3" t="str">
        <f>IFERROR(__xludf.DUMMYFUNCTION("LOWER(SUBSTITUTE(REGEXREPLACE(B963, ""[^a-zA-Z\s]"", """"), "" "", ""-""))"),"hogwarts-legacy-learn-avada-kedavra")</f>
        <v>hogwarts-legacy-learn-avada-kedavra</v>
      </c>
      <c r="B963" s="3" t="s">
        <v>1925</v>
      </c>
      <c r="C963" s="3" t="s">
        <v>1926</v>
      </c>
    </row>
    <row r="964" ht="15.75" customHeight="1">
      <c r="A964" s="3" t="str">
        <f>IFERROR(__xludf.DUMMYFUNCTION("LOWER(SUBSTITUTE(REGEXREPLACE(B964, ""[^a-zA-Z\s]"", """"), "" "", ""-""))"),"is-banjo-hard-to-learn")</f>
        <v>is-banjo-hard-to-learn</v>
      </c>
      <c r="B964" s="3" t="s">
        <v>1927</v>
      </c>
      <c r="C964" s="3" t="s">
        <v>1928</v>
      </c>
    </row>
    <row r="965" ht="15.75" customHeight="1">
      <c r="A965" s="3" t="str">
        <f>IFERROR(__xludf.DUMMYFUNCTION("LOWER(SUBSTITUTE(REGEXREPLACE(B965, ""[^a-zA-Z\s]"", """"), "" "", ""-""))"),"bass-guitar-easy-to-learn")</f>
        <v>bass-guitar-easy-to-learn</v>
      </c>
      <c r="B965" s="3" t="s">
        <v>1929</v>
      </c>
      <c r="C965" s="3" t="s">
        <v>1930</v>
      </c>
    </row>
    <row r="966" ht="15.75" customHeight="1">
      <c r="A966" s="3" t="str">
        <f>IFERROR(__xludf.DUMMYFUNCTION("LOWER(SUBSTITUTE(REGEXREPLACE(B966, ""[^a-zA-Z\s]"", """"), "" "", ""-""))"),"learn-cricket-betting")</f>
        <v>learn-cricket-betting</v>
      </c>
      <c r="B966" s="3" t="s">
        <v>1931</v>
      </c>
      <c r="C966" s="3" t="s">
        <v>1932</v>
      </c>
    </row>
    <row r="967" ht="15.75" customHeight="1">
      <c r="A967" s="3" t="str">
        <f>IFERROR(__xludf.DUMMYFUNCTION("LOWER(SUBSTITUTE(REGEXREPLACE(B967, ""[^a-zA-Z\s]"", """"), "" "", ""-""))"),"love--learn-elmo")</f>
        <v>love--learn-elmo</v>
      </c>
      <c r="B967" s="3" t="s">
        <v>1933</v>
      </c>
      <c r="C967" s="3" t="s">
        <v>1934</v>
      </c>
    </row>
    <row r="968" ht="15.75" customHeight="1">
      <c r="A968" s="3" t="str">
        <f>IFERROR(__xludf.DUMMYFUNCTION("LOWER(SUBSTITUTE(REGEXREPLACE(B968, ""[^a-zA-Z\s]"", """"), "" "", ""-""))"),"toddler-learn-colours")</f>
        <v>toddler-learn-colours</v>
      </c>
      <c r="B968" s="3" t="s">
        <v>1935</v>
      </c>
      <c r="C968" s="3" t="s">
        <v>1936</v>
      </c>
    </row>
    <row r="969" ht="15.75" customHeight="1">
      <c r="A969" s="3" t="str">
        <f>IFERROR(__xludf.DUMMYFUNCTION("LOWER(SUBSTITUTE(REGEXREPLACE(B969, ""[^a-zA-Z\s]"", """"), "" "", ""-""))"),"best-place-to-learn-programming")</f>
        <v>best-place-to-learn-programming</v>
      </c>
      <c r="B969" s="3" t="s">
        <v>1937</v>
      </c>
      <c r="C969" s="3" t="s">
        <v>1938</v>
      </c>
    </row>
    <row r="970" ht="15.75" customHeight="1">
      <c r="A970" s="3" t="str">
        <f>IFERROR(__xludf.DUMMYFUNCTION("LOWER(SUBSTITUTE(REGEXREPLACE(B970, ""[^a-zA-Z\s]"", """"), "" "", ""-""))"),"good-shows-to-watch-to-learn-spanish")</f>
        <v>good-shows-to-watch-to-learn-spanish</v>
      </c>
      <c r="B970" s="3" t="s">
        <v>1939</v>
      </c>
      <c r="C970" s="3" t="s">
        <v>1940</v>
      </c>
    </row>
    <row r="971" ht="15.75" customHeight="1">
      <c r="A971" s="3" t="str">
        <f>IFERROR(__xludf.DUMMYFUNCTION("LOWER(SUBSTITUTE(REGEXREPLACE(B971, ""[^a-zA-Z\s]"", """"), "" "", ""-""))"),"toughest-instrument-to-learn")</f>
        <v>toughest-instrument-to-learn</v>
      </c>
      <c r="B971" s="3" t="s">
        <v>1941</v>
      </c>
      <c r="C971" s="3" t="s">
        <v>1942</v>
      </c>
    </row>
    <row r="972" ht="15.75" customHeight="1">
      <c r="A972" s="3" t="str">
        <f>IFERROR(__xludf.DUMMYFUNCTION("LOWER(SUBSTITUTE(REGEXREPLACE(B972, ""[^a-zA-Z\s]"", """"), "" "", ""-""))"),"what-do-you-learn-in-apes")</f>
        <v>what-do-you-learn-in-apes</v>
      </c>
      <c r="B972" s="3" t="s">
        <v>1943</v>
      </c>
      <c r="C972" s="3" t="s">
        <v>1944</v>
      </c>
    </row>
    <row r="973" ht="15.75" customHeight="1">
      <c r="A973" s="3" t="str">
        <f>IFERROR(__xludf.DUMMYFUNCTION("LOWER(SUBSTITUTE(REGEXREPLACE(B973, ""[^a-zA-Z\s]"", """"), "" "", ""-""))"),"when-does-luffy-learn-about-haki")</f>
        <v>when-does-luffy-learn-about-haki</v>
      </c>
      <c r="B973" s="3" t="s">
        <v>1945</v>
      </c>
      <c r="C973" s="3" t="s">
        <v>1946</v>
      </c>
    </row>
    <row r="974" ht="15.75" customHeight="1">
      <c r="A974" s="3" t="str">
        <f>IFERROR(__xludf.DUMMYFUNCTION("LOWER(SUBSTITUTE(REGEXREPLACE(B974, ""[^a-zA-Z\s]"", """"), "" "", ""-""))"),"average-time-to-learn-to-drive")</f>
        <v>average-time-to-learn-to-drive</v>
      </c>
      <c r="B974" s="3" t="s">
        <v>1947</v>
      </c>
      <c r="C974" s="3" t="s">
        <v>1948</v>
      </c>
    </row>
    <row r="975" ht="15.75" customHeight="1">
      <c r="A975" s="3" t="str">
        <f>IFERROR(__xludf.DUMMYFUNCTION("LOWER(SUBSTITUTE(REGEXREPLACE(B975, ""[^a-zA-Z\s]"", """"), "" "", ""-""))"),"easy-to-learn-guitar-riffs")</f>
        <v>easy-to-learn-guitar-riffs</v>
      </c>
      <c r="B975" s="3" t="s">
        <v>1949</v>
      </c>
      <c r="C975" s="3" t="s">
        <v>1950</v>
      </c>
    </row>
    <row r="976" ht="15.75" customHeight="1">
      <c r="A976" s="3" t="str">
        <f>IFERROR(__xludf.DUMMYFUNCTION("LOWER(SUBSTITUTE(REGEXREPLACE(B976, ""[^a-zA-Z\s]"", """"), "" "", ""-""))"),"word-for-ready-to-learn")</f>
        <v>word-for-ready-to-learn</v>
      </c>
      <c r="B976" s="3" t="s">
        <v>1951</v>
      </c>
      <c r="C976" s="3" t="s">
        <v>1952</v>
      </c>
    </row>
    <row r="977" ht="15.75" customHeight="1">
      <c r="A977" s="3" t="str">
        <f>IFERROR(__xludf.DUMMYFUNCTION("LOWER(SUBSTITUTE(REGEXREPLACE(B977, ""[^a-zA-Z\s]"", """"), "" "", ""-""))"),"which-is-easier-to-learn-japanese-or-korean")</f>
        <v>which-is-easier-to-learn-japanese-or-korean</v>
      </c>
      <c r="B977" s="3" t="s">
        <v>1953</v>
      </c>
      <c r="C977" s="3" t="s">
        <v>1954</v>
      </c>
    </row>
    <row r="978" ht="15.75" customHeight="1">
      <c r="A978" s="3" t="str">
        <f>IFERROR(__xludf.DUMMYFUNCTION("LOWER(SUBSTITUTE(REGEXREPLACE(B978, ""[^a-zA-Z\s]"", """"), "" "", ""-""))"),"ihopacademyihopcomlearnsignin")</f>
        <v>ihopacademyihopcomlearnsignin</v>
      </c>
      <c r="B978" s="3" t="s">
        <v>1955</v>
      </c>
      <c r="C978" s="3" t="s">
        <v>1956</v>
      </c>
    </row>
    <row r="979" ht="15.75" customHeight="1">
      <c r="A979" s="3" t="str">
        <f>IFERROR(__xludf.DUMMYFUNCTION("LOWER(SUBSTITUTE(REGEXREPLACE(B979, ""[^a-zA-Z\s]"", """"), "" "", ""-""))"),"how-to-say-you-learn-fast-on-a-resume")</f>
        <v>how-to-say-you-learn-fast-on-a-resume</v>
      </c>
      <c r="B979" s="3" t="s">
        <v>1957</v>
      </c>
      <c r="C979" s="3" t="s">
        <v>1958</v>
      </c>
    </row>
    <row r="980" ht="15.75" customHeight="1">
      <c r="A980" s="3" t="str">
        <f>IFERROR(__xludf.DUMMYFUNCTION("LOWER(SUBSTITUTE(REGEXREPLACE(B980, ""[^a-zA-Z\s]"", """"), "" "", ""-""))"),"liftmaster-wall-control-learn-button")</f>
        <v>liftmaster-wall-control-learn-button</v>
      </c>
      <c r="B980" s="3" t="s">
        <v>1959</v>
      </c>
      <c r="C980" s="3" t="s">
        <v>1960</v>
      </c>
    </row>
    <row r="981" ht="15.75" customHeight="1">
      <c r="A981" s="3" t="str">
        <f>IFERROR(__xludf.DUMMYFUNCTION("LOWER(SUBSTITUTE(REGEXREPLACE(B981, ""[^a-zA-Z\s]"", """"), "" "", ""-""))"),"what-does-miguel-learn-in-coco")</f>
        <v>what-does-miguel-learn-in-coco</v>
      </c>
      <c r="B981" s="3" t="s">
        <v>1961</v>
      </c>
      <c r="C981" s="3" t="s">
        <v>1962</v>
      </c>
    </row>
    <row r="982" ht="15.75" customHeight="1">
      <c r="A982" s="3" t="str">
        <f>IFERROR(__xludf.DUMMYFUNCTION("LOWER(SUBSTITUTE(REGEXREPLACE(B982, ""[^a-zA-Z\s]"", """"), "" "", ""-""))"),"can-goats-learn-their-names")</f>
        <v>can-goats-learn-their-names</v>
      </c>
      <c r="B982" s="3" t="s">
        <v>1963</v>
      </c>
      <c r="C982" s="3" t="s">
        <v>1964</v>
      </c>
    </row>
    <row r="983" ht="15.75" customHeight="1">
      <c r="A983" s="3" t="str">
        <f>IFERROR(__xludf.DUMMYFUNCTION("LOWER(SUBSTITUTE(REGEXREPLACE(B983, ""[^a-zA-Z\s]"", """"), "" "", ""-""))"),"splash-learn-math-facts")</f>
        <v>splash-learn-math-facts</v>
      </c>
      <c r="B983" s="3" t="s">
        <v>1965</v>
      </c>
      <c r="C983" s="3" t="s">
        <v>1966</v>
      </c>
    </row>
    <row r="984" ht="15.75" customHeight="1">
      <c r="A984" s="3" t="str">
        <f>IFERROR(__xludf.DUMMYFUNCTION("LOWER(SUBSTITUTE(REGEXREPLACE(B984, ""[^a-zA-Z\s]"", """"), "" "", ""-""))"),"how-long-does-it-take-to-learn-vietnamese-on-duolingo")</f>
        <v>how-long-does-it-take-to-learn-vietnamese-on-duolingo</v>
      </c>
      <c r="B984" s="3" t="s">
        <v>1967</v>
      </c>
      <c r="C984" s="3" t="s">
        <v>1968</v>
      </c>
    </row>
    <row r="985" ht="15.75" customHeight="1">
      <c r="A985" s="3" t="str">
        <f>IFERROR(__xludf.DUMMYFUNCTION("LOWER(SUBSTITUTE(REGEXREPLACE(B985, ""[^a-zA-Z\s]"", """"), "" "", ""-""))"),"fisher-price-laugh-and-learn-coffee-cup")</f>
        <v>fisher-price-laugh-and-learn-coffee-cup</v>
      </c>
      <c r="B985" s="3" t="s">
        <v>1969</v>
      </c>
      <c r="C985" s="3" t="s">
        <v>1970</v>
      </c>
    </row>
    <row r="986" ht="15.75" customHeight="1">
      <c r="A986" s="3" t="str">
        <f>IFERROR(__xludf.DUMMYFUNCTION("LOWER(SUBSTITUTE(REGEXREPLACE(B986, ""[^a-zA-Z\s]"", """"), "" "", ""-""))"),"get-ready-to-learn-chinese-meme")</f>
        <v>get-ready-to-learn-chinese-meme</v>
      </c>
      <c r="B986" s="3" t="s">
        <v>1971</v>
      </c>
      <c r="C986" s="3" t="s">
        <v>1972</v>
      </c>
    </row>
    <row r="987" ht="15.75" customHeight="1">
      <c r="A987" s="3" t="str">
        <f>IFERROR(__xludf.DUMMYFUNCTION("LOWER(SUBSTITUTE(REGEXREPLACE(B987, ""[^a-zA-Z\s]"", """"), "" "", ""-""))"),"is-bass-or-guitar-easier-to-learn")</f>
        <v>is-bass-or-guitar-easier-to-learn</v>
      </c>
      <c r="B987" s="3" t="s">
        <v>1973</v>
      </c>
      <c r="C987" s="3" t="s">
        <v>1974</v>
      </c>
    </row>
    <row r="988" ht="15.75" customHeight="1">
      <c r="A988" s="3" t="str">
        <f>IFERROR(__xludf.DUMMYFUNCTION("LOWER(SUBSTITUTE(REGEXREPLACE(B988, ""[^a-zA-Z\s]"", """"), "" "", ""-""))"),"is-it-easier-to-learn-guitar-or-bass")</f>
        <v>is-it-easier-to-learn-guitar-or-bass</v>
      </c>
      <c r="B988" s="3" t="s">
        <v>1975</v>
      </c>
      <c r="C988" s="3" t="s">
        <v>1976</v>
      </c>
    </row>
    <row r="989" ht="15.75" customHeight="1">
      <c r="A989" s="3" t="str">
        <f>IFERROR(__xludf.DUMMYFUNCTION("LOWER(SUBSTITUTE(REGEXREPLACE(B989, ""[^a-zA-Z\s]"", """"), "" "", ""-""))"),"is-cantonese-hard-to-learn")</f>
        <v>is-cantonese-hard-to-learn</v>
      </c>
      <c r="B989" s="3" t="s">
        <v>1977</v>
      </c>
      <c r="C989" s="3" t="s">
        <v>1978</v>
      </c>
    </row>
    <row r="990" ht="15.75" customHeight="1">
      <c r="A990" s="3" t="str">
        <f>IFERROR(__xludf.DUMMYFUNCTION("LOWER(SUBSTITUTE(REGEXREPLACE(B990, ""[^a-zA-Z\s]"", """"), "" "", ""-""))"),"fisherprice-laugh-and-learn-car")</f>
        <v>fisherprice-laugh-and-learn-car</v>
      </c>
      <c r="B990" s="3" t="s">
        <v>1979</v>
      </c>
      <c r="C990" s="3" t="s">
        <v>1980</v>
      </c>
    </row>
    <row r="991" ht="15.75" customHeight="1">
      <c r="A991" s="3" t="str">
        <f>IFERROR(__xludf.DUMMYFUNCTION("LOWER(SUBSTITUTE(REGEXREPLACE(B991, ""[^a-zA-Z\s]"", """"), "" "", ""-""))"),"first-songs-to-learn-on-electric-guitar")</f>
        <v>first-songs-to-learn-on-electric-guitar</v>
      </c>
      <c r="B991" s="3" t="s">
        <v>1981</v>
      </c>
      <c r="C991" s="3" t="s">
        <v>1982</v>
      </c>
    </row>
    <row r="992" ht="15.75" customHeight="1">
      <c r="A992" s="3" t="str">
        <f>IFERROR(__xludf.DUMMYFUNCTION("LOWER(SUBSTITUTE(REGEXREPLACE(B992, ""[^a-zA-Z\s]"", """"), "" "", ""-""))"),"at-what-age-do-you-learn-multiplication")</f>
        <v>at-what-age-do-you-learn-multiplication</v>
      </c>
      <c r="B992" s="3" t="s">
        <v>1983</v>
      </c>
      <c r="C992" s="3" t="s">
        <v>1984</v>
      </c>
    </row>
    <row r="993" ht="15.75" customHeight="1">
      <c r="A993" s="3" t="str">
        <f>IFERROR(__xludf.DUMMYFUNCTION("LOWER(SUBSTITUTE(REGEXREPLACE(B993, ""[^a-zA-Z\s]"", """"), "" "", ""-""))"),"how-long-does-it-take-to-learn-sign")</f>
        <v>how-long-does-it-take-to-learn-sign</v>
      </c>
      <c r="B993" s="3" t="s">
        <v>1985</v>
      </c>
      <c r="C993" s="3" t="s">
        <v>1986</v>
      </c>
    </row>
    <row r="994" ht="15.75" customHeight="1">
      <c r="A994" s="3" t="str">
        <f>IFERROR(__xludf.DUMMYFUNCTION("LOWER(SUBSTITUTE(REGEXREPLACE(B994, ""[^a-zA-Z\s]"", """"), "" "", ""-""))"),"learn-about-kunekune")</f>
        <v>learn-about-kunekune</v>
      </c>
      <c r="B994" s="3" t="s">
        <v>1987</v>
      </c>
      <c r="C994" s="3" t="s">
        <v>1988</v>
      </c>
    </row>
    <row r="995" ht="15.75" customHeight="1">
      <c r="A995" s="3" t="str">
        <f>IFERROR(__xludf.DUMMYFUNCTION("LOWER(SUBSTITUTE(REGEXREPLACE(B995, ""[^a-zA-Z\s]"", """"), "" "", ""-""))"),"what-pokemon-can-learn-flash-in-fire-red")</f>
        <v>what-pokemon-can-learn-flash-in-fire-red</v>
      </c>
      <c r="B995" s="3" t="s">
        <v>1989</v>
      </c>
      <c r="C995" s="3" t="s">
        <v>1990</v>
      </c>
    </row>
    <row r="996" ht="15.75" customHeight="1">
      <c r="A996" s="3" t="str">
        <f>IFERROR(__xludf.DUMMYFUNCTION("LOWER(SUBSTITUTE(REGEXREPLACE(B996, ""[^a-zA-Z\s]"", """"), "" "", ""-""))"),"learn-to-live-alone-quotes")</f>
        <v>learn-to-live-alone-quotes</v>
      </c>
      <c r="B996" s="3" t="s">
        <v>1991</v>
      </c>
      <c r="C996" s="3" t="s">
        <v>1992</v>
      </c>
    </row>
    <row r="997" ht="15.75" customHeight="1">
      <c r="A997" s="3" t="str">
        <f>IFERROR(__xludf.DUMMYFUNCTION("LOWER(SUBSTITUTE(REGEXREPLACE(B997, ""[^a-zA-Z\s]"", """"), "" "", ""-""))"),"is-it-hard-to-learn-chinese")</f>
        <v>is-it-hard-to-learn-chinese</v>
      </c>
      <c r="B997" s="3" t="s">
        <v>1993</v>
      </c>
      <c r="C997" s="3" t="s">
        <v>1994</v>
      </c>
    </row>
    <row r="998" ht="15.75" customHeight="1">
      <c r="A998" s="3" t="str">
        <f>IFERROR(__xludf.DUMMYFUNCTION("LOWER(SUBSTITUTE(REGEXREPLACE(B998, ""[^a-zA-Z\s]"", """"), "" "", ""-""))"),"learn-to-fix-electronics")</f>
        <v>learn-to-fix-electronics</v>
      </c>
      <c r="B998" s="3" t="s">
        <v>1995</v>
      </c>
      <c r="C998" s="3" t="s">
        <v>1996</v>
      </c>
    </row>
    <row r="999" ht="15.75" customHeight="1">
      <c r="A999" s="3" t="str">
        <f>IFERROR(__xludf.DUMMYFUNCTION("LOWER(SUBSTITUTE(REGEXREPLACE(B999, ""[^a-zA-Z\s]"", """"), "" "", ""-""))"),"easiest-sports-to-learn")</f>
        <v>easiest-sports-to-learn</v>
      </c>
      <c r="B999" s="3" t="s">
        <v>1997</v>
      </c>
      <c r="C999" s="3" t="s">
        <v>1998</v>
      </c>
    </row>
    <row r="1000" ht="15.75" customHeight="1">
      <c r="A1000" s="3" t="str">
        <f>IFERROR(__xludf.DUMMYFUNCTION("LOWER(SUBSTITUTE(REGEXREPLACE(B1000, ""[^a-zA-Z\s]"", """"), "" "", ""-""))"),"i-have-learn-to-be-content")</f>
        <v>i-have-learn-to-be-content</v>
      </c>
      <c r="B1000" s="3" t="s">
        <v>1999</v>
      </c>
      <c r="C1000" s="3" t="s">
        <v>2000</v>
      </c>
    </row>
    <row r="1001" ht="15.75" customHeight="1">
      <c r="A1001" s="3" t="str">
        <f>IFERROR(__xludf.DUMMYFUNCTION("LOWER(SUBSTITUTE(REGEXREPLACE(B1001, ""[^a-zA-Z\s]"", """"), "" "", ""-""))"),"is-korean-or-japanese-easier-to-learn")</f>
        <v>is-korean-or-japanese-easier-to-learn</v>
      </c>
      <c r="B1001" s="3" t="s">
        <v>2001</v>
      </c>
      <c r="C1001" s="3" t="s">
        <v>2002</v>
      </c>
    </row>
    <row r="1002" ht="15.75" customHeight="1">
      <c r="A1002" s="3" t="str">
        <f>IFERROR(__xludf.DUMMYFUNCTION("LOWER(SUBSTITUTE(REGEXREPLACE(B1002, ""[^a-zA-Z\s]"", """"), "" "", ""-""))"),"learn-to-fly--on-cool-math-games")</f>
        <v>learn-to-fly--on-cool-math-games</v>
      </c>
      <c r="B1002" s="3" t="s">
        <v>2003</v>
      </c>
      <c r="C1002" s="3" t="s">
        <v>2004</v>
      </c>
    </row>
    <row r="1003" ht="15.75" customHeight="1">
      <c r="A1003" s="3" t="str">
        <f>IFERROR(__xludf.DUMMYFUNCTION("LOWER(SUBSTITUTE(REGEXREPLACE(B1003, ""[^a-zA-Z\s]"", """"), "" "", ""-""))"),"what-is-the-best-app-to-learn-spanish")</f>
        <v>what-is-the-best-app-to-learn-spanish</v>
      </c>
      <c r="B1003" s="3" t="s">
        <v>2005</v>
      </c>
      <c r="C1003" s="3" t="s">
        <v>2006</v>
      </c>
    </row>
    <row r="1004" ht="15.75" customHeight="1">
      <c r="A1004" s="3" t="str">
        <f>IFERROR(__xludf.DUMMYFUNCTION("LOWER(SUBSTITUTE(REGEXREPLACE(B1004, ""[^a-zA-Z\s]"", """"), "" "", ""-""))"),"paid-to-learn-coding")</f>
        <v>paid-to-learn-coding</v>
      </c>
      <c r="B1004" s="3" t="s">
        <v>2007</v>
      </c>
      <c r="C1004" s="3" t="s">
        <v>2008</v>
      </c>
    </row>
    <row r="1005" ht="15.75" customHeight="1">
      <c r="A1005" s="3" t="str">
        <f>IFERROR(__xludf.DUMMYFUNCTION("LOWER(SUBSTITUTE(REGEXREPLACE(B1005, ""[^a-zA-Z\s]"", """"), "" "", ""-""))"),"is-hebrew-hard-to-learn-for-english-speakers")</f>
        <v>is-hebrew-hard-to-learn-for-english-speakers</v>
      </c>
      <c r="B1005" s="3" t="s">
        <v>2009</v>
      </c>
      <c r="C1005" s="3" t="s">
        <v>2010</v>
      </c>
    </row>
    <row r="1006" ht="15.75" customHeight="1">
      <c r="A1006" s="3" t="str">
        <f>IFERROR(__xludf.DUMMYFUNCTION("LOWER(SUBSTITUTE(REGEXREPLACE(B1006, ""[^a-zA-Z\s]"", """"), "" "", ""-""))"),"learn-to-draw-for-adults")</f>
        <v>learn-to-draw-for-adults</v>
      </c>
      <c r="B1006" s="3" t="s">
        <v>2011</v>
      </c>
      <c r="C1006" s="3" t="s">
        <v>2012</v>
      </c>
    </row>
    <row r="1007" ht="15.75" customHeight="1">
      <c r="A1007" s="3" t="str">
        <f>IFERROR(__xludf.DUMMYFUNCTION("LOWER(SUBSTITUTE(REGEXREPLACE(B1007, ""[^a-zA-Z\s]"", """"), "" "", ""-""))"),"learn-how-to-fly-")</f>
        <v>learn-how-to-fly-</v>
      </c>
      <c r="B1007" s="3" t="s">
        <v>2013</v>
      </c>
      <c r="C1007" s="3" t="s">
        <v>2014</v>
      </c>
    </row>
    <row r="1008" ht="15.75" customHeight="1">
      <c r="A1008" s="3" t="str">
        <f>IFERROR(__xludf.DUMMYFUNCTION("LOWER(SUBSTITUTE(REGEXREPLACE(B1008, ""[^a-zA-Z\s]"", """"), "" "", ""-""))"),"learn-kayaking")</f>
        <v>learn-kayaking</v>
      </c>
      <c r="B1008" s="3" t="s">
        <v>2015</v>
      </c>
      <c r="C1008" s="3" t="s">
        <v>2016</v>
      </c>
    </row>
    <row r="1009" ht="15.75" customHeight="1">
      <c r="A1009" s="3" t="str">
        <f>IFERROR(__xludf.DUMMYFUNCTION("LOWER(SUBSTITUTE(REGEXREPLACE(B1009, ""[^a-zA-Z\s]"", """"), "" "", ""-""))"),"what-is-easier-to-learn-japanese-or-korean")</f>
        <v>what-is-easier-to-learn-japanese-or-korean</v>
      </c>
      <c r="B1009" s="3" t="s">
        <v>2017</v>
      </c>
      <c r="C1009" s="3" t="s">
        <v>2018</v>
      </c>
    </row>
    <row r="1010" ht="15.75" customHeight="1">
      <c r="A1010" s="3" t="str">
        <f>IFERROR(__xludf.DUMMYFUNCTION("LOWER(SUBSTITUTE(REGEXREPLACE(B1010, ""[^a-zA-Z\s]"", """"), "" "", ""-""))"),"what-is-the-easiest-sport-to-learn")</f>
        <v>what-is-the-easiest-sport-to-learn</v>
      </c>
      <c r="B1010" s="3" t="s">
        <v>2019</v>
      </c>
      <c r="C1010" s="3" t="s">
        <v>2020</v>
      </c>
    </row>
    <row r="1011" ht="15.75" customHeight="1">
      <c r="A1011" s="3" t="str">
        <f>IFERROR(__xludf.DUMMYFUNCTION("LOWER(SUBSTITUTE(REGEXREPLACE(B1011, ""[^a-zA-Z\s]"", """"), "" "", ""-""))"),"learn-how-to-slow-dance")</f>
        <v>learn-how-to-slow-dance</v>
      </c>
      <c r="B1011" s="3" t="s">
        <v>2021</v>
      </c>
      <c r="C1011" s="3" t="s">
        <v>2022</v>
      </c>
    </row>
    <row r="1012" ht="15.75" customHeight="1">
      <c r="A1012" s="3" t="str">
        <f>IFERROR(__xludf.DUMMYFUNCTION("LOWER(SUBSTITUTE(REGEXREPLACE(B1012, ""[^a-zA-Z\s]"", """"), "" "", ""-""))"),"best-electric-guitar-to-learn-on")</f>
        <v>best-electric-guitar-to-learn-on</v>
      </c>
      <c r="B1012" s="3" t="s">
        <v>2023</v>
      </c>
      <c r="C1012" s="3" t="s">
        <v>2024</v>
      </c>
    </row>
    <row r="1013" ht="15.75" customHeight="1">
      <c r="A1013" s="3" t="str">
        <f>IFERROR(__xludf.DUMMYFUNCTION("LOWER(SUBSTITUTE(REGEXREPLACE(B1013, ""[^a-zA-Z\s]"", """"), "" "", ""-""))"),"pokemon-who-can-learn-flash")</f>
        <v>pokemon-who-can-learn-flash</v>
      </c>
      <c r="B1013" s="3" t="s">
        <v>2025</v>
      </c>
      <c r="C1013" s="3" t="s">
        <v>2026</v>
      </c>
    </row>
    <row r="1014" ht="15.75" customHeight="1">
      <c r="A1014" s="3" t="str">
        <f>IFERROR(__xludf.DUMMYFUNCTION("LOWER(SUBSTITUTE(REGEXREPLACE(B1014, ""[^a-zA-Z\s]"", """"), "" "", ""-""))"),"remembering-unix-what-can-learn-from")</f>
        <v>remembering-unix-what-can-learn-from</v>
      </c>
      <c r="B1014" s="3" t="s">
        <v>2027</v>
      </c>
      <c r="C1014" s="3" t="s">
        <v>2028</v>
      </c>
    </row>
    <row r="1015" ht="15.75" customHeight="1">
      <c r="A1015" s="3" t="str">
        <f>IFERROR(__xludf.DUMMYFUNCTION("LOWER(SUBSTITUTE(REGEXREPLACE(B1015, ""[^a-zA-Z\s]"", """"), "" "", ""-""))"),"can-you-learn-to-deepthroat")</f>
        <v>can-you-learn-to-deepthroat</v>
      </c>
      <c r="B1015" s="3" t="s">
        <v>2029</v>
      </c>
      <c r="C1015" s="3" t="s">
        <v>2030</v>
      </c>
    </row>
    <row r="1016" ht="15.75" customHeight="1">
      <c r="A1016" s="3" t="str">
        <f>IFERROR(__xludf.DUMMYFUNCTION("LOWER(SUBSTITUTE(REGEXREPLACE(B1016, ""[^a-zA-Z\s]"", """"), "" "", ""-""))"),"when-do-kids-learn-algebra")</f>
        <v>when-do-kids-learn-algebra</v>
      </c>
      <c r="B1016" s="3" t="s">
        <v>2031</v>
      </c>
      <c r="C1016" s="3" t="s">
        <v>2032</v>
      </c>
    </row>
    <row r="1017" ht="15.75" customHeight="1">
      <c r="A1017" s="3" t="str">
        <f>IFERROR(__xludf.DUMMYFUNCTION("LOWER(SUBSTITUTE(REGEXREPLACE(B1017, ""[^a-zA-Z\s]"", """"), "" "", ""-""))"),"best-ways-to-learn-hindi")</f>
        <v>best-ways-to-learn-hindi</v>
      </c>
      <c r="B1017" s="3" t="s">
        <v>2033</v>
      </c>
      <c r="C1017" s="3" t="s">
        <v>2034</v>
      </c>
    </row>
    <row r="1018" ht="15.75" customHeight="1">
      <c r="A1018" s="3" t="str">
        <f>IFERROR(__xludf.DUMMYFUNCTION("LOWER(SUBSTITUTE(REGEXREPLACE(B1018, ""[^a-zA-Z\s]"", """"), "" "", ""-""))"),"hah-docebosaas-com-learn-sign-in")</f>
        <v>hah-docebosaas-com-learn-sign-in</v>
      </c>
      <c r="B1018" s="3" t="s">
        <v>2035</v>
      </c>
      <c r="C1018" s="3" t="s">
        <v>2036</v>
      </c>
    </row>
    <row r="1019" ht="15.75" customHeight="1">
      <c r="A1019" s="3" t="str">
        <f>IFERROR(__xludf.DUMMYFUNCTION("LOWER(SUBSTITUTE(REGEXREPLACE(B1019, ""[^a-zA-Z\s]"", """"), "" "", ""-""))"),"should-i-learn-to-ski-or-snowboard")</f>
        <v>should-i-learn-to-ski-or-snowboard</v>
      </c>
      <c r="B1019" s="3" t="s">
        <v>2037</v>
      </c>
      <c r="C1019" s="3" t="s">
        <v>2038</v>
      </c>
    </row>
    <row r="1020" ht="15.75" customHeight="1">
      <c r="A1020" s="3" t="str">
        <f>IFERROR(__xludf.DUMMYFUNCTION("LOWER(SUBSTITUTE(REGEXREPLACE(B1020, ""[^a-zA-Z\s]"", """"), "" "", ""-""))"),"how-hard-is-it-to-learn-the-banjo")</f>
        <v>how-hard-is-it-to-learn-the-banjo</v>
      </c>
      <c r="B1020" s="3" t="s">
        <v>2039</v>
      </c>
      <c r="C1020" s="3" t="s">
        <v>2040</v>
      </c>
    </row>
    <row r="1021" ht="15.75" customHeight="1">
      <c r="A1021" s="3" t="str">
        <f>IFERROR(__xludf.DUMMYFUNCTION("LOWER(SUBSTITUTE(REGEXREPLACE(B1021, ""[^a-zA-Z\s]"", """"), "" "", ""-""))"),"learn-tagalog-free-app")</f>
        <v>learn-tagalog-free-app</v>
      </c>
      <c r="B1021" s="3" t="s">
        <v>2041</v>
      </c>
      <c r="C1021" s="3" t="s">
        <v>2042</v>
      </c>
    </row>
    <row r="1022" ht="15.75" customHeight="1">
      <c r="A1022" s="3" t="str">
        <f>IFERROR(__xludf.DUMMYFUNCTION("LOWER(SUBSTITUTE(REGEXREPLACE(B1022, ""[^a-zA-Z\s]"", """"), "" "", ""-""))"),"what-age-do-you-learn-to-ride-a-bike-without-training-wheels")</f>
        <v>what-age-do-you-learn-to-ride-a-bike-without-training-wheels</v>
      </c>
      <c r="B1022" s="3" t="s">
        <v>2043</v>
      </c>
      <c r="C1022" s="3" t="s">
        <v>2044</v>
      </c>
    </row>
    <row r="1023" ht="15.75" customHeight="1">
      <c r="A1023" s="3" t="str">
        <f>IFERROR(__xludf.DUMMYFUNCTION("LOWER(SUBSTITUTE(REGEXREPLACE(B1023, ""[^a-zA-Z\s]"", """"), "" "", ""-""))"),"where-to-learn-telugu")</f>
        <v>where-to-learn-telugu</v>
      </c>
      <c r="B1023" s="3" t="s">
        <v>2045</v>
      </c>
      <c r="C1023" s="3" t="s">
        <v>2046</v>
      </c>
    </row>
    <row r="1024" ht="15.75" customHeight="1">
      <c r="A1024" s="3" t="str">
        <f>IFERROR(__xludf.DUMMYFUNCTION("LOWER(SUBSTITUTE(REGEXREPLACE(B1024, ""[^a-zA-Z\s]"", """"), "" "", ""-""))"),"what-is-the-best-app-to-learn-italian")</f>
        <v>what-is-the-best-app-to-learn-italian</v>
      </c>
      <c r="B1024" s="3" t="s">
        <v>2047</v>
      </c>
      <c r="C1024" s="3" t="s">
        <v>2048</v>
      </c>
    </row>
    <row r="1025" ht="15.75" customHeight="1">
      <c r="A1025" s="3" t="str">
        <f>IFERROR(__xludf.DUMMYFUNCTION("LOWER(SUBSTITUTE(REGEXREPLACE(B1025, ""[^a-zA-Z\s]"", """"), "" "", ""-""))"),"easy-songs-to-learn-on-the-ukulele")</f>
        <v>easy-songs-to-learn-on-the-ukulele</v>
      </c>
      <c r="B1025" s="3" t="s">
        <v>2049</v>
      </c>
      <c r="C1025" s="3" t="s">
        <v>2050</v>
      </c>
    </row>
    <row r="1026" ht="15.75" customHeight="1">
      <c r="A1026" s="3" t="str">
        <f>IFERROR(__xludf.DUMMYFUNCTION("LOWER(SUBSTITUTE(REGEXREPLACE(B1026, ""[^a-zA-Z\s]"", """"), "" "", ""-""))"),"how-long-does-it-take-to-learn-phlebotomy")</f>
        <v>how-long-does-it-take-to-learn-phlebotomy</v>
      </c>
      <c r="B1026" s="3" t="s">
        <v>2051</v>
      </c>
      <c r="C1026" s="3" t="s">
        <v>2052</v>
      </c>
    </row>
    <row r="1027" ht="15.75" customHeight="1">
      <c r="A1027" s="3" t="str">
        <f>IFERROR(__xludf.DUMMYFUNCTION("LOWER(SUBSTITUTE(REGEXREPLACE(B1027, ""[^a-zA-Z\s]"", """"), "" "", ""-""))"),"what-grade-do-you-learn-long-division")</f>
        <v>what-grade-do-you-learn-long-division</v>
      </c>
      <c r="B1027" s="3" t="s">
        <v>2053</v>
      </c>
      <c r="C1027" s="3" t="s">
        <v>2054</v>
      </c>
    </row>
    <row r="1028" ht="15.75" customHeight="1">
      <c r="A1028" s="3" t="str">
        <f>IFERROR(__xludf.DUMMYFUNCTION("LOWER(SUBSTITUTE(REGEXREPLACE(B1028, ""[^a-zA-Z\s]"", """"), "" "", ""-""))"),"how-did-douglass-learn-to-read-and-write")</f>
        <v>how-did-douglass-learn-to-read-and-write</v>
      </c>
      <c r="B1028" s="3" t="s">
        <v>2055</v>
      </c>
      <c r="C1028" s="3" t="s">
        <v>2056</v>
      </c>
    </row>
    <row r="1029" ht="15.75" customHeight="1">
      <c r="A1029" s="3" t="str">
        <f>IFERROR(__xludf.DUMMYFUNCTION("LOWER(SUBSTITUTE(REGEXREPLACE(B1029, ""[^a-zA-Z\s]"", """"), "" "", ""-""))"),"cool-piano-songs-to-learn")</f>
        <v>cool-piano-songs-to-learn</v>
      </c>
      <c r="B1029" s="3" t="s">
        <v>2057</v>
      </c>
      <c r="C1029" s="3" t="s">
        <v>2058</v>
      </c>
    </row>
    <row r="1030" ht="15.75" customHeight="1">
      <c r="A1030" s="3" t="str">
        <f>IFERROR(__xludf.DUMMYFUNCTION("LOWER(SUBSTITUTE(REGEXREPLACE(B1030, ""[^a-zA-Z\s]"", """"), "" "", ""-""))"),"best-way-to-learn-swedish")</f>
        <v>best-way-to-learn-swedish</v>
      </c>
      <c r="B1030" s="3" t="s">
        <v>2059</v>
      </c>
      <c r="C1030" s="3" t="s">
        <v>2060</v>
      </c>
    </row>
    <row r="1031" ht="15.75" customHeight="1">
      <c r="A1031" s="3" t="str">
        <f>IFERROR(__xludf.DUMMYFUNCTION("LOWER(SUBSTITUTE(REGEXREPLACE(B1031, ""[^a-zA-Z\s]"", """"), "" "", ""-""))"),"how-hard-is-it-to-learn-how-to-crochet")</f>
        <v>how-hard-is-it-to-learn-how-to-crochet</v>
      </c>
      <c r="B1031" s="3" t="s">
        <v>2061</v>
      </c>
      <c r="C1031" s="3" t="s">
        <v>2062</v>
      </c>
    </row>
    <row r="1032" ht="15.75" customHeight="1">
      <c r="A1032" s="3" t="str">
        <f>IFERROR(__xludf.DUMMYFUNCTION("LOWER(SUBSTITUTE(REGEXREPLACE(B1032, ""[^a-zA-Z\s]"", """"), "" "", ""-""))"),"is-drums-hard-to-learn")</f>
        <v>is-drums-hard-to-learn</v>
      </c>
      <c r="B1032" s="3" t="s">
        <v>2063</v>
      </c>
      <c r="C1032" s="3" t="s">
        <v>2064</v>
      </c>
    </row>
    <row r="1033" ht="15.75" customHeight="1">
      <c r="A1033" s="3" t="str">
        <f>IFERROR(__xludf.DUMMYFUNCTION("LOWER(SUBSTITUTE(REGEXREPLACE(B1033, ""[^a-zA-Z\s]"", """"), "" "", ""-""))"),"learn-to-play-trumpet")</f>
        <v>learn-to-play-trumpet</v>
      </c>
      <c r="B1033" s="3" t="s">
        <v>2065</v>
      </c>
      <c r="C1033" s="3" t="s">
        <v>2066</v>
      </c>
    </row>
    <row r="1034" ht="15.75" customHeight="1">
      <c r="A1034" s="3" t="str">
        <f>IFERROR(__xludf.DUMMYFUNCTION("LOWER(SUBSTITUTE(REGEXREPLACE(B1034, ""[^a-zA-Z\s]"", """"), "" "", ""-""))"),"online-learn-emotional-intelligence-the-key-determiner-of-success-course")</f>
        <v>online-learn-emotional-intelligence-the-key-determiner-of-success-course</v>
      </c>
      <c r="B1034" s="3" t="s">
        <v>2067</v>
      </c>
      <c r="C1034" s="3" t="s">
        <v>2068</v>
      </c>
    </row>
    <row r="1035" ht="15.75" customHeight="1">
      <c r="A1035" s="3" t="str">
        <f>IFERROR(__xludf.DUMMYFUNCTION("LOWER(SUBSTITUTE(REGEXREPLACE(B1035, ""[^a-zA-Z\s]"", """"), "" "", ""-""))"),"learn-to-play-baseball")</f>
        <v>learn-to-play-baseball</v>
      </c>
      <c r="B1035" s="3" t="s">
        <v>2069</v>
      </c>
      <c r="C1035" s="3" t="s">
        <v>2070</v>
      </c>
    </row>
    <row r="1036" ht="15.75" customHeight="1">
      <c r="A1036" s="3" t="str">
        <f>IFERROR(__xludf.DUMMYFUNCTION("LOWER(SUBSTITUTE(REGEXREPLACE(B1036, ""[^a-zA-Z\s]"", """"), "" "", ""-""))"),"where-did-jodie-foster-learn-french")</f>
        <v>where-did-jodie-foster-learn-french</v>
      </c>
      <c r="B1036" s="3" t="s">
        <v>2071</v>
      </c>
      <c r="C1036" s="3" t="s">
        <v>2072</v>
      </c>
    </row>
    <row r="1037" ht="15.75" customHeight="1">
      <c r="A1037" s="3" t="str">
        <f>IFERROR(__xludf.DUMMYFUNCTION("LOWER(SUBSTITUTE(REGEXREPLACE(B1037, ""[^a-zA-Z\s]"", """"), "" "", ""-""))"),"when-does-yanma-learn-ancient-power")</f>
        <v>when-does-yanma-learn-ancient-power</v>
      </c>
      <c r="B1037" s="3" t="s">
        <v>2073</v>
      </c>
      <c r="C1037" s="3" t="s">
        <v>2074</v>
      </c>
    </row>
    <row r="1038" ht="15.75" customHeight="1">
      <c r="A1038" s="3" t="str">
        <f>IFERROR(__xludf.DUMMYFUNCTION("LOWER(SUBSTITUTE(REGEXREPLACE(B1038, ""[^a-zA-Z\s]"", """"), "" "", ""-""))"),"how-long-to-learn-the-guitar")</f>
        <v>how-long-to-learn-the-guitar</v>
      </c>
      <c r="B1038" s="3" t="s">
        <v>2075</v>
      </c>
      <c r="C1038" s="3" t="s">
        <v>2076</v>
      </c>
    </row>
    <row r="1039" ht="15.75" customHeight="1">
      <c r="A1039" s="3" t="str">
        <f>IFERROR(__xludf.DUMMYFUNCTION("LOWER(SUBSTITUTE(REGEXREPLACE(B1039, ""[^a-zA-Z\s]"", """"), "" "", ""-""))"),"how-hard-is-korean-to-learn-for-english-speakers")</f>
        <v>how-hard-is-korean-to-learn-for-english-speakers</v>
      </c>
      <c r="B1039" s="3" t="s">
        <v>2077</v>
      </c>
      <c r="C1039" s="3" t="s">
        <v>2078</v>
      </c>
    </row>
    <row r="1040" ht="15.75" customHeight="1">
      <c r="A1040" s="3" t="str">
        <f>IFERROR(__xludf.DUMMYFUNCTION("LOWER(SUBSTITUTE(REGEXREPLACE(B1040, ""[^a-zA-Z\s]"", """"), "" "", ""-""))"),"liftmaster-learn-button-on-wall")</f>
        <v>liftmaster-learn-button-on-wall</v>
      </c>
      <c r="B1040" s="3" t="s">
        <v>2079</v>
      </c>
      <c r="C1040" s="3" t="s">
        <v>2080</v>
      </c>
    </row>
    <row r="1041" ht="15.75" customHeight="1">
      <c r="A1041" s="3" t="str">
        <f>IFERROR(__xludf.DUMMYFUNCTION("LOWER(SUBSTITUTE(REGEXREPLACE(B1041, ""[^a-zA-Z\s]"", """"), "" "", ""-""))"),"learn-to-braid-hair-classes")</f>
        <v>learn-to-braid-hair-classes</v>
      </c>
      <c r="B1041" s="3" t="s">
        <v>2081</v>
      </c>
      <c r="C1041" s="3" t="s">
        <v>2082</v>
      </c>
    </row>
    <row r="1042" ht="15.75" customHeight="1">
      <c r="A1042" s="3" t="str">
        <f>IFERROR(__xludf.DUMMYFUNCTION("LOWER(SUBSTITUTE(REGEXREPLACE(B1042, ""[^a-zA-Z\s]"", """"), "" "", ""-""))"),"mychevroletcomlearn-wireless-charging")</f>
        <v>mychevroletcomlearn-wireless-charging</v>
      </c>
      <c r="B1042" s="3" t="s">
        <v>2083</v>
      </c>
      <c r="C1042" s="3" t="s">
        <v>2084</v>
      </c>
    </row>
    <row r="1043" ht="15.75" customHeight="1">
      <c r="A1043" s="3" t="str">
        <f>IFERROR(__xludf.DUMMYFUNCTION("LOWER(SUBSTITUTE(REGEXREPLACE(B1043, ""[^a-zA-Z\s]"", """"), "" "", ""-""))"),"eager-to-learn-synonym-resume")</f>
        <v>eager-to-learn-synonym-resume</v>
      </c>
      <c r="B1043" s="3" t="s">
        <v>2085</v>
      </c>
      <c r="C1043" s="3" t="s">
        <v>2086</v>
      </c>
    </row>
    <row r="1044" ht="15.75" customHeight="1">
      <c r="A1044" s="3" t="str">
        <f>IFERROR(__xludf.DUMMYFUNCTION("LOWER(SUBSTITUTE(REGEXREPLACE(B1044, ""[^a-zA-Z\s]"", """"), "" "", ""-""))"),"when-do-students-learn-division")</f>
        <v>when-do-students-learn-division</v>
      </c>
      <c r="B1044" s="3" t="s">
        <v>2087</v>
      </c>
      <c r="C1044" s="3" t="s">
        <v>2088</v>
      </c>
    </row>
    <row r="1045" ht="15.75" customHeight="1">
      <c r="A1045" s="3" t="str">
        <f>IFERROR(__xludf.DUMMYFUNCTION("LOWER(SUBSTITUTE(REGEXREPLACE(B1045, ""[^a-zA-Z\s]"", """"), "" "", ""-""))"),"best-song-to-learn-on-guitar")</f>
        <v>best-song-to-learn-on-guitar</v>
      </c>
      <c r="B1045" s="3" t="s">
        <v>2089</v>
      </c>
      <c r="C1045" s="3" t="s">
        <v>2090</v>
      </c>
    </row>
    <row r="1046" ht="15.75" customHeight="1">
      <c r="A1046" s="3" t="str">
        <f>IFERROR(__xludf.DUMMYFUNCTION("LOWER(SUBSTITUTE(REGEXREPLACE(B1046, ""[^a-zA-Z\s]"", """"), "" "", ""-""))"),"what-episode-does-luffy-learn-gear-")</f>
        <v>what-episode-does-luffy-learn-gear-</v>
      </c>
      <c r="B1046" s="3" t="s">
        <v>2091</v>
      </c>
      <c r="C1046" s="3" t="s">
        <v>2092</v>
      </c>
    </row>
    <row r="1047" ht="15.75" customHeight="1">
      <c r="A1047" s="3" t="str">
        <f>IFERROR(__xludf.DUMMYFUNCTION("LOWER(SUBSTITUTE(REGEXREPLACE(B1047, ""[^a-zA-Z\s]"", """"), "" "", ""-""))"),"great-acoustic-guitar-songs-to-learn")</f>
        <v>great-acoustic-guitar-songs-to-learn</v>
      </c>
      <c r="B1047" s="3" t="s">
        <v>2093</v>
      </c>
      <c r="C1047" s="3" t="s">
        <v>2094</v>
      </c>
    </row>
    <row r="1048" ht="15.75" customHeight="1">
      <c r="A1048" s="3" t="str">
        <f>IFERROR(__xludf.DUMMYFUNCTION("LOWER(SUBSTITUTE(REGEXREPLACE(B1048, ""[^a-zA-Z\s]"", """"), "" "", ""-""))"),"learn-to-fly-tyrone")</f>
        <v>learn-to-fly-tyrone</v>
      </c>
      <c r="B1048" s="3" t="s">
        <v>2095</v>
      </c>
      <c r="C1048" s="3" t="s">
        <v>2096</v>
      </c>
    </row>
    <row r="1049" ht="15.75" customHeight="1">
      <c r="A1049" s="3" t="str">
        <f>IFERROR(__xludf.DUMMYFUNCTION("LOWER(SUBSTITUTE(REGEXREPLACE(B1049, ""[^a-zA-Z\s]"", """"), "" "", ""-""))"),"what-grade-do-you-learn-to-multiply")</f>
        <v>what-grade-do-you-learn-to-multiply</v>
      </c>
      <c r="B1049" s="3" t="s">
        <v>2097</v>
      </c>
      <c r="C1049" s="3" t="s">
        <v>2098</v>
      </c>
    </row>
    <row r="1050" ht="15.75" customHeight="1">
      <c r="A1050" s="3" t="str">
        <f>IFERROR(__xludf.DUMMYFUNCTION("LOWER(SUBSTITUTE(REGEXREPLACE(B1050, ""[^a-zA-Z\s]"", """"), "" "", ""-""))"),"is-italian-easy-to-learn-for-spanish-speakers")</f>
        <v>is-italian-easy-to-learn-for-spanish-speakers</v>
      </c>
      <c r="B1050" s="3" t="s">
        <v>2099</v>
      </c>
      <c r="C1050" s="3" t="s">
        <v>2100</v>
      </c>
    </row>
    <row r="1051" ht="15.75" customHeight="1">
      <c r="A1051" s="3" t="str">
        <f>IFERROR(__xludf.DUMMYFUNCTION("LOWER(SUBSTITUTE(REGEXREPLACE(B1051, ""[^a-zA-Z\s]"", """"), "" "", ""-""))"),"is-chinese-language-hard-to-learn")</f>
        <v>is-chinese-language-hard-to-learn</v>
      </c>
      <c r="B1051" s="3" t="s">
        <v>2101</v>
      </c>
      <c r="C1051" s="3" t="s">
        <v>2102</v>
      </c>
    </row>
    <row r="1052" ht="15.75" customHeight="1">
      <c r="A1052" s="3" t="str">
        <f>IFERROR(__xludf.DUMMYFUNCTION("LOWER(SUBSTITUTE(REGEXREPLACE(B1052, ""[^a-zA-Z\s]"", """"), "" "", ""-""))"),"how-long-does-it-take-to-learn-a-guitar")</f>
        <v>how-long-does-it-take-to-learn-a-guitar</v>
      </c>
      <c r="B1052" s="3" t="s">
        <v>2103</v>
      </c>
      <c r="C1052" s="3" t="s">
        <v>2104</v>
      </c>
    </row>
    <row r="1053" ht="15.75" customHeight="1">
      <c r="A1053" s="3" t="str">
        <f>IFERROR(__xludf.DUMMYFUNCTION("LOWER(SUBSTITUTE(REGEXREPLACE(B1053, ""[^a-zA-Z\s]"", """"), "" "", ""-""))"),"download-learn-emotional-intelligence-the-key-determiner-of-success")</f>
        <v>download-learn-emotional-intelligence-the-key-determiner-of-success</v>
      </c>
      <c r="B1053" s="3" t="s">
        <v>2105</v>
      </c>
      <c r="C1053" s="3" t="s">
        <v>2106</v>
      </c>
    </row>
    <row r="1054" ht="15.75" customHeight="1">
      <c r="A1054" s="3" t="str">
        <f>IFERROR(__xludf.DUMMYFUNCTION("LOWER(SUBSTITUTE(REGEXREPLACE(B1054, ""[^a-zA-Z\s]"", """"), "" "", ""-""))"),"best-music-instrument-to-learn")</f>
        <v>best-music-instrument-to-learn</v>
      </c>
      <c r="B1054" s="3" t="s">
        <v>2107</v>
      </c>
      <c r="C1054" s="3" t="s">
        <v>2108</v>
      </c>
    </row>
    <row r="1055" ht="15.75" customHeight="1">
      <c r="A1055" s="3" t="str">
        <f>IFERROR(__xludf.DUMMYFUNCTION("LOWER(SUBSTITUTE(REGEXREPLACE(B1055, ""[^a-zA-Z\s]"", """"), "" "", ""-""))"),"best-foreign-languages-to-learn")</f>
        <v>best-foreign-languages-to-learn</v>
      </c>
      <c r="B1055" s="3" t="s">
        <v>2109</v>
      </c>
      <c r="C1055" s="3" t="s">
        <v>2110</v>
      </c>
    </row>
    <row r="1056" ht="15.75" customHeight="1">
      <c r="A1056" s="3" t="str">
        <f>IFERROR(__xludf.DUMMYFUNCTION("LOWER(SUBSTITUTE(REGEXREPLACE(B1056, ""[^a-zA-Z\s]"", """"), "" "", ""-""))"),"whats-the-hardest-instrument-to-learn")</f>
        <v>whats-the-hardest-instrument-to-learn</v>
      </c>
      <c r="B1056" s="3" t="s">
        <v>2111</v>
      </c>
      <c r="C1056" s="3" t="s">
        <v>2112</v>
      </c>
    </row>
    <row r="1057" ht="15.75" customHeight="1">
      <c r="A1057" s="3" t="str">
        <f>IFERROR(__xludf.DUMMYFUNCTION("LOWER(SUBSTITUTE(REGEXREPLACE(B1057, ""[^a-zA-Z\s]"", """"), "" "", ""-""))"),"is-portuguese-a-difficult-language-to-learn")</f>
        <v>is-portuguese-a-difficult-language-to-learn</v>
      </c>
      <c r="B1057" s="3" t="s">
        <v>2113</v>
      </c>
      <c r="C1057" s="3" t="s">
        <v>2114</v>
      </c>
    </row>
    <row r="1058" ht="15.75" customHeight="1">
      <c r="A1058" s="3" t="str">
        <f>IFERROR(__xludf.DUMMYFUNCTION("LOWER(SUBSTITUTE(REGEXREPLACE(B1058, ""[^a-zA-Z\s]"", """"), "" "", ""-""))"),"best-languages-to-learn-at-the-same-time")</f>
        <v>best-languages-to-learn-at-the-same-time</v>
      </c>
      <c r="B1058" s="3" t="s">
        <v>2115</v>
      </c>
      <c r="C1058" s="3" t="s">
        <v>2116</v>
      </c>
    </row>
    <row r="1059" ht="15.75" customHeight="1">
      <c r="A1059" s="3" t="str">
        <f>IFERROR(__xludf.DUMMYFUNCTION("LOWER(SUBSTITUTE(REGEXREPLACE(B1059, ""[^a-zA-Z\s]"", """"), "" "", ""-""))"),"best-app-to-learn-filipino")</f>
        <v>best-app-to-learn-filipino</v>
      </c>
      <c r="B1059" s="3" t="s">
        <v>2117</v>
      </c>
      <c r="C1059" s="3" t="s">
        <v>2118</v>
      </c>
    </row>
    <row r="1060" ht="15.75" customHeight="1">
      <c r="A1060" s="3" t="str">
        <f>IFERROR(__xludf.DUMMYFUNCTION("LOWER(SUBSTITUTE(REGEXREPLACE(B1060, ""[^a-zA-Z\s]"", """"), "" "", ""-""))"),"when-do-babies-learn-to-use-a-spoon")</f>
        <v>when-do-babies-learn-to-use-a-spoon</v>
      </c>
      <c r="B1060" s="3" t="s">
        <v>2119</v>
      </c>
      <c r="C1060" s="3" t="s">
        <v>2120</v>
      </c>
    </row>
    <row r="1061" ht="15.75" customHeight="1">
      <c r="A1061" s="3" t="str">
        <f>IFERROR(__xludf.DUMMYFUNCTION("LOWER(SUBSTITUTE(REGEXREPLACE(B1061, ""[^a-zA-Z\s]"", """"), "" "", ""-""))"),"lunch-and-learn-names")</f>
        <v>lunch-and-learn-names</v>
      </c>
      <c r="B1061" s="3" t="s">
        <v>2121</v>
      </c>
      <c r="C1061" s="3" t="s">
        <v>2122</v>
      </c>
    </row>
    <row r="1062" ht="15.75" customHeight="1">
      <c r="A1062" s="3" t="str">
        <f>IFERROR(__xludf.DUMMYFUNCTION("LOWER(SUBSTITUTE(REGEXREPLACE(B1062, ""[^a-zA-Z\s]"", """"), "" "", ""-""))"),"learn-emotional-intelligence-the-key-determiner-of-success-free")</f>
        <v>learn-emotional-intelligence-the-key-determiner-of-success-free</v>
      </c>
      <c r="B1062" s="3" t="s">
        <v>2123</v>
      </c>
      <c r="C1062" s="3" t="s">
        <v>2124</v>
      </c>
    </row>
    <row r="1063" ht="15.75" customHeight="1">
      <c r="A1063" s="3" t="str">
        <f>IFERROR(__xludf.DUMMYFUNCTION("LOWER(SUBSTITUTE(REGEXREPLACE(B1063, ""[^a-zA-Z\s]"", """"), "" "", ""-""))"),"how-long-does-it-take-to-learn-german")</f>
        <v>how-long-does-it-take-to-learn-german</v>
      </c>
      <c r="B1063" s="3" t="s">
        <v>2125</v>
      </c>
      <c r="C1063" s="3" t="s">
        <v>2126</v>
      </c>
    </row>
    <row r="1064" ht="15.75" customHeight="1">
      <c r="A1064" s="3" t="str">
        <f>IFERROR(__xludf.DUMMYFUNCTION("LOWER(SUBSTITUTE(REGEXREPLACE(B1064, ""[^a-zA-Z\s]"", """"), "" "", ""-""))"),"scikit-learn-grid-search")</f>
        <v>scikit-learn-grid-search</v>
      </c>
      <c r="B1064" s="3" t="s">
        <v>2127</v>
      </c>
      <c r="C1064" s="3" t="s">
        <v>2128</v>
      </c>
    </row>
    <row r="1065" ht="15.75" customHeight="1">
      <c r="A1065" s="3" t="str">
        <f>IFERROR(__xludf.DUMMYFUNCTION("LOWER(SUBSTITUTE(REGEXREPLACE(B1065, ""[^a-zA-Z\s]"", """"), "" "", ""-""))"),"who-can-learn-false-swipe")</f>
        <v>who-can-learn-false-swipe</v>
      </c>
      <c r="B1065" s="3" t="s">
        <v>2129</v>
      </c>
      <c r="C1065" s="3" t="s">
        <v>2130</v>
      </c>
    </row>
    <row r="1066" ht="15.75" customHeight="1">
      <c r="A1066" s="3" t="str">
        <f>IFERROR(__xludf.DUMMYFUNCTION("LOWER(SUBSTITUTE(REGEXREPLACE(B1066, ""[^a-zA-Z\s]"", """"), "" "", ""-""))"),"learn-excel-for-accounting")</f>
        <v>learn-excel-for-accounting</v>
      </c>
      <c r="B1066" s="3" t="s">
        <v>2131</v>
      </c>
      <c r="C1066" s="3" t="s">
        <v>2132</v>
      </c>
    </row>
    <row r="1067" ht="15.75" customHeight="1">
      <c r="A1067" s="3" t="str">
        <f>IFERROR(__xludf.DUMMYFUNCTION("LOWER(SUBSTITUTE(REGEXREPLACE(B1067, ""[^a-zA-Z\s]"", """"), "" "", ""-""))"),"learn-past-participle")</f>
        <v>learn-past-participle</v>
      </c>
      <c r="B1067" s="3" t="s">
        <v>2133</v>
      </c>
      <c r="C1067" s="3" t="s">
        <v>2134</v>
      </c>
    </row>
    <row r="1068" ht="15.75" customHeight="1">
      <c r="A1068" s="3" t="str">
        <f>IFERROR(__xludf.DUMMYFUNCTION("LOWER(SUBSTITUTE(REGEXREPLACE(B1068, ""[^a-zA-Z\s]"", """"), "" "", ""-""))"),"is-cybersecurity-hard-to-learn")</f>
        <v>is-cybersecurity-hard-to-learn</v>
      </c>
      <c r="B1068" s="3" t="s">
        <v>2135</v>
      </c>
      <c r="C1068" s="3" t="s">
        <v>2136</v>
      </c>
    </row>
    <row r="1069" ht="15.75" customHeight="1">
      <c r="A1069" s="3" t="str">
        <f>IFERROR(__xludf.DUMMYFUNCTION("LOWER(SUBSTITUTE(REGEXREPLACE(B1069, ""[^a-zA-Z\s]"", """"), "" "", ""-""))"),"learn-to-fly--coolmathgames")</f>
        <v>learn-to-fly--coolmathgames</v>
      </c>
      <c r="B1069" s="3" t="s">
        <v>2137</v>
      </c>
      <c r="C1069" s="3" t="s">
        <v>2138</v>
      </c>
    </row>
    <row r="1070" ht="15.75" customHeight="1">
      <c r="A1070" s="3" t="str">
        <f>IFERROR(__xludf.DUMMYFUNCTION("LOWER(SUBSTITUTE(REGEXREPLACE(B1070, ""[^a-zA-Z\s]"", """"), "" "", ""-""))"),"how-to-learn-how-to-do-a-backflip")</f>
        <v>how-to-learn-how-to-do-a-backflip</v>
      </c>
      <c r="B1070" s="3" t="s">
        <v>2139</v>
      </c>
      <c r="C1070" s="3" t="s">
        <v>2140</v>
      </c>
    </row>
    <row r="1071" ht="15.75" customHeight="1">
      <c r="A1071" s="3" t="str">
        <f>IFERROR(__xludf.DUMMYFUNCTION("LOWER(SUBSTITUTE(REGEXREPLACE(B1071, ""[^a-zA-Z\s]"", """"), "" "", ""-""))"),"book-to-learn-spanish")</f>
        <v>book-to-learn-spanish</v>
      </c>
      <c r="B1071" s="3" t="s">
        <v>2141</v>
      </c>
      <c r="C1071" s="3" t="s">
        <v>2142</v>
      </c>
    </row>
    <row r="1072" ht="15.75" customHeight="1">
      <c r="A1072" s="3" t="str">
        <f>IFERROR(__xludf.DUMMYFUNCTION("LOWER(SUBSTITUTE(REGEXREPLACE(B1072, ""[^a-zA-Z\s]"", """"), "" "", ""-""))"),"best-songs-to-learn-on-piano")</f>
        <v>best-songs-to-learn-on-piano</v>
      </c>
      <c r="B1072" s="3" t="s">
        <v>2143</v>
      </c>
      <c r="C1072" s="3" t="s">
        <v>2144</v>
      </c>
    </row>
    <row r="1073" ht="15.75" customHeight="1">
      <c r="A1073" s="3" t="str">
        <f>IFERROR(__xludf.DUMMYFUNCTION("LOWER(SUBSTITUTE(REGEXREPLACE(B1073, ""[^a-zA-Z\s]"", """"), "" "", ""-""))"),"what-is-easier-to-learn-skiing-or-snowboarding")</f>
        <v>what-is-easier-to-learn-skiing-or-snowboarding</v>
      </c>
      <c r="B1073" s="3" t="s">
        <v>2145</v>
      </c>
      <c r="C1073" s="3" t="s">
        <v>2146</v>
      </c>
    </row>
    <row r="1074" ht="15.75" customHeight="1">
      <c r="A1074" s="3" t="str">
        <f>IFERROR(__xludf.DUMMYFUNCTION("LOWER(SUBSTITUTE(REGEXREPLACE(B1074, ""[^a-zA-Z\s]"", """"), "" "", ""-""))"),"how-technology-has-changed-the-way-students-learn-today")</f>
        <v>how-technology-has-changed-the-way-students-learn-today</v>
      </c>
      <c r="B1074" s="3" t="s">
        <v>2147</v>
      </c>
      <c r="C1074" s="3" t="s">
        <v>2148</v>
      </c>
    </row>
    <row r="1075" ht="15.75" customHeight="1">
      <c r="A1075" s="3" t="str">
        <f>IFERROR(__xludf.DUMMYFUNCTION("LOWER(SUBSTITUTE(REGEXREPLACE(B1075, ""[^a-zA-Z\s]"", """"), "" "", ""-""))"),"is-it-hard-to-learn-banjo")</f>
        <v>is-it-hard-to-learn-banjo</v>
      </c>
      <c r="B1075" s="3" t="s">
        <v>2149</v>
      </c>
      <c r="C1075" s="3" t="s">
        <v>2150</v>
      </c>
    </row>
    <row r="1076" ht="15.75" customHeight="1">
      <c r="A1076" s="3" t="str">
        <f>IFERROR(__xludf.DUMMYFUNCTION("LOWER(SUBSTITUTE(REGEXREPLACE(B1076, ""[^a-zA-Z\s]"", """"), "" "", ""-""))"),"what-is-something-about-kwanzaa-that-you-would-like-to-learn-more-about")</f>
        <v>what-is-something-about-kwanzaa-that-you-would-like-to-learn-more-about</v>
      </c>
      <c r="B1076" s="3" t="s">
        <v>2151</v>
      </c>
      <c r="C1076" s="3" t="s">
        <v>2152</v>
      </c>
    </row>
    <row r="1077" ht="15.75" customHeight="1">
      <c r="A1077" s="3" t="str">
        <f>IFERROR(__xludf.DUMMYFUNCTION("LOWER(SUBSTITUTE(REGEXREPLACE(B1077, ""[^a-zA-Z\s]"", """"), "" "", ""-""))"),"app-to-learn-telugu")</f>
        <v>app-to-learn-telugu</v>
      </c>
      <c r="B1077" s="3" t="s">
        <v>2153</v>
      </c>
      <c r="C1077" s="3" t="s">
        <v>2154</v>
      </c>
    </row>
    <row r="1078" ht="15.75" customHeight="1">
      <c r="A1078" s="3" t="str">
        <f>IFERROR(__xludf.DUMMYFUNCTION("LOWER(SUBSTITUTE(REGEXREPLACE(B1078, ""[^a-zA-Z\s]"", """"), "" "", ""-""))"),"is-acoustic-guitar-easy-to-learn")</f>
        <v>is-acoustic-guitar-easy-to-learn</v>
      </c>
      <c r="B1078" s="3" t="s">
        <v>2155</v>
      </c>
      <c r="C1078" s="3" t="s">
        <v>2156</v>
      </c>
    </row>
    <row r="1079" ht="15.75" customHeight="1">
      <c r="A1079" s="3" t="str">
        <f>IFERROR(__xludf.DUMMYFUNCTION("LOWER(SUBSTITUTE(REGEXREPLACE(B1079, ""[^a-zA-Z\s]"", """"), "" "", ""-""))"),"learn-japanese-duolingo")</f>
        <v>learn-japanese-duolingo</v>
      </c>
      <c r="B1079" s="3" t="s">
        <v>2157</v>
      </c>
      <c r="C1079" s="3" t="s">
        <v>2158</v>
      </c>
    </row>
    <row r="1080" ht="15.75" customHeight="1">
      <c r="A1080" s="3" t="str">
        <f>IFERROR(__xludf.DUMMYFUNCTION("LOWER(SUBSTITUTE(REGEXREPLACE(B1080, ""[^a-zA-Z\s]"", """"), "" "", ""-""))"),"remembering-unix-desktops-what-we-learn")</f>
        <v>remembering-unix-desktops-what-we-learn</v>
      </c>
      <c r="B1080" s="3" t="s">
        <v>2159</v>
      </c>
      <c r="C1080" s="3" t="s">
        <v>2160</v>
      </c>
    </row>
    <row r="1081" ht="15.75" customHeight="1">
      <c r="A1081" s="3" t="str">
        <f>IFERROR(__xludf.DUMMYFUNCTION("LOWER(SUBSTITUTE(REGEXREPLACE(B1081, ""[^a-zA-Z\s]"", """"), "" "", ""-""))"),"what-math-do-th-graders-learn")</f>
        <v>what-math-do-th-graders-learn</v>
      </c>
      <c r="B1081" s="3" t="s">
        <v>2161</v>
      </c>
      <c r="C1081" s="3" t="s">
        <v>2162</v>
      </c>
    </row>
    <row r="1082" ht="15.75" customHeight="1">
      <c r="A1082" s="3" t="str">
        <f>IFERROR(__xludf.DUMMYFUNCTION("LOWER(SUBSTITUTE(REGEXREPLACE(B1082, ""[^a-zA-Z\s]"", """"), "" "", ""-""))"),"how-did-billy-joel-learn-piano")</f>
        <v>how-did-billy-joel-learn-piano</v>
      </c>
      <c r="B1082" s="3" t="s">
        <v>2163</v>
      </c>
      <c r="C1082" s="3" t="s">
        <v>2164</v>
      </c>
    </row>
    <row r="1083" ht="15.75" customHeight="1">
      <c r="A1083" s="3" t="str">
        <f>IFERROR(__xludf.DUMMYFUNCTION("LOWER(SUBSTITUTE(REGEXREPLACE(B1083, ""[^a-zA-Z\s]"", """"), "" "", ""-""))"),"what-language-should-i-learn-for-cyber-security")</f>
        <v>what-language-should-i-learn-for-cyber-security</v>
      </c>
      <c r="B1083" s="3" t="s">
        <v>2165</v>
      </c>
      <c r="C1083" s="3" t="s">
        <v>2166</v>
      </c>
    </row>
    <row r="1084" ht="15.75" customHeight="1">
      <c r="A1084" s="3" t="str">
        <f>IFERROR(__xludf.DUMMYFUNCTION("LOWER(SUBSTITUTE(REGEXREPLACE(B1084, ""[^a-zA-Z\s]"", """"), "" "", ""-""))"),"best-websites-to-learn-code")</f>
        <v>best-websites-to-learn-code</v>
      </c>
      <c r="B1084" s="3" t="s">
        <v>2167</v>
      </c>
      <c r="C1084" s="3" t="s">
        <v>2168</v>
      </c>
    </row>
    <row r="1085" ht="15.75" customHeight="1">
      <c r="A1085" s="3" t="str">
        <f>IFERROR(__xludf.DUMMYFUNCTION("LOWER(SUBSTITUTE(REGEXREPLACE(B1085, ""[^a-zA-Z\s]"", """"), "" "", ""-""))"),"learn-robotics-kit")</f>
        <v>learn-robotics-kit</v>
      </c>
      <c r="B1085" s="3" t="s">
        <v>2169</v>
      </c>
      <c r="C1085" s="3" t="s">
        <v>2170</v>
      </c>
    </row>
    <row r="1086" ht="15.75" customHeight="1">
      <c r="A1086" s="3" t="str">
        <f>IFERROR(__xludf.DUMMYFUNCTION("LOWER(SUBSTITUTE(REGEXREPLACE(B1086, ""[^a-zA-Z\s]"", """"), "" "", ""-""))"),"whats-the-easiest-instrument-to-learn-in-band")</f>
        <v>whats-the-easiest-instrument-to-learn-in-band</v>
      </c>
      <c r="B1086" s="3" t="s">
        <v>2171</v>
      </c>
      <c r="C1086" s="3" t="s">
        <v>2172</v>
      </c>
    </row>
    <row r="1087" ht="15.75" customHeight="1">
      <c r="A1087" s="3" t="str">
        <f>IFERROR(__xludf.DUMMYFUNCTION("LOWER(SUBSTITUTE(REGEXREPLACE(B1087, ""[^a-zA-Z\s]"", """"), "" "", ""-""))"),"how-to-learn-how-to-do-an-aerial")</f>
        <v>how-to-learn-how-to-do-an-aerial</v>
      </c>
      <c r="B1087" s="3" t="s">
        <v>2173</v>
      </c>
      <c r="C1087" s="3" t="s">
        <v>2174</v>
      </c>
    </row>
    <row r="1088" ht="15.75" customHeight="1">
      <c r="A1088" s="3" t="str">
        <f>IFERROR(__xludf.DUMMYFUNCTION("LOWER(SUBSTITUTE(REGEXREPLACE(B1088, ""[^a-zA-Z\s]"", """"), "" "", ""-""))"),"hogwarts-learn-avada-kedavra")</f>
        <v>hogwarts-learn-avada-kedavra</v>
      </c>
      <c r="B1088" s="3" t="s">
        <v>2175</v>
      </c>
      <c r="C1088" s="3" t="s">
        <v>2176</v>
      </c>
    </row>
    <row r="1089" ht="15.75" customHeight="1">
      <c r="A1089" s="3" t="str">
        <f>IFERROR(__xludf.DUMMYFUNCTION("LOWER(SUBSTITUTE(REGEXREPLACE(B1089, ""[^a-zA-Z\s]"", """"), "" "", ""-""))"),"tricks-to-learn")</f>
        <v>tricks-to-learn</v>
      </c>
      <c r="B1089" s="3" t="s">
        <v>2177</v>
      </c>
      <c r="C1089" s="3" t="s">
        <v>2178</v>
      </c>
    </row>
    <row r="1090" ht="15.75" customHeight="1">
      <c r="A1090" s="3" t="str">
        <f>IFERROR(__xludf.DUMMYFUNCTION("LOWER(SUBSTITUTE(REGEXREPLACE(B1090, ""[^a-zA-Z\s]"", """"), "" "", ""-""))"),"free-app-to-learn-tagalog")</f>
        <v>free-app-to-learn-tagalog</v>
      </c>
      <c r="B1090" s="3" t="s">
        <v>2179</v>
      </c>
      <c r="C1090" s="3" t="s">
        <v>2180</v>
      </c>
    </row>
    <row r="1091" ht="15.75" customHeight="1">
      <c r="A1091" s="3" t="str">
        <f>IFERROR(__xludf.DUMMYFUNCTION("LOWER(SUBSTITUTE(REGEXREPLACE(B1091, ""[^a-zA-Z\s]"", """"), "" "", ""-""))"),"how-to-learn-the-notes-on-a-guitar")</f>
        <v>how-to-learn-the-notes-on-a-guitar</v>
      </c>
      <c r="B1091" s="3" t="s">
        <v>2181</v>
      </c>
      <c r="C1091" s="3" t="s">
        <v>2182</v>
      </c>
    </row>
    <row r="1092" ht="15.75" customHeight="1">
      <c r="A1092" s="3" t="str">
        <f>IFERROR(__xludf.DUMMYFUNCTION("LOWER(SUBSTITUTE(REGEXREPLACE(B1092, ""[^a-zA-Z\s]"", """"), "" "", ""-""))"),"does-zenitsu-ever-learn-more-forms")</f>
        <v>does-zenitsu-ever-learn-more-forms</v>
      </c>
      <c r="B1092" s="3" t="s">
        <v>2183</v>
      </c>
      <c r="C1092" s="3" t="s">
        <v>2184</v>
      </c>
    </row>
    <row r="1093" ht="15.75" customHeight="1">
      <c r="A1093" s="3" t="str">
        <f>IFERROR(__xludf.DUMMYFUNCTION("LOWER(SUBSTITUTE(REGEXREPLACE(B1093, ""[^a-zA-Z\s]"", """"), "" "", ""-""))"),"how-difficult-is-it-to-learn-sql")</f>
        <v>how-difficult-is-it-to-learn-sql</v>
      </c>
      <c r="B1093" s="3" t="s">
        <v>2185</v>
      </c>
      <c r="C1093" s="3" t="s">
        <v>2186</v>
      </c>
    </row>
    <row r="1094" ht="15.75" customHeight="1">
      <c r="A1094" s="3" t="str">
        <f>IFERROR(__xludf.DUMMYFUNCTION("LOWER(SUBSTITUTE(REGEXREPLACE(B1094, ""[^a-zA-Z\s]"", """"), "" "", ""-""))"),"how-hard-is-it-to-learn-to-weld")</f>
        <v>how-hard-is-it-to-learn-to-weld</v>
      </c>
      <c r="B1094" s="3" t="s">
        <v>2187</v>
      </c>
      <c r="C1094" s="3" t="s">
        <v>2188</v>
      </c>
    </row>
    <row r="1095" ht="15.75" customHeight="1">
      <c r="A1095" s="3" t="str">
        <f>IFERROR(__xludf.DUMMYFUNCTION("LOWER(SUBSTITUTE(REGEXREPLACE(B1095, ""[^a-zA-Z\s]"", """"), "" "", ""-""))"),"how-long-to-learn-c")</f>
        <v>how-long-to-learn-c</v>
      </c>
      <c r="B1095" s="3" t="s">
        <v>2189</v>
      </c>
      <c r="C1095" s="3" t="s">
        <v>2190</v>
      </c>
    </row>
    <row r="1096" ht="15.75" customHeight="1">
      <c r="A1096" s="3" t="str">
        <f>IFERROR(__xludf.DUMMYFUNCTION("LOWER(SUBSTITUTE(REGEXREPLACE(B1096, ""[^a-zA-Z\s]"", """"), "" "", ""-""))"),"learn-to-tattoo-at-home")</f>
        <v>learn-to-tattoo-at-home</v>
      </c>
      <c r="B1096" s="3" t="s">
        <v>2191</v>
      </c>
      <c r="C1096" s="3" t="s">
        <v>2192</v>
      </c>
    </row>
    <row r="1097" ht="15.75" customHeight="1">
      <c r="A1097" s="3" t="str">
        <f>IFERROR(__xludf.DUMMYFUNCTION("LOWER(SUBSTITUTE(REGEXREPLACE(B1097, ""[^a-zA-Z\s]"", """"), "" "", ""-""))"),"hardest-band-instrument-to-learn")</f>
        <v>hardest-band-instrument-to-learn</v>
      </c>
      <c r="B1097" s="3" t="s">
        <v>2193</v>
      </c>
      <c r="C1097" s="3" t="s">
        <v>2194</v>
      </c>
    </row>
    <row r="1098" ht="15.75" customHeight="1">
      <c r="A1098" s="3" t="str">
        <f>IFERROR(__xludf.DUMMYFUNCTION("LOWER(SUBSTITUTE(REGEXREPLACE(B1098, ""[^a-zA-Z\s]"", """"), "" "", ""-""))"),"how-long-does-it-take-you-to-learn-how-to-drive")</f>
        <v>how-long-does-it-take-you-to-learn-how-to-drive</v>
      </c>
      <c r="B1098" s="3" t="s">
        <v>2195</v>
      </c>
      <c r="C1098" s="3" t="s">
        <v>2196</v>
      </c>
    </row>
    <row r="1099" ht="15.75" customHeight="1">
      <c r="A1099" s="3" t="str">
        <f>IFERROR(__xludf.DUMMYFUNCTION("LOWER(SUBSTITUTE(REGEXREPLACE(B1099, ""[^a-zA-Z\s]"", """"), "" "", ""-""))"),"laugh-and-learn-wake-up-coffee-mug")</f>
        <v>laugh-and-learn-wake-up-coffee-mug</v>
      </c>
      <c r="B1099" s="3" t="s">
        <v>2197</v>
      </c>
      <c r="C1099" s="3" t="s">
        <v>2198</v>
      </c>
    </row>
    <row r="1100" ht="15.75" customHeight="1">
      <c r="A1100" s="3" t="str">
        <f>IFERROR(__xludf.DUMMYFUNCTION("LOWER(SUBSTITUTE(REGEXREPLACE(B1100, ""[^a-zA-Z\s]"", """"), "" "", ""-""))"),"how-long-does-it-take-to-learn-c")</f>
        <v>how-long-does-it-take-to-learn-c</v>
      </c>
      <c r="B1100" s="3" t="s">
        <v>2199</v>
      </c>
      <c r="C1100" s="3" t="s">
        <v>2200</v>
      </c>
    </row>
    <row r="1101" ht="15.75" customHeight="1">
      <c r="A1101" s="3" t="str">
        <f>IFERROR(__xludf.DUMMYFUNCTION("LOWER(SUBSTITUTE(REGEXREPLACE(B1101, ""[^a-zA-Z\s]"", """"), "" "", ""-""))"),"good-country-songs-to-learn-on-guitar")</f>
        <v>good-country-songs-to-learn-on-guitar</v>
      </c>
      <c r="B1101" s="3" t="s">
        <v>2201</v>
      </c>
      <c r="C1101" s="3" t="s">
        <v>2202</v>
      </c>
    </row>
    <row r="1102" ht="15.75" customHeight="1">
      <c r="A1102" s="3" t="str">
        <f>IFERROR(__xludf.DUMMYFUNCTION("LOWER(SUBSTITUTE(REGEXREPLACE(B1102, ""[^a-zA-Z\s]"", """"), "" "", ""-""))"),"when-luffy-learn-haki")</f>
        <v>when-luffy-learn-haki</v>
      </c>
      <c r="B1102" s="3" t="s">
        <v>2203</v>
      </c>
      <c r="C1102" s="3" t="s">
        <v>2204</v>
      </c>
    </row>
    <row r="1103" ht="15.75" customHeight="1">
      <c r="A1103" s="3" t="str">
        <f>IFERROR(__xludf.DUMMYFUNCTION("LOWER(SUBSTITUTE(REGEXREPLACE(B1103, ""[^a-zA-Z\s]"", """"), "" "", ""-""))"),"when-did-luffy-learn-haki")</f>
        <v>when-did-luffy-learn-haki</v>
      </c>
      <c r="B1103" s="3" t="s">
        <v>2205</v>
      </c>
      <c r="C1103" s="3" t="s">
        <v>2206</v>
      </c>
    </row>
    <row r="1104" ht="15.75" customHeight="1">
      <c r="A1104" s="3" t="str">
        <f>IFERROR(__xludf.DUMMYFUNCTION("LOWER(SUBSTITUTE(REGEXREPLACE(B1104, ""[^a-zA-Z\s]"", """"), "" "", ""-""))"),"how-to-learn-aws")</f>
        <v>how-to-learn-aws</v>
      </c>
      <c r="B1104" s="3" t="s">
        <v>2207</v>
      </c>
      <c r="C1104" s="3" t="s">
        <v>2208</v>
      </c>
    </row>
    <row r="1105" ht="15.75" customHeight="1">
      <c r="A1105" s="3" t="str">
        <f>IFERROR(__xludf.DUMMYFUNCTION("LOWER(SUBSTITUTE(REGEXREPLACE(B1105, ""[^a-zA-Z\s]"", """"), "" "", ""-""))"),"adam-silver-better-learn-chinese")</f>
        <v>adam-silver-better-learn-chinese</v>
      </c>
      <c r="B1105" s="3" t="s">
        <v>2209</v>
      </c>
      <c r="C1105" s="3" t="s">
        <v>2210</v>
      </c>
    </row>
    <row r="1106" ht="15.75" customHeight="1">
      <c r="A1106" s="3" t="str">
        <f>IFERROR(__xludf.DUMMYFUNCTION("LOWER(SUBSTITUTE(REGEXREPLACE(B1106, ""[^a-zA-Z\s]"", """"), "" "", ""-""))"),"can-crows-learn-to-talk")</f>
        <v>can-crows-learn-to-talk</v>
      </c>
      <c r="B1106" s="3" t="s">
        <v>2211</v>
      </c>
      <c r="C1106" s="3" t="s">
        <v>2212</v>
      </c>
    </row>
    <row r="1107" ht="15.75" customHeight="1">
      <c r="A1107" s="3" t="str">
        <f>IFERROR(__xludf.DUMMYFUNCTION("LOWER(SUBSTITUTE(REGEXREPLACE(B1107, ""[^a-zA-Z\s]"", """"), "" "", ""-""))"),"fisher-price-laugh-and-learn-car")</f>
        <v>fisher-price-laugh-and-learn-car</v>
      </c>
      <c r="B1107" s="3" t="s">
        <v>2213</v>
      </c>
      <c r="C1107" s="3" t="s">
        <v>2214</v>
      </c>
    </row>
    <row r="1108" ht="15.75" customHeight="1">
      <c r="A1108" s="3" t="str">
        <f>IFERROR(__xludf.DUMMYFUNCTION("LOWER(SUBSTITUTE(REGEXREPLACE(B1108, ""[^a-zA-Z\s]"", """"), "" "", ""-""))"),"is-it-hard-to-learn-welding")</f>
        <v>is-it-hard-to-learn-welding</v>
      </c>
      <c r="B1108" s="3" t="s">
        <v>2215</v>
      </c>
      <c r="C1108" s="3" t="s">
        <v>2216</v>
      </c>
    </row>
    <row r="1109" ht="15.75" customHeight="1">
      <c r="A1109" s="3" t="str">
        <f>IFERROR(__xludf.DUMMYFUNCTION("LOWER(SUBSTITUTE(REGEXREPLACE(B1109, ""[^a-zA-Z\s]"", """"), "" "", ""-""))"),"what-is-a-new-skill-you-would-like-to-learn-in-college-princeton-examples")</f>
        <v>what-is-a-new-skill-you-would-like-to-learn-in-college-princeton-examples</v>
      </c>
      <c r="B1109" s="3" t="s">
        <v>2217</v>
      </c>
      <c r="C1109" s="3" t="s">
        <v>2218</v>
      </c>
    </row>
    <row r="1110" ht="15.75" customHeight="1">
      <c r="A1110" s="3" t="str">
        <f>IFERROR(__xludf.DUMMYFUNCTION("LOWER(SUBSTITUTE(REGEXREPLACE(B1110, ""[^a-zA-Z\s]"", """"), "" "", ""-""))"),"how-to-learn-graphic-design-for-free-gfxdigitational")</f>
        <v>how-to-learn-graphic-design-for-free-gfxdigitational</v>
      </c>
      <c r="B1110" s="3" t="s">
        <v>2219</v>
      </c>
      <c r="C1110" s="3" t="s">
        <v>2220</v>
      </c>
    </row>
    <row r="1111" ht="15.75" customHeight="1">
      <c r="A1111" s="3" t="str">
        <f>IFERROR(__xludf.DUMMYFUNCTION("LOWER(SUBSTITUTE(REGEXREPLACE(B1111, ""[^a-zA-Z\s]"", """"), "" "", ""-""))"),"learn-the-hard-way-comic")</f>
        <v>learn-the-hard-way-comic</v>
      </c>
      <c r="B1111" s="3" t="s">
        <v>2221</v>
      </c>
      <c r="C1111" s="3" t="s">
        <v>2222</v>
      </c>
    </row>
    <row r="1112" ht="15.75" customHeight="1">
      <c r="A1112" s="3" t="str">
        <f>IFERROR(__xludf.DUMMYFUNCTION("LOWER(SUBSTITUTE(REGEXREPLACE(B1112, ""[^a-zA-Z\s]"", """"), "" "", ""-""))"),"how-easy-is-it-to-learn-mandarin")</f>
        <v>how-easy-is-it-to-learn-mandarin</v>
      </c>
      <c r="B1112" s="3" t="s">
        <v>2223</v>
      </c>
      <c r="C1112" s="3" t="s">
        <v>2224</v>
      </c>
    </row>
    <row r="1113" ht="15.75" customHeight="1">
      <c r="A1113" s="3" t="str">
        <f>IFERROR(__xludf.DUMMYFUNCTION("LOWER(SUBSTITUTE(REGEXREPLACE(B1113, ""[^a-zA-Z\s]"", """"), "" "", ""-""))"),"how-did-admiral-chester-nimitz-learn-of-the-japanese-plans-at-the-battle-of-midway")</f>
        <v>how-did-admiral-chester-nimitz-learn-of-the-japanese-plans-at-the-battle-of-midway</v>
      </c>
      <c r="B1113" s="3" t="s">
        <v>2225</v>
      </c>
      <c r="C1113" s="3" t="s">
        <v>2226</v>
      </c>
    </row>
    <row r="1114" ht="15.75" customHeight="1">
      <c r="A1114" s="3" t="str">
        <f>IFERROR(__xludf.DUMMYFUNCTION("LOWER(SUBSTITUTE(REGEXREPLACE(B1114, ""[^a-zA-Z\s]"", """"), "" "", ""-""))"),"what-are-the-hardest-coding-languages-to-learn")</f>
        <v>what-are-the-hardest-coding-languages-to-learn</v>
      </c>
      <c r="B1114" s="3" t="s">
        <v>2227</v>
      </c>
      <c r="C1114" s="3" t="s">
        <v>2228</v>
      </c>
    </row>
    <row r="1115" ht="15.75" customHeight="1">
      <c r="A1115" s="3" t="str">
        <f>IFERROR(__xludf.DUMMYFUNCTION("LOWER(SUBSTITUTE(REGEXREPLACE(B1115, ""[^a-zA-Z\s]"", """"), "" "", ""-""))"),"learn-how-to-be-a-handyman")</f>
        <v>learn-how-to-be-a-handyman</v>
      </c>
      <c r="B1115" s="3" t="s">
        <v>2229</v>
      </c>
      <c r="C1115" s="3" t="s">
        <v>2230</v>
      </c>
    </row>
    <row r="1116" ht="15.75" customHeight="1">
      <c r="A1116" s="3" t="str">
        <f>IFERROR(__xludf.DUMMYFUNCTION("LOWER(SUBSTITUTE(REGEXREPLACE(B1116, ""[^a-zA-Z\s]"", """"), "" "", ""-""))"),"cool-songs-to-learn-on-piano")</f>
        <v>cool-songs-to-learn-on-piano</v>
      </c>
      <c r="B1116" s="3" t="s">
        <v>2231</v>
      </c>
      <c r="C1116" s="3" t="s">
        <v>2232</v>
      </c>
    </row>
    <row r="1117" ht="15.75" customHeight="1">
      <c r="A1117" s="3" t="str">
        <f>IFERROR(__xludf.DUMMYFUNCTION("LOWER(SUBSTITUTE(REGEXREPLACE(B1117, ""[^a-zA-Z\s]"", """"), "" "", ""-""))"),"is-html-the-easiest-language-to-learn")</f>
        <v>is-html-the-easiest-language-to-learn</v>
      </c>
      <c r="B1117" s="3" t="s">
        <v>2233</v>
      </c>
      <c r="C1117" s="3" t="s">
        <v>2234</v>
      </c>
    </row>
    <row r="1118" ht="15.75" customHeight="1">
      <c r="A1118" s="3" t="str">
        <f>IFERROR(__xludf.DUMMYFUNCTION("LOWER(SUBSTITUTE(REGEXREPLACE(B1118, ""[^a-zA-Z\s]"", """"), "" "", ""-""))"),"what-pokemon-can-learn-baton-pass")</f>
        <v>what-pokemon-can-learn-baton-pass</v>
      </c>
      <c r="B1118" s="3" t="s">
        <v>2235</v>
      </c>
      <c r="C1118" s="3" t="s">
        <v>2236</v>
      </c>
    </row>
    <row r="1119" ht="15.75" customHeight="1">
      <c r="A1119" s="3" t="str">
        <f>IFERROR(__xludf.DUMMYFUNCTION("LOWER(SUBSTITUTE(REGEXREPLACE(B1119, ""[^a-zA-Z\s]"", """"), "" "", ""-""))"),"learn-surgical-instruments")</f>
        <v>learn-surgical-instruments</v>
      </c>
      <c r="B1119" s="3" t="s">
        <v>2237</v>
      </c>
      <c r="C1119" s="3" t="s">
        <v>2238</v>
      </c>
    </row>
    <row r="1120" ht="15.75" customHeight="1">
      <c r="A1120" s="3" t="str">
        <f>IFERROR(__xludf.DUMMYFUNCTION("LOWER(SUBSTITUTE(REGEXREPLACE(B1120, ""[^a-zA-Z\s]"", """"), "" "", ""-""))"),"children-live-what-they-learn")</f>
        <v>children-live-what-they-learn</v>
      </c>
      <c r="B1120" s="3" t="s">
        <v>2239</v>
      </c>
      <c r="C1120" s="3" t="s">
        <v>2240</v>
      </c>
    </row>
    <row r="1121" ht="15.75" customHeight="1">
      <c r="A1121" s="3" t="str">
        <f>IFERROR(__xludf.DUMMYFUNCTION("LOWER(SUBSTITUTE(REGEXREPLACE(B1121, ""[^a-zA-Z\s]"", """"), "" "", ""-""))"),"learn-ask")</f>
        <v>learn-ask</v>
      </c>
      <c r="B1121" s="3" t="s">
        <v>2241</v>
      </c>
      <c r="C1121" s="3" t="s">
        <v>2242</v>
      </c>
    </row>
    <row r="1122" ht="15.75" customHeight="1">
      <c r="A1122" s="3" t="str">
        <f>IFERROR(__xludf.DUMMYFUNCTION("LOWER(SUBSTITUTE(REGEXREPLACE(B1122, ""[^a-zA-Z\s]"", """"), "" "", ""-""))"),"country-dances-to-learn")</f>
        <v>country-dances-to-learn</v>
      </c>
      <c r="B1122" s="3" t="s">
        <v>2243</v>
      </c>
      <c r="C1122" s="3" t="s">
        <v>2244</v>
      </c>
    </row>
    <row r="1123" ht="15.75" customHeight="1">
      <c r="A1123" s="3" t="str">
        <f>IFERROR(__xludf.DUMMYFUNCTION("LOWER(SUBSTITUTE(REGEXREPLACE(B1123, ""[^a-zA-Z\s]"", """"), "" "", ""-""))"),"best-way-for-adults-to-learn-spanish")</f>
        <v>best-way-for-adults-to-learn-spanish</v>
      </c>
      <c r="B1123" s="3" t="s">
        <v>2245</v>
      </c>
      <c r="C1123" s="3" t="s">
        <v>2246</v>
      </c>
    </row>
    <row r="1124" ht="15.75" customHeight="1">
      <c r="A1124" s="3" t="str">
        <f>IFERROR(__xludf.DUMMYFUNCTION("LOWER(SUBSTITUTE(REGEXREPLACE(B1124, ""[^a-zA-Z\s]"", """"), "" "", ""-""))"),"best-apps-to-learn-italian-free")</f>
        <v>best-apps-to-learn-italian-free</v>
      </c>
      <c r="B1124" s="3" t="s">
        <v>2247</v>
      </c>
      <c r="C1124" s="3" t="s">
        <v>2248</v>
      </c>
    </row>
    <row r="1125" ht="15.75" customHeight="1">
      <c r="A1125" s="3" t="str">
        <f>IFERROR(__xludf.DUMMYFUNCTION("LOWER(SUBSTITUTE(REGEXREPLACE(B1125, ""[^a-zA-Z\s]"", """"), "" "", ""-""))"),"when-does-luffy-learn-hockey")</f>
        <v>when-does-luffy-learn-hockey</v>
      </c>
      <c r="B1125" s="3" t="s">
        <v>2249</v>
      </c>
      <c r="C1125" s="3" t="s">
        <v>2250</v>
      </c>
    </row>
    <row r="1126" ht="15.75" customHeight="1">
      <c r="A1126" s="3" t="str">
        <f>IFERROR(__xludf.DUMMYFUNCTION("LOWER(SUBSTITUTE(REGEXREPLACE(B1126, ""[^a-zA-Z\s]"", """"), "" "", ""-""))"),"easy-surah-to-learn")</f>
        <v>easy-surah-to-learn</v>
      </c>
      <c r="B1126" s="3" t="s">
        <v>2251</v>
      </c>
      <c r="C1126" s="3" t="s">
        <v>2252</v>
      </c>
    </row>
    <row r="1127" ht="15.75" customHeight="1">
      <c r="A1127" s="3" t="str">
        <f>IFERROR(__xludf.DUMMYFUNCTION("LOWER(SUBSTITUTE(REGEXREPLACE(B1127, ""[^a-zA-Z\s]"", """"), "" "", ""-""))"),"is-it-a-good-idea-to-learn-two-languages-at-once")</f>
        <v>is-it-a-good-idea-to-learn-two-languages-at-once</v>
      </c>
      <c r="B1127" s="3" t="s">
        <v>2253</v>
      </c>
      <c r="C1127" s="3" t="s">
        <v>2254</v>
      </c>
    </row>
    <row r="1128" ht="15.75" customHeight="1">
      <c r="A1128" s="3" t="str">
        <f>IFERROR(__xludf.DUMMYFUNCTION("LOWER(SUBSTITUTE(REGEXREPLACE(B1128, ""[^a-zA-Z\s]"", """"), "" "", ""-""))"),"best-way-to-learn-the-drums")</f>
        <v>best-way-to-learn-the-drums</v>
      </c>
      <c r="B1128" s="3" t="s">
        <v>2255</v>
      </c>
      <c r="C1128" s="3" t="s">
        <v>2256</v>
      </c>
    </row>
    <row r="1129" ht="15.75" customHeight="1">
      <c r="A1129" s="3" t="str">
        <f>IFERROR(__xludf.DUMMYFUNCTION("LOWER(SUBSTITUTE(REGEXREPLACE(B1129, ""[^a-zA-Z\s]"", """"), "" "", ""-""))"),"learn-to-paint-cars")</f>
        <v>learn-to-paint-cars</v>
      </c>
      <c r="B1129" s="3" t="s">
        <v>2257</v>
      </c>
      <c r="C1129" s="3" t="s">
        <v>2258</v>
      </c>
    </row>
    <row r="1130" ht="15.75" customHeight="1">
      <c r="A1130" s="3" t="str">
        <f>IFERROR(__xludf.DUMMYFUNCTION("LOWER(SUBSTITUTE(REGEXREPLACE(B1130, ""[^a-zA-Z\s]"", """"), "" "", ""-""))"),"spanish-soap-operas-to-learn-spanish")</f>
        <v>spanish-soap-operas-to-learn-spanish</v>
      </c>
      <c r="B1130" s="3" t="s">
        <v>2259</v>
      </c>
      <c r="C1130" s="3" t="s">
        <v>2260</v>
      </c>
    </row>
    <row r="1131" ht="15.75" customHeight="1">
      <c r="A1131" s="3" t="str">
        <f>IFERROR(__xludf.DUMMYFUNCTION("LOWER(SUBSTITUTE(REGEXREPLACE(B1131, ""[^a-zA-Z\s]"", """"), "" "", ""-""))"),"positive-learn-to-be-alone-quotes")</f>
        <v>positive-learn-to-be-alone-quotes</v>
      </c>
      <c r="B1131" s="3" t="s">
        <v>2261</v>
      </c>
      <c r="C1131" s="3" t="s">
        <v>2262</v>
      </c>
    </row>
    <row r="1132" ht="15.75" customHeight="1">
      <c r="A1132" s="3" t="str">
        <f>IFERROR(__xludf.DUMMYFUNCTION("LOWER(SUBSTITUTE(REGEXREPLACE(B1132, ""[^a-zA-Z\s]"", """"), "" "", ""-""))"),"learn-to-fly-helicopter-cost")</f>
        <v>learn-to-fly-helicopter-cost</v>
      </c>
      <c r="B1132" s="3" t="s">
        <v>2263</v>
      </c>
      <c r="C1132" s="3" t="s">
        <v>2264</v>
      </c>
    </row>
    <row r="1133" ht="15.75" customHeight="1">
      <c r="A1133" s="3" t="str">
        <f>IFERROR(__xludf.DUMMYFUNCTION("LOWER(SUBSTITUTE(REGEXREPLACE(B1133, ""[^a-zA-Z\s]"", """"), "" "", ""-""))"),"best-way-learn-japanese")</f>
        <v>best-way-learn-japanese</v>
      </c>
      <c r="B1133" s="3" t="s">
        <v>2265</v>
      </c>
      <c r="C1133" s="3" t="s">
        <v>2266</v>
      </c>
    </row>
    <row r="1134" ht="15.75" customHeight="1">
      <c r="A1134" s="3" t="str">
        <f>IFERROR(__xludf.DUMMYFUNCTION("LOWER(SUBSTITUTE(REGEXREPLACE(B1134, ""[^a-zA-Z\s]"", """"), "" "", ""-""))"),"how-to-learn-planche")</f>
        <v>how-to-learn-planche</v>
      </c>
      <c r="B1134" s="3" t="s">
        <v>2267</v>
      </c>
      <c r="C1134" s="3" t="s">
        <v>2268</v>
      </c>
    </row>
    <row r="1135" ht="15.75" customHeight="1">
      <c r="A1135" s="3" t="str">
        <f>IFERROR(__xludf.DUMMYFUNCTION("LOWER(SUBSTITUTE(REGEXREPLACE(B1135, ""[^a-zA-Z\s]"", """"), "" "", ""-""))"),"learn-how-to-fly-unblocked")</f>
        <v>learn-how-to-fly-unblocked</v>
      </c>
      <c r="B1135" s="3" t="s">
        <v>2269</v>
      </c>
      <c r="C1135" s="3" t="s">
        <v>2270</v>
      </c>
    </row>
    <row r="1136" ht="15.75" customHeight="1">
      <c r="A1136" s="3" t="str">
        <f>IFERROR(__xludf.DUMMYFUNCTION("LOWER(SUBSTITUTE(REGEXREPLACE(B1136, ""[^a-zA-Z\s]"", """"), "" "", ""-""))"),"learn-how-to-hack-games")</f>
        <v>learn-how-to-hack-games</v>
      </c>
      <c r="B1136" s="3" t="s">
        <v>2271</v>
      </c>
      <c r="C1136" s="3" t="s">
        <v>2272</v>
      </c>
    </row>
    <row r="1137" ht="15.75" customHeight="1">
      <c r="A1137" s="3" t="str">
        <f>IFERROR(__xludf.DUMMYFUNCTION("LOWER(SUBSTITUTE(REGEXREPLACE(B1137, ""[^a-zA-Z\s]"", """"), "" "", ""-""))"),"easy-riffs-to-learn-on-guitar")</f>
        <v>easy-riffs-to-learn-on-guitar</v>
      </c>
      <c r="B1137" s="3" t="s">
        <v>2273</v>
      </c>
      <c r="C1137" s="3" t="s">
        <v>2274</v>
      </c>
    </row>
    <row r="1138" ht="15.75" customHeight="1">
      <c r="A1138" s="3" t="str">
        <f>IFERROR(__xludf.DUMMYFUNCTION("LOWER(SUBSTITUTE(REGEXREPLACE(B1138, ""[^a-zA-Z\s]"", """"), "" "", ""-""))"),"activaly-learn")</f>
        <v>activaly-learn</v>
      </c>
      <c r="B1138" s="3" t="s">
        <v>2275</v>
      </c>
      <c r="C1138" s="3" t="s">
        <v>2276</v>
      </c>
    </row>
    <row r="1139" ht="15.75" customHeight="1">
      <c r="A1139" s="3" t="str">
        <f>IFERROR(__xludf.DUMMYFUNCTION("LOWER(SUBSTITUTE(REGEXREPLACE(B1139, ""[^a-zA-Z\s]"", """"), "" "", ""-""))"),"learn-spanish-pdf")</f>
        <v>learn-spanish-pdf</v>
      </c>
      <c r="B1139" s="3" t="s">
        <v>2277</v>
      </c>
      <c r="C1139" s="3" t="s">
        <v>2278</v>
      </c>
    </row>
    <row r="1140" ht="15.75" customHeight="1">
      <c r="A1140" s="3" t="str">
        <f>IFERROR(__xludf.DUMMYFUNCTION("LOWER(SUBSTITUTE(REGEXREPLACE(B1140, ""[^a-zA-Z\s]"", """"), "" "", ""-""))"),"is-it-difficult-to-learn-sign-language")</f>
        <v>is-it-difficult-to-learn-sign-language</v>
      </c>
      <c r="B1140" s="3" t="s">
        <v>2279</v>
      </c>
      <c r="C1140" s="3" t="s">
        <v>2280</v>
      </c>
    </row>
    <row r="1141" ht="15.75" customHeight="1">
      <c r="A1141" s="3" t="str">
        <f>IFERROR(__xludf.DUMMYFUNCTION("LOWER(SUBSTITUTE(REGEXREPLACE(B1141, ""[^a-zA-Z\s]"", """"), "" "", ""-""))"),"what-pokemon-learn-false-swipe")</f>
        <v>what-pokemon-learn-false-swipe</v>
      </c>
      <c r="B1141" s="3" t="s">
        <v>2281</v>
      </c>
      <c r="C1141" s="3" t="s">
        <v>2282</v>
      </c>
    </row>
    <row r="1142" ht="15.75" customHeight="1">
      <c r="A1142" s="3" t="str">
        <f>IFERROR(__xludf.DUMMYFUNCTION("LOWER(SUBSTITUTE(REGEXREPLACE(B1142, ""[^a-zA-Z\s]"", """"), "" "", ""-""))"),"unblocked-learn-to-fly")</f>
        <v>unblocked-learn-to-fly</v>
      </c>
      <c r="B1142" s="3" t="s">
        <v>2283</v>
      </c>
      <c r="C1142" s="3" t="s">
        <v>2284</v>
      </c>
    </row>
    <row r="1143" ht="15.75" customHeight="1">
      <c r="A1143" s="3" t="str">
        <f>IFERROR(__xludf.DUMMYFUNCTION("LOWER(SUBSTITUTE(REGEXREPLACE(B1143, ""[^a-zA-Z\s]"", """"), "" "", ""-""))"),"easiest-coding-language-to-learn")</f>
        <v>easiest-coding-language-to-learn</v>
      </c>
      <c r="B1143" s="3" t="s">
        <v>2285</v>
      </c>
      <c r="C1143" s="3" t="s">
        <v>2286</v>
      </c>
    </row>
    <row r="1144" ht="15.75" customHeight="1">
      <c r="A1144" s="3" t="str">
        <f>IFERROR(__xludf.DUMMYFUNCTION("LOWER(SUBSTITUTE(REGEXREPLACE(B1144, ""[^a-zA-Z\s]"", """"), "" "", ""-""))"),"what-martial-arts-do-marines-learn")</f>
        <v>what-martial-arts-do-marines-learn</v>
      </c>
      <c r="B1144" s="3" t="s">
        <v>2287</v>
      </c>
      <c r="C1144" s="3" t="s">
        <v>2288</v>
      </c>
    </row>
    <row r="1145" ht="15.75" customHeight="1">
      <c r="A1145" s="3" t="str">
        <f>IFERROR(__xludf.DUMMYFUNCTION("LOWER(SUBSTITUTE(REGEXREPLACE(B1145, ""[^a-zA-Z\s]"", """"), "" "", ""-""))"),"what-grade-do-kids-learn-algebra")</f>
        <v>what-grade-do-kids-learn-algebra</v>
      </c>
      <c r="B1145" s="3" t="s">
        <v>2289</v>
      </c>
      <c r="C1145" s="3" t="s">
        <v>2290</v>
      </c>
    </row>
    <row r="1146" ht="15.75" customHeight="1">
      <c r="A1146" s="3" t="str">
        <f>IFERROR(__xludf.DUMMYFUNCTION("LOWER(SUBSTITUTE(REGEXREPLACE(B1146, ""[^a-zA-Z\s]"", """"), "" "", ""-""))"),"learn-to-fly--cool-math-games")</f>
        <v>learn-to-fly--cool-math-games</v>
      </c>
      <c r="B1146" s="3" t="s">
        <v>2291</v>
      </c>
      <c r="C1146" s="3" t="s">
        <v>2292</v>
      </c>
    </row>
    <row r="1147" ht="15.75" customHeight="1">
      <c r="A1147" s="3" t="str">
        <f>IFERROR(__xludf.DUMMYFUNCTION("LOWER(SUBSTITUTE(REGEXREPLACE(B1147, ""[^a-zA-Z\s]"", """"), "" "", ""-""))"),"learn-how-to-snowboard")</f>
        <v>learn-how-to-snowboard</v>
      </c>
      <c r="B1147" s="3" t="s">
        <v>2293</v>
      </c>
      <c r="C1147" s="3" t="s">
        <v>2294</v>
      </c>
    </row>
    <row r="1148" ht="15.75" customHeight="1">
      <c r="A1148" s="3" t="str">
        <f>IFERROR(__xludf.DUMMYFUNCTION("LOWER(SUBSTITUTE(REGEXREPLACE(B1148, ""[^a-zA-Z\s]"", """"), "" "", ""-""))"),"how-hard-is-it-to-learn-russian-as-an-english-speaker")</f>
        <v>how-hard-is-it-to-learn-russian-as-an-english-speaker</v>
      </c>
      <c r="B1148" s="3" t="s">
        <v>2295</v>
      </c>
      <c r="C1148" s="3" t="s">
        <v>2296</v>
      </c>
    </row>
    <row r="1149" ht="15.75" customHeight="1">
      <c r="A1149" s="3" t="str">
        <f>IFERROR(__xludf.DUMMYFUNCTION("LOWER(SUBSTITUTE(REGEXREPLACE(B1149, ""[^a-zA-Z\s]"", """"), "" "", ""-""))"),"what-grade-do-you-learn-order-of-operations")</f>
        <v>what-grade-do-you-learn-order-of-operations</v>
      </c>
      <c r="B1149" s="3" t="s">
        <v>2297</v>
      </c>
      <c r="C1149" s="3" t="s">
        <v>2298</v>
      </c>
    </row>
    <row r="1150" ht="15.75" customHeight="1">
      <c r="A1150" s="3" t="str">
        <f>IFERROR(__xludf.DUMMYFUNCTION("LOWER(SUBSTITUTE(REGEXREPLACE(B1150, ""[^a-zA-Z\s]"", """"), "" "", ""-""))"),"easiest-instrument-to-learn-in-band")</f>
        <v>easiest-instrument-to-learn-in-band</v>
      </c>
      <c r="B1150" s="3" t="s">
        <v>2299</v>
      </c>
      <c r="C1150" s="3" t="s">
        <v>2300</v>
      </c>
    </row>
    <row r="1151" ht="15.75" customHeight="1">
      <c r="A1151" s="3" t="str">
        <f>IFERROR(__xludf.DUMMYFUNCTION("LOWER(SUBSTITUTE(REGEXREPLACE(B1151, ""[^a-zA-Z\s]"", """"), "" "", ""-""))"),"when-do-you-learn-algebra")</f>
        <v>when-do-you-learn-algebra</v>
      </c>
      <c r="B1151" s="3" t="s">
        <v>2301</v>
      </c>
      <c r="C1151" s="3" t="s">
        <v>2302</v>
      </c>
    </row>
    <row r="1152" ht="15.75" customHeight="1">
      <c r="A1152" s="3" t="str">
        <f>IFERROR(__xludf.DUMMYFUNCTION("LOWER(SUBSTITUTE(REGEXREPLACE(B1152, ""[^a-zA-Z\s]"", """"), "" "", ""-""))"),"albert-learn-by-doing")</f>
        <v>albert-learn-by-doing</v>
      </c>
      <c r="B1152" s="3" t="s">
        <v>2303</v>
      </c>
      <c r="C1152" s="3" t="s">
        <v>2304</v>
      </c>
    </row>
    <row r="1153" ht="15.75" customHeight="1">
      <c r="A1153" s="3" t="str">
        <f>IFERROR(__xludf.DUMMYFUNCTION("LOWER(SUBSTITUTE(REGEXREPLACE(B1153, ""[^a-zA-Z\s]"", """"), "" "", ""-""))"),"can-everyone-learn-to-sing")</f>
        <v>can-everyone-learn-to-sing</v>
      </c>
      <c r="B1153" s="3" t="s">
        <v>2305</v>
      </c>
      <c r="C1153" s="3" t="s">
        <v>2306</v>
      </c>
    </row>
    <row r="1154" ht="15.75" customHeight="1">
      <c r="A1154" s="3" t="str">
        <f>IFERROR(__xludf.DUMMYFUNCTION("LOWER(SUBSTITUTE(REGEXREPLACE(B1154, ""[^a-zA-Z\s]"", """"), "" "", ""-""))"),"should-i-learn--languages-at-once")</f>
        <v>should-i-learn--languages-at-once</v>
      </c>
      <c r="B1154" s="3" t="s">
        <v>2307</v>
      </c>
      <c r="C1154" s="3" t="s">
        <v>2308</v>
      </c>
    </row>
    <row r="1155" ht="15.75" customHeight="1">
      <c r="A1155" s="3" t="str">
        <f>IFERROR(__xludf.DUMMYFUNCTION("LOWER(SUBSTITUTE(REGEXREPLACE(B1155, ""[^a-zA-Z\s]"", """"), "" "", ""-""))"),"learn-hvac-free")</f>
        <v>learn-hvac-free</v>
      </c>
      <c r="B1155" s="3" t="s">
        <v>2309</v>
      </c>
      <c r="C1155" s="3" t="s">
        <v>2310</v>
      </c>
    </row>
    <row r="1156" ht="15.75" customHeight="1">
      <c r="A1156" s="3" t="str">
        <f>IFERROR(__xludf.DUMMYFUNCTION("LOWER(SUBSTITUTE(REGEXREPLACE(B1156, ""[^a-zA-Z\s]"", """"), "" "", ""-""))"),"best-sites-to-learn-coding")</f>
        <v>best-sites-to-learn-coding</v>
      </c>
      <c r="B1156" s="3" t="s">
        <v>2311</v>
      </c>
      <c r="C1156" s="3" t="s">
        <v>2312</v>
      </c>
    </row>
    <row r="1157" ht="15.75" customHeight="1">
      <c r="A1157" s="3" t="str">
        <f>IFERROR(__xludf.DUMMYFUNCTION("LOWER(SUBSTITUTE(REGEXREPLACE(B1157, ""[^a-zA-Z\s]"", """"), "" "", ""-""))"),"zero-to-three-learn-conference")</f>
        <v>zero-to-three-learn-conference</v>
      </c>
      <c r="B1157" s="3" t="s">
        <v>2313</v>
      </c>
      <c r="C1157" s="3" t="s">
        <v>2314</v>
      </c>
    </row>
    <row r="1158" ht="15.75" customHeight="1">
      <c r="A1158" s="3" t="str">
        <f>IFERROR(__xludf.DUMMYFUNCTION("LOWER(SUBSTITUTE(REGEXREPLACE(B1158, ""[^a-zA-Z\s]"", """"), "" "", ""-""))"),"how-long-does-cyber-security-take-to-learn")</f>
        <v>how-long-does-cyber-security-take-to-learn</v>
      </c>
      <c r="B1158" s="3" t="s">
        <v>2315</v>
      </c>
      <c r="C1158" s="3" t="s">
        <v>2316</v>
      </c>
    </row>
    <row r="1159" ht="15.75" customHeight="1">
      <c r="A1159" s="3" t="str">
        <f>IFERROR(__xludf.DUMMYFUNCTION("LOWER(SUBSTITUTE(REGEXREPLACE(B1159, ""[^a-zA-Z\s]"", """"), "" "", ""-""))"),"is-kotlin-hard-to-learn")</f>
        <v>is-kotlin-hard-to-learn</v>
      </c>
      <c r="B1159" s="3" t="s">
        <v>2317</v>
      </c>
      <c r="C1159" s="3" t="s">
        <v>2318</v>
      </c>
    </row>
    <row r="1160" ht="15.75" customHeight="1">
      <c r="A1160" s="3" t="str">
        <f>IFERROR(__xludf.DUMMYFUNCTION("LOWER(SUBSTITUTE(REGEXREPLACE(B1160, ""[^a-zA-Z\s]"", """"), "" "", ""-""))"),"learn-to-float")</f>
        <v>learn-to-float</v>
      </c>
      <c r="B1160" s="3" t="s">
        <v>2319</v>
      </c>
      <c r="C1160" s="3" t="s">
        <v>2320</v>
      </c>
    </row>
    <row r="1161" ht="15.75" customHeight="1">
      <c r="A1161" s="3" t="str">
        <f>IFERROR(__xludf.DUMMYFUNCTION("LOWER(SUBSTITUTE(REGEXREPLACE(B1161, ""[^a-zA-Z\s]"", """"), "" "", ""-""))"),"how-long-it-takes-to-learn-sign-language")</f>
        <v>how-long-it-takes-to-learn-sign-language</v>
      </c>
      <c r="B1161" s="3" t="s">
        <v>2321</v>
      </c>
      <c r="C1161" s="3" t="s">
        <v>2322</v>
      </c>
    </row>
    <row r="1162" ht="15.75" customHeight="1">
      <c r="A1162" s="3" t="str">
        <f>IFERROR(__xludf.DUMMYFUNCTION("LOWER(SUBSTITUTE(REGEXREPLACE(B1162, ""[^a-zA-Z\s]"", """"), "" "", ""-""))"),"kidkraft-live-learn-play-dollhouse")</f>
        <v>kidkraft-live-learn-play-dollhouse</v>
      </c>
      <c r="B1162" s="3" t="s">
        <v>2323</v>
      </c>
      <c r="C1162" s="3" t="s">
        <v>2324</v>
      </c>
    </row>
    <row r="1163" ht="15.75" customHeight="1">
      <c r="A1163" s="3" t="str">
        <f>IFERROR(__xludf.DUMMYFUNCTION("LOWER(SUBSTITUTE(REGEXREPLACE(B1163, ""[^a-zA-Z\s]"", """"), "" "", ""-""))"),"learn-how-to-tig-weld")</f>
        <v>learn-how-to-tig-weld</v>
      </c>
      <c r="B1163" s="3" t="s">
        <v>2325</v>
      </c>
      <c r="C1163" s="3" t="s">
        <v>2326</v>
      </c>
    </row>
    <row r="1164" ht="15.75" customHeight="1">
      <c r="A1164" s="3" t="str">
        <f>IFERROR(__xludf.DUMMYFUNCTION("LOWER(SUBSTITUTE(REGEXREPLACE(B1164, ""[^a-zA-Z\s]"", """"), "" "", ""-""))"),"how-long-to-learn-american-sign-language")</f>
        <v>how-long-to-learn-american-sign-language</v>
      </c>
      <c r="B1164" s="3" t="s">
        <v>2327</v>
      </c>
      <c r="C1164" s="3" t="s">
        <v>2328</v>
      </c>
    </row>
    <row r="1165" ht="15.75" customHeight="1">
      <c r="A1165" s="3" t="str">
        <f>IFERROR(__xludf.DUMMYFUNCTION("LOWER(SUBSTITUTE(REGEXREPLACE(B1165, ""[^a-zA-Z\s]"", """"), "" "", ""-""))"),"learn-guitar-fretboard")</f>
        <v>learn-guitar-fretboard</v>
      </c>
      <c r="B1165" s="3" t="s">
        <v>2329</v>
      </c>
      <c r="C1165" s="3" t="s">
        <v>2330</v>
      </c>
    </row>
    <row r="1166" ht="15.75" customHeight="1">
      <c r="A1166" s="3" t="str">
        <f>IFERROR(__xludf.DUMMYFUNCTION("LOWER(SUBSTITUTE(REGEXREPLACE(B1166, ""[^a-zA-Z\s]"", """"), "" "", ""-""))"),"what-grade-do-kids-learn-division")</f>
        <v>what-grade-do-kids-learn-division</v>
      </c>
      <c r="B1166" s="3" t="s">
        <v>2331</v>
      </c>
      <c r="C1166" s="3" t="s">
        <v>2332</v>
      </c>
    </row>
    <row r="1167" ht="15.75" customHeight="1">
      <c r="A1167" s="3" t="str">
        <f>IFERROR(__xludf.DUMMYFUNCTION("LOWER(SUBSTITUTE(REGEXREPLACE(B1167, ""[^a-zA-Z\s]"", """"), "" "", ""-""))"),"best-games-to-learn-coding")</f>
        <v>best-games-to-learn-coding</v>
      </c>
      <c r="B1167" s="3" t="s">
        <v>2333</v>
      </c>
      <c r="C1167" s="3" t="s">
        <v>2334</v>
      </c>
    </row>
    <row r="1168" ht="15.75" customHeight="1">
      <c r="A1168" s="3" t="str">
        <f>IFERROR(__xludf.DUMMYFUNCTION("LOWER(SUBSTITUTE(REGEXREPLACE(B1168, ""[^a-zA-Z\s]"", """"), "" "", ""-""))"),"can-anyone-learn-to-sing-well")</f>
        <v>can-anyone-learn-to-sing-well</v>
      </c>
      <c r="B1168" s="3" t="s">
        <v>2335</v>
      </c>
      <c r="C1168" s="3" t="s">
        <v>2336</v>
      </c>
    </row>
    <row r="1169" ht="15.75" customHeight="1">
      <c r="A1169" s="3" t="str">
        <f>IFERROR(__xludf.DUMMYFUNCTION("LOWER(SUBSTITUTE(REGEXREPLACE(B1169, ""[^a-zA-Z\s]"", """"), "" "", ""-""))"),"when-do-kittens-learn-to-retract-their-claws")</f>
        <v>when-do-kittens-learn-to-retract-their-claws</v>
      </c>
      <c r="B1169" s="3" t="s">
        <v>2337</v>
      </c>
      <c r="C1169" s="3" t="s">
        <v>2338</v>
      </c>
    </row>
    <row r="1170" ht="15.75" customHeight="1">
      <c r="A1170" s="3" t="str">
        <f>IFERROR(__xludf.DUMMYFUNCTION("LOWER(SUBSTITUTE(REGEXREPLACE(B1170, ""[^a-zA-Z\s]"", """"), "" "", ""-""))"),"shows-on-netflix-to-learn-spanish")</f>
        <v>shows-on-netflix-to-learn-spanish</v>
      </c>
      <c r="B1170" s="3" t="s">
        <v>2339</v>
      </c>
      <c r="C1170" s="3" t="s">
        <v>2340</v>
      </c>
    </row>
    <row r="1171" ht="15.75" customHeight="1">
      <c r="A1171" s="3" t="str">
        <f>IFERROR(__xludf.DUMMYFUNCTION("LOWER(SUBSTITUTE(REGEXREPLACE(B1171, ""[^a-zA-Z\s]"", """"), "" "", ""-""))"),"how-to-learn-spanish-as-an-adult")</f>
        <v>how-to-learn-spanish-as-an-adult</v>
      </c>
      <c r="B1171" s="3" t="s">
        <v>2341</v>
      </c>
      <c r="C1171" s="3" t="s">
        <v>2342</v>
      </c>
    </row>
    <row r="1172" ht="15.75" customHeight="1">
      <c r="A1172" s="3" t="str">
        <f>IFERROR(__xludf.DUMMYFUNCTION("LOWER(SUBSTITUTE(REGEXREPLACE(B1172, ""[^a-zA-Z\s]"", """"), "" "", ""-""))"),"how-long-does-it-take-to-learn-to-swim")</f>
        <v>how-long-does-it-take-to-learn-to-swim</v>
      </c>
      <c r="B1172" s="3" t="s">
        <v>2343</v>
      </c>
      <c r="C1172" s="3" t="s">
        <v>2344</v>
      </c>
    </row>
    <row r="1173" ht="15.75" customHeight="1">
      <c r="A1173" s="3" t="str">
        <f>IFERROR(__xludf.DUMMYFUNCTION("LOWER(SUBSTITUTE(REGEXREPLACE(B1173, ""[^a-zA-Z\s]"", """"), "" "", ""-""))"),"is-sign-language-difficult-to-learn")</f>
        <v>is-sign-language-difficult-to-learn</v>
      </c>
      <c r="B1173" s="3" t="s">
        <v>2345</v>
      </c>
      <c r="C1173" s="3" t="s">
        <v>2346</v>
      </c>
    </row>
    <row r="1174" ht="15.75" customHeight="1">
      <c r="A1174" s="3" t="str">
        <f>IFERROR(__xludf.DUMMYFUNCTION("LOWER(SUBSTITUTE(REGEXREPLACE(B1174, ""[^a-zA-Z\s]"", """"), "" "", ""-""))"),"turbo-learn-ai")</f>
        <v>turbo-learn-ai</v>
      </c>
      <c r="B1174" s="3" t="s">
        <v>2347</v>
      </c>
      <c r="C1174" s="3" t="s">
        <v>2348</v>
      </c>
    </row>
    <row r="1175" ht="15.75" customHeight="1">
      <c r="A1175" s="3" t="str">
        <f>IFERROR(__xludf.DUMMYFUNCTION("LOWER(SUBSTITUTE(REGEXREPLACE(B1175, ""[^a-zA-Z\s]"", """"), "" "", ""-""))"),"what-episode-does-luffy-learn-hockey")</f>
        <v>what-episode-does-luffy-learn-hockey</v>
      </c>
      <c r="B1175" s="3" t="s">
        <v>2349</v>
      </c>
      <c r="C1175" s="3" t="s">
        <v>2350</v>
      </c>
    </row>
    <row r="1176" ht="15.75" customHeight="1">
      <c r="A1176" s="3" t="str">
        <f>IFERROR(__xludf.DUMMYFUNCTION("LOWER(SUBSTITUTE(REGEXREPLACE(B1176, ""[^a-zA-Z\s]"", """"), "" "", ""-""))"),"is-hebrew-an-easy-language-to-learn")</f>
        <v>is-hebrew-an-easy-language-to-learn</v>
      </c>
      <c r="B1176" s="3" t="s">
        <v>2351</v>
      </c>
      <c r="C1176" s="3" t="s">
        <v>2352</v>
      </c>
    </row>
    <row r="1177" ht="15.75" customHeight="1">
      <c r="A1177" s="3" t="str">
        <f>IFERROR(__xludf.DUMMYFUNCTION("LOWER(SUBSTITUTE(REGEXREPLACE(B1177, ""[^a-zA-Z\s]"", """"), "" "", ""-""))"),"best-app-to-learn-telugu")</f>
        <v>best-app-to-learn-telugu</v>
      </c>
      <c r="B1177" s="3" t="s">
        <v>2353</v>
      </c>
      <c r="C1177" s="3" t="s">
        <v>2354</v>
      </c>
    </row>
    <row r="1178" ht="15.75" customHeight="1">
      <c r="A1178" s="3" t="str">
        <f>IFERROR(__xludf.DUMMYFUNCTION("LOWER(SUBSTITUTE(REGEXREPLACE(B1178, ""[^a-zA-Z\s]"", """"), "" "", ""-""))"),"card-games-easy-to-learn")</f>
        <v>card-games-easy-to-learn</v>
      </c>
      <c r="B1178" s="3" t="s">
        <v>2355</v>
      </c>
      <c r="C1178" s="3" t="s">
        <v>2356</v>
      </c>
    </row>
    <row r="1179" ht="15.75" customHeight="1">
      <c r="A1179" s="3" t="str">
        <f>IFERROR(__xludf.DUMMYFUNCTION("LOWER(SUBSTITUTE(REGEXREPLACE(B1179, ""[^a-zA-Z\s]"", """"), "" "", ""-""))"),"hardest-musical-instrument-to-learn")</f>
        <v>hardest-musical-instrument-to-learn</v>
      </c>
      <c r="B1179" s="3" t="s">
        <v>2357</v>
      </c>
      <c r="C1179" s="3" t="s">
        <v>2358</v>
      </c>
    </row>
    <row r="1180" ht="15.75" customHeight="1">
      <c r="A1180" s="3" t="str">
        <f>IFERROR(__xludf.DUMMYFUNCTION("LOWER(SUBSTITUTE(REGEXREPLACE(B1180, ""[^a-zA-Z\s]"", """"), "" "", ""-""))"),"hardest-asian-languages-to-learn")</f>
        <v>hardest-asian-languages-to-learn</v>
      </c>
      <c r="B1180" s="3" t="s">
        <v>2359</v>
      </c>
      <c r="C1180" s="3" t="s">
        <v>2360</v>
      </c>
    </row>
    <row r="1181" ht="15.75" customHeight="1">
      <c r="A1181" s="3" t="str">
        <f>IFERROR(__xludf.DUMMYFUNCTION("LOWER(SUBSTITUTE(REGEXREPLACE(B1181, ""[^a-zA-Z\s]"", """"), "" "", ""-""))"),"can-you-learn-language-while-sleeping")</f>
        <v>can-you-learn-language-while-sleeping</v>
      </c>
      <c r="B1181" s="3" t="s">
        <v>2361</v>
      </c>
      <c r="C1181" s="3" t="s">
        <v>2362</v>
      </c>
    </row>
    <row r="1182" ht="15.75" customHeight="1">
      <c r="A1182" s="3" t="str">
        <f>IFERROR(__xludf.DUMMYFUNCTION("LOWER(SUBSTITUTE(REGEXREPLACE(B1182, ""[^a-zA-Z\s]"", """"), "" "", ""-""))"),"what-do-you-learn-in-high-school-biology")</f>
        <v>what-do-you-learn-in-high-school-biology</v>
      </c>
      <c r="B1182" s="3" t="s">
        <v>2363</v>
      </c>
      <c r="C1182" s="3" t="s">
        <v>2364</v>
      </c>
    </row>
    <row r="1183" ht="15.75" customHeight="1">
      <c r="A1183" s="3" t="str">
        <f>IFERROR(__xludf.DUMMYFUNCTION("LOWER(SUBSTITUTE(REGEXREPLACE(B1183, ""[^a-zA-Z\s]"", """"), "" "", ""-""))"),"how-to-help-baby-learn-to-roll")</f>
        <v>how-to-help-baby-learn-to-roll</v>
      </c>
      <c r="B1183" s="3" t="s">
        <v>2365</v>
      </c>
      <c r="C1183" s="3" t="s">
        <v>2366</v>
      </c>
    </row>
    <row r="1184" ht="15.75" customHeight="1">
      <c r="A1184" s="3" t="str">
        <f>IFERROR(__xludf.DUMMYFUNCTION("LOWER(SUBSTITUTE(REGEXREPLACE(B1184, ""[^a-zA-Z\s]"", """"), "" "", ""-""))"),"pokemon-that-learn-false-swipe")</f>
        <v>pokemon-that-learn-false-swipe</v>
      </c>
      <c r="B1184" s="3" t="s">
        <v>2367</v>
      </c>
      <c r="C1184" s="3" t="s">
        <v>2368</v>
      </c>
    </row>
    <row r="1185" ht="15.75" customHeight="1">
      <c r="A1185" s="3" t="str">
        <f>IFERROR(__xludf.DUMMYFUNCTION("LOWER(SUBSTITUTE(REGEXREPLACE(B1185, ""[^a-zA-Z\s]"", """"), "" "", ""-""))"),"which-is-easier-to-learn-korean-or-japanese")</f>
        <v>which-is-easier-to-learn-korean-or-japanese</v>
      </c>
      <c r="B1185" s="3" t="s">
        <v>2369</v>
      </c>
      <c r="C1185" s="3" t="s">
        <v>2370</v>
      </c>
    </row>
    <row r="1186" ht="15.75" customHeight="1">
      <c r="A1186" s="3" t="str">
        <f>IFERROR(__xludf.DUMMYFUNCTION("LOWER(SUBSTITUTE(REGEXREPLACE(B1186, ""[^a-zA-Z\s]"", """"), "" "", ""-""))"),"what-can-we-learn-from-the-past")</f>
        <v>what-can-we-learn-from-the-past</v>
      </c>
      <c r="B1186" s="3" t="s">
        <v>2371</v>
      </c>
      <c r="C1186" s="3" t="s">
        <v>2372</v>
      </c>
    </row>
    <row r="1187" ht="15.75" customHeight="1">
      <c r="A1187" s="3" t="str">
        <f>IFERROR(__xludf.DUMMYFUNCTION("LOWER(SUBSTITUTE(REGEXREPLACE(B1187, ""[^a-zA-Z\s]"", """"), "" "", ""-""))"),"how-to-learn-creole-fast")</f>
        <v>how-to-learn-creole-fast</v>
      </c>
      <c r="B1187" s="3" t="s">
        <v>2373</v>
      </c>
      <c r="C1187" s="3" t="s">
        <v>2374</v>
      </c>
    </row>
    <row r="1188" ht="15.75" customHeight="1">
      <c r="A1188" s="3" t="str">
        <f>IFERROR(__xludf.DUMMYFUNCTION("LOWER(SUBSTITUTE(REGEXREPLACE(B1188, ""[^a-zA-Z\s]"", """"), "" "", ""-""))"),"easiest-band-instrument-to-learn-for-a-child")</f>
        <v>easiest-band-instrument-to-learn-for-a-child</v>
      </c>
      <c r="B1188" s="3" t="s">
        <v>2375</v>
      </c>
      <c r="C1188" s="3" t="s">
        <v>2376</v>
      </c>
    </row>
    <row r="1189" ht="15.75" customHeight="1">
      <c r="A1189" s="3" t="str">
        <f>IFERROR(__xludf.DUMMYFUNCTION("LOWER(SUBSTITUTE(REGEXREPLACE(B1189, ""[^a-zA-Z\s]"", """"), "" "", ""-""))"),"best-way-to-learn-piano-as-an-adult")</f>
        <v>best-way-to-learn-piano-as-an-adult</v>
      </c>
      <c r="B1189" s="3" t="s">
        <v>2377</v>
      </c>
      <c r="C1189" s="3" t="s">
        <v>2378</v>
      </c>
    </row>
    <row r="1190" ht="15.75" customHeight="1">
      <c r="A1190" s="3" t="str">
        <f>IFERROR(__xludf.DUMMYFUNCTION("LOWER(SUBSTITUTE(REGEXREPLACE(B1190, ""[^a-zA-Z\s]"", """"), "" "", ""-""))"),"apps-to-learn-tagalog-for-free")</f>
        <v>apps-to-learn-tagalog-for-free</v>
      </c>
      <c r="B1190" s="3" t="s">
        <v>2379</v>
      </c>
      <c r="C1190" s="3" t="s">
        <v>2380</v>
      </c>
    </row>
    <row r="1191" ht="15.75" customHeight="1">
      <c r="A1191" s="3" t="str">
        <f>IFERROR(__xludf.DUMMYFUNCTION("LOWER(SUBSTITUTE(REGEXREPLACE(B1191, ""[^a-zA-Z\s]"", """"), "" "", ""-""))"),"what-is-the-best-free-app-to-learn-spanish")</f>
        <v>what-is-the-best-free-app-to-learn-spanish</v>
      </c>
      <c r="B1191" s="3" t="s">
        <v>2381</v>
      </c>
      <c r="C1191" s="3" t="s">
        <v>2382</v>
      </c>
    </row>
    <row r="1192" ht="15.75" customHeight="1">
      <c r="A1192" s="3" t="str">
        <f>IFERROR(__xludf.DUMMYFUNCTION("LOWER(SUBSTITUTE(REGEXREPLACE(B1192, ""[^a-zA-Z\s]"", """"), "" "", ""-""))"),"how-long-does-it-take-to-learn-scuba-diving")</f>
        <v>how-long-does-it-take-to-learn-scuba-diving</v>
      </c>
      <c r="B1192" s="3" t="s">
        <v>2383</v>
      </c>
      <c r="C1192" s="3" t="s">
        <v>2384</v>
      </c>
    </row>
    <row r="1193" ht="15.75" customHeight="1">
      <c r="A1193" s="3" t="str">
        <f>IFERROR(__xludf.DUMMYFUNCTION("LOWER(SUBSTITUTE(REGEXREPLACE(B1193, ""[^a-zA-Z\s]"", """"), "" "", ""-""))"),"how-to-learn-division-for-beginners")</f>
        <v>how-to-learn-division-for-beginners</v>
      </c>
      <c r="B1193" s="3" t="s">
        <v>2385</v>
      </c>
      <c r="C1193" s="3" t="s">
        <v>2386</v>
      </c>
    </row>
    <row r="1194" ht="15.75" customHeight="1">
      <c r="A1194" s="3" t="str">
        <f>IFERROR(__xludf.DUMMYFUNCTION("LOWER(SUBSTITUTE(REGEXREPLACE(B1194, ""[^a-zA-Z\s]"", """"), "" "", ""-""))"),"how-ling-does-it-take-to-learn-guitar")</f>
        <v>how-ling-does-it-take-to-learn-guitar</v>
      </c>
      <c r="B1194" s="3" t="s">
        <v>2387</v>
      </c>
      <c r="C1194" s="3" t="s">
        <v>2388</v>
      </c>
    </row>
    <row r="1195" ht="15.75" customHeight="1">
      <c r="A1195" s="3" t="str">
        <f>IFERROR(__xludf.DUMMYFUNCTION("LOWER(SUBSTITUTE(REGEXREPLACE(B1195, ""[^a-zA-Z\s]"", """"), "" "", ""-""))"),"should-i-learn-cobol")</f>
        <v>should-i-learn-cobol</v>
      </c>
      <c r="B1195" s="3" t="s">
        <v>2389</v>
      </c>
      <c r="C1195" s="3" t="s">
        <v>2390</v>
      </c>
    </row>
    <row r="1196" ht="15.75" customHeight="1">
      <c r="A1196" s="3" t="str">
        <f>IFERROR(__xludf.DUMMYFUNCTION("LOWER(SUBSTITUTE(REGEXREPLACE(B1196, ""[^a-zA-Z\s]"", """"), "" "", ""-""))"),"learn-piano-youtube")</f>
        <v>learn-piano-youtube</v>
      </c>
      <c r="B1196" s="3" t="s">
        <v>2391</v>
      </c>
      <c r="C1196" s="3" t="s">
        <v>2392</v>
      </c>
    </row>
    <row r="1197" ht="15.75" customHeight="1">
      <c r="A1197" s="3" t="str">
        <f>IFERROR(__xludf.DUMMYFUNCTION("LOWER(SUBSTITUTE(REGEXREPLACE(B1197, ""[^a-zA-Z\s]"", """"), "" "", ""-""))"),"learn-not-the-way-of-the-heathen")</f>
        <v>learn-not-the-way-of-the-heathen</v>
      </c>
      <c r="B1197" s="3" t="s">
        <v>2393</v>
      </c>
      <c r="C1197" s="3" t="s">
        <v>2394</v>
      </c>
    </row>
    <row r="1198" ht="15.75" customHeight="1">
      <c r="A1198" s="3" t="str">
        <f>IFERROR(__xludf.DUMMYFUNCTION("LOWER(SUBSTITUTE(REGEXREPLACE(B1198, ""[^a-zA-Z\s]"", """"), "" "", ""-""))"),"what-can-we-learn-about-west-african-history-from-the-epic-of-sundiata")</f>
        <v>what-can-we-learn-about-west-african-history-from-the-epic-of-sundiata</v>
      </c>
      <c r="B1198" s="3" t="s">
        <v>2395</v>
      </c>
      <c r="C1198" s="3" t="s">
        <v>2396</v>
      </c>
    </row>
    <row r="1199" ht="15.75" customHeight="1">
      <c r="A1199" s="3" t="str">
        <f>IFERROR(__xludf.DUMMYFUNCTION("LOWER(SUBSTITUTE(REGEXREPLACE(B1199, ""[^a-zA-Z\s]"", """"), "" "", ""-""))"),"learn-to-play-dominoes")</f>
        <v>learn-to-play-dominoes</v>
      </c>
      <c r="B1199" s="3" t="s">
        <v>2397</v>
      </c>
      <c r="C1199" s="3" t="s">
        <v>2398</v>
      </c>
    </row>
    <row r="1200" ht="15.75" customHeight="1">
      <c r="A1200" s="3" t="str">
        <f>IFERROR(__xludf.DUMMYFUNCTION("LOWER(SUBSTITUTE(REGEXREPLACE(B1200, ""[^a-zA-Z\s]"", """"), "" "", ""-""))"),"how-to-learn-to-like-black-coffee")</f>
        <v>how-to-learn-to-like-black-coffee</v>
      </c>
      <c r="B1200" s="3" t="s">
        <v>2399</v>
      </c>
      <c r="C1200" s="3" t="s">
        <v>2400</v>
      </c>
    </row>
    <row r="1201" ht="15.75" customHeight="1">
      <c r="A1201" s="3" t="str">
        <f>IFERROR(__xludf.DUMMYFUNCTION("LOWER(SUBSTITUTE(REGEXREPLACE(B1201, ""[^a-zA-Z\s]"", """"), "" "", ""-""))"),"learn-gujarati")</f>
        <v>learn-gujarati</v>
      </c>
      <c r="B1201" s="3" t="s">
        <v>2401</v>
      </c>
      <c r="C1201" s="3" t="s">
        <v>2402</v>
      </c>
    </row>
    <row r="1202" ht="15.75" customHeight="1">
      <c r="A1202" s="3" t="str">
        <f>IFERROR(__xludf.DUMMYFUNCTION("LOWER(SUBSTITUTE(REGEXREPLACE(B1202, ""[^a-zA-Z\s]"", """"), "" "", ""-""))"),"how-long-does-it-take-to-learn-the-electric-guitar")</f>
        <v>how-long-does-it-take-to-learn-the-electric-guitar</v>
      </c>
      <c r="B1202" s="3" t="s">
        <v>2403</v>
      </c>
      <c r="C1202" s="3" t="s">
        <v>2404</v>
      </c>
    </row>
    <row r="1203" ht="15.75" customHeight="1">
      <c r="A1203" s="3" t="str">
        <f>IFERROR(__xludf.DUMMYFUNCTION("LOWER(SUBSTITUTE(REGEXREPLACE(B1203, ""[^a-zA-Z\s]"", """"), "" "", ""-""))"),"learn-to-draw-as-an-adult")</f>
        <v>learn-to-draw-as-an-adult</v>
      </c>
      <c r="B1203" s="3" t="s">
        <v>2405</v>
      </c>
      <c r="C1203" s="3" t="s">
        <v>2406</v>
      </c>
    </row>
    <row r="1204" ht="15.75" customHeight="1">
      <c r="A1204" s="3" t="str">
        <f>IFERROR(__xludf.DUMMYFUNCTION("LOWER(SUBSTITUTE(REGEXREPLACE(B1204, ""[^a-zA-Z\s]"", """"), "" "", ""-""))"),"what-do-you-learn-in-th-grade-math")</f>
        <v>what-do-you-learn-in-th-grade-math</v>
      </c>
      <c r="B1204" s="3" t="s">
        <v>2407</v>
      </c>
      <c r="C1204" s="3" t="s">
        <v>2408</v>
      </c>
    </row>
    <row r="1205" ht="15.75" customHeight="1">
      <c r="A1205" s="3" t="str">
        <f>IFERROR(__xludf.DUMMYFUNCTION("LOWER(SUBSTITUTE(REGEXREPLACE(B1205, ""[^a-zA-Z\s]"", """"), "" "", ""-""))"),"learn-face-painting")</f>
        <v>learn-face-painting</v>
      </c>
      <c r="B1205" s="3" t="s">
        <v>2409</v>
      </c>
      <c r="C1205" s="3" t="s">
        <v>2410</v>
      </c>
    </row>
    <row r="1206" ht="15.75" customHeight="1">
      <c r="A1206" s="3" t="str">
        <f>IFERROR(__xludf.DUMMYFUNCTION("LOWER(SUBSTITUTE(REGEXREPLACE(B1206, ""[^a-zA-Z\s]"", """"), "" "", ""-""))"),"learn-to-teach-meditation")</f>
        <v>learn-to-teach-meditation</v>
      </c>
      <c r="B1206" s="3" t="s">
        <v>2411</v>
      </c>
      <c r="C1206" s="3" t="s">
        <v>2412</v>
      </c>
    </row>
    <row r="1207" ht="15.75" customHeight="1">
      <c r="A1207" s="3" t="str">
        <f>IFERROR(__xludf.DUMMYFUNCTION("LOWER(SUBSTITUTE(REGEXREPLACE(B1207, ""[^a-zA-Z\s]"", """"), "" "", ""-""))"),"best-string-instrument-to-learn")</f>
        <v>best-string-instrument-to-learn</v>
      </c>
      <c r="B1207" s="3" t="s">
        <v>2413</v>
      </c>
      <c r="C1207" s="3" t="s">
        <v>2414</v>
      </c>
    </row>
    <row r="1208" ht="15.75" customHeight="1">
      <c r="A1208" s="3" t="str">
        <f>IFERROR(__xludf.DUMMYFUNCTION("LOWER(SUBSTITUTE(REGEXREPLACE(B1208, ""[^a-zA-Z\s]"", """"), "" "", ""-""))"),"learn-korean-nyc")</f>
        <v>learn-korean-nyc</v>
      </c>
      <c r="B1208" s="3" t="s">
        <v>2415</v>
      </c>
      <c r="C1208" s="3" t="s">
        <v>2416</v>
      </c>
    </row>
    <row r="1209" ht="15.75" customHeight="1">
      <c r="A1209" s="3" t="str">
        <f>IFERROR(__xludf.DUMMYFUNCTION("LOWER(SUBSTITUTE(REGEXREPLACE(B1209, ""[^a-zA-Z\s]"", """"), "" "", ""-""))"),"remembering-desktops-what-can-learn-from")</f>
        <v>remembering-desktops-what-can-learn-from</v>
      </c>
      <c r="B1209" s="3" t="s">
        <v>2417</v>
      </c>
      <c r="C1209" s="3" t="s">
        <v>2418</v>
      </c>
    </row>
    <row r="1210" ht="15.75" customHeight="1">
      <c r="A1210" s="3" t="str">
        <f>IFERROR(__xludf.DUMMYFUNCTION("LOWER(SUBSTITUTE(REGEXREPLACE(B1210, ""[^a-zA-Z\s]"", """"), "" "", ""-""))"),"learn-how-to-eat-pussy")</f>
        <v>learn-how-to-eat-pussy</v>
      </c>
      <c r="B1210" s="3" t="s">
        <v>2419</v>
      </c>
      <c r="C1210" s="3" t="s">
        <v>2420</v>
      </c>
    </row>
    <row r="1211" ht="15.75" customHeight="1">
      <c r="A1211" s="3" t="str">
        <f>IFERROR(__xludf.DUMMYFUNCTION("LOWER(SUBSTITUTE(REGEXREPLACE(B1211, ""[^a-zA-Z\s]"", """"), "" "", ""-""))"),"how-much-to-learn-to-drive")</f>
        <v>how-much-to-learn-to-drive</v>
      </c>
      <c r="B1211" s="3" t="s">
        <v>2421</v>
      </c>
      <c r="C1211" s="3" t="s">
        <v>2422</v>
      </c>
    </row>
    <row r="1212" ht="15.75" customHeight="1">
      <c r="A1212" s="3" t="str">
        <f>IFERROR(__xludf.DUMMYFUNCTION("LOWER(SUBSTITUTE(REGEXREPLACE(B1212, ""[^a-zA-Z\s]"", """"), "" "", ""-""))"),"easy-songs-to-learn-on-the-violin")</f>
        <v>easy-songs-to-learn-on-the-violin</v>
      </c>
      <c r="B1212" s="3" t="s">
        <v>2423</v>
      </c>
      <c r="C1212" s="3" t="s">
        <v>2424</v>
      </c>
    </row>
    <row r="1213" ht="15.75" customHeight="1">
      <c r="A1213" s="3" t="str">
        <f>IFERROR(__xludf.DUMMYFUNCTION("LOWER(SUBSTITUTE(REGEXREPLACE(B1213, ""[^a-zA-Z\s]"", """"), "" "", ""-""))"),"learn-how-to-fly--unblocked")</f>
        <v>learn-how-to-fly--unblocked</v>
      </c>
      <c r="B1213" s="3" t="s">
        <v>2425</v>
      </c>
      <c r="C1213" s="3" t="s">
        <v>2426</v>
      </c>
    </row>
    <row r="1214" ht="15.75" customHeight="1">
      <c r="A1214" s="3" t="str">
        <f>IFERROR(__xludf.DUMMYFUNCTION("LOWER(SUBSTITUTE(REGEXREPLACE(B1214, ""[^a-zA-Z\s]"", """"), "" "", ""-""))"),"adam-silver-get-ready-to-learn")</f>
        <v>adam-silver-get-ready-to-learn</v>
      </c>
      <c r="B1214" s="3" t="s">
        <v>2427</v>
      </c>
      <c r="C1214" s="3" t="s">
        <v>2428</v>
      </c>
    </row>
    <row r="1215" ht="15.75" customHeight="1">
      <c r="A1215" s="3" t="str">
        <f>IFERROR(__xludf.DUMMYFUNCTION("LOWER(SUBSTITUTE(REGEXREPLACE(B1215, ""[^a-zA-Z\s]"", """"), "" "", ""-""))"),"learn-aem")</f>
        <v>learn-aem</v>
      </c>
      <c r="B1215" s="3" t="s">
        <v>2429</v>
      </c>
      <c r="C1215" s="3" t="s">
        <v>2430</v>
      </c>
    </row>
    <row r="1216" ht="15.75" customHeight="1">
      <c r="A1216" s="3" t="str">
        <f>IFERROR(__xludf.DUMMYFUNCTION("LOWER(SUBSTITUTE(REGEXREPLACE(B1216, ""[^a-zA-Z\s]"", """"), "" "", ""-""))"),"when-should-a-child-learn-to-wipe-themselves")</f>
        <v>when-should-a-child-learn-to-wipe-themselves</v>
      </c>
      <c r="B1216" s="3" t="s">
        <v>2431</v>
      </c>
      <c r="C1216" s="3" t="s">
        <v>2432</v>
      </c>
    </row>
    <row r="1217" ht="15.75" customHeight="1">
      <c r="A1217" s="3" t="str">
        <f>IFERROR(__xludf.DUMMYFUNCTION("LOWER(SUBSTITUTE(REGEXREPLACE(B1217, ""[^a-zA-Z\s]"", """"), "" "", ""-""))"),"fisherprice-laugh--learn-crawl-around-car")</f>
        <v>fisherprice-laugh--learn-crawl-around-car</v>
      </c>
      <c r="B1217" s="3" t="s">
        <v>2433</v>
      </c>
      <c r="C1217" s="3" t="s">
        <v>2434</v>
      </c>
    </row>
    <row r="1218" ht="15.75" customHeight="1">
      <c r="A1218" s="3" t="str">
        <f>IFERROR(__xludf.DUMMYFUNCTION("LOWER(SUBSTITUTE(REGEXREPLACE(B1218, ""[^a-zA-Z\s]"", """"), "" "", ""-""))"),"leapfrog-scoop-and-learn-ice-cream")</f>
        <v>leapfrog-scoop-and-learn-ice-cream</v>
      </c>
      <c r="B1218" s="3" t="s">
        <v>2435</v>
      </c>
      <c r="C1218" s="3" t="s">
        <v>2436</v>
      </c>
    </row>
    <row r="1219" ht="15.75" customHeight="1">
      <c r="A1219" s="3" t="str">
        <f>IFERROR(__xludf.DUMMYFUNCTION("LOWER(SUBSTITUTE(REGEXREPLACE(B1219, ""[^a-zA-Z\s]"", """"), "" "", ""-""))"),"what-is-the-easiest-brass-instrument-to-learn")</f>
        <v>what-is-the-easiest-brass-instrument-to-learn</v>
      </c>
      <c r="B1219" s="3" t="s">
        <v>2437</v>
      </c>
      <c r="C1219" s="3" t="s">
        <v>2438</v>
      </c>
    </row>
    <row r="1220" ht="15.75" customHeight="1">
      <c r="A1220" s="3" t="str">
        <f>IFERROR(__xludf.DUMMYFUNCTION("LOWER(SUBSTITUTE(REGEXREPLACE(B1220, ""[^a-zA-Z\s]"", """"), "" "", ""-""))"),"stanley-garage-door-opener-learn-button")</f>
        <v>stanley-garage-door-opener-learn-button</v>
      </c>
      <c r="B1220" s="3" t="s">
        <v>2439</v>
      </c>
      <c r="C1220" s="3" t="s">
        <v>2440</v>
      </c>
    </row>
    <row r="1221" ht="15.75" customHeight="1">
      <c r="A1221" s="3" t="str">
        <f>IFERROR(__xludf.DUMMYFUNCTION("LOWER(SUBSTITUTE(REGEXREPLACE(B1221, ""[^a-zA-Z\s]"", """"), "" "", ""-""))"),"easy-songs-to-learn-electric-guitar")</f>
        <v>easy-songs-to-learn-electric-guitar</v>
      </c>
      <c r="B1221" s="3" t="s">
        <v>2441</v>
      </c>
      <c r="C1221" s="3" t="s">
        <v>2442</v>
      </c>
    </row>
    <row r="1222" ht="15.75" customHeight="1">
      <c r="A1222" s="3" t="str">
        <f>IFERROR(__xludf.DUMMYFUNCTION("LOWER(SUBSTITUTE(REGEXREPLACE(B1222, ""[^a-zA-Z\s]"", """"), "" "", ""-""))"),"is-it-better-to-learn-multiple-languages-at-once")</f>
        <v>is-it-better-to-learn-multiple-languages-at-once</v>
      </c>
      <c r="B1222" s="3" t="s">
        <v>2443</v>
      </c>
      <c r="C1222" s="3" t="s">
        <v>2444</v>
      </c>
    </row>
    <row r="1223" ht="15.75" customHeight="1">
      <c r="A1223" s="3" t="str">
        <f>IFERROR(__xludf.DUMMYFUNCTION("LOWER(SUBSTITUTE(REGEXREPLACE(B1223, ""[^a-zA-Z\s]"", """"), "" "", ""-""))"),"hardest-instruments-to-learn")</f>
        <v>hardest-instruments-to-learn</v>
      </c>
      <c r="B1223" s="3" t="s">
        <v>2445</v>
      </c>
      <c r="C1223" s="3" t="s">
        <v>2446</v>
      </c>
    </row>
    <row r="1224" ht="15.75" customHeight="1">
      <c r="A1224" s="3" t="str">
        <f>IFERROR(__xludf.DUMMYFUNCTION("LOWER(SUBSTITUTE(REGEXREPLACE(B1224, ""[^a-zA-Z\s]"", """"), "" "", ""-""))"),"dance-routines-to-learn")</f>
        <v>dance-routines-to-learn</v>
      </c>
      <c r="B1224" s="3" t="s">
        <v>2447</v>
      </c>
      <c r="C1224" s="3" t="s">
        <v>2448</v>
      </c>
    </row>
    <row r="1225" ht="15.75" customHeight="1">
      <c r="A1225" s="3" t="str">
        <f>IFERROR(__xludf.DUMMYFUNCTION("LOWER(SUBSTITUTE(REGEXREPLACE(B1225, ""[^a-zA-Z\s]"", """"), "" "", ""-""))"),"how-to-learn-telegu")</f>
        <v>how-to-learn-telegu</v>
      </c>
      <c r="B1225" s="3" t="s">
        <v>2449</v>
      </c>
      <c r="C1225" s="3" t="s">
        <v>2450</v>
      </c>
    </row>
    <row r="1226" ht="15.75" customHeight="1">
      <c r="A1226" s="3" t="str">
        <f>IFERROR(__xludf.DUMMYFUNCTION("LOWER(SUBSTITUTE(REGEXREPLACE(B1226, ""[^a-zA-Z\s]"", """"), "" "", ""-""))"),"learn-the-woobles")</f>
        <v>learn-the-woobles</v>
      </c>
      <c r="B1226" s="3" t="s">
        <v>2451</v>
      </c>
      <c r="C1226" s="3" t="s">
        <v>2452</v>
      </c>
    </row>
    <row r="1227" ht="15.75" customHeight="1">
      <c r="A1227" s="3" t="str">
        <f>IFERROR(__xludf.DUMMYFUNCTION("LOWER(SUBSTITUTE(REGEXREPLACE(B1227, ""[^a-zA-Z\s]"", """"), "" "", ""-""))"),"best-method-for-adults-to-learn-piano")</f>
        <v>best-method-for-adults-to-learn-piano</v>
      </c>
      <c r="B1227" s="3" t="s">
        <v>2453</v>
      </c>
      <c r="C1227" s="3" t="s">
        <v>2454</v>
      </c>
    </row>
    <row r="1228" ht="15.75" customHeight="1">
      <c r="A1228" s="3" t="str">
        <f>IFERROR(__xludf.DUMMYFUNCTION("LOWER(SUBSTITUTE(REGEXREPLACE(B1228, ""[^a-zA-Z\s]"", """"), "" "", ""-""))"),"how-long-does-it-take-to-learn-js")</f>
        <v>how-long-does-it-take-to-learn-js</v>
      </c>
      <c r="B1228" s="3" t="s">
        <v>2455</v>
      </c>
      <c r="C1228" s="3" t="s">
        <v>2456</v>
      </c>
    </row>
    <row r="1229" ht="15.75" customHeight="1">
      <c r="A1229" s="3" t="str">
        <f>IFERROR(__xludf.DUMMYFUNCTION("LOWER(SUBSTITUTE(REGEXREPLACE(B1229, ""[^a-zA-Z\s]"", """"), "" "", ""-""))"),"at-what-age-do-kids-learn-to-ride-a-bike")</f>
        <v>at-what-age-do-kids-learn-to-ride-a-bike</v>
      </c>
      <c r="B1229" s="3" t="s">
        <v>2457</v>
      </c>
      <c r="C1229" s="3" t="s">
        <v>2458</v>
      </c>
    </row>
    <row r="1230" ht="15.75" customHeight="1">
      <c r="A1230" s="3" t="str">
        <f>IFERROR(__xludf.DUMMYFUNCTION("LOWER(SUBSTITUTE(REGEXREPLACE(B1230, ""[^a-zA-Z\s]"", """"), "" "", ""-""))"),"is-it-hard-to-learn-ukulele")</f>
        <v>is-it-hard-to-learn-ukulele</v>
      </c>
      <c r="B1230" s="3" t="s">
        <v>2459</v>
      </c>
      <c r="C1230" s="3" t="s">
        <v>2460</v>
      </c>
    </row>
    <row r="1231" ht="15.75" customHeight="1">
      <c r="A1231" s="3" t="str">
        <f>IFERROR(__xludf.DUMMYFUNCTION("LOWER(SUBSTITUTE(REGEXREPLACE(B1231, ""[^a-zA-Z\s]"", """"), "" "", ""-""))"),"which-type-of-software-is-considered-the-most-difficult-to-learn")</f>
        <v>which-type-of-software-is-considered-the-most-difficult-to-learn</v>
      </c>
      <c r="B1231" s="3" t="s">
        <v>2461</v>
      </c>
      <c r="C1231" s="3" t="s">
        <v>2462</v>
      </c>
    </row>
    <row r="1232" ht="15.75" customHeight="1">
      <c r="A1232" s="3" t="str">
        <f>IFERROR(__xludf.DUMMYFUNCTION("LOWER(SUBSTITUTE(REGEXREPLACE(B1232, ""[^a-zA-Z\s]"", """"), "" "", ""-""))"),"how-long-to-learn-sign-language")</f>
        <v>how-long-to-learn-sign-language</v>
      </c>
      <c r="B1232" s="3" t="s">
        <v>2463</v>
      </c>
      <c r="C1232" s="3" t="s">
        <v>2464</v>
      </c>
    </row>
    <row r="1233" ht="15.75" customHeight="1">
      <c r="A1233" s="3" t="str">
        <f>IFERROR(__xludf.DUMMYFUNCTION("LOWER(SUBSTITUTE(REGEXREPLACE(B1233, ""[^a-zA-Z\s]"", """"), "" "", ""-""))"),"starfield-learn-more-about-the-mantis")</f>
        <v>starfield-learn-more-about-the-mantis</v>
      </c>
      <c r="B1233" s="3" t="s">
        <v>2465</v>
      </c>
      <c r="C1233" s="3" t="s">
        <v>2466</v>
      </c>
    </row>
    <row r="1234" ht="15.75" customHeight="1">
      <c r="A1234" s="3" t="str">
        <f>IFERROR(__xludf.DUMMYFUNCTION("LOWER(SUBSTITUTE(REGEXREPLACE(B1234, ""[^a-zA-Z\s]"", """"), "" "", ""-""))"),"why-is-it-so-hard-for-me-to-learn-spanish")</f>
        <v>why-is-it-so-hard-for-me-to-learn-spanish</v>
      </c>
      <c r="B1234" s="3" t="s">
        <v>2467</v>
      </c>
      <c r="C1234" s="3" t="s">
        <v>2468</v>
      </c>
    </row>
    <row r="1235" ht="15.75" customHeight="1">
      <c r="A1235" s="3" t="str">
        <f>IFERROR(__xludf.DUMMYFUNCTION("LOWER(SUBSTITUTE(REGEXREPLACE(B1235, ""[^a-zA-Z\s]"", """"), "" "", ""-""))"),"what-age-do-kids-learn-multiplication")</f>
        <v>what-age-do-kids-learn-multiplication</v>
      </c>
      <c r="B1235" s="3" t="s">
        <v>2469</v>
      </c>
      <c r="C1235" s="3" t="s">
        <v>2470</v>
      </c>
    </row>
    <row r="1236" ht="15.75" customHeight="1">
      <c r="A1236" s="3" t="str">
        <f>IFERROR(__xludf.DUMMYFUNCTION("LOWER(SUBSTITUTE(REGEXREPLACE(B1236, ""[^a-zA-Z\s]"", """"), "" "", ""-""))"),"how-easy-is-it-to-learn-sign-language")</f>
        <v>how-easy-is-it-to-learn-sign-language</v>
      </c>
      <c r="B1236" s="3" t="s">
        <v>2471</v>
      </c>
      <c r="C1236" s="3" t="s">
        <v>2472</v>
      </c>
    </row>
    <row r="1237" ht="15.75" customHeight="1">
      <c r="A1237" s="3" t="str">
        <f>IFERROR(__xludf.DUMMYFUNCTION("LOWER(SUBSTITUTE(REGEXREPLACE(B1237, ""[^a-zA-Z\s]"", """"), "" "", ""-""))"),"can-pidgey-learn-flash")</f>
        <v>can-pidgey-learn-flash</v>
      </c>
      <c r="B1237" s="3" t="s">
        <v>2473</v>
      </c>
      <c r="C1237" s="3" t="s">
        <v>2474</v>
      </c>
    </row>
    <row r="1238" ht="15.75" customHeight="1">
      <c r="A1238" s="3" t="str">
        <f>IFERROR(__xludf.DUMMYFUNCTION("LOWER(SUBSTITUTE(REGEXREPLACE(B1238, ""[^a-zA-Z\s]"", """"), "" "", ""-""))"),"hogwarts-legacy-how-to-learn-avada-kedavra")</f>
        <v>hogwarts-legacy-how-to-learn-avada-kedavra</v>
      </c>
      <c r="B1238" s="3" t="s">
        <v>2475</v>
      </c>
      <c r="C1238" s="3" t="s">
        <v>2476</v>
      </c>
    </row>
    <row r="1239" ht="15.75" customHeight="1">
      <c r="A1239" s="3" t="str">
        <f>IFERROR(__xludf.DUMMYFUNCTION("LOWER(SUBSTITUTE(REGEXREPLACE(B1239, ""[^a-zA-Z\s]"", """"), "" "", ""-""))"),"is-the-drums-hard-to-learn")</f>
        <v>is-the-drums-hard-to-learn</v>
      </c>
      <c r="B1239" s="3" t="s">
        <v>2477</v>
      </c>
      <c r="C1239" s="3" t="s">
        <v>2478</v>
      </c>
    </row>
    <row r="1240" ht="15.75" customHeight="1">
      <c r="A1240" s="3" t="str">
        <f>IFERROR(__xludf.DUMMYFUNCTION("LOWER(SUBSTITUTE(REGEXREPLACE(B1240, ""[^a-zA-Z\s]"", """"), "" "", ""-""))"),"multiplication-rap-rock-n-learn")</f>
        <v>multiplication-rap-rock-n-learn</v>
      </c>
      <c r="B1240" s="3" t="s">
        <v>2479</v>
      </c>
      <c r="C1240" s="3" t="s">
        <v>2480</v>
      </c>
    </row>
    <row r="1241" ht="15.75" customHeight="1">
      <c r="A1241" s="3" t="str">
        <f>IFERROR(__xludf.DUMMYFUNCTION("LOWER(SUBSTITUTE(REGEXREPLACE(B1241, ""[^a-zA-Z\s]"", """"), "" "", ""-""))"),"what-level-does-yanma-learn-ancient-power")</f>
        <v>what-level-does-yanma-learn-ancient-power</v>
      </c>
      <c r="B1241" s="3" t="s">
        <v>2481</v>
      </c>
      <c r="C1241" s="3" t="s">
        <v>2482</v>
      </c>
    </row>
    <row r="1242" ht="15.75" customHeight="1">
      <c r="A1242" s="3" t="str">
        <f>IFERROR(__xludf.DUMMYFUNCTION("LOWER(SUBSTITUTE(REGEXREPLACE(B1242, ""[^a-zA-Z\s]"", """"), "" "", ""-""))"),"mad-learn")</f>
        <v>mad-learn</v>
      </c>
      <c r="B1242" s="3" t="s">
        <v>2483</v>
      </c>
      <c r="C1242" s="3" t="s">
        <v>2484</v>
      </c>
    </row>
    <row r="1243" ht="15.75" customHeight="1">
      <c r="A1243" s="3" t="str">
        <f>IFERROR(__xludf.DUMMYFUNCTION("LOWER(SUBSTITUTE(REGEXREPLACE(B1243, ""[^a-zA-Z\s]"", """"), "" "", ""-""))"),"is-cybersecurity-difficult-to-learn")</f>
        <v>is-cybersecurity-difficult-to-learn</v>
      </c>
      <c r="B1243" s="3" t="s">
        <v>2485</v>
      </c>
      <c r="C1243" s="3" t="s">
        <v>2486</v>
      </c>
    </row>
    <row r="1244" ht="15.75" customHeight="1">
      <c r="A1244" s="3" t="str">
        <f>IFERROR(__xludf.DUMMYFUNCTION("LOWER(SUBSTITUTE(REGEXREPLACE(B1244, ""[^a-zA-Z\s]"", """"), "" "", ""-""))"),"how-hard-is-it-to-learn-greek-from-english")</f>
        <v>how-hard-is-it-to-learn-greek-from-english</v>
      </c>
      <c r="B1244" s="3" t="s">
        <v>2487</v>
      </c>
      <c r="C1244" s="3" t="s">
        <v>2488</v>
      </c>
    </row>
    <row r="1245" ht="15.75" customHeight="1">
      <c r="A1245" s="3" t="str">
        <f>IFERROR(__xludf.DUMMYFUNCTION("LOWER(SUBSTITUTE(REGEXREPLACE(B1245, ""[^a-zA-Z\s]"", """"), "" "", ""-""))"),"is-it-easy-to-learn-sign-language")</f>
        <v>is-it-easy-to-learn-sign-language</v>
      </c>
      <c r="B1245" s="3" t="s">
        <v>2489</v>
      </c>
      <c r="C1245" s="3" t="s">
        <v>2490</v>
      </c>
    </row>
    <row r="1246" ht="15.75" customHeight="1">
      <c r="A1246" s="3" t="str">
        <f>IFERROR(__xludf.DUMMYFUNCTION("LOWER(SUBSTITUTE(REGEXREPLACE(B1246, ""[^a-zA-Z\s]"", """"), "" "", ""-""))"),"best-show-to-learn-spanish")</f>
        <v>best-show-to-learn-spanish</v>
      </c>
      <c r="B1246" s="3" t="s">
        <v>2491</v>
      </c>
      <c r="C1246" s="3" t="s">
        <v>2492</v>
      </c>
    </row>
    <row r="1247" ht="15.75" customHeight="1">
      <c r="A1247" s="3" t="str">
        <f>IFERROR(__xludf.DUMMYFUNCTION("LOWER(SUBSTITUTE(REGEXREPLACE(B1247, ""[^a-zA-Z\s]"", """"), "" "", ""-""))"),"read-ruby-on-rails-tutorial-learn-web-development-with-rails-online-free")</f>
        <v>read-ruby-on-rails-tutorial-learn-web-development-with-rails-online-free</v>
      </c>
      <c r="B1247" s="3" t="s">
        <v>2493</v>
      </c>
      <c r="C1247" s="3" t="s">
        <v>2494</v>
      </c>
    </row>
    <row r="1248" ht="15.75" customHeight="1">
      <c r="A1248" s="3" t="str">
        <f>IFERROR(__xludf.DUMMYFUNCTION("LOWER(SUBSTITUTE(REGEXREPLACE(B1248, ""[^a-zA-Z\s]"", """"), "" "", ""-""))"),"how-long-would-it-take-to-learn-asl")</f>
        <v>how-long-would-it-take-to-learn-asl</v>
      </c>
      <c r="B1248" s="3" t="s">
        <v>2495</v>
      </c>
      <c r="C1248" s="3" t="s">
        <v>2496</v>
      </c>
    </row>
    <row r="1249" ht="15.75" customHeight="1">
      <c r="A1249" s="3" t="str">
        <f>IFERROR(__xludf.DUMMYFUNCTION("LOWER(SUBSTITUTE(REGEXREPLACE(B1249, ""[^a-zA-Z\s]"", """"), "" "", ""-""))"),"it-gives-you-the-opportunity-to-what-you-need-to-learn")</f>
        <v>it-gives-you-the-opportunity-to-what-you-need-to-learn</v>
      </c>
      <c r="B1249" s="3" t="s">
        <v>2497</v>
      </c>
      <c r="C1249" s="3" t="s">
        <v>2498</v>
      </c>
    </row>
    <row r="1250" ht="15.75" customHeight="1">
      <c r="A1250" s="3" t="str">
        <f>IFERROR(__xludf.DUMMYFUNCTION("LOWER(SUBSTITUTE(REGEXREPLACE(B1250, ""[^a-zA-Z\s]"", """"), "" "", ""-""))"),"short-surahs-to-learn")</f>
        <v>short-surahs-to-learn</v>
      </c>
      <c r="B1250" s="3" t="s">
        <v>2499</v>
      </c>
      <c r="C1250" s="3" t="s">
        <v>2500</v>
      </c>
    </row>
    <row r="1251" ht="15.75" customHeight="1">
      <c r="A1251" s="3" t="str">
        <f>IFERROR(__xludf.DUMMYFUNCTION("LOWER(SUBSTITUTE(REGEXREPLACE(B1251, ""[^a-zA-Z\s]"", """"), "" "", ""-""))"),"what-do-you-learn-with-an-mba")</f>
        <v>what-do-you-learn-with-an-mba</v>
      </c>
      <c r="B1251" s="3" t="s">
        <v>2501</v>
      </c>
      <c r="C1251" s="3" t="s">
        <v>2502</v>
      </c>
    </row>
    <row r="1252" ht="15.75" customHeight="1">
      <c r="A1252" s="3" t="str">
        <f>IFERROR(__xludf.DUMMYFUNCTION("LOWER(SUBSTITUTE(REGEXREPLACE(B1252, ""[^a-zA-Z\s]"", """"), "" "", ""-""))"),"how-to-say-learn-quickly-on-a-resume")</f>
        <v>how-to-say-learn-quickly-on-a-resume</v>
      </c>
      <c r="B1252" s="3" t="s">
        <v>2503</v>
      </c>
      <c r="C1252" s="3" t="s">
        <v>2504</v>
      </c>
    </row>
    <row r="1253" ht="15.75" customHeight="1">
      <c r="A1253" s="3" t="str">
        <f>IFERROR(__xludf.DUMMYFUNCTION("LOWER(SUBSTITUTE(REGEXREPLACE(B1253, ""[^a-zA-Z\s]"", """"), "" "", ""-""))"),"learn-to-become-a-home-builder")</f>
        <v>learn-to-become-a-home-builder</v>
      </c>
      <c r="B1253" s="3" t="s">
        <v>2505</v>
      </c>
      <c r="C1253" s="3" t="s">
        <v>2506</v>
      </c>
    </row>
    <row r="1254" ht="15.75" customHeight="1">
      <c r="A1254" s="3" t="str">
        <f>IFERROR(__xludf.DUMMYFUNCTION("LOWER(SUBSTITUTE(REGEXREPLACE(B1254, ""[^a-zA-Z\s]"", """"), "" "", ""-""))"),"how-long-does-it-take-to-learn-how-to-play-the-guitar")</f>
        <v>how-long-does-it-take-to-learn-how-to-play-the-guitar</v>
      </c>
      <c r="B1254" s="3" t="s">
        <v>2507</v>
      </c>
      <c r="C1254" s="3" t="s">
        <v>2508</v>
      </c>
    </row>
    <row r="1255" ht="15.75" customHeight="1">
      <c r="A1255" s="3" t="str">
        <f>IFERROR(__xludf.DUMMYFUNCTION("LOWER(SUBSTITUTE(REGEXREPLACE(B1255, ""[^a-zA-Z\s]"", """"), "" "", ""-""))"),"learn-quickly-synonym-resume")</f>
        <v>learn-quickly-synonym-resume</v>
      </c>
      <c r="B1255" s="3" t="s">
        <v>2509</v>
      </c>
      <c r="C1255" s="3" t="s">
        <v>2510</v>
      </c>
    </row>
    <row r="1256" ht="15.75" customHeight="1">
      <c r="A1256" s="3" t="str">
        <f>IFERROR(__xludf.DUMMYFUNCTION("LOWER(SUBSTITUTE(REGEXREPLACE(B1256, ""[^a-zA-Z\s]"", """"), "" "", ""-""))"),"how-does-a-bird-learn-to-fly")</f>
        <v>how-does-a-bird-learn-to-fly</v>
      </c>
      <c r="B1256" s="3" t="s">
        <v>2511</v>
      </c>
      <c r="C1256" s="3" t="s">
        <v>2512</v>
      </c>
    </row>
    <row r="1257" ht="15.75" customHeight="1">
      <c r="A1257" s="3" t="str">
        <f>IFERROR(__xludf.DUMMYFUNCTION("LOWER(SUBSTITUTE(REGEXREPLACE(B1257, ""[^a-zA-Z\s]"", """"), "" "", ""-""))"),"what-grade-do-you-learn-pemdas")</f>
        <v>what-grade-do-you-learn-pemdas</v>
      </c>
      <c r="B1257" s="3" t="s">
        <v>2513</v>
      </c>
      <c r="C1257" s="3" t="s">
        <v>2514</v>
      </c>
    </row>
    <row r="1258" ht="15.75" customHeight="1">
      <c r="A1258" s="3" t="str">
        <f>IFERROR(__xludf.DUMMYFUNCTION("LOWER(SUBSTITUTE(REGEXREPLACE(B1258, ""[^a-zA-Z\s]"", """"), "" "", ""-""))"),"is-it-hard-to-learn-drums")</f>
        <v>is-it-hard-to-learn-drums</v>
      </c>
      <c r="B1258" s="3" t="s">
        <v>2515</v>
      </c>
      <c r="C1258" s="3" t="s">
        <v>2516</v>
      </c>
    </row>
    <row r="1259" ht="15.75" customHeight="1">
      <c r="A1259" s="3" t="str">
        <f>IFERROR(__xludf.DUMMYFUNCTION("LOWER(SUBSTITUTE(REGEXREPLACE(B1259, ""[^a-zA-Z\s]"", """"), "" "", ""-""))"),"what-is-the-best-book-to-learn-python-for-beginners")</f>
        <v>what-is-the-best-book-to-learn-python-for-beginners</v>
      </c>
      <c r="B1259" s="3" t="s">
        <v>2517</v>
      </c>
      <c r="C1259" s="3" t="s">
        <v>2518</v>
      </c>
    </row>
    <row r="1260" ht="15.75" customHeight="1">
      <c r="A1260" s="3" t="str">
        <f>IFERROR(__xludf.DUMMYFUNCTION("LOWER(SUBSTITUTE(REGEXREPLACE(B1260, ""[^a-zA-Z\s]"", """"), "" "", ""-""))"),"how-hard-is-it-to-learn-american-sign-language")</f>
        <v>how-hard-is-it-to-learn-american-sign-language</v>
      </c>
      <c r="B1260" s="3" t="s">
        <v>2519</v>
      </c>
      <c r="C1260" s="3" t="s">
        <v>2520</v>
      </c>
    </row>
    <row r="1261" ht="15.75" customHeight="1">
      <c r="A1261" s="3" t="str">
        <f>IFERROR(__xludf.DUMMYFUNCTION("LOWER(SUBSTITUTE(REGEXREPLACE(B1261, ""[^a-zA-Z\s]"", """"), "" "", ""-""))"),"learn-trumpet")</f>
        <v>learn-trumpet</v>
      </c>
      <c r="B1261" s="3" t="s">
        <v>2521</v>
      </c>
      <c r="C1261" s="3" t="s">
        <v>2522</v>
      </c>
    </row>
    <row r="1262" ht="15.75" customHeight="1">
      <c r="A1262" s="3" t="str">
        <f>IFERROR(__xludf.DUMMYFUNCTION("LOWER(SUBSTITUTE(REGEXREPLACE(B1262, ""[^a-zA-Z\s]"", """"), "" "", ""-""))"),"is-italian-easier-to-learn-than-spanish")</f>
        <v>is-italian-easier-to-learn-than-spanish</v>
      </c>
      <c r="B1262" s="3" t="s">
        <v>2523</v>
      </c>
      <c r="C1262" s="3" t="s">
        <v>2524</v>
      </c>
    </row>
    <row r="1263" ht="15.75" customHeight="1">
      <c r="A1263" s="3" t="str">
        <f>IFERROR(__xludf.DUMMYFUNCTION("LOWER(SUBSTITUTE(REGEXREPLACE(B1263, ""[^a-zA-Z\s]"", """"), "" "", ""-""))"),"best-spanish-tv-shows-to-learn-spanish")</f>
        <v>best-spanish-tv-shows-to-learn-spanish</v>
      </c>
      <c r="B1263" s="3" t="s">
        <v>2525</v>
      </c>
      <c r="C1263" s="3" t="s">
        <v>2526</v>
      </c>
    </row>
    <row r="1264" ht="15.75" customHeight="1">
      <c r="A1264" s="3" t="str">
        <f>IFERROR(__xludf.DUMMYFUNCTION("LOWER(SUBSTITUTE(REGEXREPLACE(B1264, ""[^a-zA-Z\s]"", """"), "" "", ""-""))"),"easy-way-to-learn-multiplication-facts")</f>
        <v>easy-way-to-learn-multiplication-facts</v>
      </c>
      <c r="B1264" s="3" t="s">
        <v>2527</v>
      </c>
      <c r="C1264" s="3" t="s">
        <v>2528</v>
      </c>
    </row>
    <row r="1265" ht="15.75" customHeight="1">
      <c r="A1265" s="3" t="str">
        <f>IFERROR(__xludf.DUMMYFUNCTION("LOWER(SUBSTITUTE(REGEXREPLACE(B1265, ""[^a-zA-Z\s]"", """"), "" "", ""-""))"),"languages-to-learn-for-cyber-security")</f>
        <v>languages-to-learn-for-cyber-security</v>
      </c>
      <c r="B1265" s="3" t="s">
        <v>2529</v>
      </c>
      <c r="C1265" s="3" t="s">
        <v>2530</v>
      </c>
    </row>
    <row r="1266" ht="15.75" customHeight="1">
      <c r="A1266" s="3" t="str">
        <f>IFERROR(__xludf.DUMMYFUNCTION("LOWER(SUBSTITUTE(REGEXREPLACE(B1266, ""[^a-zA-Z\s]"", """"), "" "", ""-""))"),"is-it-easy-to-learn-acoustic-guitar")</f>
        <v>is-it-easy-to-learn-acoustic-guitar</v>
      </c>
      <c r="B1266" s="3" t="s">
        <v>2531</v>
      </c>
      <c r="C1266" s="3" t="s">
        <v>2532</v>
      </c>
    </row>
    <row r="1267" ht="15.75" customHeight="1">
      <c r="A1267" s="3" t="str">
        <f>IFERROR(__xludf.DUMMYFUNCTION("LOWER(SUBSTITUTE(REGEXREPLACE(B1267, ""[^a-zA-Z\s]"", """"), "" "", ""-""))"),"is-physics-hard-to-learn")</f>
        <v>is-physics-hard-to-learn</v>
      </c>
      <c r="B1267" s="3" t="s">
        <v>2533</v>
      </c>
      <c r="C1267" s="3" t="s">
        <v>2534</v>
      </c>
    </row>
    <row r="1268" ht="15.75" customHeight="1">
      <c r="A1268" s="3" t="str">
        <f>IFERROR(__xludf.DUMMYFUNCTION("LOWER(SUBSTITUTE(REGEXREPLACE(B1268, ""[^a-zA-Z\s]"", """"), "" "", ""-""))"),"which-is-easier-to-learn-skiing-or-snowboarding")</f>
        <v>which-is-easier-to-learn-skiing-or-snowboarding</v>
      </c>
      <c r="B1268" s="3" t="s">
        <v>2535</v>
      </c>
      <c r="C1268" s="3" t="s">
        <v>2536</v>
      </c>
    </row>
    <row r="1269" ht="15.75" customHeight="1">
      <c r="A1269" s="3" t="str">
        <f>IFERROR(__xludf.DUMMYFUNCTION("LOWER(SUBSTITUTE(REGEXREPLACE(B1269, ""[^a-zA-Z\s]"", """"), "" "", ""-""))"),"when-do-babies-learn-to-play-peekaboo")</f>
        <v>when-do-babies-learn-to-play-peekaboo</v>
      </c>
      <c r="B1269" s="3" t="s">
        <v>2537</v>
      </c>
      <c r="C1269" s="3" t="s">
        <v>2538</v>
      </c>
    </row>
    <row r="1270" ht="15.75" customHeight="1">
      <c r="A1270" s="3" t="str">
        <f>IFERROR(__xludf.DUMMYFUNCTION("LOWER(SUBSTITUTE(REGEXREPLACE(B1270, ""[^a-zA-Z\s]"", """"), "" "", ""-""))"),"learn-how-to-shuffle")</f>
        <v>learn-how-to-shuffle</v>
      </c>
      <c r="B1270" s="3" t="s">
        <v>2539</v>
      </c>
      <c r="C1270" s="3" t="s">
        <v>2540</v>
      </c>
    </row>
    <row r="1271" ht="15.75" customHeight="1">
      <c r="A1271" s="3" t="str">
        <f>IFERROR(__xludf.DUMMYFUNCTION("LOWER(SUBSTITUTE(REGEXREPLACE(B1271, ""[^a-zA-Z\s]"", """"), "" "", ""-""))"),"what-is-the-hardest-instrument-to-learn")</f>
        <v>what-is-the-hardest-instrument-to-learn</v>
      </c>
      <c r="B1271" s="3" t="s">
        <v>2541</v>
      </c>
      <c r="C1271" s="3" t="s">
        <v>2542</v>
      </c>
    </row>
    <row r="1272" ht="15.75" customHeight="1">
      <c r="A1272" s="3" t="str">
        <f>IFERROR(__xludf.DUMMYFUNCTION("LOWER(SUBSTITUTE(REGEXREPLACE(B1272, ""[^a-zA-Z\s]"", """"), "" "", ""-""))"),"learn-tig-welding")</f>
        <v>learn-tig-welding</v>
      </c>
      <c r="B1272" s="3" t="s">
        <v>2543</v>
      </c>
      <c r="C1272" s="3" t="s">
        <v>2544</v>
      </c>
    </row>
    <row r="1273" ht="15.75" customHeight="1">
      <c r="A1273" s="3" t="str">
        <f>IFERROR(__xludf.DUMMYFUNCTION("LOWER(SUBSTITUTE(REGEXREPLACE(B1273, ""[^a-zA-Z\s]"", """"), "" "", ""-""))"),"how-long-will-it-take-to-learn-japanese")</f>
        <v>how-long-will-it-take-to-learn-japanese</v>
      </c>
      <c r="B1273" s="3" t="s">
        <v>2545</v>
      </c>
      <c r="C1273" s="3" t="s">
        <v>2546</v>
      </c>
    </row>
    <row r="1274" ht="15.75" customHeight="1">
      <c r="A1274" s="3" t="str">
        <f>IFERROR(__xludf.DUMMYFUNCTION("LOWER(SUBSTITUTE(REGEXREPLACE(B1274, ""[^a-zA-Z\s]"", """"), "" "", ""-""))"),"what-moves-can-umbreon-learn")</f>
        <v>what-moves-can-umbreon-learn</v>
      </c>
      <c r="B1274" s="3" t="s">
        <v>2547</v>
      </c>
      <c r="C1274" s="3" t="s">
        <v>2548</v>
      </c>
    </row>
    <row r="1275" ht="15.75" customHeight="1">
      <c r="A1275" s="3" t="str">
        <f>IFERROR(__xludf.DUMMYFUNCTION("LOWER(SUBSTITUTE(REGEXREPLACE(B1275, ""[^a-zA-Z\s]"", """"), "" "", ""-""))"),"how-to-learn-to-be-an-electrician")</f>
        <v>how-to-learn-to-be-an-electrician</v>
      </c>
      <c r="B1275" s="3" t="s">
        <v>2549</v>
      </c>
      <c r="C1275" s="3" t="s">
        <v>2550</v>
      </c>
    </row>
    <row r="1276" ht="15.75" customHeight="1">
      <c r="A1276" s="3" t="str">
        <f>IFERROR(__xludf.DUMMYFUNCTION("LOWER(SUBSTITUTE(REGEXREPLACE(B1276, ""[^a-zA-Z\s]"", """"), "" "", ""-""))"),"whats-the-hardest-instrument-to-learn")</f>
        <v>whats-the-hardest-instrument-to-learn</v>
      </c>
      <c r="B1276" s="3" t="s">
        <v>2551</v>
      </c>
      <c r="C1276" s="3" t="s">
        <v>2552</v>
      </c>
    </row>
    <row r="1277" ht="15.75" customHeight="1">
      <c r="A1277" s="3" t="str">
        <f>IFERROR(__xludf.DUMMYFUNCTION("LOWER(SUBSTITUTE(REGEXREPLACE(B1277, ""[^a-zA-Z\s]"", """"), "" "", ""-""))"),"madlearn")</f>
        <v>madlearn</v>
      </c>
      <c r="B1277" s="3" t="s">
        <v>2553</v>
      </c>
      <c r="C1277" s="3" t="s">
        <v>2554</v>
      </c>
    </row>
    <row r="1278" ht="15.75" customHeight="1">
      <c r="A1278" s="3" t="str">
        <f>IFERROR(__xludf.DUMMYFUNCTION("LOWER(SUBSTITUTE(REGEXREPLACE(B1278, ""[^a-zA-Z\s]"", """"), "" "", ""-""))"),"goodwill-learn-free")</f>
        <v>goodwill-learn-free</v>
      </c>
      <c r="B1278" s="3" t="s">
        <v>2555</v>
      </c>
      <c r="C1278" s="3" t="s">
        <v>2556</v>
      </c>
    </row>
    <row r="1279" ht="15.75" customHeight="1">
      <c r="A1279" s="3" t="str">
        <f>IFERROR(__xludf.DUMMYFUNCTION("LOWER(SUBSTITUTE(REGEXREPLACE(B1279, ""[^a-zA-Z\s]"", """"), "" "", ""-""))"),"how-to-learn-to-do-a-backflip")</f>
        <v>how-to-learn-to-do-a-backflip</v>
      </c>
      <c r="B1279" s="3" t="s">
        <v>2557</v>
      </c>
      <c r="C1279" s="3" t="s">
        <v>2558</v>
      </c>
    </row>
    <row r="1280" ht="15.75" customHeight="1">
      <c r="A1280" s="3" t="str">
        <f>IFERROR(__xludf.DUMMYFUNCTION("LOWER(SUBSTITUTE(REGEXREPLACE(B1280, ""[^a-zA-Z\s]"", """"), "" "", ""-""))"),"what-is-the-easiest-instrument-to-learn-in-band")</f>
        <v>what-is-the-easiest-instrument-to-learn-in-band</v>
      </c>
      <c r="B1280" s="3" t="s">
        <v>2559</v>
      </c>
      <c r="C1280" s="3" t="s">
        <v>2560</v>
      </c>
    </row>
    <row r="1281" ht="15.75" customHeight="1">
      <c r="A1281" s="3" t="str">
        <f>IFERROR(__xludf.DUMMYFUNCTION("LOWER(SUBSTITUTE(REGEXREPLACE(B1281, ""[^a-zA-Z\s]"", """"), "" "", ""-""))"),"can-you-learn-a-language-while-you-sleep")</f>
        <v>can-you-learn-a-language-while-you-sleep</v>
      </c>
      <c r="B1281" s="3" t="s">
        <v>2561</v>
      </c>
      <c r="C1281" s="3" t="s">
        <v>2562</v>
      </c>
    </row>
    <row r="1282" ht="15.75" customHeight="1">
      <c r="A1282" s="3" t="str">
        <f>IFERROR(__xludf.DUMMYFUNCTION("LOWER(SUBSTITUTE(REGEXREPLACE(B1282, ""[^a-zA-Z\s]"", """"), "" "", ""-""))"),"can-delibird-learn-fly")</f>
        <v>can-delibird-learn-fly</v>
      </c>
      <c r="B1282" s="3" t="s">
        <v>2563</v>
      </c>
      <c r="C1282" s="3" t="s">
        <v>2564</v>
      </c>
    </row>
    <row r="1283" ht="15.75" customHeight="1">
      <c r="A1283" s="3" t="str">
        <f>IFERROR(__xludf.DUMMYFUNCTION("LOWER(SUBSTITUTE(REGEXREPLACE(B1283, ""[^a-zA-Z\s]"", """"), "" "", ""-""))"),"learn-to-fly--unblocked")</f>
        <v>learn-to-fly--unblocked</v>
      </c>
      <c r="B1283" s="3" t="s">
        <v>2565</v>
      </c>
      <c r="C1283" s="3" t="s">
        <v>2566</v>
      </c>
    </row>
    <row r="1284" ht="15.75" customHeight="1">
      <c r="A1284" s="3" t="str">
        <f>IFERROR(__xludf.DUMMYFUNCTION("LOWER(SUBSTITUTE(REGEXREPLACE(B1284, ""[^a-zA-Z\s]"", """"), "" "", ""-""))"),"is-kotlin-easy-to-learn")</f>
        <v>is-kotlin-easy-to-learn</v>
      </c>
      <c r="B1284" s="3" t="s">
        <v>2567</v>
      </c>
      <c r="C1284" s="3" t="s">
        <v>2568</v>
      </c>
    </row>
    <row r="1285" ht="15.75" customHeight="1">
      <c r="A1285" s="3" t="str">
        <f>IFERROR(__xludf.DUMMYFUNCTION("LOWER(SUBSTITUTE(REGEXREPLACE(B1285, ""[^a-zA-Z\s]"", """"), "" "", ""-""))"),"learn-how-to-make-sushi-class")</f>
        <v>learn-how-to-make-sushi-class</v>
      </c>
      <c r="B1285" s="3" t="s">
        <v>2569</v>
      </c>
      <c r="C1285" s="3" t="s">
        <v>2570</v>
      </c>
    </row>
    <row r="1286" ht="15.75" customHeight="1">
      <c r="A1286" s="3" t="str">
        <f>IFERROR(__xludf.DUMMYFUNCTION("LOWER(SUBSTITUTE(REGEXREPLACE(B1286, ""[^a-zA-Z\s]"", """"), "" "", ""-""))"),"laugh-learn")</f>
        <v>laugh-learn</v>
      </c>
      <c r="B1286" s="3" t="s">
        <v>2571</v>
      </c>
      <c r="C1286" s="3" t="s">
        <v>2572</v>
      </c>
    </row>
    <row r="1287" ht="15.75" customHeight="1">
      <c r="A1287" s="3" t="str">
        <f>IFERROR(__xludf.DUMMYFUNCTION("LOWER(SUBSTITUTE(REGEXREPLACE(B1287, ""[^a-zA-Z\s]"", """"), "" "", ""-""))"),"scikit-learn-train-test-split")</f>
        <v>scikit-learn-train-test-split</v>
      </c>
      <c r="B1287" s="3" t="s">
        <v>2573</v>
      </c>
      <c r="C1287" s="3" t="s">
        <v>2574</v>
      </c>
    </row>
    <row r="1288" ht="15.75" customHeight="1">
      <c r="A1288" s="3" t="str">
        <f>IFERROR(__xludf.DUMMYFUNCTION("LOWER(SUBSTITUTE(REGEXREPLACE(B1288, ""[^a-zA-Z\s]"", """"), "" "", ""-""))"),"how-hard-is-quickbooks-to-learn")</f>
        <v>how-hard-is-quickbooks-to-learn</v>
      </c>
      <c r="B1288" s="3" t="s">
        <v>2575</v>
      </c>
      <c r="C1288" s="3" t="s">
        <v>2576</v>
      </c>
    </row>
    <row r="1289" ht="15.75" customHeight="1">
      <c r="A1289" s="3" t="str">
        <f>IFERROR(__xludf.DUMMYFUNCTION("LOWER(SUBSTITUTE(REGEXREPLACE(B1289, ""[^a-zA-Z\s]"", """"), "" "", ""-""))"),"learn-to-be-silent-quotes")</f>
        <v>learn-to-be-silent-quotes</v>
      </c>
      <c r="B1289" s="3" t="s">
        <v>2577</v>
      </c>
      <c r="C1289" s="3" t="s">
        <v>2578</v>
      </c>
    </row>
    <row r="1290" ht="15.75" customHeight="1">
      <c r="A1290" s="3" t="str">
        <f>IFERROR(__xludf.DUMMYFUNCTION("LOWER(SUBSTITUTE(REGEXREPLACE(B1290, ""[^a-zA-Z\s]"", """"), "" "", ""-""))"),"lesson-and-learn")</f>
        <v>lesson-and-learn</v>
      </c>
      <c r="B1290" s="3" t="s">
        <v>2579</v>
      </c>
      <c r="C1290" s="3" t="s">
        <v>2580</v>
      </c>
    </row>
    <row r="1291" ht="15.75" customHeight="1">
      <c r="A1291" s="3" t="str">
        <f>IFERROR(__xludf.DUMMYFUNCTION("LOWER(SUBSTITUTE(REGEXREPLACE(B1291, ""[^a-zA-Z\s]"", """"), "" "", ""-""))"),"easiest-song-to-learn-on-acoustic-guitar")</f>
        <v>easiest-song-to-learn-on-acoustic-guitar</v>
      </c>
      <c r="B1291" s="3" t="s">
        <v>2581</v>
      </c>
      <c r="C1291" s="3" t="s">
        <v>2582</v>
      </c>
    </row>
    <row r="1292" ht="15.75" customHeight="1">
      <c r="A1292" s="3" t="str">
        <f>IFERROR(__xludf.DUMMYFUNCTION("LOWER(SUBSTITUTE(REGEXREPLACE(B1292, ""[^a-zA-Z\s]"", """"), "" "", ""-""))"),"is-crocheting-easy-to-learn")</f>
        <v>is-crocheting-easy-to-learn</v>
      </c>
      <c r="B1292" s="3" t="s">
        <v>2583</v>
      </c>
      <c r="C1292" s="3" t="s">
        <v>2584</v>
      </c>
    </row>
    <row r="1293" ht="15.75" customHeight="1">
      <c r="A1293" s="3" t="str">
        <f>IFERROR(__xludf.DUMMYFUNCTION("LOWER(SUBSTITUTE(REGEXREPLACE(B1293, ""[^a-zA-Z\s]"", """"), "" "", ""-""))"),"what-do-you-learn-in-th-grade-math")</f>
        <v>what-do-you-learn-in-th-grade-math</v>
      </c>
      <c r="B1293" s="3" t="s">
        <v>2585</v>
      </c>
      <c r="C1293" s="3" t="s">
        <v>2586</v>
      </c>
    </row>
    <row r="1294" ht="15.75" customHeight="1">
      <c r="A1294" s="3" t="str">
        <f>IFERROR(__xludf.DUMMYFUNCTION("LOWER(SUBSTITUTE(REGEXREPLACE(B1294, ""[^a-zA-Z\s]"", """"), "" "", ""-""))"),"easy-banjo-songs-to-learn")</f>
        <v>easy-banjo-songs-to-learn</v>
      </c>
      <c r="B1294" s="3" t="s">
        <v>2587</v>
      </c>
      <c r="C1294" s="3" t="s">
        <v>2588</v>
      </c>
    </row>
    <row r="1295" ht="15.75" customHeight="1">
      <c r="A1295" s="3" t="str">
        <f>IFERROR(__xludf.DUMMYFUNCTION("LOWER(SUBSTITUTE(REGEXREPLACE(B1295, ""[^a-zA-Z\s]"", """"), "" "", ""-""))"),"best-book-to-learn-about-investing")</f>
        <v>best-book-to-learn-about-investing</v>
      </c>
      <c r="B1295" s="3" t="s">
        <v>2589</v>
      </c>
      <c r="C1295" s="3" t="s">
        <v>2590</v>
      </c>
    </row>
    <row r="1296" ht="15.75" customHeight="1">
      <c r="A1296" s="3" t="str">
        <f>IFERROR(__xludf.DUMMYFUNCTION("LOWER(SUBSTITUTE(REGEXREPLACE(B1296, ""[^a-zA-Z\s]"", """"), "" "", ""-""))"),"bass-licks-to-learn")</f>
        <v>bass-licks-to-learn</v>
      </c>
      <c r="B1296" s="3" t="s">
        <v>2591</v>
      </c>
      <c r="C1296" s="3" t="s">
        <v>2592</v>
      </c>
    </row>
    <row r="1297" ht="15.75" customHeight="1">
      <c r="A1297" s="3" t="str">
        <f>IFERROR(__xludf.DUMMYFUNCTION("LOWER(SUBSTITUTE(REGEXREPLACE(B1297, ""[^a-zA-Z\s]"", """"), "" "", ""-""))"),"how-long-will-it-take-to-learn-sign-language")</f>
        <v>how-long-will-it-take-to-learn-sign-language</v>
      </c>
      <c r="B1297" s="3" t="s">
        <v>2593</v>
      </c>
      <c r="C1297" s="3" t="s">
        <v>2594</v>
      </c>
    </row>
    <row r="1298" ht="15.75" customHeight="1">
      <c r="A1298" s="3" t="str">
        <f>IFERROR(__xludf.DUMMYFUNCTION("LOWER(SUBSTITUTE(REGEXREPLACE(B1298, ""[^a-zA-Z\s]"", """"), "" "", ""-""))"),"learn-spanish-classes-near-me")</f>
        <v>learn-spanish-classes-near-me</v>
      </c>
      <c r="B1298" s="3" t="s">
        <v>2595</v>
      </c>
      <c r="C1298" s="3" t="s">
        <v>2596</v>
      </c>
    </row>
    <row r="1299" ht="15.75" customHeight="1">
      <c r="A1299" s="3" t="str">
        <f>IFERROR(__xludf.DUMMYFUNCTION("LOWER(SUBSTITUTE(REGEXREPLACE(B1299, ""[^a-zA-Z\s]"", """"), "" "", ""-""))"),"learn-play-drums")</f>
        <v>learn-play-drums</v>
      </c>
      <c r="B1299" s="3" t="s">
        <v>2597</v>
      </c>
      <c r="C1299" s="3" t="s">
        <v>2598</v>
      </c>
    </row>
    <row r="1300" ht="15.75" customHeight="1">
      <c r="A1300" s="3" t="str">
        <f>IFERROR(__xludf.DUMMYFUNCTION("LOWER(SUBSTITUTE(REGEXREPLACE(B1300, ""[^a-zA-Z\s]"", """"), "" "", ""-""))"),"best-app-to-use-to-learn-spanish")</f>
        <v>best-app-to-use-to-learn-spanish</v>
      </c>
      <c r="B1300" s="3" t="s">
        <v>2599</v>
      </c>
      <c r="C1300" s="3" t="s">
        <v>2600</v>
      </c>
    </row>
    <row r="1301" ht="15.75" customHeight="1">
      <c r="A1301" s="3" t="str">
        <f>IFERROR(__xludf.DUMMYFUNCTION("LOWER(SUBSTITUTE(REGEXREPLACE(B1301, ""[^a-zA-Z\s]"", """"), "" "", ""-""))"),"best-fighting-styles-to-learn")</f>
        <v>best-fighting-styles-to-learn</v>
      </c>
      <c r="B1301" s="3" t="s">
        <v>2601</v>
      </c>
      <c r="C1301" s="3" t="s">
        <v>2602</v>
      </c>
    </row>
    <row r="1302" ht="15.75" customHeight="1">
      <c r="A1302" s="3" t="str">
        <f>IFERROR(__xludf.DUMMYFUNCTION("LOWER(SUBSTITUTE(REGEXREPLACE(B1302, ""[^a-zA-Z\s]"", """"), "" "", ""-""))"),"what-is-a-new-skill-you-would-like-to-learn-in-college-princeton")</f>
        <v>what-is-a-new-skill-you-would-like-to-learn-in-college-princeton</v>
      </c>
      <c r="B1302" s="3" t="s">
        <v>2603</v>
      </c>
      <c r="C1302" s="3" t="s">
        <v>2604</v>
      </c>
    </row>
    <row r="1303" ht="15.75" customHeight="1">
      <c r="A1303" s="3" t="str">
        <f>IFERROR(__xludf.DUMMYFUNCTION("LOWER(SUBSTITUTE(REGEXREPLACE(B1303, ""[^a-zA-Z\s]"", """"), "" "", ""-""))"),"how-did-douglass-learn-to-read")</f>
        <v>how-did-douglass-learn-to-read</v>
      </c>
      <c r="B1303" s="3" t="s">
        <v>2605</v>
      </c>
      <c r="C1303" s="3" t="s">
        <v>2606</v>
      </c>
    </row>
    <row r="1304" ht="15.75" customHeight="1">
      <c r="A1304" s="3" t="str">
        <f>IFERROR(__xludf.DUMMYFUNCTION("LOWER(SUBSTITUTE(REGEXREPLACE(B1304, ""[^a-zA-Z\s]"", """"), "" "", ""-""))"),"rt-learn-russian")</f>
        <v>rt-learn-russian</v>
      </c>
      <c r="B1304" s="3" t="s">
        <v>2607</v>
      </c>
      <c r="C1304" s="3" t="s">
        <v>2608</v>
      </c>
    </row>
    <row r="1305" ht="15.75" customHeight="1">
      <c r="A1305" s="3" t="str">
        <f>IFERROR(__xludf.DUMMYFUNCTION("LOWER(SUBSTITUTE(REGEXREPLACE(B1305, ""[^a-zA-Z\s]"", """"), "" "", ""-""))"),"what-do-we-learn-about-the-two-main-families-from-the-prince")</f>
        <v>what-do-we-learn-about-the-two-main-families-from-the-prince</v>
      </c>
      <c r="B1305" s="3" t="s">
        <v>2609</v>
      </c>
      <c r="C1305" s="3" t="s">
        <v>2610</v>
      </c>
    </row>
    <row r="1306" ht="15.75" customHeight="1">
      <c r="A1306" s="3" t="str">
        <f>IFERROR(__xludf.DUMMYFUNCTION("LOWER(SUBSTITUTE(REGEXREPLACE(B1306, ""[^a-zA-Z\s]"", """"), "" "", ""-""))"),"best-shows-to-watch-in-spanish-to-learn")</f>
        <v>best-shows-to-watch-in-spanish-to-learn</v>
      </c>
      <c r="B1306" s="3" t="s">
        <v>2611</v>
      </c>
      <c r="C1306" s="3" t="s">
        <v>2612</v>
      </c>
    </row>
    <row r="1307" ht="15.75" customHeight="1">
      <c r="A1307" s="3" t="str">
        <f>IFERROR(__xludf.DUMMYFUNCTION("LOWER(SUBSTITUTE(REGEXREPLACE(B1307, ""[^a-zA-Z\s]"", """"), "" "", ""-""))"),"best-language-app-to-learn-japanese")</f>
        <v>best-language-app-to-learn-japanese</v>
      </c>
      <c r="B1307" s="3" t="s">
        <v>2613</v>
      </c>
      <c r="C1307" s="3" t="s">
        <v>2614</v>
      </c>
    </row>
    <row r="1308" ht="15.75" customHeight="1">
      <c r="A1308" s="3" t="str">
        <f>IFERROR(__xludf.DUMMYFUNCTION("LOWER(SUBSTITUTE(REGEXREPLACE(B1308, ""[^a-zA-Z\s]"", """"), "" "", ""-""))"),"how-to-learn-to-ice-skate-as-an-adult")</f>
        <v>how-to-learn-to-ice-skate-as-an-adult</v>
      </c>
      <c r="B1308" s="3" t="s">
        <v>2615</v>
      </c>
      <c r="C1308" s="3" t="s">
        <v>2616</v>
      </c>
    </row>
    <row r="1309" ht="15.75" customHeight="1">
      <c r="A1309" s="3" t="str">
        <f>IFERROR(__xludf.DUMMYFUNCTION("LOWER(SUBSTITUTE(REGEXREPLACE(B1309, ""[^a-zA-Z\s]"", """"), "" "", ""-""))"),"easiest-rock-songs-to-learn-on-guitar")</f>
        <v>easiest-rock-songs-to-learn-on-guitar</v>
      </c>
      <c r="B1309" s="3" t="s">
        <v>2617</v>
      </c>
      <c r="C1309" s="3" t="s">
        <v>2618</v>
      </c>
    </row>
    <row r="1310" ht="15.75" customHeight="1">
      <c r="A1310" s="3" t="str">
        <f>IFERROR(__xludf.DUMMYFUNCTION("LOWER(SUBSTITUTE(REGEXREPLACE(B1310, ""[^a-zA-Z\s]"", """"), "" "", ""-""))"),"how-to-learn-piano-as-an-adult")</f>
        <v>how-to-learn-piano-as-an-adult</v>
      </c>
      <c r="B1310" s="3" t="s">
        <v>2619</v>
      </c>
      <c r="C1310" s="3" t="s">
        <v>2620</v>
      </c>
    </row>
    <row r="1311" ht="15.75" customHeight="1">
      <c r="A1311" s="3" t="str">
        <f>IFERROR(__xludf.DUMMYFUNCTION("LOWER(SUBSTITUTE(REGEXREPLACE(B1311, ""[^a-zA-Z\s]"", """"), "" "", ""-""))"),"what-should-i-learn-about")</f>
        <v>what-should-i-learn-about</v>
      </c>
      <c r="B1311" s="3" t="s">
        <v>2621</v>
      </c>
      <c r="C1311" s="3" t="s">
        <v>2622</v>
      </c>
    </row>
    <row r="1312" ht="15.75" customHeight="1">
      <c r="A1312" s="3" t="str">
        <f>IFERROR(__xludf.DUMMYFUNCTION("LOWER(SUBSTITUTE(REGEXREPLACE(B1312, ""[^a-zA-Z\s]"", """"), "" "", ""-""))"),"how-to-learn-spanish-at-home")</f>
        <v>how-to-learn-spanish-at-home</v>
      </c>
      <c r="B1312" s="3" t="s">
        <v>2623</v>
      </c>
      <c r="C1312" s="3" t="s">
        <v>2624</v>
      </c>
    </row>
    <row r="1313" ht="15.75" customHeight="1">
      <c r="A1313" s="3" t="str">
        <f>IFERROR(__xludf.DUMMYFUNCTION("LOWER(SUBSTITUTE(REGEXREPLACE(B1313, ""[^a-zA-Z\s]"", """"), "" "", ""-""))"),"is-it-harder-to-learn-piano-or-guitar")</f>
        <v>is-it-harder-to-learn-piano-or-guitar</v>
      </c>
      <c r="B1313" s="3" t="s">
        <v>2625</v>
      </c>
      <c r="C1313" s="3" t="s">
        <v>2626</v>
      </c>
    </row>
    <row r="1314" ht="15.75" customHeight="1">
      <c r="A1314" s="3" t="str">
        <f>IFERROR(__xludf.DUMMYFUNCTION("LOWER(SUBSTITUTE(REGEXREPLACE(B1314, ""[^a-zA-Z\s]"", """"), "" "", ""-""))"),"what-do-th-graders-learn-in-science")</f>
        <v>what-do-th-graders-learn-in-science</v>
      </c>
      <c r="B1314" s="3" t="s">
        <v>2627</v>
      </c>
      <c r="C1314" s="3" t="s">
        <v>2628</v>
      </c>
    </row>
    <row r="1315" ht="15.75" customHeight="1">
      <c r="A1315" s="3" t="str">
        <f>IFERROR(__xludf.DUMMYFUNCTION("LOWER(SUBSTITUTE(REGEXREPLACE(B1315, ""[^a-zA-Z\s]"", """"), "" "", ""-""))"),"apps-to-learn-cantonese")</f>
        <v>apps-to-learn-cantonese</v>
      </c>
      <c r="B1315" s="3" t="s">
        <v>2629</v>
      </c>
      <c r="C1315" s="3" t="s">
        <v>2630</v>
      </c>
    </row>
    <row r="1316" ht="15.75" customHeight="1">
      <c r="A1316" s="3" t="str">
        <f>IFERROR(__xludf.DUMMYFUNCTION("LOWER(SUBSTITUTE(REGEXREPLACE(B1316, ""[^a-zA-Z\s]"", """"), "" "", ""-""))"),"carrus-learn")</f>
        <v>carrus-learn</v>
      </c>
      <c r="B1316" s="3" t="s">
        <v>2631</v>
      </c>
      <c r="C1316" s="3" t="s">
        <v>2632</v>
      </c>
    </row>
    <row r="1317" ht="15.75" customHeight="1">
      <c r="A1317" s="3" t="str">
        <f>IFERROR(__xludf.DUMMYFUNCTION("LOWER(SUBSTITUTE(REGEXREPLACE(B1317, ""[^a-zA-Z\s]"", """"), "" "", ""-""))"),"is-mandarin-chinese-hard-to-learn")</f>
        <v>is-mandarin-chinese-hard-to-learn</v>
      </c>
      <c r="B1317" s="3" t="s">
        <v>2633</v>
      </c>
      <c r="C1317" s="3" t="s">
        <v>2634</v>
      </c>
    </row>
    <row r="1318" ht="15.75" customHeight="1">
      <c r="A1318" s="3" t="str">
        <f>IFERROR(__xludf.DUMMYFUNCTION("LOWER(SUBSTITUTE(REGEXREPLACE(B1318, ""[^a-zA-Z\s]"", """"), "" "", ""-""))"),"learn-tobe")</f>
        <v>learn-tobe</v>
      </c>
      <c r="B1318" s="3" t="s">
        <v>2635</v>
      </c>
      <c r="C1318" s="3" t="s">
        <v>2636</v>
      </c>
    </row>
    <row r="1319" ht="15.75" customHeight="1">
      <c r="A1319" s="3" t="str">
        <f>IFERROR(__xludf.DUMMYFUNCTION("LOWER(SUBSTITUTE(REGEXREPLACE(B1319, ""[^a-zA-Z\s]"", """"), "" "", ""-""))"),"best-free-app-to-learn-tagalog")</f>
        <v>best-free-app-to-learn-tagalog</v>
      </c>
      <c r="B1319" s="3" t="s">
        <v>2637</v>
      </c>
      <c r="C1319" s="3" t="s">
        <v>2638</v>
      </c>
    </row>
    <row r="1320" ht="15.75" customHeight="1">
      <c r="A1320" s="3" t="str">
        <f>IFERROR(__xludf.DUMMYFUNCTION("LOWER(SUBSTITUTE(REGEXREPLACE(B1320, ""[^a-zA-Z\s]"", """"), "" "", ""-""))"),"learn-to-fingerpick-guitar")</f>
        <v>learn-to-fingerpick-guitar</v>
      </c>
      <c r="B1320" s="3" t="s">
        <v>2639</v>
      </c>
      <c r="C1320" s="3" t="s">
        <v>2640</v>
      </c>
    </row>
    <row r="1321" ht="15.75" customHeight="1">
      <c r="A1321" s="3" t="str">
        <f>IFERROR(__xludf.DUMMYFUNCTION("LOWER(SUBSTITUTE(REGEXREPLACE(B1321, ""[^a-zA-Z\s]"", """"), "" "", ""-""))"),"when-do-kids-learn-to-jump")</f>
        <v>when-do-kids-learn-to-jump</v>
      </c>
      <c r="B1321" s="3" t="s">
        <v>2641</v>
      </c>
      <c r="C1321" s="3" t="s">
        <v>2642</v>
      </c>
    </row>
    <row r="1322" ht="15.75" customHeight="1">
      <c r="A1322" s="3" t="str">
        <f>IFERROR(__xludf.DUMMYFUNCTION("LOWER(SUBSTITUTE(REGEXREPLACE(B1322, ""[^a-zA-Z\s]"", """"), "" "", ""-""))"),"i-had-to-learn-to-love-myself")</f>
        <v>i-had-to-learn-to-love-myself</v>
      </c>
      <c r="B1322" s="3" t="s">
        <v>2643</v>
      </c>
      <c r="C1322" s="3" t="s">
        <v>2644</v>
      </c>
    </row>
    <row r="1323" ht="15.75" customHeight="1">
      <c r="A1323" s="3" t="str">
        <f>IFERROR(__xludf.DUMMYFUNCTION("LOWER(SUBSTITUTE(REGEXREPLACE(B1323, ""[^a-zA-Z\s]"", """"), "" "", ""-""))"),"learn-arabic-duolingo")</f>
        <v>learn-arabic-duolingo</v>
      </c>
      <c r="B1323" s="3" t="s">
        <v>2645</v>
      </c>
      <c r="C1323" s="3" t="s">
        <v>2646</v>
      </c>
    </row>
    <row r="1324" ht="15.75" customHeight="1">
      <c r="A1324" s="3" t="str">
        <f>IFERROR(__xludf.DUMMYFUNCTION("LOWER(SUBSTITUTE(REGEXREPLACE(B1324, ""[^a-zA-Z\s]"", """"), "" "", ""-""))"),"how-many-guitar-chords-should-i-learn")</f>
        <v>how-many-guitar-chords-should-i-learn</v>
      </c>
      <c r="B1324" s="3" t="s">
        <v>2647</v>
      </c>
      <c r="C1324" s="3" t="s">
        <v>2648</v>
      </c>
    </row>
    <row r="1325" ht="15.75" customHeight="1">
      <c r="A1325" s="3" t="str">
        <f>IFERROR(__xludf.DUMMYFUNCTION("LOWER(SUBSTITUTE(REGEXREPLACE(B1325, ""[^a-zA-Z\s]"", """"), "" "", ""-""))"),"whats-the-best-martial-art-to-learn")</f>
        <v>whats-the-best-martial-art-to-learn</v>
      </c>
      <c r="B1325" s="3" t="s">
        <v>2649</v>
      </c>
      <c r="C1325" s="3" t="s">
        <v>2650</v>
      </c>
    </row>
    <row r="1326" ht="15.75" customHeight="1">
      <c r="A1326" s="3" t="str">
        <f>IFERROR(__xludf.DUMMYFUNCTION("LOWER(SUBSTITUTE(REGEXREPLACE(B1326, ""[^a-zA-Z\s]"", """"), "" "", ""-""))"),"which-of-the-following-are-good-reasons-to-learn-selfdefense-and-practice-it-regularly")</f>
        <v>which-of-the-following-are-good-reasons-to-learn-selfdefense-and-practice-it-regularly</v>
      </c>
      <c r="B1326" s="3" t="s">
        <v>2651</v>
      </c>
      <c r="C1326" s="3" t="s">
        <v>2652</v>
      </c>
    </row>
    <row r="1327" ht="15.75" customHeight="1">
      <c r="A1327" s="3" t="str">
        <f>IFERROR(__xludf.DUMMYFUNCTION("LOWER(SUBSTITUTE(REGEXREPLACE(B1327, ""[^a-zA-Z\s]"", """"), "" "", ""-""))"),"what-moves-does-pikachu-learn-in-fire-red")</f>
        <v>what-moves-does-pikachu-learn-in-fire-red</v>
      </c>
      <c r="B1327" s="3" t="s">
        <v>2653</v>
      </c>
      <c r="C1327" s="3" t="s">
        <v>2654</v>
      </c>
    </row>
    <row r="1328" ht="15.75" customHeight="1">
      <c r="A1328" s="3" t="str">
        <f>IFERROR(__xludf.DUMMYFUNCTION("LOWER(SUBSTITUTE(REGEXREPLACE(B1328, ""[^a-zA-Z\s]"", """"), "" "", ""-""))"),"where-did-shakira-learn-to-dance")</f>
        <v>where-did-shakira-learn-to-dance</v>
      </c>
      <c r="B1328" s="3" t="s">
        <v>2655</v>
      </c>
      <c r="C1328" s="3" t="s">
        <v>2656</v>
      </c>
    </row>
    <row r="1329" ht="15.75" customHeight="1">
      <c r="A1329" s="3" t="str">
        <f>IFERROR(__xludf.DUMMYFUNCTION("LOWER(SUBSTITUTE(REGEXREPLACE(B1329, ""[^a-zA-Z\s]"", """"), "" "", ""-""))"),"remembering-unix-what-can-learn-them")</f>
        <v>remembering-unix-what-can-learn-them</v>
      </c>
      <c r="B1329" s="3" t="s">
        <v>2657</v>
      </c>
      <c r="C1329" s="3" t="s">
        <v>2658</v>
      </c>
    </row>
    <row r="1330" ht="15.75" customHeight="1">
      <c r="A1330" s="3" t="str">
        <f>IFERROR(__xludf.DUMMYFUNCTION("LOWER(SUBSTITUTE(REGEXREPLACE(B1330, ""[^a-zA-Z\s]"", """"), "" "", ""-""))"),"laugh-and-learn-toy")</f>
        <v>laugh-and-learn-toy</v>
      </c>
      <c r="B1330" s="3" t="s">
        <v>2659</v>
      </c>
      <c r="C1330" s="3" t="s">
        <v>2660</v>
      </c>
    </row>
    <row r="1331" ht="15.75" customHeight="1">
      <c r="A1331" s="3" t="str">
        <f>IFERROR(__xludf.DUMMYFUNCTION("LOWER(SUBSTITUTE(REGEXREPLACE(B1331, ""[^a-zA-Z\s]"", """"), "" "", ""-""))"),"http-hahdocebosaascomlearnsignin")</f>
        <v>http-hahdocebosaascomlearnsignin</v>
      </c>
      <c r="B1331" s="3" t="s">
        <v>2661</v>
      </c>
      <c r="C1331" s="3" t="s">
        <v>2662</v>
      </c>
    </row>
    <row r="1332" ht="15.75" customHeight="1">
      <c r="A1332" s="3" t="str">
        <f>IFERROR(__xludf.DUMMYFUNCTION("LOWER(SUBSTITUTE(REGEXREPLACE(B1332, ""[^a-zA-Z\s]"", """"), "" "", ""-""))"),"reddit-learn-javascript")</f>
        <v>reddit-learn-javascript</v>
      </c>
      <c r="B1332" s="3" t="s">
        <v>2663</v>
      </c>
      <c r="C1332" s="3" t="s">
        <v>2664</v>
      </c>
    </row>
    <row r="1333" ht="15.75" customHeight="1">
      <c r="A1333" s="3" t="str">
        <f>IFERROR(__xludf.DUMMYFUNCTION("LOWER(SUBSTITUTE(REGEXREPLACE(B1333, ""[^a-zA-Z\s]"", """"), "" "", ""-""))"),"is-greek-language-hard-to-learn")</f>
        <v>is-greek-language-hard-to-learn</v>
      </c>
      <c r="B1333" s="3" t="s">
        <v>2665</v>
      </c>
      <c r="C1333" s="3" t="s">
        <v>2666</v>
      </c>
    </row>
    <row r="1334" ht="15.75" customHeight="1">
      <c r="A1334" s="3" t="str">
        <f>IFERROR(__xludf.DUMMYFUNCTION("LOWER(SUBSTITUTE(REGEXREPLACE(B1334, ""[^a-zA-Z\s]"", """"), "" "", ""-""))"),"how-to-learn-an-australian-accent")</f>
        <v>how-to-learn-an-australian-accent</v>
      </c>
      <c r="B1334" s="3" t="s">
        <v>2667</v>
      </c>
      <c r="C1334" s="3" t="s">
        <v>2668</v>
      </c>
    </row>
    <row r="1335" ht="15.75" customHeight="1">
      <c r="A1335" s="3" t="str">
        <f>IFERROR(__xludf.DUMMYFUNCTION("LOWER(SUBSTITUTE(REGEXREPLACE(B1335, ""[^a-zA-Z\s]"", """"), "" "", ""-""))"),"how-long-does-it-take-to-learn-guitar")</f>
        <v>how-long-does-it-take-to-learn-guitar</v>
      </c>
      <c r="B1335" s="3" t="s">
        <v>2669</v>
      </c>
      <c r="C1335" s="3" t="s">
        <v>2670</v>
      </c>
    </row>
    <row r="1336" ht="15.75" customHeight="1">
      <c r="A1336" s="3" t="str">
        <f>IFERROR(__xludf.DUMMYFUNCTION("LOWER(SUBSTITUTE(REGEXREPLACE(B1336, ""[^a-zA-Z\s]"", """"), "" "", ""-""))"),"good-piano-songs-to-learn")</f>
        <v>good-piano-songs-to-learn</v>
      </c>
      <c r="B1336" s="3" t="s">
        <v>2671</v>
      </c>
      <c r="C1336" s="3" t="s">
        <v>2672</v>
      </c>
    </row>
    <row r="1337" ht="15.75" customHeight="1">
      <c r="A1337" s="3" t="str">
        <f>IFERROR(__xludf.DUMMYFUNCTION("LOWER(SUBSTITUTE(REGEXREPLACE(B1337, ""[^a-zA-Z\s]"", """"), "" "", ""-""))"),"how-difficult-is-it-to-learn-italian")</f>
        <v>how-difficult-is-it-to-learn-italian</v>
      </c>
      <c r="B1337" s="3" t="s">
        <v>2673</v>
      </c>
      <c r="C1337" s="3" t="s">
        <v>2674</v>
      </c>
    </row>
    <row r="1338" ht="15.75" customHeight="1">
      <c r="A1338" s="3" t="str">
        <f>IFERROR(__xludf.DUMMYFUNCTION("LOWER(SUBSTITUTE(REGEXREPLACE(B1338, ""[^a-zA-Z\s]"", """"), "" "", ""-""))"),"what-is-the-hardest-code-language-to-learn")</f>
        <v>what-is-the-hardest-code-language-to-learn</v>
      </c>
      <c r="B1338" s="3" t="s">
        <v>2675</v>
      </c>
      <c r="C1338" s="3" t="s">
        <v>2676</v>
      </c>
    </row>
    <row r="1339" ht="15.75" customHeight="1">
      <c r="A1339" s="3" t="str">
        <f>IFERROR(__xludf.DUMMYFUNCTION("LOWER(SUBSTITUTE(REGEXREPLACE(B1339, ""[^a-zA-Z\s]"", """"), "" "", ""-""))"),"learn-how-to-sign-youtube")</f>
        <v>learn-how-to-sign-youtube</v>
      </c>
      <c r="B1339" s="3" t="s">
        <v>2677</v>
      </c>
      <c r="C1339" s="3" t="s">
        <v>2678</v>
      </c>
    </row>
    <row r="1340" ht="15.75" customHeight="1">
      <c r="A1340" s="3" t="str">
        <f>IFERROR(__xludf.DUMMYFUNCTION("LOWER(SUBSTITUTE(REGEXREPLACE(B1340, ""[^a-zA-Z\s]"", """"), "" "", ""-""))"),"classes-to-learn-sign-language-near-me")</f>
        <v>classes-to-learn-sign-language-near-me</v>
      </c>
      <c r="B1340" s="3" t="s">
        <v>2679</v>
      </c>
      <c r="C1340" s="3" t="s">
        <v>2680</v>
      </c>
    </row>
    <row r="1341" ht="15.75" customHeight="1">
      <c r="A1341" s="3" t="str">
        <f>IFERROR(__xludf.DUMMYFUNCTION("LOWER(SUBSTITUTE(REGEXREPLACE(B1341, ""[^a-zA-Z\s]"", """"), "" "", ""-""))"),"is-korean-language-hard-to-learn")</f>
        <v>is-korean-language-hard-to-learn</v>
      </c>
      <c r="B1341" s="3" t="s">
        <v>2681</v>
      </c>
      <c r="C1341" s="3" t="s">
        <v>2682</v>
      </c>
    </row>
    <row r="1342" ht="15.75" customHeight="1">
      <c r="A1342" s="3" t="str">
        <f>IFERROR(__xludf.DUMMYFUNCTION("LOWER(SUBSTITUTE(REGEXREPLACE(B1342, ""[^a-zA-Z\s]"", """"), "" "", ""-""))"),"most-important-scales-to-learn-on-guitar")</f>
        <v>most-important-scales-to-learn-on-guitar</v>
      </c>
      <c r="B1342" s="3" t="s">
        <v>2683</v>
      </c>
      <c r="C1342" s="3" t="s">
        <v>2684</v>
      </c>
    </row>
    <row r="1343" ht="15.75" customHeight="1">
      <c r="A1343" s="3" t="str">
        <f>IFERROR(__xludf.DUMMYFUNCTION("LOWER(SUBSTITUTE(REGEXREPLACE(B1343, ""[^a-zA-Z\s]"", """"), "" "", ""-""))"),"books-to-learn-japanese")</f>
        <v>books-to-learn-japanese</v>
      </c>
      <c r="B1343" s="3" t="s">
        <v>2685</v>
      </c>
      <c r="C1343" s="3" t="s">
        <v>2686</v>
      </c>
    </row>
    <row r="1344" ht="15.75" customHeight="1">
      <c r="A1344" s="3" t="str">
        <f>IFERROR(__xludf.DUMMYFUNCTION("LOWER(SUBSTITUTE(REGEXREPLACE(B1344, ""[^a-zA-Z\s]"", """"), "" "", ""-""))"),"what-is-the-best-guitar-for-a-child-to-learn-on")</f>
        <v>what-is-the-best-guitar-for-a-child-to-learn-on</v>
      </c>
      <c r="B1344" s="3" t="s">
        <v>2687</v>
      </c>
      <c r="C1344" s="3" t="s">
        <v>2688</v>
      </c>
    </row>
    <row r="1345" ht="15.75" customHeight="1">
      <c r="A1345" s="3" t="str">
        <f>IFERROR(__xludf.DUMMYFUNCTION("LOWER(SUBSTITUTE(REGEXREPLACE(B1345, ""[^a-zA-Z\s]"", """"), "" "", ""-""))"),"learn-to-lock-pick-set")</f>
        <v>learn-to-lock-pick-set</v>
      </c>
      <c r="B1345" s="3" t="s">
        <v>2689</v>
      </c>
      <c r="C1345" s="3" t="s">
        <v>2690</v>
      </c>
    </row>
    <row r="1346" ht="15.75" customHeight="1">
      <c r="A1346" s="3" t="str">
        <f>IFERROR(__xludf.DUMMYFUNCTION("LOWER(SUBSTITUTE(REGEXREPLACE(B1346, ""[^a-zA-Z\s]"", """"), "" "", ""-""))"),"learn-to-play-mandolin")</f>
        <v>learn-to-play-mandolin</v>
      </c>
      <c r="B1346" s="3" t="s">
        <v>2691</v>
      </c>
      <c r="C1346" s="3" t="s">
        <v>2692</v>
      </c>
    </row>
    <row r="1347" ht="15.75" customHeight="1">
      <c r="A1347" s="3" t="str">
        <f>IFERROR(__xludf.DUMMYFUNCTION("LOWER(SUBSTITUTE(REGEXREPLACE(B1347, ""[^a-zA-Z\s]"", """"), "" "", ""-""))"),"hardest-coding-languages-to-learn")</f>
        <v>hardest-coding-languages-to-learn</v>
      </c>
      <c r="B1347" s="3" t="s">
        <v>2693</v>
      </c>
      <c r="C1347" s="3" t="s">
        <v>2694</v>
      </c>
    </row>
    <row r="1348" ht="15.75" customHeight="1">
      <c r="A1348" s="3" t="str">
        <f>IFERROR(__xludf.DUMMYFUNCTION("LOWER(SUBSTITUTE(REGEXREPLACE(B1348, ""[^a-zA-Z\s]"", """"), "" "", ""-""))"),"can-you-learn-to-love-someone-youre-not-attracted-to")</f>
        <v>can-you-learn-to-love-someone-youre-not-attracted-to</v>
      </c>
      <c r="B1348" s="3" t="s">
        <v>2695</v>
      </c>
      <c r="C1348" s="3" t="s">
        <v>2696</v>
      </c>
    </row>
    <row r="1349" ht="15.75" customHeight="1">
      <c r="A1349" s="3" t="str">
        <f>IFERROR(__xludf.DUMMYFUNCTION("LOWER(SUBSTITUTE(REGEXREPLACE(B1349, ""[^a-zA-Z\s]"", """"), "" "", ""-""))"),"how-long-does-it-take-to-learn-the-guitar")</f>
        <v>how-long-does-it-take-to-learn-the-guitar</v>
      </c>
      <c r="B1349" s="3" t="s">
        <v>2697</v>
      </c>
      <c r="C1349" s="3" t="s">
        <v>2698</v>
      </c>
    </row>
    <row r="1350" ht="15.75" customHeight="1">
      <c r="A1350" s="3" t="str">
        <f>IFERROR(__xludf.DUMMYFUNCTION("LOWER(SUBSTITUTE(REGEXREPLACE(B1350, ""[^a-zA-Z\s]"", """"), "" "", ""-""))"),"is-telugu-a-hard-language-to-learn")</f>
        <v>is-telugu-a-hard-language-to-learn</v>
      </c>
      <c r="B1350" s="3" t="s">
        <v>2699</v>
      </c>
      <c r="C1350" s="3" t="s">
        <v>2700</v>
      </c>
    </row>
    <row r="1351" ht="15.75" customHeight="1">
      <c r="A1351" s="3" t="str">
        <f>IFERROR(__xludf.DUMMYFUNCTION("LOWER(SUBSTITUTE(REGEXREPLACE(B1351, ""[^a-zA-Z\s]"", """"), "" "", ""-""))"),"how-do-scientists-use-seismic-waves-to-learn-about-earths-interior")</f>
        <v>how-do-scientists-use-seismic-waves-to-learn-about-earths-interior</v>
      </c>
      <c r="B1351" s="3" t="s">
        <v>2701</v>
      </c>
      <c r="C1351" s="3" t="s">
        <v>2702</v>
      </c>
    </row>
    <row r="1352" ht="15.75" customHeight="1">
      <c r="A1352" s="3" t="str">
        <f>IFERROR(__xludf.DUMMYFUNCTION("LOWER(SUBSTITUTE(REGEXREPLACE(B1352, ""[^a-zA-Z\s]"", """"), "" "", ""-""))"),"easy-acoustic-songs-to-learn")</f>
        <v>easy-acoustic-songs-to-learn</v>
      </c>
      <c r="B1352" s="3" t="s">
        <v>2703</v>
      </c>
      <c r="C1352" s="3" t="s">
        <v>2704</v>
      </c>
    </row>
    <row r="1353" ht="15.75" customHeight="1">
      <c r="A1353" s="3" t="str">
        <f>IFERROR(__xludf.DUMMYFUNCTION("LOWER(SUBSTITUTE(REGEXREPLACE(B1353, ""[^a-zA-Z\s]"", """"), "" "", ""-""))"),"scikit-learn-random-forest-regression")</f>
        <v>scikit-learn-random-forest-regression</v>
      </c>
      <c r="B1353" s="3" t="s">
        <v>2705</v>
      </c>
      <c r="C1353" s="3" t="s">
        <v>2706</v>
      </c>
    </row>
    <row r="1354" ht="15.75" customHeight="1">
      <c r="A1354" s="3" t="str">
        <f>IFERROR(__xludf.DUMMYFUNCTION("LOWER(SUBSTITUTE(REGEXREPLACE(B1354, ""[^a-zA-Z\s]"", """"), "" "", ""-""))"),"is-it-easy-to-learn-the-banjo")</f>
        <v>is-it-easy-to-learn-the-banjo</v>
      </c>
      <c r="B1354" s="3" t="s">
        <v>2707</v>
      </c>
      <c r="C1354" s="3" t="s">
        <v>2708</v>
      </c>
    </row>
    <row r="1355" ht="15.75" customHeight="1">
      <c r="A1355" s="3" t="str">
        <f>IFERROR(__xludf.DUMMYFUNCTION("LOWER(SUBSTITUTE(REGEXREPLACE(B1355, ""[^a-zA-Z\s]"", """"), "" "", ""-""))"),"funnest-languages-to-learn")</f>
        <v>funnest-languages-to-learn</v>
      </c>
      <c r="B1355" s="3" t="s">
        <v>2709</v>
      </c>
      <c r="C1355" s="3" t="s">
        <v>2710</v>
      </c>
    </row>
    <row r="1356" ht="15.75" customHeight="1">
      <c r="A1356" s="3" t="str">
        <f>IFERROR(__xludf.DUMMYFUNCTION("LOWER(SUBSTITUTE(REGEXREPLACE(B1356, ""[^a-zA-Z\s]"", """"), "" "", ""-""))"),"pokemon-that-can-learn-flash-fire-red")</f>
        <v>pokemon-that-can-learn-flash-fire-red</v>
      </c>
      <c r="B1356" s="3" t="s">
        <v>2711</v>
      </c>
      <c r="C1356" s="3" t="s">
        <v>2712</v>
      </c>
    </row>
    <row r="1357" ht="15.75" customHeight="1">
      <c r="A1357" s="3" t="str">
        <f>IFERROR(__xludf.DUMMYFUNCTION("LOWER(SUBSTITUTE(REGEXREPLACE(B1357, ""[^a-zA-Z\s]"", """"), "" "", ""-""))"),"learn-to-suture-kit")</f>
        <v>learn-to-suture-kit</v>
      </c>
      <c r="B1357" s="3" t="s">
        <v>2713</v>
      </c>
      <c r="C1357" s="3" t="s">
        <v>2714</v>
      </c>
    </row>
    <row r="1358" ht="15.75" customHeight="1">
      <c r="A1358" s="3" t="str">
        <f>IFERROR(__xludf.DUMMYFUNCTION("LOWER(SUBSTITUTE(REGEXREPLACE(B1358, ""[^a-zA-Z\s]"", """"), "" "", ""-""))"),"games-to-learn-python")</f>
        <v>games-to-learn-python</v>
      </c>
      <c r="B1358" s="3" t="s">
        <v>2715</v>
      </c>
      <c r="C1358" s="3" t="s">
        <v>2716</v>
      </c>
    </row>
    <row r="1359" ht="15.75" customHeight="1">
      <c r="A1359" s="3" t="str">
        <f>IFERROR(__xludf.DUMMYFUNCTION("LOWER(SUBSTITUTE(REGEXREPLACE(B1359, ""[^a-zA-Z\s]"", """"), "" "", ""-""))"),"fun-line-dances-to-learn")</f>
        <v>fun-line-dances-to-learn</v>
      </c>
      <c r="B1359" s="3" t="s">
        <v>2717</v>
      </c>
      <c r="C1359" s="3" t="s">
        <v>2718</v>
      </c>
    </row>
    <row r="1360" ht="15.75" customHeight="1">
      <c r="A1360" s="3" t="str">
        <f>IFERROR(__xludf.DUMMYFUNCTION("LOWER(SUBSTITUTE(REGEXREPLACE(B1360, ""[^a-zA-Z\s]"", """"), "" "", ""-""))"),"best-code-to-learn-for-cyber-security")</f>
        <v>best-code-to-learn-for-cyber-security</v>
      </c>
      <c r="B1360" s="3" t="s">
        <v>2719</v>
      </c>
      <c r="C1360" s="3" t="s">
        <v>2720</v>
      </c>
    </row>
    <row r="1361" ht="15.75" customHeight="1">
      <c r="A1361" s="3" t="str">
        <f>IFERROR(__xludf.DUMMYFUNCTION("LOWER(SUBSTITUTE(REGEXREPLACE(B1361, ""[^a-zA-Z\s]"", """"), "" "", ""-""))"),"best-app-to-learn-tagalog")</f>
        <v>best-app-to-learn-tagalog</v>
      </c>
      <c r="B1361" s="3" t="s">
        <v>2721</v>
      </c>
      <c r="C1361" s="3" t="s">
        <v>2722</v>
      </c>
    </row>
    <row r="1362" ht="15.75" customHeight="1">
      <c r="A1362" s="3" t="str">
        <f>IFERROR(__xludf.DUMMYFUNCTION("LOWER(SUBSTITUTE(REGEXREPLACE(B1362, ""[^a-zA-Z\s]"", """"), "" "", ""-""))"),"easy-songs-to-learn-on-uke")</f>
        <v>easy-songs-to-learn-on-uke</v>
      </c>
      <c r="B1362" s="3" t="s">
        <v>2723</v>
      </c>
      <c r="C1362" s="3" t="s">
        <v>2724</v>
      </c>
    </row>
    <row r="1363" ht="15.75" customHeight="1">
      <c r="A1363" s="3" t="str">
        <f>IFERROR(__xludf.DUMMYFUNCTION("LOWER(SUBSTITUTE(REGEXREPLACE(B1363, ""[^a-zA-Z\s]"", """"), "" "", ""-""))"),"different-trades-to-learn-for-females")</f>
        <v>different-trades-to-learn-for-females</v>
      </c>
      <c r="B1363" s="3" t="s">
        <v>2725</v>
      </c>
      <c r="C1363" s="3" t="s">
        <v>2726</v>
      </c>
    </row>
    <row r="1364" ht="15.75" customHeight="1">
      <c r="A1364" s="3" t="str">
        <f>IFERROR(__xludf.DUMMYFUNCTION("LOWER(SUBSTITUTE(REGEXREPLACE(B1364, ""[^a-zA-Z\s]"", """"), "" "", ""-""))"),"learn-in-past-tense")</f>
        <v>learn-in-past-tense</v>
      </c>
      <c r="B1364" s="3" t="s">
        <v>2727</v>
      </c>
      <c r="C1364" s="3" t="s">
        <v>2728</v>
      </c>
    </row>
    <row r="1365" ht="15.75" customHeight="1">
      <c r="A1365" s="3" t="str">
        <f>IFERROR(__xludf.DUMMYFUNCTION("LOWER(SUBSTITUTE(REGEXREPLACE(B1365, ""[^a-zA-Z\s]"", """"), "" "", ""-""))"),"easiest-asian-language-to-learn")</f>
        <v>easiest-asian-language-to-learn</v>
      </c>
      <c r="B1365" s="3" t="s">
        <v>2729</v>
      </c>
      <c r="C1365" s="3" t="s">
        <v>2730</v>
      </c>
    </row>
    <row r="1366" ht="15.75" customHeight="1">
      <c r="A1366" s="3" t="str">
        <f>IFERROR(__xludf.DUMMYFUNCTION("LOWER(SUBSTITUTE(REGEXREPLACE(B1366, ""[^a-zA-Z\s]"", """"), "" "", ""-""))"),"how-to-self-learn-guitar")</f>
        <v>how-to-self-learn-guitar</v>
      </c>
      <c r="B1366" s="3" t="s">
        <v>2731</v>
      </c>
      <c r="C1366" s="3" t="s">
        <v>2732</v>
      </c>
    </row>
    <row r="1367" ht="15.75" customHeight="1">
      <c r="A1367" s="3" t="str">
        <f>IFERROR(__xludf.DUMMYFUNCTION("LOWER(SUBSTITUTE(REGEXREPLACE(B1367, ""[^a-zA-Z\s]"", """"), "" "", ""-""))"),"is-american-sign-language-easy-to-learn")</f>
        <v>is-american-sign-language-easy-to-learn</v>
      </c>
      <c r="B1367" s="3" t="s">
        <v>2733</v>
      </c>
      <c r="C1367" s="3" t="s">
        <v>2734</v>
      </c>
    </row>
    <row r="1368" ht="15.75" customHeight="1">
      <c r="A1368" s="3" t="str">
        <f>IFERROR(__xludf.DUMMYFUNCTION("LOWER(SUBSTITUTE(REGEXREPLACE(B1368, ""[^a-zA-Z\s]"", """"), "" "", ""-""))"),"hardest-instruments-to-learn-ranked")</f>
        <v>hardest-instruments-to-learn-ranked</v>
      </c>
      <c r="B1368" s="3" t="s">
        <v>2735</v>
      </c>
      <c r="C1368" s="3" t="s">
        <v>2736</v>
      </c>
    </row>
    <row r="1369" ht="15.75" customHeight="1">
      <c r="A1369" s="3" t="str">
        <f>IFERROR(__xludf.DUMMYFUNCTION("LOWER(SUBSTITUTE(REGEXREPLACE(B1369, ""[^a-zA-Z\s]"", """"), "" "", ""-""))"),"how-long-does-japanese-take-to-learn")</f>
        <v>how-long-does-japanese-take-to-learn</v>
      </c>
      <c r="B1369" s="3" t="s">
        <v>2737</v>
      </c>
      <c r="C1369" s="3" t="s">
        <v>2738</v>
      </c>
    </row>
    <row r="1370" ht="15.75" customHeight="1">
      <c r="A1370" s="3" t="str">
        <f>IFERROR(__xludf.DUMMYFUNCTION("LOWER(SUBSTITUTE(REGEXREPLACE(B1370, ""[^a-zA-Z\s]"", """"), "" "", ""-""))"),"easy-way-to-learn-chess")</f>
        <v>easy-way-to-learn-chess</v>
      </c>
      <c r="B1370" s="3" t="s">
        <v>2739</v>
      </c>
      <c r="C1370" s="3" t="s">
        <v>2740</v>
      </c>
    </row>
    <row r="1371" ht="15.75" customHeight="1">
      <c r="A1371" s="3" t="str">
        <f>IFERROR(__xludf.DUMMYFUNCTION("LOWER(SUBSTITUTE(REGEXREPLACE(B1371, ""[^a-zA-Z\s]"", """"), "" "", ""-""))"),"learn-mandarin-duolingo")</f>
        <v>learn-mandarin-duolingo</v>
      </c>
      <c r="B1371" s="3" t="s">
        <v>2741</v>
      </c>
      <c r="C1371" s="3" t="s">
        <v>2742</v>
      </c>
    </row>
    <row r="1372" ht="15.75" customHeight="1">
      <c r="A1372" s="3" t="str">
        <f>IFERROR(__xludf.DUMMYFUNCTION("LOWER(SUBSTITUTE(REGEXREPLACE(B1372, ""[^a-zA-Z\s]"", """"), "" "", ""-""))"),"tv-shows-to-learn-spanish")</f>
        <v>tv-shows-to-learn-spanish</v>
      </c>
      <c r="B1372" s="3" t="s">
        <v>2743</v>
      </c>
      <c r="C1372" s="3" t="s">
        <v>2744</v>
      </c>
    </row>
    <row r="1373" ht="15.75" customHeight="1">
      <c r="A1373" s="3" t="str">
        <f>IFERROR(__xludf.DUMMYFUNCTION("LOWER(SUBSTITUTE(REGEXREPLACE(B1373, ""[^a-zA-Z\s]"", """"), "" "", ""-""))"),"what-is-the--hardest-instrument-to-learn")</f>
        <v>what-is-the--hardest-instrument-to-learn</v>
      </c>
      <c r="B1373" s="3" t="s">
        <v>2745</v>
      </c>
      <c r="C1373" s="3" t="s">
        <v>2746</v>
      </c>
    </row>
    <row r="1374" ht="15.75" customHeight="1">
      <c r="A1374" s="3" t="str">
        <f>IFERROR(__xludf.DUMMYFUNCTION("LOWER(SUBSTITUTE(REGEXREPLACE(B1374, ""[^a-zA-Z\s]"", """"), "" "", ""-""))"),"can-you-learn-italian-on-duolingo")</f>
        <v>can-you-learn-italian-on-duolingo</v>
      </c>
      <c r="B1374" s="3" t="s">
        <v>2747</v>
      </c>
      <c r="C1374" s="3" t="s">
        <v>2748</v>
      </c>
    </row>
    <row r="1375" ht="15.75" customHeight="1">
      <c r="A1375" s="3" t="str">
        <f>IFERROR(__xludf.DUMMYFUNCTION("LOWER(SUBSTITUTE(REGEXREPLACE(B1375, ""[^a-zA-Z\s]"", """"), "" "", ""-""))"),"learn-solidworks-pdf-download")</f>
        <v>learn-solidworks-pdf-download</v>
      </c>
      <c r="B1375" s="3" t="s">
        <v>2749</v>
      </c>
      <c r="C1375" s="3" t="s">
        <v>2750</v>
      </c>
    </row>
    <row r="1376" ht="15.75" customHeight="1">
      <c r="A1376" s="3" t="str">
        <f>IFERROR(__xludf.DUMMYFUNCTION("LOWER(SUBSTITUTE(REGEXREPLACE(B1376, ""[^a-zA-Z\s]"", """"), "" "", ""-""))"),"is-it-hard-to-learn-acoustic-guitar")</f>
        <v>is-it-hard-to-learn-acoustic-guitar</v>
      </c>
      <c r="B1376" s="3" t="s">
        <v>2751</v>
      </c>
      <c r="C1376" s="3" t="s">
        <v>2752</v>
      </c>
    </row>
    <row r="1377" ht="15.75" customHeight="1">
      <c r="A1377" s="3" t="str">
        <f>IFERROR(__xludf.DUMMYFUNCTION("LOWER(SUBSTITUTE(REGEXREPLACE(B1377, ""[^a-zA-Z\s]"", """"), "" "", ""-""))"),"what-can-we-learn-from-shakespeare")</f>
        <v>what-can-we-learn-from-shakespeare</v>
      </c>
      <c r="B1377" s="3" t="s">
        <v>2753</v>
      </c>
      <c r="C1377" s="3" t="s">
        <v>2754</v>
      </c>
    </row>
    <row r="1378" ht="15.75" customHeight="1">
      <c r="A1378" s="3" t="str">
        <f>IFERROR(__xludf.DUMMYFUNCTION("LOWER(SUBSTITUTE(REGEXREPLACE(B1378, ""[^a-zA-Z\s]"", """"), "" "", ""-""))"),"can-you-learn-languages-in-your-sleep")</f>
        <v>can-you-learn-languages-in-your-sleep</v>
      </c>
      <c r="B1378" s="3" t="s">
        <v>2755</v>
      </c>
      <c r="C1378" s="3" t="s">
        <v>2756</v>
      </c>
    </row>
    <row r="1379" ht="15.75" customHeight="1">
      <c r="A1379" s="3" t="str">
        <f>IFERROR(__xludf.DUMMYFUNCTION("LOWER(SUBSTITUTE(REGEXREPLACE(B1379, ""[^a-zA-Z\s]"", """"), "" "", ""-""))"),"what-grade-do-kids-learn-long-division")</f>
        <v>what-grade-do-kids-learn-long-division</v>
      </c>
      <c r="B1379" s="3" t="s">
        <v>2757</v>
      </c>
      <c r="C1379" s="3" t="s">
        <v>2758</v>
      </c>
    </row>
    <row r="1380" ht="15.75" customHeight="1">
      <c r="A1380" s="3" t="str">
        <f>IFERROR(__xludf.DUMMYFUNCTION("LOWER(SUBSTITUTE(REGEXREPLACE(B1380, ""[^a-zA-Z\s]"", """"), "" "", ""-""))"),"fun-skills-to-learn-in-college")</f>
        <v>fun-skills-to-learn-in-college</v>
      </c>
      <c r="B1380" s="3" t="s">
        <v>2759</v>
      </c>
      <c r="C1380" s="3" t="s">
        <v>2760</v>
      </c>
    </row>
    <row r="1381" ht="15.75" customHeight="1">
      <c r="A1381" s="3" t="str">
        <f>IFERROR(__xludf.DUMMYFUNCTION("LOWER(SUBSTITUTE(REGEXREPLACE(B1381, ""[^a-zA-Z\s]"", """"), "" "", ""-""))"),"learn-to-fly-download")</f>
        <v>learn-to-fly-download</v>
      </c>
      <c r="B1381" s="3" t="s">
        <v>2761</v>
      </c>
      <c r="C1381" s="3" t="s">
        <v>2762</v>
      </c>
    </row>
    <row r="1382" ht="15.75" customHeight="1">
      <c r="A1382" s="3" t="str">
        <f>IFERROR(__xludf.DUMMYFUNCTION("LOWER(SUBSTITUTE(REGEXREPLACE(B1382, ""[^a-zA-Z\s]"", """"), "" "", ""-""))"),"how-did-frederick-douglass-learn-to-read")</f>
        <v>how-did-frederick-douglass-learn-to-read</v>
      </c>
      <c r="B1382" s="3" t="s">
        <v>2763</v>
      </c>
      <c r="C1382" s="3" t="s">
        <v>2764</v>
      </c>
    </row>
    <row r="1383" ht="15.75" customHeight="1">
      <c r="A1383" s="3" t="str">
        <f>IFERROR(__xludf.DUMMYFUNCTION("LOWER(SUBSTITUTE(REGEXREPLACE(B1383, ""[^a-zA-Z\s]"", """"), "" "", ""-""))"),"best-way-to-learn-thai")</f>
        <v>best-way-to-learn-thai</v>
      </c>
      <c r="B1383" s="3" t="s">
        <v>2765</v>
      </c>
      <c r="C1383" s="3" t="s">
        <v>2766</v>
      </c>
    </row>
    <row r="1384" ht="15.75" customHeight="1">
      <c r="A1384" s="3" t="str">
        <f>IFERROR(__xludf.DUMMYFUNCTION("LOWER(SUBSTITUTE(REGEXREPLACE(B1384, ""[^a-zA-Z\s]"", """"), "" "", ""-""))"),"learn-adobe-analytics-online")</f>
        <v>learn-adobe-analytics-online</v>
      </c>
      <c r="B1384" s="3" t="s">
        <v>2767</v>
      </c>
      <c r="C1384" s="3" t="s">
        <v>2768</v>
      </c>
    </row>
    <row r="1385" ht="15.75" customHeight="1">
      <c r="A1385" s="3" t="str">
        <f>IFERROR(__xludf.DUMMYFUNCTION("LOWER(SUBSTITUTE(REGEXREPLACE(B1385, ""[^a-zA-Z\s]"", """"), "" "", ""-""))"),"what-is-the-hardest-instrument-to-learn")</f>
        <v>what-is-the-hardest-instrument-to-learn</v>
      </c>
      <c r="B1385" s="3" t="s">
        <v>2769</v>
      </c>
      <c r="C1385" s="3" t="s">
        <v>2770</v>
      </c>
    </row>
    <row r="1386" ht="15.75" customHeight="1">
      <c r="A1386" s="3" t="str">
        <f>IFERROR(__xludf.DUMMYFUNCTION("LOWER(SUBSTITUTE(REGEXREPLACE(B1386, ""[^a-zA-Z\s]"", """"), "" "", ""-""))"),"when-do-u-learn-trigonometry")</f>
        <v>when-do-u-learn-trigonometry</v>
      </c>
      <c r="B1386" s="3" t="s">
        <v>2771</v>
      </c>
      <c r="C1386" s="3" t="s">
        <v>2772</v>
      </c>
    </row>
    <row r="1387" ht="15.75" customHeight="1">
      <c r="A1387" s="3" t="str">
        <f>IFERROR(__xludf.DUMMYFUNCTION("LOWER(SUBSTITUTE(REGEXREPLACE(B1387, ""[^a-zA-Z\s]"", """"), "" "", ""-""))"),"easy-songs-to-learn-on-guitar-acoustic")</f>
        <v>easy-songs-to-learn-on-guitar-acoustic</v>
      </c>
      <c r="B1387" s="3" t="s">
        <v>2773</v>
      </c>
      <c r="C1387" s="3" t="s">
        <v>2774</v>
      </c>
    </row>
    <row r="1388" ht="15.75" customHeight="1">
      <c r="A1388" s="3" t="str">
        <f>IFERROR(__xludf.DUMMYFUNCTION("LOWER(SUBSTITUTE(REGEXREPLACE(B1388, ""[^a-zA-Z\s]"", """"), "" "", ""-""))"),"what-grade-do-students-learn-division")</f>
        <v>what-grade-do-students-learn-division</v>
      </c>
      <c r="B1388" s="3" t="s">
        <v>2775</v>
      </c>
      <c r="C1388" s="3" t="s">
        <v>2776</v>
      </c>
    </row>
    <row r="1389" ht="15.75" customHeight="1">
      <c r="A1389" s="3" t="str">
        <f>IFERROR(__xludf.DUMMYFUNCTION("LOWER(SUBSTITUTE(REGEXREPLACE(B1389, ""[^a-zA-Z\s]"", """"), "" "", ""-""))"),"which-pokemon-can-learn-false-swipe")</f>
        <v>which-pokemon-can-learn-false-swipe</v>
      </c>
      <c r="B1389" s="3" t="s">
        <v>2777</v>
      </c>
      <c r="C1389" s="3" t="s">
        <v>2778</v>
      </c>
    </row>
    <row r="1390" ht="15.75" customHeight="1">
      <c r="A1390" s="3" t="str">
        <f>IFERROR(__xludf.DUMMYFUNCTION("LOWER(SUBSTITUTE(REGEXREPLACE(B1390, ""[^a-zA-Z\s]"", """"), "" "", ""-""))"),"can-i-learn-to-drive-in--days")</f>
        <v>can-i-learn-to-drive-in--days</v>
      </c>
      <c r="B1390" s="3" t="s">
        <v>2779</v>
      </c>
      <c r="C1390" s="3" t="s">
        <v>2780</v>
      </c>
    </row>
    <row r="1391" ht="15.75" customHeight="1">
      <c r="A1391" s="3" t="str">
        <f>IFERROR(__xludf.DUMMYFUNCTION("LOWER(SUBSTITUTE(REGEXREPLACE(B1391, ""[^a-zA-Z\s]"", """"), "" "", ""-""))"),"learn-chinese-duolingo")</f>
        <v>learn-chinese-duolingo</v>
      </c>
      <c r="B1391" s="3" t="s">
        <v>2781</v>
      </c>
      <c r="C1391" s="3" t="s">
        <v>2782</v>
      </c>
    </row>
    <row r="1392" ht="15.75" customHeight="1">
      <c r="A1392" s="3" t="str">
        <f>IFERROR(__xludf.DUMMYFUNCTION("LOWER(SUBSTITUTE(REGEXREPLACE(B1392, ""[^a-zA-Z\s]"", """"), "" "", ""-""))"),"help-baby-learn-to-roll")</f>
        <v>help-baby-learn-to-roll</v>
      </c>
      <c r="B1392" s="3" t="s">
        <v>2783</v>
      </c>
      <c r="C1392" s="3" t="s">
        <v>2784</v>
      </c>
    </row>
    <row r="1393" ht="15.75" customHeight="1">
      <c r="A1393" s="3" t="str">
        <f>IFERROR(__xludf.DUMMYFUNCTION("LOWER(SUBSTITUTE(REGEXREPLACE(B1393, ""[^a-zA-Z\s]"", """"), "" "", ""-""))"),"best-type-of-self-defense-to-learn")</f>
        <v>best-type-of-self-defense-to-learn</v>
      </c>
      <c r="B1393" s="3" t="s">
        <v>2785</v>
      </c>
      <c r="C1393" s="3" t="s">
        <v>2786</v>
      </c>
    </row>
    <row r="1394" ht="15.75" customHeight="1">
      <c r="A1394" s="3" t="str">
        <f>IFERROR(__xludf.DUMMYFUNCTION("LOWER(SUBSTITUTE(REGEXREPLACE(B1394, ""[^a-zA-Z\s]"", """"), "" "", ""-""))"),"learn-to-play-piano-kids")</f>
        <v>learn-to-play-piano-kids</v>
      </c>
      <c r="B1394" s="3" t="s">
        <v>2787</v>
      </c>
      <c r="C1394" s="3" t="s">
        <v>2788</v>
      </c>
    </row>
    <row r="1395" ht="15.75" customHeight="1">
      <c r="A1395" s="3" t="str">
        <f>IFERROR(__xludf.DUMMYFUNCTION("LOWER(SUBSTITUTE(REGEXREPLACE(B1395, ""[^a-zA-Z\s]"", """"), "" "", ""-""))"),"how-to-learn-unicycle")</f>
        <v>how-to-learn-unicycle</v>
      </c>
      <c r="B1395" s="3" t="s">
        <v>2789</v>
      </c>
      <c r="C1395" s="3" t="s">
        <v>2790</v>
      </c>
    </row>
    <row r="1396" ht="15.75" customHeight="1">
      <c r="A1396" s="3" t="str">
        <f>IFERROR(__xludf.DUMMYFUNCTION("LOWER(SUBSTITUTE(REGEXREPLACE(B1396, ""[^a-zA-Z\s]"", """"), "" "", ""-""))"),"when-did-luffy-learn-gear-")</f>
        <v>when-did-luffy-learn-gear-</v>
      </c>
      <c r="B1396" s="3" t="s">
        <v>2791</v>
      </c>
      <c r="C1396" s="3" t="s">
        <v>2792</v>
      </c>
    </row>
    <row r="1397" ht="15.75" customHeight="1">
      <c r="A1397" s="3" t="str">
        <f>IFERROR(__xludf.DUMMYFUNCTION("LOWER(SUBSTITUTE(REGEXREPLACE(B1397, ""[^a-zA-Z\s]"", """"), "" "", ""-""))"),"is-spanish-easier-to-learn-than-english")</f>
        <v>is-spanish-easier-to-learn-than-english</v>
      </c>
      <c r="B1397" s="3" t="s">
        <v>2793</v>
      </c>
      <c r="C1397" s="3" t="s">
        <v>2794</v>
      </c>
    </row>
    <row r="1398" ht="15.75" customHeight="1">
      <c r="A1398" s="3" t="str">
        <f>IFERROR(__xludf.DUMMYFUNCTION("LOWER(SUBSTITUTE(REGEXREPLACE(B1398, ""[^a-zA-Z\s]"", """"), "" "", ""-""))"),"can-anybody-learn-how-to-sing")</f>
        <v>can-anybody-learn-how-to-sing</v>
      </c>
      <c r="B1398" s="3" t="s">
        <v>2795</v>
      </c>
      <c r="C1398" s="3" t="s">
        <v>2796</v>
      </c>
    </row>
    <row r="1399" ht="15.75" customHeight="1">
      <c r="A1399" s="3" t="str">
        <f>IFERROR(__xludf.DUMMYFUNCTION("LOWER(SUBSTITUTE(REGEXREPLACE(B1399, ""[^a-zA-Z\s]"", """"), "" "", ""-""))"),"what-do-you-learn-from-shadowing-a-doctor")</f>
        <v>what-do-you-learn-from-shadowing-a-doctor</v>
      </c>
      <c r="B1399" s="3" t="s">
        <v>2797</v>
      </c>
      <c r="C1399" s="3" t="s">
        <v>2798</v>
      </c>
    </row>
    <row r="1400" ht="15.75" customHeight="1">
      <c r="A1400" s="3" t="str">
        <f>IFERROR(__xludf.DUMMYFUNCTION("LOWER(SUBSTITUTE(REGEXREPLACE(B1400, ""[^a-zA-Z\s]"", """"), "" "", ""-""))"),"is-arabic-easy-to-learn")</f>
        <v>is-arabic-easy-to-learn</v>
      </c>
      <c r="B1400" s="3" t="s">
        <v>2799</v>
      </c>
      <c r="C1400" s="3" t="s">
        <v>2800</v>
      </c>
    </row>
    <row r="1401" ht="15.75" customHeight="1">
      <c r="A1401" s="3" t="str">
        <f>IFERROR(__xludf.DUMMYFUNCTION("LOWER(SUBSTITUTE(REGEXREPLACE(B1401, ""[^a-zA-Z\s]"", """"), "" "", ""-""))"),"the-learn-experience")</f>
        <v>the-learn-experience</v>
      </c>
      <c r="B1401" s="3" t="s">
        <v>2801</v>
      </c>
      <c r="C1401" s="3" t="s">
        <v>2802</v>
      </c>
    </row>
    <row r="1402" ht="15.75" customHeight="1">
      <c r="A1402" s="3" t="str">
        <f>IFERROR(__xludf.DUMMYFUNCTION("LOWER(SUBSTITUTE(REGEXREPLACE(B1402, ""[^a-zA-Z\s]"", """"), "" "", ""-""))"),"where-to-learn-jiu-jitsu")</f>
        <v>where-to-learn-jiu-jitsu</v>
      </c>
      <c r="B1402" s="3" t="s">
        <v>2803</v>
      </c>
      <c r="C1402" s="3" t="s">
        <v>2804</v>
      </c>
    </row>
    <row r="1403" ht="15.75" customHeight="1">
      <c r="A1403" s="3" t="str">
        <f>IFERROR(__xludf.DUMMYFUNCTION("LOWER(SUBSTITUTE(REGEXREPLACE(B1403, ""[^a-zA-Z\s]"", """"), "" "", ""-""))"),"learn-piano-pdf")</f>
        <v>learn-piano-pdf</v>
      </c>
      <c r="B1403" s="3" t="s">
        <v>2805</v>
      </c>
      <c r="C1403" s="3" t="s">
        <v>2806</v>
      </c>
    </row>
    <row r="1404" ht="15.75" customHeight="1">
      <c r="A1404" s="3" t="str">
        <f>IFERROR(__xludf.DUMMYFUNCTION("LOWER(SUBSTITUTE(REGEXREPLACE(B1404, ""[^a-zA-Z\s]"", """"), "" "", ""-""))"),"pay-to-learn-coding")</f>
        <v>pay-to-learn-coding</v>
      </c>
      <c r="B1404" s="3" t="s">
        <v>2807</v>
      </c>
      <c r="C1404" s="3" t="s">
        <v>2808</v>
      </c>
    </row>
    <row r="1405" ht="15.75" customHeight="1">
      <c r="A1405" s="3" t="str">
        <f>IFERROR(__xludf.DUMMYFUNCTION("LOWER(SUBSTITUTE(REGEXREPLACE(B1405, ""[^a-zA-Z\s]"", """"), "" "", ""-""))"),"learn-emotional-intelligence-the-key-determiner-of-success-online")</f>
        <v>learn-emotional-intelligence-the-key-determiner-of-success-online</v>
      </c>
      <c r="B1405" s="3" t="s">
        <v>2809</v>
      </c>
      <c r="C1405" s="3" t="s">
        <v>2810</v>
      </c>
    </row>
    <row r="1406" ht="15.75" customHeight="1">
      <c r="A1406" s="3" t="str">
        <f>IFERROR(__xludf.DUMMYFUNCTION("LOWER(SUBSTITUTE(REGEXREPLACE(B1406, ""[^a-zA-Z\s]"", """"), "" "", ""-""))"),"learn-to-wax-course")</f>
        <v>learn-to-wax-course</v>
      </c>
      <c r="B1406" s="3" t="s">
        <v>2811</v>
      </c>
      <c r="C1406" s="3" t="s">
        <v>2812</v>
      </c>
    </row>
    <row r="1407" ht="15.75" customHeight="1">
      <c r="A1407" s="3" t="str">
        <f>IFERROR(__xludf.DUMMYFUNCTION("LOWER(SUBSTITUTE(REGEXREPLACE(B1407, ""[^a-zA-Z\s]"", """"), "" "", ""-""))"),"what-do-you-learn-in-nd-grade")</f>
        <v>what-do-you-learn-in-nd-grade</v>
      </c>
      <c r="B1407" s="3" t="s">
        <v>2813</v>
      </c>
      <c r="C1407" s="3" t="s">
        <v>2814</v>
      </c>
    </row>
    <row r="1408" ht="15.75" customHeight="1">
      <c r="A1408" s="3" t="str">
        <f>IFERROR(__xludf.DUMMYFUNCTION("LOWER(SUBSTITUTE(REGEXREPLACE(B1408, ""[^a-zA-Z\s]"", """"), "" "", ""-""))"),"country-line-dances-to-learn")</f>
        <v>country-line-dances-to-learn</v>
      </c>
      <c r="B1408" s="3" t="s">
        <v>2815</v>
      </c>
      <c r="C1408" s="3" t="s">
        <v>2816</v>
      </c>
    </row>
    <row r="1409" ht="15.75" customHeight="1">
      <c r="A1409" s="3" t="str">
        <f>IFERROR(__xludf.DUMMYFUNCTION("LOWER(SUBSTITUTE(REGEXREPLACE(B1409, ""[^a-zA-Z\s]"", """"), "" "", ""-""))"),"things-dont-always-go-right-or-as-planned-everyone-can-learn-the-value-of-what")</f>
        <v>things-dont-always-go-right-or-as-planned-everyone-can-learn-the-value-of-what</v>
      </c>
      <c r="B1409" s="3" t="s">
        <v>2817</v>
      </c>
      <c r="C1409" s="3" t="s">
        <v>2818</v>
      </c>
    </row>
    <row r="1410" ht="15.75" customHeight="1">
      <c r="A1410" s="3" t="str">
        <f>IFERROR(__xludf.DUMMYFUNCTION("LOWER(SUBSTITUTE(REGEXREPLACE(B1410, ""[^a-zA-Z\s]"", """"), "" "", ""-""))"),"should-you-learn-multiple-languages-at-once")</f>
        <v>should-you-learn-multiple-languages-at-once</v>
      </c>
      <c r="B1410" s="3" t="s">
        <v>2819</v>
      </c>
      <c r="C1410" s="3" t="s">
        <v>2820</v>
      </c>
    </row>
    <row r="1411" ht="15.75" customHeight="1">
      <c r="A1411" s="3" t="str">
        <f>IFERROR(__xludf.DUMMYFUNCTION("LOWER(SUBSTITUTE(REGEXREPLACE(B1411, ""[^a-zA-Z\s]"", """"), "" "", ""-""))"),"do-birds-learn-to-fly-on-their-own")</f>
        <v>do-birds-learn-to-fly-on-their-own</v>
      </c>
      <c r="B1411" s="3" t="s">
        <v>2821</v>
      </c>
      <c r="C1411" s="3" t="s">
        <v>2822</v>
      </c>
    </row>
    <row r="1412" ht="15.75" customHeight="1">
      <c r="A1412" s="3" t="str">
        <f>IFERROR(__xludf.DUMMYFUNCTION("LOWER(SUBSTITUTE(REGEXREPLACE(B1412, ""[^a-zA-Z\s]"", """"), "" "", ""-""))"),"can-you-learn-how-to-sing-well")</f>
        <v>can-you-learn-how-to-sing-well</v>
      </c>
      <c r="B1412" s="3" t="s">
        <v>2823</v>
      </c>
      <c r="C1412" s="3" t="s">
        <v>2824</v>
      </c>
    </row>
    <row r="1413" ht="15.75" customHeight="1">
      <c r="A1413" s="3" t="str">
        <f>IFERROR(__xludf.DUMMYFUNCTION("LOWER(SUBSTITUTE(REGEXREPLACE(B1413, ""[^a-zA-Z\s]"", """"), "" "", ""-""))"),"podcasts-to-help-learn-spanish")</f>
        <v>podcasts-to-help-learn-spanish</v>
      </c>
      <c r="B1413" s="3" t="s">
        <v>2825</v>
      </c>
      <c r="C1413" s="3" t="s">
        <v>2826</v>
      </c>
    </row>
    <row r="1414" ht="15.75" customHeight="1">
      <c r="A1414" s="3" t="str">
        <f>IFERROR(__xludf.DUMMYFUNCTION("LOWER(SUBSTITUTE(REGEXREPLACE(B1414, ""[^a-zA-Z\s]"", """"), "" "", ""-""))"),"how-hard-is-the-banjo-to-learn")</f>
        <v>how-hard-is-the-banjo-to-learn</v>
      </c>
      <c r="B1414" s="3" t="s">
        <v>2827</v>
      </c>
      <c r="C1414" s="3" t="s">
        <v>2828</v>
      </c>
    </row>
    <row r="1415" ht="15.75" customHeight="1">
      <c r="A1415" s="3" t="str">
        <f>IFERROR(__xludf.DUMMYFUNCTION("LOWER(SUBSTITUTE(REGEXREPLACE(B1415, ""[^a-zA-Z\s]"", """"), "" "", ""-""))"),"how-old-do-you-have-to-be-to-learn-to-fly-a-plane")</f>
        <v>how-old-do-you-have-to-be-to-learn-to-fly-a-plane</v>
      </c>
      <c r="B1415" s="3" t="s">
        <v>2829</v>
      </c>
      <c r="C1415" s="3" t="s">
        <v>2830</v>
      </c>
    </row>
    <row r="1416" ht="15.75" customHeight="1">
      <c r="A1416" s="3" t="str">
        <f>IFERROR(__xludf.DUMMYFUNCTION("LOWER(SUBSTITUTE(REGEXREPLACE(B1416, ""[^a-zA-Z\s]"", """"), "" "", ""-""))"),"is-korean-hard-to-learn")</f>
        <v>is-korean-hard-to-learn</v>
      </c>
      <c r="B1416" s="3" t="s">
        <v>2831</v>
      </c>
      <c r="C1416" s="3" t="s">
        <v>2832</v>
      </c>
    </row>
    <row r="1417" ht="15.75" customHeight="1">
      <c r="A1417" s="3" t="str">
        <f>IFERROR(__xludf.DUMMYFUNCTION("LOWER(SUBSTITUTE(REGEXREPLACE(B1417, ""[^a-zA-Z\s]"", """"), "" "", ""-""))"),"learn-to-rollerskate")</f>
        <v>learn-to-rollerskate</v>
      </c>
      <c r="B1417" s="3" t="s">
        <v>2833</v>
      </c>
      <c r="C1417" s="3" t="s">
        <v>2834</v>
      </c>
    </row>
    <row r="1418" ht="15.75" customHeight="1">
      <c r="A1418" s="3" t="str">
        <f>IFERROR(__xludf.DUMMYFUNCTION("LOWER(SUBSTITUTE(REGEXREPLACE(B1418, ""[^a-zA-Z\s]"", """"), "" "", ""-""))"),"order-to-learn-letters")</f>
        <v>order-to-learn-letters</v>
      </c>
      <c r="B1418" s="3" t="s">
        <v>2835</v>
      </c>
      <c r="C1418" s="3" t="s">
        <v>2836</v>
      </c>
    </row>
    <row r="1419" ht="15.75" customHeight="1">
      <c r="A1419" s="3" t="str">
        <f>IFERROR(__xludf.DUMMYFUNCTION("LOWER(SUBSTITUTE(REGEXREPLACE(B1419, ""[^a-zA-Z\s]"", """"), "" "", ""-""))"),"how-to-learn-spells-elden-ring")</f>
        <v>how-to-learn-spells-elden-ring</v>
      </c>
      <c r="B1419" s="3" t="s">
        <v>2837</v>
      </c>
      <c r="C1419" s="3" t="s">
        <v>2838</v>
      </c>
    </row>
    <row r="1420" ht="15.75" customHeight="1">
      <c r="A1420" s="3" t="str">
        <f>IFERROR(__xludf.DUMMYFUNCTION("LOWER(SUBSTITUTE(REGEXREPLACE(B1420, ""[^a-zA-Z\s]"", """"), "" "", ""-""))"),"remembering-unix-desktops-can-learn-from")</f>
        <v>remembering-unix-desktops-can-learn-from</v>
      </c>
      <c r="B1420" s="3" t="s">
        <v>2839</v>
      </c>
      <c r="C1420" s="3" t="s">
        <v>2840</v>
      </c>
    </row>
    <row r="1421" ht="15.75" customHeight="1">
      <c r="A1421" s="3" t="str">
        <f>IFERROR(__xludf.DUMMYFUNCTION("LOWER(SUBSTITUTE(REGEXREPLACE(B1421, ""[^a-zA-Z\s]"", """"), "" "", ""-""))"),"learn-how-to-squirt")</f>
        <v>learn-how-to-squirt</v>
      </c>
      <c r="B1421" s="3" t="s">
        <v>2841</v>
      </c>
      <c r="C1421" s="3" t="s">
        <v>2842</v>
      </c>
    </row>
    <row r="1422" ht="15.75" customHeight="1">
      <c r="A1422" s="3" t="str">
        <f>IFERROR(__xludf.DUMMYFUNCTION("LOWER(SUBSTITUTE(REGEXREPLACE(B1422, ""[^a-zA-Z\s]"", """"), "" "", ""-""))"),"how-to-learn-a-back-handspring")</f>
        <v>how-to-learn-a-back-handspring</v>
      </c>
      <c r="B1422" s="3" t="s">
        <v>2843</v>
      </c>
      <c r="C1422" s="3" t="s">
        <v>2844</v>
      </c>
    </row>
    <row r="1423" ht="15.75" customHeight="1">
      <c r="A1423" s="3" t="str">
        <f>IFERROR(__xludf.DUMMYFUNCTION("LOWER(SUBSTITUTE(REGEXREPLACE(B1423, ""[^a-zA-Z\s]"", """"), "" "", ""-""))"),"learn-west-coast-swing")</f>
        <v>learn-west-coast-swing</v>
      </c>
      <c r="B1423" s="3" t="s">
        <v>2845</v>
      </c>
      <c r="C1423" s="3" t="s">
        <v>2846</v>
      </c>
    </row>
    <row r="1424" ht="15.75" customHeight="1">
      <c r="A1424" s="3" t="str">
        <f>IFERROR(__xludf.DUMMYFUNCTION("LOWER(SUBSTITUTE(REGEXREPLACE(B1424, ""[^a-zA-Z\s]"", """"), "" "", ""-""))"),"learn-telekinesis")</f>
        <v>learn-telekinesis</v>
      </c>
      <c r="B1424" s="3" t="s">
        <v>2847</v>
      </c>
      <c r="C1424" s="3" t="s">
        <v>2848</v>
      </c>
    </row>
    <row r="1425" ht="15.75" customHeight="1">
      <c r="A1425" s="3" t="str">
        <f>IFERROR(__xludf.DUMMYFUNCTION("LOWER(SUBSTITUTE(REGEXREPLACE(B1425, ""[^a-zA-Z\s]"", """"), "" "", ""-""))"),"learn-how-to-play-violin")</f>
        <v>learn-how-to-play-violin</v>
      </c>
      <c r="B1425" s="3" t="s">
        <v>2849</v>
      </c>
      <c r="C1425" s="3" t="s">
        <v>2850</v>
      </c>
    </row>
    <row r="1426" ht="15.75" customHeight="1">
      <c r="A1426" s="3" t="str">
        <f>IFERROR(__xludf.DUMMYFUNCTION("LOWER(SUBSTITUTE(REGEXREPLACE(B1426, ""[^a-zA-Z\s]"", """"), "" "", ""-""))"),"easy-skateboard-tricks-to-learn")</f>
        <v>easy-skateboard-tricks-to-learn</v>
      </c>
      <c r="B1426" s="3" t="s">
        <v>2851</v>
      </c>
      <c r="C1426" s="3" t="s">
        <v>2852</v>
      </c>
    </row>
    <row r="1427" ht="15.75" customHeight="1">
      <c r="A1427" s="3" t="str">
        <f>IFERROR(__xludf.DUMMYFUNCTION("LOWER(SUBSTITUTE(REGEXREPLACE(B1427, ""[^a-zA-Z\s]"", """"), "" "", ""-""))"),"how-to-learn-spanish-books")</f>
        <v>how-to-learn-spanish-books</v>
      </c>
      <c r="B1427" s="3" t="s">
        <v>2853</v>
      </c>
      <c r="C1427" s="3" t="s">
        <v>2854</v>
      </c>
    </row>
    <row r="1428" ht="15.75" customHeight="1">
      <c r="A1428" s="3" t="str">
        <f>IFERROR(__xludf.DUMMYFUNCTION("LOWER(SUBSTITUTE(REGEXREPLACE(B1428, ""[^a-zA-Z\s]"", """"), "" "", ""-""))"),"easiest-way-to-learn-thai")</f>
        <v>easiest-way-to-learn-thai</v>
      </c>
      <c r="B1428" s="3" t="s">
        <v>2855</v>
      </c>
      <c r="C1428" s="3" t="s">
        <v>2856</v>
      </c>
    </row>
    <row r="1429" ht="15.75" customHeight="1">
      <c r="A1429" s="3" t="str">
        <f>IFERROR(__xludf.DUMMYFUNCTION("LOWER(SUBSTITUTE(REGEXREPLACE(B1429, ""[^a-zA-Z\s]"", """"), "" "", ""-""))"),"learn-spanish-textbook")</f>
        <v>learn-spanish-textbook</v>
      </c>
      <c r="B1429" s="3" t="s">
        <v>2857</v>
      </c>
      <c r="C1429" s="3" t="s">
        <v>2858</v>
      </c>
    </row>
    <row r="1430" ht="15.75" customHeight="1">
      <c r="A1430" s="3" t="str">
        <f>IFERROR(__xludf.DUMMYFUNCTION("LOWER(SUBSTITUTE(REGEXREPLACE(B1430, ""[^a-zA-Z\s]"", """"), "" "", ""-""))"),"this-openjdk-proposal-make-easier-learn")</f>
        <v>this-openjdk-proposal-make-easier-learn</v>
      </c>
      <c r="B1430" s="3" t="s">
        <v>2859</v>
      </c>
      <c r="C1430" s="3" t="s">
        <v>2860</v>
      </c>
    </row>
    <row r="1431" ht="15.75" customHeight="1">
      <c r="A1431" s="3" t="str">
        <f>IFERROR(__xludf.DUMMYFUNCTION("LOWER(SUBSTITUTE(REGEXREPLACE(B1431, ""[^a-zA-Z\s]"", """"), "" "", ""-""))"),"learn-how-to-be-an-electrician")</f>
        <v>learn-how-to-be-an-electrician</v>
      </c>
      <c r="B1431" s="3" t="s">
        <v>2861</v>
      </c>
      <c r="C1431" s="3" t="s">
        <v>2862</v>
      </c>
    </row>
    <row r="1432" ht="15.75" customHeight="1">
      <c r="A1432" s="3" t="str">
        <f>IFERROR(__xludf.DUMMYFUNCTION("LOWER(SUBSTITUTE(REGEXREPLACE(B1432, ""[^a-zA-Z\s]"", """"), "" "", ""-""))"),"easiest-cad-program-to-learn")</f>
        <v>easiest-cad-program-to-learn</v>
      </c>
      <c r="B1432" s="3" t="s">
        <v>2863</v>
      </c>
      <c r="C1432" s="3" t="s">
        <v>2864</v>
      </c>
    </row>
    <row r="1433" ht="15.75" customHeight="1">
      <c r="A1433" s="3" t="str">
        <f>IFERROR(__xludf.DUMMYFUNCTION("LOWER(SUBSTITUTE(REGEXREPLACE(B1433, ""[^a-zA-Z\s]"", """"), "" "", ""-""))"),"learn-to-code-and-get-paid")</f>
        <v>learn-to-code-and-get-paid</v>
      </c>
      <c r="B1433" s="3" t="s">
        <v>2865</v>
      </c>
      <c r="C1433" s="3" t="s">
        <v>2866</v>
      </c>
    </row>
    <row r="1434" ht="15.75" customHeight="1">
      <c r="A1434" s="3" t="str">
        <f>IFERROR(__xludf.DUMMYFUNCTION("LOWER(SUBSTITUTE(REGEXREPLACE(B1434, ""[^a-zA-Z\s]"", """"), "" "", ""-""))"),"fisherprice-laugh--learn-toys")</f>
        <v>fisherprice-laugh--learn-toys</v>
      </c>
      <c r="B1434" s="3" t="s">
        <v>2867</v>
      </c>
      <c r="C1434" s="3" t="s">
        <v>2868</v>
      </c>
    </row>
    <row r="1435" ht="15.75" customHeight="1">
      <c r="A1435" s="3" t="str">
        <f>IFERROR(__xludf.DUMMYFUNCTION("LOWER(SUBSTITUTE(REGEXREPLACE(B1435, ""[^a-zA-Z\s]"", """"), "" "", ""-""))"),"classic-rock-songs-to-learn-on-guitar")</f>
        <v>classic-rock-songs-to-learn-on-guitar</v>
      </c>
      <c r="B1435" s="3" t="s">
        <v>2869</v>
      </c>
      <c r="C1435" s="3" t="s">
        <v>2870</v>
      </c>
    </row>
    <row r="1436" ht="15.75" customHeight="1">
      <c r="A1436" s="3" t="str">
        <f>IFERROR(__xludf.DUMMYFUNCTION("LOWER(SUBSTITUTE(REGEXREPLACE(B1436, ""[^a-zA-Z\s]"", """"), "" "", ""-""))"),"easy-to-learn-sports")</f>
        <v>easy-to-learn-sports</v>
      </c>
      <c r="B1436" s="3" t="s">
        <v>2871</v>
      </c>
      <c r="C1436" s="3" t="s">
        <v>2872</v>
      </c>
    </row>
    <row r="1437" ht="15.75" customHeight="1">
      <c r="A1437" s="3" t="str">
        <f>IFERROR(__xludf.DUMMYFUNCTION("LOWER(SUBSTITUTE(REGEXREPLACE(B1437, ""[^a-zA-Z\s]"", """"), "" "", ""-""))"),"best-books-to-learn-drawing")</f>
        <v>best-books-to-learn-drawing</v>
      </c>
      <c r="B1437" s="3" t="s">
        <v>2873</v>
      </c>
      <c r="C1437" s="3" t="s">
        <v>2874</v>
      </c>
    </row>
    <row r="1438" ht="15.75" customHeight="1">
      <c r="A1438" s="3" t="str">
        <f>IFERROR(__xludf.DUMMYFUNCTION("LOWER(SUBSTITUTE(REGEXREPLACE(B1438, ""[^a-zA-Z\s]"", """"), "" "", ""-""))"),"songs-to-learn-on-kalimba")</f>
        <v>songs-to-learn-on-kalimba</v>
      </c>
      <c r="B1438" s="3" t="s">
        <v>2875</v>
      </c>
      <c r="C1438" s="3" t="s">
        <v>2876</v>
      </c>
    </row>
    <row r="1439" ht="15.75" customHeight="1">
      <c r="A1439" s="3" t="str">
        <f>IFERROR(__xludf.DUMMYFUNCTION("LOWER(SUBSTITUTE(REGEXREPLACE(B1439, ""[^a-zA-Z\s]"", """"), "" "", ""-""))"),"melissa--doug-learntoplay-piano")</f>
        <v>melissa--doug-learntoplay-piano</v>
      </c>
      <c r="B1439" s="3" t="s">
        <v>2877</v>
      </c>
      <c r="C1439" s="3" t="s">
        <v>2878</v>
      </c>
    </row>
    <row r="1440" ht="15.75" customHeight="1">
      <c r="A1440" s="3" t="str">
        <f>IFERROR(__xludf.DUMMYFUNCTION("LOWER(SUBSTITUTE(REGEXREPLACE(B1440, ""[^a-zA-Z\s]"", """"), "" "", ""-""))"),"best-books-to-learn-japanese-for-beginners")</f>
        <v>best-books-to-learn-japanese-for-beginners</v>
      </c>
      <c r="B1440" s="3" t="s">
        <v>2879</v>
      </c>
      <c r="C1440" s="3" t="s">
        <v>2880</v>
      </c>
    </row>
    <row r="1441" ht="15.75" customHeight="1">
      <c r="A1441" s="3" t="str">
        <f>IFERROR(__xludf.DUMMYFUNCTION("LOWER(SUBSTITUTE(REGEXREPLACE(B1441, ""[^a-zA-Z\s]"", """"), "" "", ""-""))"),"when-do-kids-learn-to-wipe")</f>
        <v>when-do-kids-learn-to-wipe</v>
      </c>
      <c r="B1441" s="3" t="s">
        <v>2881</v>
      </c>
      <c r="C1441" s="3" t="s">
        <v>2882</v>
      </c>
    </row>
    <row r="1442" ht="15.75" customHeight="1">
      <c r="A1442" s="3" t="str">
        <f>IFERROR(__xludf.DUMMYFUNCTION("LOWER(SUBSTITUTE(REGEXREPLACE(B1442, ""[^a-zA-Z\s]"", """"), "" "", ""-""))"),"easiest-motorcycle-to-learn-on")</f>
        <v>easiest-motorcycle-to-learn-on</v>
      </c>
      <c r="B1442" s="3" t="s">
        <v>2883</v>
      </c>
      <c r="C1442" s="3" t="s">
        <v>2884</v>
      </c>
    </row>
    <row r="1443" ht="15.75" customHeight="1">
      <c r="A1443" s="3" t="str">
        <f>IFERROR(__xludf.DUMMYFUNCTION("LOWER(SUBSTITUTE(REGEXREPLACE(B1443, ""[^a-zA-Z\s]"", """"), "" "", ""-""))"),"how-to-learn-to-float")</f>
        <v>how-to-learn-to-float</v>
      </c>
      <c r="B1443" s="3" t="s">
        <v>2885</v>
      </c>
      <c r="C1443" s="3" t="s">
        <v>2886</v>
      </c>
    </row>
    <row r="1444" ht="15.75" customHeight="1">
      <c r="A1444" s="3" t="str">
        <f>IFERROR(__xludf.DUMMYFUNCTION("LOWER(SUBSTITUTE(REGEXREPLACE(B1444, ""[^a-zA-Z\s]"", """"), "" "", ""-""))"),"is-chinese-hard-to-learn")</f>
        <v>is-chinese-hard-to-learn</v>
      </c>
      <c r="B1444" s="3" t="s">
        <v>2887</v>
      </c>
      <c r="C1444" s="3" t="s">
        <v>2888</v>
      </c>
    </row>
    <row r="1445" ht="15.75" customHeight="1">
      <c r="A1445" s="3" t="str">
        <f>IFERROR(__xludf.DUMMYFUNCTION("LOWER(SUBSTITUTE(REGEXREPLACE(B1445, ""[^a-zA-Z\s]"", """"), "" "", ""-""))"),"learn-the-lords-prayer-in-aramaic")</f>
        <v>learn-the-lords-prayer-in-aramaic</v>
      </c>
      <c r="B1445" s="3" t="s">
        <v>2889</v>
      </c>
      <c r="C1445" s="3" t="s">
        <v>2890</v>
      </c>
    </row>
    <row r="1446" ht="15.75" customHeight="1">
      <c r="A1446" s="3" t="str">
        <f>IFERROR(__xludf.DUMMYFUNCTION("LOWER(SUBSTITUTE(REGEXREPLACE(B1446, ""[^a-zA-Z\s]"", """"), "" "", ""-""))"),"handwriting-styles-to-learn")</f>
        <v>handwriting-styles-to-learn</v>
      </c>
      <c r="B1446" s="3" t="s">
        <v>2891</v>
      </c>
      <c r="C1446" s="3" t="s">
        <v>2892</v>
      </c>
    </row>
    <row r="1447" ht="15.75" customHeight="1">
      <c r="A1447" s="3" t="str">
        <f>IFERROR(__xludf.DUMMYFUNCTION("LOWER(SUBSTITUTE(REGEXREPLACE(B1447, ""[^a-zA-Z\s]"", """"), "" "", ""-""))"),"how-long-does-it-take-to-learn-how-to-play-guitar")</f>
        <v>how-long-does-it-take-to-learn-how-to-play-guitar</v>
      </c>
      <c r="B1447" s="3" t="s">
        <v>2893</v>
      </c>
      <c r="C1447" s="3" t="s">
        <v>2894</v>
      </c>
    </row>
    <row r="1448" ht="15.75" customHeight="1">
      <c r="A1448" s="3" t="str">
        <f>IFERROR(__xludf.DUMMYFUNCTION("LOWER(SUBSTITUTE(REGEXREPLACE(B1448, ""[^a-zA-Z\s]"", """"), "" "", ""-""))"),"remembering-unix-desktops-learn-from-them")</f>
        <v>remembering-unix-desktops-learn-from-them</v>
      </c>
      <c r="B1448" s="3" t="s">
        <v>2895</v>
      </c>
      <c r="C1448" s="3" t="s">
        <v>2896</v>
      </c>
    </row>
    <row r="1449" ht="15.75" customHeight="1">
      <c r="A1449" s="3" t="str">
        <f>IFERROR(__xludf.DUMMYFUNCTION("LOWER(SUBSTITUTE(REGEXREPLACE(B1449, ""[^a-zA-Z\s]"", """"), "" "", ""-""))"),"learn-how-to-fly--unblocked")</f>
        <v>learn-how-to-fly--unblocked</v>
      </c>
      <c r="B1449" s="3" t="s">
        <v>2897</v>
      </c>
      <c r="C1449" s="3" t="s">
        <v>2898</v>
      </c>
    </row>
    <row r="1450" ht="15.75" customHeight="1">
      <c r="A1450" s="3" t="str">
        <f>IFERROR(__xludf.DUMMYFUNCTION("LOWER(SUBSTITUTE(REGEXREPLACE(B1450, ""[^a-zA-Z\s]"", """"), "" "", ""-""))"),"what-episode-of-one-piece-does-luffy-learn-haki")</f>
        <v>what-episode-of-one-piece-does-luffy-learn-haki</v>
      </c>
      <c r="B1450" s="3" t="s">
        <v>2899</v>
      </c>
      <c r="C1450" s="3" t="s">
        <v>2900</v>
      </c>
    </row>
    <row r="1451" ht="15.75" customHeight="1">
      <c r="A1451" s="3" t="str">
        <f>IFERROR(__xludf.DUMMYFUNCTION("LOWER(SUBSTITUTE(REGEXREPLACE(B1451, ""[^a-zA-Z\s]"", """"), "" "", ""-""))"),"should-i-learn-one-language-at-a-time")</f>
        <v>should-i-learn-one-language-at-a-time</v>
      </c>
      <c r="B1451" s="3" t="s">
        <v>2901</v>
      </c>
      <c r="C1451" s="3" t="s">
        <v>2902</v>
      </c>
    </row>
    <row r="1452" ht="15.75" customHeight="1">
      <c r="A1452" s="3" t="str">
        <f>IFERROR(__xludf.DUMMYFUNCTION("LOWER(SUBSTITUTE(REGEXREPLACE(B1452, ""[^a-zA-Z\s]"", """"), "" "", ""-""))"),"best-platform-to-learn-sql-for-free")</f>
        <v>best-platform-to-learn-sql-for-free</v>
      </c>
      <c r="B1452" s="3" t="s">
        <v>2903</v>
      </c>
      <c r="C1452" s="3" t="s">
        <v>2904</v>
      </c>
    </row>
    <row r="1453" ht="15.75" customHeight="1">
      <c r="A1453" s="3" t="str">
        <f>IFERROR(__xludf.DUMMYFUNCTION("LOWER(SUBSTITUTE(REGEXREPLACE(B1453, ""[^a-zA-Z\s]"", """"), "" "", ""-""))"),"best-way-for-adults-to-learn-piano")</f>
        <v>best-way-for-adults-to-learn-piano</v>
      </c>
      <c r="B1453" s="3" t="s">
        <v>2905</v>
      </c>
      <c r="C1453" s="3" t="s">
        <v>2906</v>
      </c>
    </row>
    <row r="1454" ht="15.75" customHeight="1">
      <c r="A1454" s="3" t="str">
        <f>IFERROR(__xludf.DUMMYFUNCTION("LOWER(SUBSTITUTE(REGEXREPLACE(B1454, ""[^a-zA-Z\s]"", """"), "" "", ""-""))"),"what-is-the-hardest-language-in-the-world-to-learn")</f>
        <v>what-is-the-hardest-language-in-the-world-to-learn</v>
      </c>
      <c r="B1454" s="3" t="s">
        <v>2907</v>
      </c>
      <c r="C1454" s="3" t="s">
        <v>2908</v>
      </c>
    </row>
    <row r="1455" ht="15.75" customHeight="1">
      <c r="A1455" s="3" t="str">
        <f>IFERROR(__xludf.DUMMYFUNCTION("LOWER(SUBSTITUTE(REGEXREPLACE(B1455, ""[^a-zA-Z\s]"", """"), "" "", ""-""))"),"learn-to-ski-or-snowboard")</f>
        <v>learn-to-ski-or-snowboard</v>
      </c>
      <c r="B1455" s="3" t="s">
        <v>2909</v>
      </c>
      <c r="C1455" s="3" t="s">
        <v>2910</v>
      </c>
    </row>
    <row r="1456" ht="15.75" customHeight="1">
      <c r="A1456" s="3" t="str">
        <f>IFERROR(__xludf.DUMMYFUNCTION("LOWER(SUBSTITUTE(REGEXREPLACE(B1456, ""[^a-zA-Z\s]"", """"), "" "", ""-""))"),"how-long-does-it-take-to-learn-to-play-guitar")</f>
        <v>how-long-does-it-take-to-learn-to-play-guitar</v>
      </c>
      <c r="B1456" s="3" t="s">
        <v>2911</v>
      </c>
      <c r="C1456" s="3" t="s">
        <v>2912</v>
      </c>
    </row>
    <row r="1457" ht="15.75" customHeight="1">
      <c r="A1457" s="3" t="str">
        <f>IFERROR(__xludf.DUMMYFUNCTION("LOWER(SUBSTITUTE(REGEXREPLACE(B1457, ""[^a-zA-Z\s]"", """"), "" "", ""-""))"),"can-u-learn-a-language-while-sleeping")</f>
        <v>can-u-learn-a-language-while-sleeping</v>
      </c>
      <c r="B1457" s="3" t="s">
        <v>2913</v>
      </c>
      <c r="C1457" s="3" t="s">
        <v>2914</v>
      </c>
    </row>
    <row r="1458" ht="15.75" customHeight="1">
      <c r="A1458" s="3" t="str">
        <f>IFERROR(__xludf.DUMMYFUNCTION("LOWER(SUBSTITUTE(REGEXREPLACE(B1458, ""[^a-zA-Z\s]"", """"), "" "", ""-""))"),"whats-the-best-way-to-learn-korean")</f>
        <v>whats-the-best-way-to-learn-korean</v>
      </c>
      <c r="B1458" s="3" t="s">
        <v>2915</v>
      </c>
      <c r="C1458" s="3" t="s">
        <v>2916</v>
      </c>
    </row>
    <row r="1459" ht="15.75" customHeight="1">
      <c r="A1459" s="3" t="str">
        <f>IFERROR(__xludf.DUMMYFUNCTION("LOWER(SUBSTITUTE(REGEXREPLACE(B1459, ""[^a-zA-Z\s]"", """"), "" "", ""-""))"),"learn-russian-duolingo")</f>
        <v>learn-russian-duolingo</v>
      </c>
      <c r="B1459" s="3" t="s">
        <v>2917</v>
      </c>
      <c r="C1459" s="3" t="s">
        <v>2918</v>
      </c>
    </row>
    <row r="1460" ht="15.75" customHeight="1">
      <c r="A1460" s="3" t="str">
        <f>IFERROR(__xludf.DUMMYFUNCTION("LOWER(SUBSTITUTE(REGEXREPLACE(B1460, ""[^a-zA-Z\s]"", """"), "" "", ""-""))"),"how-long-does-it-take-to-learn-american-sign-language")</f>
        <v>how-long-does-it-take-to-learn-american-sign-language</v>
      </c>
      <c r="B1460" s="3" t="s">
        <v>2919</v>
      </c>
      <c r="C1460" s="3" t="s">
        <v>2920</v>
      </c>
    </row>
    <row r="1461" ht="15.75" customHeight="1">
      <c r="A1461" s="3" t="str">
        <f>IFERROR(__xludf.DUMMYFUNCTION("LOWER(SUBSTITUTE(REGEXREPLACE(B1461, ""[^a-zA-Z\s]"", """"), "" "", ""-""))"),"how-to-learn-wood-carving")</f>
        <v>how-to-learn-wood-carving</v>
      </c>
      <c r="B1461" s="3" t="s">
        <v>2921</v>
      </c>
      <c r="C1461" s="3" t="s">
        <v>2922</v>
      </c>
    </row>
    <row r="1462" ht="15.75" customHeight="1">
      <c r="A1462" s="3" t="str">
        <f>IFERROR(__xludf.DUMMYFUNCTION("LOWER(SUBSTITUTE(REGEXREPLACE(B1462, ""[^a-zA-Z\s]"", """"), "" "", ""-""))"),"hardest-asian-language-to-learn")</f>
        <v>hardest-asian-language-to-learn</v>
      </c>
      <c r="B1462" s="3" t="s">
        <v>2923</v>
      </c>
      <c r="C1462" s="3" t="s">
        <v>2924</v>
      </c>
    </row>
    <row r="1463" ht="15.75" customHeight="1">
      <c r="A1463" s="3" t="str">
        <f>IFERROR(__xludf.DUMMYFUNCTION("LOWER(SUBSTITUTE(REGEXREPLACE(B1463, ""[^a-zA-Z\s]"", """"), "" "", ""-""))"),"songs-to-learn-on-piano")</f>
        <v>songs-to-learn-on-piano</v>
      </c>
      <c r="B1463" s="3" t="s">
        <v>2925</v>
      </c>
      <c r="C1463" s="3" t="s">
        <v>2926</v>
      </c>
    </row>
    <row r="1464" ht="15.75" customHeight="1">
      <c r="A1464" s="3" t="str">
        <f>IFERROR(__xludf.DUMMYFUNCTION("LOWER(SUBSTITUTE(REGEXREPLACE(B1464, ""[^a-zA-Z\s]"", """"), "" "", ""-""))"),"what-chinese-language-should-i-learn")</f>
        <v>what-chinese-language-should-i-learn</v>
      </c>
      <c r="B1464" s="3" t="s">
        <v>2927</v>
      </c>
      <c r="C1464" s="3" t="s">
        <v>2928</v>
      </c>
    </row>
    <row r="1465" ht="15.75" customHeight="1">
      <c r="A1465" s="3" t="str">
        <f>IFERROR(__xludf.DUMMYFUNCTION("LOWER(SUBSTITUTE(REGEXREPLACE(B1465, ""[^a-zA-Z\s]"", """"), "" "", ""-""))"),"learn-avada-kedavra")</f>
        <v>learn-avada-kedavra</v>
      </c>
      <c r="B1465" s="3" t="s">
        <v>2929</v>
      </c>
      <c r="C1465" s="3" t="s">
        <v>2930</v>
      </c>
    </row>
    <row r="1466" ht="15.75" customHeight="1">
      <c r="A1466" s="3" t="str">
        <f>IFERROR(__xludf.DUMMYFUNCTION("LOWER(SUBSTITUTE(REGEXREPLACE(B1466, ""[^a-zA-Z\s]"", """"), "" "", ""-""))"),"how-to-learn-to-play-the-saxophone")</f>
        <v>how-to-learn-to-play-the-saxophone</v>
      </c>
      <c r="B1466" s="3" t="s">
        <v>2931</v>
      </c>
      <c r="C1466" s="3" t="s">
        <v>2932</v>
      </c>
    </row>
    <row r="1467" ht="15.75" customHeight="1">
      <c r="A1467" s="3" t="str">
        <f>IFERROR(__xludf.DUMMYFUNCTION("LOWER(SUBSTITUTE(REGEXREPLACE(B1467, ""[^a-zA-Z\s]"", """"), "" "", ""-""))"),"fastest-way-to-learn-portuguese")</f>
        <v>fastest-way-to-learn-portuguese</v>
      </c>
      <c r="B1467" s="3" t="s">
        <v>2933</v>
      </c>
      <c r="C1467" s="3" t="s">
        <v>2934</v>
      </c>
    </row>
    <row r="1468" ht="15.75" customHeight="1">
      <c r="A1468" s="3" t="str">
        <f>IFERROR(__xludf.DUMMYFUNCTION("LOWER(SUBSTITUTE(REGEXREPLACE(B1468, ""[^a-zA-Z\s]"", """"), "" "", ""-""))"),"at-what-age-do-children-learn-colors")</f>
        <v>at-what-age-do-children-learn-colors</v>
      </c>
      <c r="B1468" s="3" t="s">
        <v>2935</v>
      </c>
      <c r="C1468" s="3" t="s">
        <v>2936</v>
      </c>
    </row>
    <row r="1469" ht="15.75" customHeight="1">
      <c r="A1469" s="3" t="str">
        <f>IFERROR(__xludf.DUMMYFUNCTION("LOWER(SUBSTITUTE(REGEXREPLACE(B1469, ""[^a-zA-Z\s]"", """"), "" "", ""-""))"),"best-violin-to-learn-on")</f>
        <v>best-violin-to-learn-on</v>
      </c>
      <c r="B1469" s="3" t="s">
        <v>2937</v>
      </c>
      <c r="C1469" s="3" t="s">
        <v>2938</v>
      </c>
    </row>
    <row r="1470" ht="15.75" customHeight="1">
      <c r="A1470" s="3" t="str">
        <f>IFERROR(__xludf.DUMMYFUNCTION("LOWER(SUBSTITUTE(REGEXREPLACE(B1470, ""[^a-zA-Z\s]"", """"), "" "", ""-""))"),"learn-to-line-dance")</f>
        <v>learn-to-line-dance</v>
      </c>
      <c r="B1470" s="3" t="s">
        <v>2939</v>
      </c>
      <c r="C1470" s="3" t="s">
        <v>2940</v>
      </c>
    </row>
    <row r="1471" ht="15.75" customHeight="1">
      <c r="A1471" s="3" t="str">
        <f>IFERROR(__xludf.DUMMYFUNCTION("LOWER(SUBSTITUTE(REGEXREPLACE(B1471, ""[^a-zA-Z\s]"", """"), "" "", ""-""))"),"learn-how-to-float")</f>
        <v>learn-how-to-float</v>
      </c>
      <c r="B1471" s="3" t="s">
        <v>2941</v>
      </c>
      <c r="C1471" s="3" t="s">
        <v>2942</v>
      </c>
    </row>
    <row r="1472" ht="15.75" customHeight="1">
      <c r="A1472" s="3" t="str">
        <f>IFERROR(__xludf.DUMMYFUNCTION("LOWER(SUBSTITUTE(REGEXREPLACE(B1472, ""[^a-zA-Z\s]"", """"), "" "", ""-""))"),"is-it-difficult-to-learn-korean")</f>
        <v>is-it-difficult-to-learn-korean</v>
      </c>
      <c r="B1472" s="3" t="s">
        <v>2943</v>
      </c>
      <c r="C1472" s="3" t="s">
        <v>2944</v>
      </c>
    </row>
    <row r="1473" ht="15.75" customHeight="1">
      <c r="A1473" s="3" t="str">
        <f>IFERROR(__xludf.DUMMYFUNCTION("LOWER(SUBSTITUTE(REGEXREPLACE(B1473, ""[^a-zA-Z\s]"", """"), "" "", ""-""))"),"learn-to-fly--unblocked-at-school")</f>
        <v>learn-to-fly--unblocked-at-school</v>
      </c>
      <c r="B1473" s="3" t="s">
        <v>2945</v>
      </c>
      <c r="C1473" s="3" t="s">
        <v>2946</v>
      </c>
    </row>
    <row r="1474" ht="15.75" customHeight="1">
      <c r="A1474" s="3" t="str">
        <f>IFERROR(__xludf.DUMMYFUNCTION("LOWER(SUBSTITUTE(REGEXREPLACE(B1474, ""[^a-zA-Z\s]"", """"), "" "", ""-""))"),"best-way-to-learn-autocad")</f>
        <v>best-way-to-learn-autocad</v>
      </c>
      <c r="B1474" s="3" t="s">
        <v>2947</v>
      </c>
      <c r="C1474" s="3" t="s">
        <v>2948</v>
      </c>
    </row>
    <row r="1475" ht="15.75" customHeight="1">
      <c r="A1475" s="3" t="str">
        <f>IFERROR(__xludf.DUMMYFUNCTION("LOWER(SUBSTITUTE(REGEXREPLACE(B1475, ""[^a-zA-Z\s]"", """"), "" "", ""-""))"),"how-to-learn-the-drums")</f>
        <v>how-to-learn-the-drums</v>
      </c>
      <c r="B1475" s="3" t="s">
        <v>2949</v>
      </c>
      <c r="C1475" s="3" t="s">
        <v>2950</v>
      </c>
    </row>
    <row r="1476" ht="15.75" customHeight="1">
      <c r="A1476" s="3" t="str">
        <f>IFERROR(__xludf.DUMMYFUNCTION("LOWER(SUBSTITUTE(REGEXREPLACE(B1476, ""[^a-zA-Z\s]"", """"), "" "", ""-""))"),"is-chinese-a-hard-language-to-learn")</f>
        <v>is-chinese-a-hard-language-to-learn</v>
      </c>
      <c r="B1476" s="3" t="s">
        <v>2951</v>
      </c>
      <c r="C1476" s="3" t="s">
        <v>2952</v>
      </c>
    </row>
    <row r="1477" ht="15.75" customHeight="1">
      <c r="A1477" s="3" t="str">
        <f>IFERROR(__xludf.DUMMYFUNCTION("LOWER(SUBSTITUTE(REGEXREPLACE(B1477, ""[^a-zA-Z\s]"", """"), "" "", ""-""))"),"httpshahdocebosaascomlearn")</f>
        <v>httpshahdocebosaascomlearn</v>
      </c>
      <c r="B1477" s="3" t="s">
        <v>2953</v>
      </c>
      <c r="C1477" s="3" t="s">
        <v>2954</v>
      </c>
    </row>
    <row r="1478" ht="15.75" customHeight="1">
      <c r="A1478" s="3" t="str">
        <f>IFERROR(__xludf.DUMMYFUNCTION("LOWER(SUBSTITUTE(REGEXREPLACE(B1478, ""[^a-zA-Z\s]"", """"), "" "", ""-""))"),"open-space-to-learn-driving-near-me")</f>
        <v>open-space-to-learn-driving-near-me</v>
      </c>
      <c r="B1478" s="3" t="s">
        <v>2955</v>
      </c>
      <c r="C1478" s="3" t="s">
        <v>2956</v>
      </c>
    </row>
    <row r="1479" ht="15.75" customHeight="1">
      <c r="A1479" s="3" t="str">
        <f>IFERROR(__xludf.DUMMYFUNCTION("LOWER(SUBSTITUTE(REGEXREPLACE(B1479, ""[^a-zA-Z\s]"", """"), "" "", ""-""))"),"learn-telugu-app")</f>
        <v>learn-telugu-app</v>
      </c>
      <c r="B1479" s="3" t="s">
        <v>2957</v>
      </c>
      <c r="C1479" s="3" t="s">
        <v>2958</v>
      </c>
    </row>
    <row r="1480" ht="15.75" customHeight="1">
      <c r="A1480" s="3" t="str">
        <f>IFERROR(__xludf.DUMMYFUNCTION("LOWER(SUBSTITUTE(REGEXREPLACE(B1480, ""[^a-zA-Z\s]"", """"), "" "", ""-""))"),"how-did-you-manage-a-situation-or-challenge-that-you-didnt-expect-what-did-you-learn-from-it")</f>
        <v>how-did-you-manage-a-situation-or-challenge-that-you-didnt-expect-what-did-you-learn-from-it</v>
      </c>
      <c r="B1480" s="3" t="s">
        <v>2959</v>
      </c>
      <c r="C1480" s="3" t="s">
        <v>2960</v>
      </c>
    </row>
    <row r="1481" ht="15.75" customHeight="1">
      <c r="A1481" s="3" t="str">
        <f>IFERROR(__xludf.DUMMYFUNCTION("LOWER(SUBSTITUTE(REGEXREPLACE(B1481, ""[^a-zA-Z\s]"", """"), "" "", ""-""))"),"how-to-learn-multiplication-tables-fast")</f>
        <v>how-to-learn-multiplication-tables-fast</v>
      </c>
      <c r="B1481" s="3" t="s">
        <v>2961</v>
      </c>
      <c r="C1481" s="3" t="s">
        <v>2962</v>
      </c>
    </row>
    <row r="1482" ht="15.75" customHeight="1">
      <c r="A1482" s="3" t="str">
        <f>IFERROR(__xludf.DUMMYFUNCTION("LOWER(SUBSTITUTE(REGEXREPLACE(B1482, ""[^a-zA-Z\s]"", """"), "" "", ""-""))"),"best-scales-to-learn-on-guitar")</f>
        <v>best-scales-to-learn-on-guitar</v>
      </c>
      <c r="B1482" s="3" t="s">
        <v>2963</v>
      </c>
      <c r="C1482" s="3" t="s">
        <v>2964</v>
      </c>
    </row>
    <row r="1483" ht="15.75" customHeight="1">
      <c r="A1483" s="3" t="str">
        <f>IFERROR(__xludf.DUMMYFUNCTION("LOWER(SUBSTITUTE(REGEXREPLACE(B1483, ""[^a-zA-Z\s]"", """"), "" "", ""-""))"),"how-hard-are-drums-to-learn")</f>
        <v>how-hard-are-drums-to-learn</v>
      </c>
      <c r="B1483" s="3" t="s">
        <v>2965</v>
      </c>
      <c r="C1483" s="3" t="s">
        <v>2966</v>
      </c>
    </row>
    <row r="1484" ht="15.75" customHeight="1">
      <c r="A1484" s="3" t="str">
        <f>IFERROR(__xludf.DUMMYFUNCTION("LOWER(SUBSTITUTE(REGEXREPLACE(B1484, ""[^a-zA-Z\s]"", """"), "" "", ""-""))"),"how-to-learn-animation")</f>
        <v>how-to-learn-animation</v>
      </c>
      <c r="B1484" s="3" t="s">
        <v>2967</v>
      </c>
      <c r="C1484" s="3" t="s">
        <v>2968</v>
      </c>
    </row>
    <row r="1485" ht="15.75" customHeight="1">
      <c r="A1485" s="3" t="str">
        <f>IFERROR(__xludf.DUMMYFUNCTION("LOWER(SUBSTITUTE(REGEXREPLACE(B1485, ""[^a-zA-Z\s]"", """"), "" "", ""-""))"),"is-spanish-difficult-to-learn")</f>
        <v>is-spanish-difficult-to-learn</v>
      </c>
      <c r="B1485" s="3" t="s">
        <v>2969</v>
      </c>
      <c r="C1485" s="3" t="s">
        <v>2970</v>
      </c>
    </row>
    <row r="1486" ht="15.75" customHeight="1">
      <c r="A1486" s="3" t="str">
        <f>IFERROR(__xludf.DUMMYFUNCTION("LOWER(SUBSTITUTE(REGEXREPLACE(B1486, ""[^a-zA-Z\s]"", """"), "" "", ""-""))"),"how-hard-is-it-to-learn-calculus")</f>
        <v>how-hard-is-it-to-learn-calculus</v>
      </c>
      <c r="B1486" s="3" t="s">
        <v>2971</v>
      </c>
      <c r="C1486" s="3" t="s">
        <v>2972</v>
      </c>
    </row>
    <row r="1487" ht="15.75" customHeight="1">
      <c r="A1487" s="3" t="str">
        <f>IFERROR(__xludf.DUMMYFUNCTION("LOWER(SUBSTITUTE(REGEXREPLACE(B1487, ""[^a-zA-Z\s]"", """"), "" "", ""-""))"),"easiest-sport-to-learn")</f>
        <v>easiest-sport-to-learn</v>
      </c>
      <c r="B1487" s="3" t="s">
        <v>2973</v>
      </c>
      <c r="C1487" s="3" t="s">
        <v>2974</v>
      </c>
    </row>
    <row r="1488" ht="15.75" customHeight="1">
      <c r="A1488" s="3" t="str">
        <f>IFERROR(__xludf.DUMMYFUNCTION("LOWER(SUBSTITUTE(REGEXREPLACE(B1488, ""[^a-zA-Z\s]"", """"), "" "", ""-""))"),"top--hardest-instruments-to-learn")</f>
        <v>top--hardest-instruments-to-learn</v>
      </c>
      <c r="B1488" s="3" t="s">
        <v>2975</v>
      </c>
      <c r="C1488" s="3" t="s">
        <v>2976</v>
      </c>
    </row>
    <row r="1489" ht="15.75" customHeight="1">
      <c r="A1489" s="3" t="str">
        <f>IFERROR(__xludf.DUMMYFUNCTION("LOWER(SUBSTITUTE(REGEXREPLACE(B1489, ""[^a-zA-Z\s]"", """"), "" "", ""-""))"),"do-you-have-to-learn-a-foreign-language-in-high-school")</f>
        <v>do-you-have-to-learn-a-foreign-language-in-high-school</v>
      </c>
      <c r="B1489" s="3" t="s">
        <v>2977</v>
      </c>
      <c r="C1489" s="3" t="s">
        <v>2978</v>
      </c>
    </row>
    <row r="1490" ht="15.75" customHeight="1">
      <c r="A1490" s="3" t="str">
        <f>IFERROR(__xludf.DUMMYFUNCTION("LOWER(SUBSTITUTE(REGEXREPLACE(B1490, ""[^a-zA-Z\s]"", """"), "" "", ""-""))"),"best-shows-to-learn-spanish")</f>
        <v>best-shows-to-learn-spanish</v>
      </c>
      <c r="B1490" s="3" t="s">
        <v>2979</v>
      </c>
      <c r="C1490" s="3" t="s">
        <v>2980</v>
      </c>
    </row>
    <row r="1491" ht="15.75" customHeight="1">
      <c r="A1491" s="3" t="str">
        <f>IFERROR(__xludf.DUMMYFUNCTION("LOWER(SUBSTITUTE(REGEXREPLACE(B1491, ""[^a-zA-Z\s]"", """"), "" "", ""-""))"),"how-long-would-it-take-to-learn-russian")</f>
        <v>how-long-would-it-take-to-learn-russian</v>
      </c>
      <c r="B1491" s="3" t="s">
        <v>2981</v>
      </c>
      <c r="C1491" s="3" t="s">
        <v>2982</v>
      </c>
    </row>
    <row r="1492" ht="15.75" customHeight="1">
      <c r="A1492" s="3" t="str">
        <f>IFERROR(__xludf.DUMMYFUNCTION("LOWER(SUBSTITUTE(REGEXREPLACE(B1492, ""[^a-zA-Z\s]"", """"), "" "", ""-""))"),"self-learn-piano")</f>
        <v>self-learn-piano</v>
      </c>
      <c r="B1492" s="3" t="s">
        <v>2983</v>
      </c>
      <c r="C1492" s="3" t="s">
        <v>2984</v>
      </c>
    </row>
    <row r="1493" ht="15.75" customHeight="1">
      <c r="A1493" s="3" t="str">
        <f>IFERROR(__xludf.DUMMYFUNCTION("LOWER(SUBSTITUTE(REGEXREPLACE(B1493, ""[^a-zA-Z\s]"", """"), "" "", ""-""))"),"learn-to-crochet-stuffed-animals")</f>
        <v>learn-to-crochet-stuffed-animals</v>
      </c>
      <c r="B1493" s="3" t="s">
        <v>2985</v>
      </c>
      <c r="C1493" s="3" t="s">
        <v>2986</v>
      </c>
    </row>
    <row r="1494" ht="15.75" customHeight="1">
      <c r="A1494" s="3" t="str">
        <f>IFERROR(__xludf.DUMMYFUNCTION("LOWER(SUBSTITUTE(REGEXREPLACE(B1494, ""[^a-zA-Z\s]"", """"), "" "", ""-""))"),"words-for-preschoolers-to-learn")</f>
        <v>words-for-preschoolers-to-learn</v>
      </c>
      <c r="B1494" s="3" t="s">
        <v>2987</v>
      </c>
      <c r="C1494" s="3" t="s">
        <v>2988</v>
      </c>
    </row>
    <row r="1495" ht="15.75" customHeight="1">
      <c r="A1495" s="3" t="str">
        <f>IFERROR(__xludf.DUMMYFUNCTION("LOWER(SUBSTITUTE(REGEXREPLACE(B1495, ""[^a-zA-Z\s]"", """"), "" "", ""-""))"),"books-to-learn-spanish")</f>
        <v>books-to-learn-spanish</v>
      </c>
      <c r="B1495" s="3" t="s">
        <v>2989</v>
      </c>
      <c r="C1495" s="3" t="s">
        <v>2990</v>
      </c>
    </row>
    <row r="1496" ht="15.75" customHeight="1">
      <c r="A1496" s="3" t="str">
        <f>IFERROR(__xludf.DUMMYFUNCTION("LOWER(SUBSTITUTE(REGEXREPLACE(B1496, ""[^a-zA-Z\s]"", """"), "" "", ""-""))"),"learn-to-drink-black-coffee")</f>
        <v>learn-to-drink-black-coffee</v>
      </c>
      <c r="B1496" s="3" t="s">
        <v>2991</v>
      </c>
      <c r="C1496" s="3" t="s">
        <v>2992</v>
      </c>
    </row>
    <row r="1497" ht="15.75" customHeight="1">
      <c r="A1497" s="3" t="str">
        <f>IFERROR(__xludf.DUMMYFUNCTION("LOWER(SUBSTITUTE(REGEXREPLACE(B1497, ""[^a-zA-Z\s]"", """"), "" "", ""-""))"),"is-skiing-or-snowboarding-easier-to-learn")</f>
        <v>is-skiing-or-snowboarding-easier-to-learn</v>
      </c>
      <c r="B1497" s="3" t="s">
        <v>2993</v>
      </c>
      <c r="C1497" s="3" t="s">
        <v>2994</v>
      </c>
    </row>
    <row r="1498" ht="15.75" customHeight="1">
      <c r="A1498" s="3" t="str">
        <f>IFERROR(__xludf.DUMMYFUNCTION("LOWER(SUBSTITUTE(REGEXREPLACE(B1498, ""[^a-zA-Z\s]"", """"), "" "", ""-""))"),"learn-arabic-numbers")</f>
        <v>learn-arabic-numbers</v>
      </c>
      <c r="B1498" s="3" t="s">
        <v>2995</v>
      </c>
      <c r="C1498" s="3" t="s">
        <v>2996</v>
      </c>
    </row>
    <row r="1499" ht="15.75" customHeight="1">
      <c r="A1499" s="3" t="str">
        <f>IFERROR(__xludf.DUMMYFUNCTION("LOWER(SUBSTITUTE(REGEXREPLACE(B1499, ""[^a-zA-Z\s]"", """"), "" "", ""-""))"),"most-important-guitar-scales-to-learn")</f>
        <v>most-important-guitar-scales-to-learn</v>
      </c>
      <c r="B1499" s="3" t="s">
        <v>2997</v>
      </c>
      <c r="C1499" s="3" t="s">
        <v>2998</v>
      </c>
    </row>
    <row r="1500" ht="15.75" customHeight="1">
      <c r="A1500" s="3" t="str">
        <f>IFERROR(__xludf.DUMMYFUNCTION("LOWER(SUBSTITUTE(REGEXREPLACE(B1500, ""[^a-zA-Z\s]"", """"), "" "", ""-""))"),"best-bikes-to-learn-on")</f>
        <v>best-bikes-to-learn-on</v>
      </c>
      <c r="B1500" s="3" t="s">
        <v>2999</v>
      </c>
      <c r="C1500" s="3" t="s">
        <v>3000</v>
      </c>
    </row>
    <row r="1501" ht="15.75" customHeight="1">
      <c r="A1501" s="3" t="str">
        <f>IFERROR(__xludf.DUMMYFUNCTION("LOWER(SUBSTITUTE(REGEXREPLACE(B1501, ""[^a-zA-Z\s]"", """"), "" "", ""-""))"),"what-are-the-easiest-languages-to-learn-for-spanish-speakers")</f>
        <v>what-are-the-easiest-languages-to-learn-for-spanish-speakers</v>
      </c>
      <c r="B1501" s="3" t="s">
        <v>3001</v>
      </c>
      <c r="C1501" s="3" t="s">
        <v>3002</v>
      </c>
    </row>
    <row r="1502" ht="15.75" customHeight="1">
      <c r="A1502" s="3" t="str">
        <f>IFERROR(__xludf.DUMMYFUNCTION("LOWER(SUBSTITUTE(REGEXREPLACE(B1502, ""[^a-zA-Z\s]"", """"), "" "", ""-""))"),"what-are-the-hardest-programming-languages-to-learn")</f>
        <v>what-are-the-hardest-programming-languages-to-learn</v>
      </c>
      <c r="B1502" s="3" t="s">
        <v>3003</v>
      </c>
      <c r="C1502" s="3" t="s">
        <v>3004</v>
      </c>
    </row>
    <row r="1503" ht="15.75" customHeight="1">
      <c r="A1503" s="3" t="str">
        <f>IFERROR(__xludf.DUMMYFUNCTION("LOWER(SUBSTITUTE(REGEXREPLACE(B1503, ""[^a-zA-Z\s]"", """"), "" "", ""-""))"),"asl-sign-learn")</f>
        <v>asl-sign-learn</v>
      </c>
      <c r="B1503" s="3" t="s">
        <v>3005</v>
      </c>
      <c r="C1503" s="3" t="s">
        <v>3006</v>
      </c>
    </row>
    <row r="1504" ht="15.75" customHeight="1">
      <c r="A1504" s="3" t="str">
        <f>IFERROR(__xludf.DUMMYFUNCTION("LOWER(SUBSTITUTE(REGEXREPLACE(B1504, ""[^a-zA-Z\s]"", """"), "" "", ""-""))"),"where-to-learn-swords-wow-classic")</f>
        <v>where-to-learn-swords-wow-classic</v>
      </c>
      <c r="B1504" s="3" t="s">
        <v>3007</v>
      </c>
      <c r="C1504" s="3" t="s">
        <v>3008</v>
      </c>
    </row>
    <row r="1505" ht="15.75" customHeight="1">
      <c r="A1505" s="3" t="str">
        <f>IFERROR(__xludf.DUMMYFUNCTION("LOWER(SUBSTITUTE(REGEXREPLACE(B1505, ""[^a-zA-Z\s]"", """"), "" "", ""-""))"),"what-is-the-best-programming-language-to-learn-for-cyber-security")</f>
        <v>what-is-the-best-programming-language-to-learn-for-cyber-security</v>
      </c>
      <c r="B1505" s="3" t="s">
        <v>3009</v>
      </c>
      <c r="C1505" s="3" t="s">
        <v>3010</v>
      </c>
    </row>
    <row r="1506" ht="15.75" customHeight="1">
      <c r="A1506" s="3" t="str">
        <f>IFERROR(__xludf.DUMMYFUNCTION("LOWER(SUBSTITUTE(REGEXREPLACE(B1506, ""[^a-zA-Z\s]"", """"), "" "", ""-""))"),"learn-to-be-a-butcher")</f>
        <v>learn-to-be-a-butcher</v>
      </c>
      <c r="B1506" s="3" t="s">
        <v>3011</v>
      </c>
      <c r="C1506" s="3" t="s">
        <v>3012</v>
      </c>
    </row>
    <row r="1507" ht="15.75" customHeight="1">
      <c r="A1507" s="3" t="str">
        <f>IFERROR(__xludf.DUMMYFUNCTION("LOWER(SUBSTITUTE(REGEXREPLACE(B1507, ""[^a-zA-Z\s]"", """"), "" "", ""-""))"),"can-yamper-learn-cut")</f>
        <v>can-yamper-learn-cut</v>
      </c>
      <c r="B1507" s="3" t="s">
        <v>3013</v>
      </c>
      <c r="C1507" s="3" t="s">
        <v>3014</v>
      </c>
    </row>
    <row r="1508" ht="15.75" customHeight="1">
      <c r="A1508" s="3" t="str">
        <f>IFERROR(__xludf.DUMMYFUNCTION("LOWER(SUBSTITUTE(REGEXREPLACE(B1508, ""[^a-zA-Z\s]"", """"), "" "", ""-""))"),"they-never-learn-layne-fargo")</f>
        <v>they-never-learn-layne-fargo</v>
      </c>
      <c r="B1508" s="3" t="s">
        <v>3015</v>
      </c>
      <c r="C1508" s="3" t="s">
        <v>3016</v>
      </c>
    </row>
    <row r="1509" ht="15.75" customHeight="1">
      <c r="A1509" s="3" t="str">
        <f>IFERROR(__xludf.DUMMYFUNCTION("LOWER(SUBSTITUTE(REGEXREPLACE(B1509, ""[^a-zA-Z\s]"", """"), "" "", ""-""))"),"what-is-the-hardest-asian-language-to-learn")</f>
        <v>what-is-the-hardest-asian-language-to-learn</v>
      </c>
      <c r="B1509" s="3" t="s">
        <v>3017</v>
      </c>
      <c r="C1509" s="3" t="s">
        <v>3018</v>
      </c>
    </row>
    <row r="1510" ht="15.75" customHeight="1">
      <c r="A1510" s="3" t="str">
        <f>IFERROR(__xludf.DUMMYFUNCTION("LOWER(SUBSTITUTE(REGEXREPLACE(B1510, ""[^a-zA-Z\s]"", """"), "" "", ""-""))"),"can-you-learn-to-sing-good")</f>
        <v>can-you-learn-to-sing-good</v>
      </c>
      <c r="B1510" s="3" t="s">
        <v>3019</v>
      </c>
      <c r="C1510" s="3" t="s">
        <v>3020</v>
      </c>
    </row>
    <row r="1511" ht="15.75" customHeight="1">
      <c r="A1511" s="3" t="str">
        <f>IFERROR(__xludf.DUMMYFUNCTION("LOWER(SUBSTITUTE(REGEXREPLACE(B1511, ""[^a-zA-Z\s]"", """"), "" "", ""-""))"),"best-podcasts-to-learn-something-new")</f>
        <v>best-podcasts-to-learn-something-new</v>
      </c>
      <c r="B1511" s="3" t="s">
        <v>3021</v>
      </c>
      <c r="C1511" s="3" t="s">
        <v>3022</v>
      </c>
    </row>
    <row r="1512" ht="15.75" customHeight="1">
      <c r="A1512" s="3" t="str">
        <f>IFERROR(__xludf.DUMMYFUNCTION("LOWER(SUBSTITUTE(REGEXREPLACE(B1512, ""[^a-zA-Z\s]"", """"), "" "", ""-""))"),"learn-how-to-fly-idle")</f>
        <v>learn-how-to-fly-idle</v>
      </c>
      <c r="B1512" s="3" t="s">
        <v>3023</v>
      </c>
      <c r="C1512" s="3" t="s">
        <v>3024</v>
      </c>
    </row>
    <row r="1513" ht="15.75" customHeight="1">
      <c r="A1513" s="3" t="str">
        <f>IFERROR(__xludf.DUMMYFUNCTION("LOWER(SUBSTITUTE(REGEXREPLACE(B1513, ""[^a-zA-Z\s]"", """"), "" "", ""-""))"),"learn-how-to-window-tint")</f>
        <v>learn-how-to-window-tint</v>
      </c>
      <c r="B1513" s="3" t="s">
        <v>3025</v>
      </c>
      <c r="C1513" s="3" t="s">
        <v>3026</v>
      </c>
    </row>
    <row r="1514" ht="15.75" customHeight="1">
      <c r="A1514" s="3" t="str">
        <f>IFERROR(__xludf.DUMMYFUNCTION("LOWER(SUBSTITUTE(REGEXREPLACE(B1514, ""[^a-zA-Z\s]"", """"), "" "", ""-""))"),"learn-how-to-do-data-entry")</f>
        <v>learn-how-to-do-data-entry</v>
      </c>
      <c r="B1514" s="3" t="s">
        <v>3027</v>
      </c>
      <c r="C1514" s="3" t="s">
        <v>3028</v>
      </c>
    </row>
    <row r="1515" ht="15.75" customHeight="1">
      <c r="A1515" s="3" t="str">
        <f>IFERROR(__xludf.DUMMYFUNCTION("LOWER(SUBSTITUTE(REGEXREPLACE(B1515, ""[^a-zA-Z\s]"", """"), "" "", ""-""))"),"songs-to-learn")</f>
        <v>songs-to-learn</v>
      </c>
      <c r="B1515" s="3" t="s">
        <v>3029</v>
      </c>
      <c r="C1515" s="3" t="s">
        <v>3030</v>
      </c>
    </row>
    <row r="1516" ht="15.75" customHeight="1">
      <c r="A1516" s="3" t="str">
        <f>IFERROR(__xludf.DUMMYFUNCTION("LOWER(SUBSTITUTE(REGEXREPLACE(B1516, ""[^a-zA-Z\s]"", """"), "" "", ""-""))"),"coolmath-games-learn-to-fly-")</f>
        <v>coolmath-games-learn-to-fly-</v>
      </c>
      <c r="B1516" s="3" t="s">
        <v>3031</v>
      </c>
      <c r="C1516" s="3" t="s">
        <v>3032</v>
      </c>
    </row>
    <row r="1517" ht="15.75" customHeight="1">
      <c r="A1517" s="3" t="str">
        <f>IFERROR(__xludf.DUMMYFUNCTION("LOWER(SUBSTITUTE(REGEXREPLACE(B1517, ""[^a-zA-Z\s]"", """"), "" "", ""-""))"),"how-to-learn-how-to-squirt")</f>
        <v>how-to-learn-how-to-squirt</v>
      </c>
      <c r="B1517" s="3" t="s">
        <v>3033</v>
      </c>
      <c r="C1517" s="3" t="s">
        <v>3034</v>
      </c>
    </row>
    <row r="1518" ht="15.75" customHeight="1">
      <c r="A1518" s="3" t="str">
        <f>IFERROR(__xludf.DUMMYFUNCTION("LOWER(SUBSTITUTE(REGEXREPLACE(B1518, ""[^a-zA-Z\s]"", """"), "" "", ""-""))"),"best-app-to-learn-italian-for-travel")</f>
        <v>best-app-to-learn-italian-for-travel</v>
      </c>
      <c r="B1518" s="3" t="s">
        <v>3035</v>
      </c>
      <c r="C1518" s="3" t="s">
        <v>3036</v>
      </c>
    </row>
    <row r="1519" ht="15.75" customHeight="1">
      <c r="A1519" s="3" t="str">
        <f>IFERROR(__xludf.DUMMYFUNCTION("LOWER(SUBSTITUTE(REGEXREPLACE(B1519, ""[^a-zA-Z\s]"", """"), "" "", ""-""))"),"how-long-does-it-take-to-learn-sas")</f>
        <v>how-long-does-it-take-to-learn-sas</v>
      </c>
      <c r="B1519" s="3" t="s">
        <v>3037</v>
      </c>
      <c r="C1519" s="3" t="s">
        <v>3038</v>
      </c>
    </row>
    <row r="1520" ht="15.75" customHeight="1">
      <c r="A1520" s="3" t="str">
        <f>IFERROR(__xludf.DUMMYFUNCTION("LOWER(SUBSTITUTE(REGEXREPLACE(B1520, ""[^a-zA-Z\s]"", """"), "" "", ""-""))"),"how-long-to-learn-c-programming")</f>
        <v>how-long-to-learn-c-programming</v>
      </c>
      <c r="B1520" s="3" t="s">
        <v>3039</v>
      </c>
      <c r="C1520" s="3" t="s">
        <v>3040</v>
      </c>
    </row>
    <row r="1521" ht="15.75" customHeight="1">
      <c r="A1521" s="3" t="str">
        <f>IFERROR(__xludf.DUMMYFUNCTION("LOWER(SUBSTITUTE(REGEXREPLACE(B1521, ""[^a-zA-Z\s]"", """"), "" "", ""-""))"),"what-is-a-impressive-college-to-learn-about-being-a-lawyer-in-new-york-city")</f>
        <v>what-is-a-impressive-college-to-learn-about-being-a-lawyer-in-new-york-city</v>
      </c>
      <c r="B1521" s="3" t="s">
        <v>3041</v>
      </c>
      <c r="C1521" s="3" t="s">
        <v>3042</v>
      </c>
    </row>
    <row r="1522" ht="15.75" customHeight="1">
      <c r="A1522" s="3" t="str">
        <f>IFERROR(__xludf.DUMMYFUNCTION("LOWER(SUBSTITUTE(REGEXREPLACE(B1522, ""[^a-zA-Z\s]"", """"), "" "", ""-""))"),"which-is-the-study-of-people-as-inherently-good-and-motivated-to-learn-and-improve")</f>
        <v>which-is-the-study-of-people-as-inherently-good-and-motivated-to-learn-and-improve</v>
      </c>
      <c r="B1522" s="3" t="s">
        <v>3043</v>
      </c>
      <c r="C1522" s="3" t="s">
        <v>3044</v>
      </c>
    </row>
    <row r="1523" ht="15.75" customHeight="1">
      <c r="A1523" s="3" t="str">
        <f>IFERROR(__xludf.DUMMYFUNCTION("LOWER(SUBSTITUTE(REGEXREPLACE(B1523, ""[^a-zA-Z\s]"", """"), "" "", ""-""))"),"can-you-learn-to-sing-well")</f>
        <v>can-you-learn-to-sing-well</v>
      </c>
      <c r="B1523" s="3" t="s">
        <v>3045</v>
      </c>
      <c r="C1523" s="3" t="s">
        <v>3046</v>
      </c>
    </row>
    <row r="1524" ht="15.75" customHeight="1">
      <c r="A1524" s="3" t="str">
        <f>IFERROR(__xludf.DUMMYFUNCTION("LOWER(SUBSTITUTE(REGEXREPLACE(B1524, ""[^a-zA-Z\s]"", """"), "" "", ""-""))"),"easy-card-tricks-to-learn")</f>
        <v>easy-card-tricks-to-learn</v>
      </c>
      <c r="B1524" s="3" t="s">
        <v>3047</v>
      </c>
      <c r="C1524" s="3" t="s">
        <v>3048</v>
      </c>
    </row>
    <row r="1525" ht="15.75" customHeight="1">
      <c r="A1525" s="3" t="str">
        <f>IFERROR(__xludf.DUMMYFUNCTION("LOWER(SUBSTITUTE(REGEXREPLACE(B1525, ""[^a-zA-Z\s]"", """"), "" "", ""-""))"),"how-long-does-sign-language-take-to-learn")</f>
        <v>how-long-does-sign-language-take-to-learn</v>
      </c>
      <c r="B1525" s="3" t="s">
        <v>3049</v>
      </c>
      <c r="C1525" s="3" t="s">
        <v>3050</v>
      </c>
    </row>
    <row r="1526" ht="15.75" customHeight="1">
      <c r="A1526" s="3" t="str">
        <f>IFERROR(__xludf.DUMMYFUNCTION("LOWER(SUBSTITUTE(REGEXREPLACE(B1526, ""[^a-zA-Z\s]"", """"), "" "", ""-""))"),"learn-basic-hindi-words")</f>
        <v>learn-basic-hindi-words</v>
      </c>
      <c r="B1526" s="3" t="s">
        <v>3051</v>
      </c>
      <c r="C1526" s="3" t="s">
        <v>3052</v>
      </c>
    </row>
    <row r="1527" ht="15.75" customHeight="1">
      <c r="A1527" s="3" t="str">
        <f>IFERROR(__xludf.DUMMYFUNCTION("LOWER(SUBSTITUTE(REGEXREPLACE(B1527, ""[^a-zA-Z\s]"", """"), "" "", ""-""))"),"learn-icelandic")</f>
        <v>learn-icelandic</v>
      </c>
      <c r="B1527" s="3" t="s">
        <v>3053</v>
      </c>
      <c r="C1527" s="3" t="s">
        <v>3054</v>
      </c>
    </row>
    <row r="1528" ht="15.75" customHeight="1">
      <c r="A1528" s="3" t="str">
        <f>IFERROR(__xludf.DUMMYFUNCTION("LOWER(SUBSTITUTE(REGEXREPLACE(B1528, ""[^a-zA-Z\s]"", """"), "" "", ""-""))"),"is-cyber-security-hard-to-learn")</f>
        <v>is-cyber-security-hard-to-learn</v>
      </c>
      <c r="B1528" s="3" t="s">
        <v>3055</v>
      </c>
      <c r="C1528" s="3" t="s">
        <v>3056</v>
      </c>
    </row>
    <row r="1529" ht="15.75" customHeight="1">
      <c r="A1529" s="3" t="str">
        <f>IFERROR(__xludf.DUMMYFUNCTION("LOWER(SUBSTITUTE(REGEXREPLACE(B1529, ""[^a-zA-Z\s]"", """"), "" "", ""-""))"),"best-free-apps-to-learn-tagalog")</f>
        <v>best-free-apps-to-learn-tagalog</v>
      </c>
      <c r="B1529" s="3" t="s">
        <v>3057</v>
      </c>
      <c r="C1529" s="3" t="s">
        <v>3058</v>
      </c>
    </row>
    <row r="1530" ht="15.75" customHeight="1">
      <c r="A1530" s="3" t="str">
        <f>IFERROR(__xludf.DUMMYFUNCTION("LOWER(SUBSTITUTE(REGEXREPLACE(B1530, ""[^a-zA-Z\s]"", """"), "" "", ""-""))"),"can-you-learn-another-language-in-your-sleep")</f>
        <v>can-you-learn-another-language-in-your-sleep</v>
      </c>
      <c r="B1530" s="3" t="s">
        <v>3059</v>
      </c>
      <c r="C1530" s="3" t="s">
        <v>3060</v>
      </c>
    </row>
    <row r="1531" ht="15.75" customHeight="1">
      <c r="A1531" s="3" t="str">
        <f>IFERROR(__xludf.DUMMYFUNCTION("LOWER(SUBSTITUTE(REGEXREPLACE(B1531, ""[^a-zA-Z\s]"", """"), "" "", ""-""))"),"how-long-to-learn-acoustic-guitar")</f>
        <v>how-long-to-learn-acoustic-guitar</v>
      </c>
      <c r="B1531" s="3" t="s">
        <v>3061</v>
      </c>
      <c r="C1531" s="3" t="s">
        <v>3062</v>
      </c>
    </row>
    <row r="1532" ht="15.75" customHeight="1">
      <c r="A1532" s="3" t="str">
        <f>IFERROR(__xludf.DUMMYFUNCTION("LOWER(SUBSTITUTE(REGEXREPLACE(B1532, ""[^a-zA-Z\s]"", """"), "" "", ""-""))"),"learn-to-draw-realistic")</f>
        <v>learn-to-draw-realistic</v>
      </c>
      <c r="B1532" s="3" t="s">
        <v>3063</v>
      </c>
      <c r="C1532" s="3" t="s">
        <v>3064</v>
      </c>
    </row>
    <row r="1533" ht="15.75" customHeight="1">
      <c r="A1533" s="3" t="str">
        <f>IFERROR(__xludf.DUMMYFUNCTION("LOWER(SUBSTITUTE(REGEXREPLACE(B1533, ""[^a-zA-Z\s]"", """"), "" "", ""-""))"),"how-to-learn-how-to-float")</f>
        <v>how-to-learn-how-to-float</v>
      </c>
      <c r="B1533" s="3" t="s">
        <v>3065</v>
      </c>
      <c r="C1533" s="3" t="s">
        <v>3066</v>
      </c>
    </row>
    <row r="1534" ht="15.75" customHeight="1">
      <c r="A1534" s="3" t="str">
        <f>IFERROR(__xludf.DUMMYFUNCTION("LOWER(SUBSTITUTE(REGEXREPLACE(B1534, ""[^a-zA-Z\s]"", """"), "" "", ""-""))"),"best-resources-to-learn-coding")</f>
        <v>best-resources-to-learn-coding</v>
      </c>
      <c r="B1534" s="3" t="s">
        <v>3067</v>
      </c>
      <c r="C1534" s="3" t="s">
        <v>3068</v>
      </c>
    </row>
    <row r="1535" ht="15.75" customHeight="1">
      <c r="A1535" s="3" t="str">
        <f>IFERROR(__xludf.DUMMYFUNCTION("LOWER(SUBSTITUTE(REGEXREPLACE(B1535, ""[^a-zA-Z\s]"", """"), "" "", ""-""))"),"what-grade-do-you-learn-multiplication-and-division")</f>
        <v>what-grade-do-you-learn-multiplication-and-division</v>
      </c>
      <c r="B1535" s="3" t="s">
        <v>3069</v>
      </c>
      <c r="C1535" s="3" t="s">
        <v>3070</v>
      </c>
    </row>
    <row r="1536" ht="15.75" customHeight="1">
      <c r="A1536" s="3" t="str">
        <f>IFERROR(__xludf.DUMMYFUNCTION("LOWER(SUBSTITUTE(REGEXREPLACE(B1536, ""[^a-zA-Z\s]"", """"), "" "", ""-""))"),"subjects-to-learn")</f>
        <v>subjects-to-learn</v>
      </c>
      <c r="B1536" s="3" t="s">
        <v>3071</v>
      </c>
      <c r="C1536" s="3" t="s">
        <v>3072</v>
      </c>
    </row>
    <row r="1537" ht="15.75" customHeight="1">
      <c r="A1537" s="3" t="str">
        <f>IFERROR(__xludf.DUMMYFUNCTION("LOWER(SUBSTITUTE(REGEXREPLACE(B1537, ""[^a-zA-Z\s]"", """"), "" "", ""-""))"),"learn-to-fly-unlocked")</f>
        <v>learn-to-fly-unlocked</v>
      </c>
      <c r="B1537" s="3" t="s">
        <v>3073</v>
      </c>
      <c r="C1537" s="3" t="s">
        <v>3074</v>
      </c>
    </row>
    <row r="1538" ht="15.75" customHeight="1">
      <c r="A1538" s="3" t="str">
        <f>IFERROR(__xludf.DUMMYFUNCTION("LOWER(SUBSTITUTE(REGEXREPLACE(B1538, ""[^a-zA-Z\s]"", """"), "" "", ""-""))"),"learn-to-dance-sexy")</f>
        <v>learn-to-dance-sexy</v>
      </c>
      <c r="B1538" s="3" t="s">
        <v>3075</v>
      </c>
      <c r="C1538" s="3" t="s">
        <v>3076</v>
      </c>
    </row>
    <row r="1539" ht="15.75" customHeight="1">
      <c r="A1539" s="3" t="str">
        <f>IFERROR(__xludf.DUMMYFUNCTION("LOWER(SUBSTITUTE(REGEXREPLACE(B1539, ""[^a-zA-Z\s]"", """"), "" "", ""-""))"),"learn-hvac-online-free")</f>
        <v>learn-hvac-online-free</v>
      </c>
      <c r="B1539" s="3" t="s">
        <v>3077</v>
      </c>
      <c r="C1539" s="3" t="s">
        <v>3078</v>
      </c>
    </row>
    <row r="1540" ht="15.75" customHeight="1">
      <c r="A1540" s="3" t="str">
        <f>IFERROR(__xludf.DUMMYFUNCTION("LOWER(SUBSTITUTE(REGEXREPLACE(B1540, ""[^a-zA-Z\s]"", """"), "" "", ""-""))"),"whats-the-hardest-languge-to-learn")</f>
        <v>whats-the-hardest-languge-to-learn</v>
      </c>
      <c r="B1540" s="3" t="s">
        <v>3079</v>
      </c>
      <c r="C1540" s="3" t="s">
        <v>3080</v>
      </c>
    </row>
    <row r="1541" ht="15.75" customHeight="1">
      <c r="A1541" s="3" t="str">
        <f>IFERROR(__xludf.DUMMYFUNCTION("LOWER(SUBSTITUTE(REGEXREPLACE(B1541, ""[^a-zA-Z\s]"", """"), "" "", ""-""))"),"how-to-learn-to-be-a-locksmith")</f>
        <v>how-to-learn-to-be-a-locksmith</v>
      </c>
      <c r="B1541" s="3" t="s">
        <v>3081</v>
      </c>
      <c r="C1541" s="3" t="s">
        <v>3082</v>
      </c>
    </row>
    <row r="1542" ht="15.75" customHeight="1">
      <c r="A1542" s="3" t="str">
        <f>IFERROR(__xludf.DUMMYFUNCTION("LOWER(SUBSTITUTE(REGEXREPLACE(B1542, ""[^a-zA-Z\s]"", """"), "" "", ""-""))"),"learn-to-sew-kits")</f>
        <v>learn-to-sew-kits</v>
      </c>
      <c r="B1542" s="3" t="s">
        <v>3083</v>
      </c>
      <c r="C1542" s="3" t="s">
        <v>3084</v>
      </c>
    </row>
    <row r="1543" ht="15.75" customHeight="1">
      <c r="A1543" s="3" t="str">
        <f>IFERROR(__xludf.DUMMYFUNCTION("LOWER(SUBSTITUTE(REGEXREPLACE(B1543, ""[^a-zA-Z\s]"", """"), "" "", ""-""))"),"leapfrog-scoop-and-learn")</f>
        <v>leapfrog-scoop-and-learn</v>
      </c>
      <c r="B1543" s="3" t="s">
        <v>3085</v>
      </c>
      <c r="C1543" s="3" t="s">
        <v>3086</v>
      </c>
    </row>
    <row r="1544" ht="15.75" customHeight="1">
      <c r="A1544" s="3" t="str">
        <f>IFERROR(__xludf.DUMMYFUNCTION("LOWER(SUBSTITUTE(REGEXREPLACE(B1544, ""[^a-zA-Z\s]"", """"), "" "", ""-""))"),"evenflo-exersaucer-jump--learn-stationary-jumper")</f>
        <v>evenflo-exersaucer-jump--learn-stationary-jumper</v>
      </c>
      <c r="B1544" s="3" t="s">
        <v>3087</v>
      </c>
      <c r="C1544" s="3" t="s">
        <v>3088</v>
      </c>
    </row>
    <row r="1545" ht="15.75" customHeight="1">
      <c r="A1545" s="3" t="str">
        <f>IFERROR(__xludf.DUMMYFUNCTION("LOWER(SUBSTITUTE(REGEXREPLACE(B1545, ""[^a-zA-Z\s]"", """"), "" "", ""-""))"),"you-better-learn-chinese-buddy")</f>
        <v>you-better-learn-chinese-buddy</v>
      </c>
      <c r="B1545" s="3" t="s">
        <v>3089</v>
      </c>
      <c r="C1545" s="3" t="s">
        <v>3090</v>
      </c>
    </row>
    <row r="1546" ht="15.75" customHeight="1">
      <c r="A1546" s="3" t="str">
        <f>IFERROR(__xludf.DUMMYFUNCTION("LOWER(SUBSTITUTE(REGEXREPLACE(B1546, ""[^a-zA-Z\s]"", """"), "" "", ""-""))"),"easiest-songs-to-learn-on-drums")</f>
        <v>easiest-songs-to-learn-on-drums</v>
      </c>
      <c r="B1546" s="3" t="s">
        <v>3091</v>
      </c>
      <c r="C1546" s="3" t="s">
        <v>3092</v>
      </c>
    </row>
    <row r="1547" ht="15.75" customHeight="1">
      <c r="A1547" s="3" t="str">
        <f>IFERROR(__xludf.DUMMYFUNCTION("LOWER(SUBSTITUTE(REGEXREPLACE(B1547, ""[^a-zA-Z\s]"", """"), "" "", ""-""))"),"best-telenovelas-to-learn-spanish")</f>
        <v>best-telenovelas-to-learn-spanish</v>
      </c>
      <c r="B1547" s="3" t="s">
        <v>3093</v>
      </c>
      <c r="C1547" s="3" t="s">
        <v>3094</v>
      </c>
    </row>
    <row r="1548" ht="15.75" customHeight="1">
      <c r="A1548" s="3" t="str">
        <f>IFERROR(__xludf.DUMMYFUNCTION("LOWER(SUBSTITUTE(REGEXREPLACE(B1548, ""[^a-zA-Z\s]"", """"), "" "", ""-""))"),"cast-of-come-and-learn-with-pibby")</f>
        <v>cast-of-come-and-learn-with-pibby</v>
      </c>
      <c r="B1548" s="3" t="s">
        <v>3095</v>
      </c>
      <c r="C1548" s="3" t="s">
        <v>3096</v>
      </c>
    </row>
    <row r="1549" ht="15.75" customHeight="1">
      <c r="A1549" s="3" t="str">
        <f>IFERROR(__xludf.DUMMYFUNCTION("LOWER(SUBSTITUTE(REGEXREPLACE(B1549, ""[^a-zA-Z\s]"", """"), "" "", ""-""))"),"best-way-to-learn-unity")</f>
        <v>best-way-to-learn-unity</v>
      </c>
      <c r="B1549" s="3" t="s">
        <v>3097</v>
      </c>
      <c r="C1549" s="3" t="s">
        <v>3098</v>
      </c>
    </row>
    <row r="1550" ht="15.75" customHeight="1">
      <c r="A1550" s="3" t="str">
        <f>IFERROR(__xludf.DUMMYFUNCTION("LOWER(SUBSTITUTE(REGEXREPLACE(B1550, ""[^a-zA-Z\s]"", """"), "" "", ""-""))"),"what-resource-can-best-help-you-learn-about-the-terrain")</f>
        <v>what-resource-can-best-help-you-learn-about-the-terrain</v>
      </c>
      <c r="B1550" s="3" t="s">
        <v>3099</v>
      </c>
      <c r="C1550" s="3" t="s">
        <v>3100</v>
      </c>
    </row>
    <row r="1551" ht="15.75" customHeight="1">
      <c r="A1551" s="3" t="str">
        <f>IFERROR(__xludf.DUMMYFUNCTION("LOWER(SUBSTITUTE(REGEXREPLACE(B1551, ""[^a-zA-Z\s]"", """"), "" "", ""-""))"),"is-it-hard-to-learn-how-to-play-the-violin")</f>
        <v>is-it-hard-to-learn-how-to-play-the-violin</v>
      </c>
      <c r="B1551" s="3" t="s">
        <v>3101</v>
      </c>
      <c r="C1551" s="3" t="s">
        <v>3102</v>
      </c>
    </row>
    <row r="1552" ht="15.75" customHeight="1">
      <c r="A1552" s="3" t="str">
        <f>IFERROR(__xludf.DUMMYFUNCTION("LOWER(SUBSTITUTE(REGEXREPLACE(B1552, ""[^a-zA-Z\s]"", """"), "" "", ""-""))"),"is-greek-a-difficult-language-to-learn")</f>
        <v>is-greek-a-difficult-language-to-learn</v>
      </c>
      <c r="B1552" s="3" t="s">
        <v>3103</v>
      </c>
      <c r="C1552" s="3" t="s">
        <v>3104</v>
      </c>
    </row>
    <row r="1553" ht="15.75" customHeight="1">
      <c r="A1553" s="3" t="str">
        <f>IFERROR(__xludf.DUMMYFUNCTION("LOWER(SUBSTITUTE(REGEXREPLACE(B1553, ""[^a-zA-Z\s]"", """"), "" "", ""-""))"),"easy-ukulele-songs-to-learn")</f>
        <v>easy-ukulele-songs-to-learn</v>
      </c>
      <c r="B1553" s="3" t="s">
        <v>3105</v>
      </c>
      <c r="C1553" s="3" t="s">
        <v>3106</v>
      </c>
    </row>
    <row r="1554" ht="15.75" customHeight="1">
      <c r="A1554" s="3" t="str">
        <f>IFERROR(__xludf.DUMMYFUNCTION("LOWER(SUBSTITUTE(REGEXREPLACE(B1554, ""[^a-zA-Z\s]"", """"), "" "", ""-""))"),"learn-to-ride-a-dirt-bike")</f>
        <v>learn-to-ride-a-dirt-bike</v>
      </c>
      <c r="B1554" s="3" t="s">
        <v>3107</v>
      </c>
      <c r="C1554" s="3" t="s">
        <v>3108</v>
      </c>
    </row>
    <row r="1555" ht="15.75" customHeight="1">
      <c r="A1555" s="3" t="str">
        <f>IFERROR(__xludf.DUMMYFUNCTION("LOWER(SUBSTITUTE(REGEXREPLACE(B1555, ""[^a-zA-Z\s]"", """"), "" "", ""-""))"),"how-birds-learn-to-fly")</f>
        <v>how-birds-learn-to-fly</v>
      </c>
      <c r="B1555" s="3" t="s">
        <v>3109</v>
      </c>
      <c r="C1555" s="3" t="s">
        <v>3110</v>
      </c>
    </row>
    <row r="1556" ht="15.75" customHeight="1">
      <c r="A1556" s="3" t="str">
        <f>IFERROR(__xludf.DUMMYFUNCTION("LOWER(SUBSTITUTE(REGEXREPLACE(B1556, ""[^a-zA-Z\s]"", """"), "" "", ""-""))"),"how-hard-to-learn-russian")</f>
        <v>how-hard-to-learn-russian</v>
      </c>
      <c r="B1556" s="3" t="s">
        <v>3111</v>
      </c>
      <c r="C1556" s="3" t="s">
        <v>3112</v>
      </c>
    </row>
    <row r="1557" ht="15.75" customHeight="1">
      <c r="A1557" s="3" t="str">
        <f>IFERROR(__xludf.DUMMYFUNCTION("LOWER(SUBSTITUTE(REGEXREPLACE(B1557, ""[^a-zA-Z\s]"", """"), "" "", ""-""))"),"learn-to-do-a-prostate-massage-clip")</f>
        <v>learn-to-do-a-prostate-massage-clip</v>
      </c>
      <c r="B1557" s="3" t="s">
        <v>3113</v>
      </c>
      <c r="C1557" s="3" t="s">
        <v>3114</v>
      </c>
    </row>
    <row r="1558" ht="15.75" customHeight="1">
      <c r="A1558" s="3" t="str">
        <f>IFERROR(__xludf.DUMMYFUNCTION("LOWER(SUBSTITUTE(REGEXREPLACE(B1558, ""[^a-zA-Z\s]"", """"), "" "", ""-""))"),"is-it-difficult-to-learn-violin")</f>
        <v>is-it-difficult-to-learn-violin</v>
      </c>
      <c r="B1558" s="3" t="s">
        <v>3115</v>
      </c>
      <c r="C1558" s="3" t="s">
        <v>3116</v>
      </c>
    </row>
    <row r="1559" ht="15.75" customHeight="1">
      <c r="A1559" s="3" t="str">
        <f>IFERROR(__xludf.DUMMYFUNCTION("LOWER(SUBSTITUTE(REGEXREPLACE(B1559, ""[^a-zA-Z\s]"", """"), "" "", ""-""))"),"learn-violin-near-me")</f>
        <v>learn-violin-near-me</v>
      </c>
      <c r="B1559" s="3" t="s">
        <v>3117</v>
      </c>
      <c r="C1559" s="3" t="s">
        <v>3118</v>
      </c>
    </row>
    <row r="1560" ht="15.75" customHeight="1">
      <c r="A1560" s="3" t="str">
        <f>IFERROR(__xludf.DUMMYFUNCTION("LOWER(SUBSTITUTE(REGEXREPLACE(B1560, ""[^a-zA-Z\s]"", """"), "" "", ""-""))"),"cool-math-games-learn-to-fly-")</f>
        <v>cool-math-games-learn-to-fly-</v>
      </c>
      <c r="B1560" s="3" t="s">
        <v>3119</v>
      </c>
      <c r="C1560" s="3" t="s">
        <v>3120</v>
      </c>
    </row>
    <row r="1561" ht="15.75" customHeight="1">
      <c r="A1561" s="3" t="str">
        <f>IFERROR(__xludf.DUMMYFUNCTION("LOWER(SUBSTITUTE(REGEXREPLACE(B1561, ""[^a-zA-Z\s]"", """"), "" "", ""-""))"),"spanish-shows-on-netflix-to-learn-spanish")</f>
        <v>spanish-shows-on-netflix-to-learn-spanish</v>
      </c>
      <c r="B1561" s="3" t="s">
        <v>3121</v>
      </c>
      <c r="C1561" s="3" t="s">
        <v>3122</v>
      </c>
    </row>
    <row r="1562" ht="15.75" customHeight="1">
      <c r="A1562" s="3" t="str">
        <f>IFERROR(__xludf.DUMMYFUNCTION("LOWER(SUBSTITUTE(REGEXREPLACE(B1562, ""[^a-zA-Z\s]"", """"), "" "", ""-""))"),"how-hard-is-it-to-learn-the-ukulele")</f>
        <v>how-hard-is-it-to-learn-the-ukulele</v>
      </c>
      <c r="B1562" s="3" t="s">
        <v>3123</v>
      </c>
      <c r="C1562" s="3" t="s">
        <v>3124</v>
      </c>
    </row>
    <row r="1563" ht="15.75" customHeight="1">
      <c r="A1563" s="3" t="str">
        <f>IFERROR(__xludf.DUMMYFUNCTION("LOWER(SUBSTITUTE(REGEXREPLACE(B1563, ""[^a-zA-Z\s]"", """"), "" "", ""-""))"),"lesson-learn")</f>
        <v>lesson-learn</v>
      </c>
      <c r="B1563" s="3" t="s">
        <v>3125</v>
      </c>
      <c r="C1563" s="3" t="s">
        <v>3126</v>
      </c>
    </row>
    <row r="1564" ht="15.75" customHeight="1">
      <c r="A1564" s="3" t="str">
        <f>IFERROR(__xludf.DUMMYFUNCTION("LOWER(SUBSTITUTE(REGEXREPLACE(B1564, ""[^a-zA-Z\s]"", """"), "" "", ""-""))"),"at-what-age-should-a-child-learn-multiplication")</f>
        <v>at-what-age-should-a-child-learn-multiplication</v>
      </c>
      <c r="B1564" s="3" t="s">
        <v>3127</v>
      </c>
      <c r="C1564" s="3" t="s">
        <v>3128</v>
      </c>
    </row>
    <row r="1565" ht="15.75" customHeight="1">
      <c r="A1565" s="3" t="str">
        <f>IFERROR(__xludf.DUMMYFUNCTION("LOWER(SUBSTITUTE(REGEXREPLACE(B1565, ""[^a-zA-Z\s]"", """"), "" "", ""-""))"),"best-places-to-learn-sql")</f>
        <v>best-places-to-learn-sql</v>
      </c>
      <c r="B1565" s="3" t="s">
        <v>3129</v>
      </c>
      <c r="C1565" s="3" t="s">
        <v>3130</v>
      </c>
    </row>
    <row r="1566" ht="15.75" customHeight="1">
      <c r="A1566" s="3" t="str">
        <f>IFERROR(__xludf.DUMMYFUNCTION("LOWER(SUBSTITUTE(REGEXREPLACE(B1566, ""[^a-zA-Z\s]"", """"), "" "", ""-""))"),"can-sandshrew-learn-cut")</f>
        <v>can-sandshrew-learn-cut</v>
      </c>
      <c r="B1566" s="3" t="s">
        <v>3131</v>
      </c>
      <c r="C1566" s="3" t="s">
        <v>3132</v>
      </c>
    </row>
    <row r="1567" ht="15.75" customHeight="1">
      <c r="A1567" s="3" t="str">
        <f>IFERROR(__xludf.DUMMYFUNCTION("LOWER(SUBSTITUTE(REGEXREPLACE(B1567, ""[^a-zA-Z\s]"", """"), "" "", ""-""))"),"destinos-learn-spanish")</f>
        <v>destinos-learn-spanish</v>
      </c>
      <c r="B1567" s="3" t="s">
        <v>3133</v>
      </c>
      <c r="C1567" s="3" t="s">
        <v>3134</v>
      </c>
    </row>
    <row r="1568" ht="15.75" customHeight="1">
      <c r="A1568" s="3" t="str">
        <f>IFERROR(__xludf.DUMMYFUNCTION("LOWER(SUBSTITUTE(REGEXREPLACE(B1568, ""[^a-zA-Z\s]"", """"), "" "", ""-""))"),"when-do-students-learn-long-division")</f>
        <v>when-do-students-learn-long-division</v>
      </c>
      <c r="B1568" s="3" t="s">
        <v>3135</v>
      </c>
      <c r="C1568" s="3" t="s">
        <v>3136</v>
      </c>
    </row>
    <row r="1569" ht="15.75" customHeight="1">
      <c r="A1569" s="3" t="str">
        <f>IFERROR(__xludf.DUMMYFUNCTION("LOWER(SUBSTITUTE(REGEXREPLACE(B1569, ""[^a-zA-Z\s]"", """"), "" "", ""-""))"),"come-and-learn-with-pibby")</f>
        <v>come-and-learn-with-pibby</v>
      </c>
      <c r="B1569" s="3" t="s">
        <v>3137</v>
      </c>
      <c r="C1569" s="3" t="s">
        <v>3138</v>
      </c>
    </row>
    <row r="1570" ht="15.75" customHeight="1">
      <c r="A1570" s="3" t="str">
        <f>IFERROR(__xludf.DUMMYFUNCTION("LOWER(SUBSTITUTE(REGEXREPLACE(B1570, ""[^a-zA-Z\s]"", """"), "" "", ""-""))"),"can-you-learn-russian-on-duolingo")</f>
        <v>can-you-learn-russian-on-duolingo</v>
      </c>
      <c r="B1570" s="3" t="s">
        <v>3139</v>
      </c>
      <c r="C1570" s="3" t="s">
        <v>3140</v>
      </c>
    </row>
    <row r="1571" ht="15.75" customHeight="1">
      <c r="A1571" s="3" t="str">
        <f>IFERROR(__xludf.DUMMYFUNCTION("LOWER(SUBSTITUTE(REGEXREPLACE(B1571, ""[^a-zA-Z\s]"", """"), "" "", ""-""))"),"learn-how-to-walk-in-heels")</f>
        <v>learn-how-to-walk-in-heels</v>
      </c>
      <c r="B1571" s="3" t="s">
        <v>3141</v>
      </c>
      <c r="C1571" s="3" t="s">
        <v>3142</v>
      </c>
    </row>
    <row r="1572" ht="15.75" customHeight="1">
      <c r="A1572" s="3" t="str">
        <f>IFERROR(__xludf.DUMMYFUNCTION("LOWER(SUBSTITUTE(REGEXREPLACE(B1572, ""[^a-zA-Z\s]"", """"), "" "", ""-""))"),"best-first-song-to-learn-on-electric-guitar")</f>
        <v>best-first-song-to-learn-on-electric-guitar</v>
      </c>
      <c r="B1572" s="3" t="s">
        <v>3143</v>
      </c>
      <c r="C1572" s="3" t="s">
        <v>3144</v>
      </c>
    </row>
    <row r="1573" ht="15.75" customHeight="1">
      <c r="A1573" s="3" t="str">
        <f>IFERROR(__xludf.DUMMYFUNCTION("LOWER(SUBSTITUTE(REGEXREPLACE(B1573, ""[^a-zA-Z\s]"", """"), "" "", ""-""))"),"best-tv-shows-to-watch-to-learn-spanish")</f>
        <v>best-tv-shows-to-watch-to-learn-spanish</v>
      </c>
      <c r="B1573" s="3" t="s">
        <v>3145</v>
      </c>
      <c r="C1573" s="3" t="s">
        <v>3146</v>
      </c>
    </row>
    <row r="1574" ht="15.75" customHeight="1">
      <c r="A1574" s="3" t="str">
        <f>IFERROR(__xludf.DUMMYFUNCTION("LOWER(SUBSTITUTE(REGEXREPLACE(B1574, ""[^a-zA-Z\s]"", """"), "" "", ""-""))"),"best-apps-to-learn-tagalog")</f>
        <v>best-apps-to-learn-tagalog</v>
      </c>
      <c r="B1574" s="3" t="s">
        <v>3147</v>
      </c>
      <c r="C1574" s="3" t="s">
        <v>3148</v>
      </c>
    </row>
    <row r="1575" ht="15.75" customHeight="1">
      <c r="A1575" s="3" t="str">
        <f>IFERROR(__xludf.DUMMYFUNCTION("LOWER(SUBSTITUTE(REGEXREPLACE(B1575, ""[^a-zA-Z\s]"", """"), "" "", ""-""))"),"easy-dance-to-learn")</f>
        <v>easy-dance-to-learn</v>
      </c>
      <c r="B1575" s="3" t="s">
        <v>3149</v>
      </c>
      <c r="C1575" s="3" t="s">
        <v>3150</v>
      </c>
    </row>
    <row r="1576" ht="15.75" customHeight="1">
      <c r="A1576" s="3" t="str">
        <f>IFERROR(__xludf.DUMMYFUNCTION("LOWER(SUBSTITUTE(REGEXREPLACE(B1576, ""[^a-zA-Z\s]"", """"), "" "", ""-""))"),"learn-how-to-spray-paint")</f>
        <v>learn-how-to-spray-paint</v>
      </c>
      <c r="B1576" s="3" t="s">
        <v>3151</v>
      </c>
      <c r="C1576" s="3" t="s">
        <v>3152</v>
      </c>
    </row>
    <row r="1577" ht="15.75" customHeight="1">
      <c r="A1577" s="3" t="str">
        <f>IFERROR(__xludf.DUMMYFUNCTION("LOWER(SUBSTITUTE(REGEXREPLACE(B1577, ""[^a-zA-Z\s]"", """"), "" "", ""-""))"),"what-do-th-graders-learn-in-math")</f>
        <v>what-do-th-graders-learn-in-math</v>
      </c>
      <c r="B1577" s="3" t="s">
        <v>3153</v>
      </c>
      <c r="C1577" s="3" t="s">
        <v>3154</v>
      </c>
    </row>
    <row r="1578" ht="15.75" customHeight="1">
      <c r="A1578" s="3" t="str">
        <f>IFERROR(__xludf.DUMMYFUNCTION("LOWER(SUBSTITUTE(REGEXREPLACE(B1578, ""[^a-zA-Z\s]"", """"), "" "", ""-""))"),"songs-to-learn-electric-guitar")</f>
        <v>songs-to-learn-electric-guitar</v>
      </c>
      <c r="B1578" s="3" t="s">
        <v>3155</v>
      </c>
      <c r="C1578" s="3" t="s">
        <v>3156</v>
      </c>
    </row>
    <row r="1579" ht="15.75" customHeight="1">
      <c r="A1579" s="3" t="str">
        <f>IFERROR(__xludf.DUMMYFUNCTION("LOWER(SUBSTITUTE(REGEXREPLACE(B1579, ""[^a-zA-Z\s]"", """"), "" "", ""-""))"),"learn-to-tattoo-kit")</f>
        <v>learn-to-tattoo-kit</v>
      </c>
      <c r="B1579" s="3" t="s">
        <v>3157</v>
      </c>
      <c r="C1579" s="3" t="s">
        <v>3158</v>
      </c>
    </row>
    <row r="1580" ht="15.75" customHeight="1">
      <c r="A1580" s="3" t="str">
        <f>IFERROR(__xludf.DUMMYFUNCTION("LOWER(SUBSTITUTE(REGEXREPLACE(B1580, ""[^a-zA-Z\s]"", """"), "" "", ""-""))"),"how-long-to-learn-sas")</f>
        <v>how-long-to-learn-sas</v>
      </c>
      <c r="B1580" s="3" t="s">
        <v>3159</v>
      </c>
      <c r="C1580" s="3" t="s">
        <v>3160</v>
      </c>
    </row>
    <row r="1581" ht="15.75" customHeight="1">
      <c r="A1581" s="3" t="str">
        <f>IFERROR(__xludf.DUMMYFUNCTION("LOWER(SUBSTITUTE(REGEXREPLACE(B1581, ""[^a-zA-Z\s]"", """"), "" "", ""-""))"),"what-are-the-hardest-instruments-to-learn")</f>
        <v>what-are-the-hardest-instruments-to-learn</v>
      </c>
      <c r="B1581" s="3" t="s">
        <v>3161</v>
      </c>
      <c r="C1581" s="3" t="s">
        <v>3162</v>
      </c>
    </row>
    <row r="1582" ht="15.75" customHeight="1">
      <c r="A1582" s="3" t="str">
        <f>IFERROR(__xludf.DUMMYFUNCTION("LOWER(SUBSTITUTE(REGEXREPLACE(B1582, ""[^a-zA-Z\s]"", """"), "" "", ""-""))"),"is-epic-easy-to-learn")</f>
        <v>is-epic-easy-to-learn</v>
      </c>
      <c r="B1582" s="3" t="s">
        <v>3163</v>
      </c>
      <c r="C1582" s="3" t="s">
        <v>3164</v>
      </c>
    </row>
    <row r="1583" ht="15.75" customHeight="1">
      <c r="A1583" s="3" t="str">
        <f>IFERROR(__xludf.DUMMYFUNCTION("LOWER(SUBSTITUTE(REGEXREPLACE(B1583, ""[^a-zA-Z\s]"", """"), "" "", ""-""))"),"how-to-learn-to-drive-fast")</f>
        <v>how-to-learn-to-drive-fast</v>
      </c>
      <c r="B1583" s="3" t="s">
        <v>3165</v>
      </c>
      <c r="C1583" s="3" t="s">
        <v>3166</v>
      </c>
    </row>
    <row r="1584" ht="15.75" customHeight="1">
      <c r="A1584" s="3" t="str">
        <f>IFERROR(__xludf.DUMMYFUNCTION("LOWER(SUBSTITUTE(REGEXREPLACE(B1584, ""[^a-zA-Z\s]"", """"), "" "", ""-""))"),"learn-to-fly-chords")</f>
        <v>learn-to-fly-chords</v>
      </c>
      <c r="B1584" s="3" t="s">
        <v>3167</v>
      </c>
      <c r="C1584" s="3" t="s">
        <v>3168</v>
      </c>
    </row>
    <row r="1585" ht="15.75" customHeight="1">
      <c r="A1585" s="3" t="str">
        <f>IFERROR(__xludf.DUMMYFUNCTION("LOWER(SUBSTITUTE(REGEXREPLACE(B1585, ""[^a-zA-Z\s]"", """"), "" "", ""-""))"),"when-do-you-learn-long-division")</f>
        <v>when-do-you-learn-long-division</v>
      </c>
      <c r="B1585" s="3" t="s">
        <v>3169</v>
      </c>
      <c r="C1585" s="3" t="s">
        <v>3170</v>
      </c>
    </row>
    <row r="1586" ht="15.75" customHeight="1">
      <c r="A1586" s="3" t="str">
        <f>IFERROR(__xludf.DUMMYFUNCTION("LOWER(SUBSTITUTE(REGEXREPLACE(B1586, ""[^a-zA-Z\s]"", """"), "" "", ""-""))"),"important-scales-to-learn-on-guitar")</f>
        <v>important-scales-to-learn-on-guitar</v>
      </c>
      <c r="B1586" s="3" t="s">
        <v>3171</v>
      </c>
      <c r="C1586" s="3" t="s">
        <v>3172</v>
      </c>
    </row>
    <row r="1587" ht="15.75" customHeight="1">
      <c r="A1587" s="3" t="str">
        <f>IFERROR(__xludf.DUMMYFUNCTION("LOWER(SUBSTITUTE(REGEXREPLACE(B1587, ""[^a-zA-Z\s]"", """"), "" "", ""-""))"),"how-to-learn-hiragana-and-katakana")</f>
        <v>how-to-learn-hiragana-and-katakana</v>
      </c>
      <c r="B1587" s="3" t="s">
        <v>3173</v>
      </c>
      <c r="C1587" s="3" t="s">
        <v>3174</v>
      </c>
    </row>
    <row r="1588" ht="15.75" customHeight="1">
      <c r="A1588" s="3" t="str">
        <f>IFERROR(__xludf.DUMMYFUNCTION("LOWER(SUBSTITUTE(REGEXREPLACE(B1588, ""[^a-zA-Z\s]"", """"), "" "", ""-""))"),"can-you-learn-a-new-language-while-sleeping")</f>
        <v>can-you-learn-a-new-language-while-sleeping</v>
      </c>
      <c r="B1588" s="3" t="s">
        <v>3175</v>
      </c>
      <c r="C1588" s="3" t="s">
        <v>3176</v>
      </c>
    </row>
    <row r="1589" ht="15.75" customHeight="1">
      <c r="A1589" s="3" t="str">
        <f>IFERROR(__xludf.DUMMYFUNCTION("LOWER(SUBSTITUTE(REGEXREPLACE(B1589, ""[^a-zA-Z\s]"", """"), "" "", ""-""))"),"learn-to-operate-heavy-equipment-near-me")</f>
        <v>learn-to-operate-heavy-equipment-near-me</v>
      </c>
      <c r="B1589" s="3" t="s">
        <v>3177</v>
      </c>
      <c r="C1589" s="3" t="s">
        <v>3178</v>
      </c>
    </row>
    <row r="1590" ht="15.75" customHeight="1">
      <c r="A1590" s="3" t="str">
        <f>IFERROR(__xludf.DUMMYFUNCTION("LOWER(SUBSTITUTE(REGEXREPLACE(B1590, ""[^a-zA-Z\s]"", """"), "" "", ""-""))"),"how-to-learn-to-tune-cars")</f>
        <v>how-to-learn-to-tune-cars</v>
      </c>
      <c r="B1590" s="3" t="s">
        <v>3179</v>
      </c>
      <c r="C1590" s="3" t="s">
        <v>3180</v>
      </c>
    </row>
    <row r="1591" ht="15.75" customHeight="1">
      <c r="A1591" s="3" t="str">
        <f>IFERROR(__xludf.DUMMYFUNCTION("LOWER(SUBSTITUTE(REGEXREPLACE(B1591, ""[^a-zA-Z\s]"", """"), "" "", ""-""))"),"what-can-we-learn-from-the-woman-at-the-well")</f>
        <v>what-can-we-learn-from-the-woman-at-the-well</v>
      </c>
      <c r="B1591" s="3" t="s">
        <v>3181</v>
      </c>
      <c r="C1591" s="3" t="s">
        <v>3182</v>
      </c>
    </row>
    <row r="1592" ht="15.75" customHeight="1">
      <c r="A1592" s="3" t="str">
        <f>IFERROR(__xludf.DUMMYFUNCTION("LOWER(SUBSTITUTE(REGEXREPLACE(B1592, ""[^a-zA-Z\s]"", """"), "" "", ""-""))"),"learn-brands")</f>
        <v>learn-brands</v>
      </c>
      <c r="B1592" s="3" t="s">
        <v>3183</v>
      </c>
      <c r="C1592" s="3" t="s">
        <v>3184</v>
      </c>
    </row>
    <row r="1593" ht="15.75" customHeight="1">
      <c r="A1593" s="3" t="str">
        <f>IFERROR(__xludf.DUMMYFUNCTION("LOWER(SUBSTITUTE(REGEXREPLACE(B1593, ""[^a-zA-Z\s]"", """"), "" "", ""-""))"),"best-spanish-shows-on-netflix-to-learn-spanish")</f>
        <v>best-spanish-shows-on-netflix-to-learn-spanish</v>
      </c>
      <c r="B1593" s="3" t="s">
        <v>3185</v>
      </c>
      <c r="C1593" s="3" t="s">
        <v>3186</v>
      </c>
    </row>
    <row r="1594" ht="15.75" customHeight="1">
      <c r="A1594" s="3" t="str">
        <f>IFERROR(__xludf.DUMMYFUNCTION("LOWER(SUBSTITUTE(REGEXREPLACE(B1594, ""[^a-zA-Z\s]"", """"), "" "", ""-""))"),"how-to-learn-how-to-ride-motorcycle")</f>
        <v>how-to-learn-how-to-ride-motorcycle</v>
      </c>
      <c r="B1594" s="3" t="s">
        <v>3187</v>
      </c>
      <c r="C1594" s="3" t="s">
        <v>3188</v>
      </c>
    </row>
    <row r="1595" ht="15.75" customHeight="1">
      <c r="A1595" s="3" t="str">
        <f>IFERROR(__xludf.DUMMYFUNCTION("LOWER(SUBSTITUTE(REGEXREPLACE(B1595, ""[^a-zA-Z\s]"", """"), "" "", ""-""))"),"at-what-age-do-you-learn-to-ride-a-bike")</f>
        <v>at-what-age-do-you-learn-to-ride-a-bike</v>
      </c>
      <c r="B1595" s="3" t="s">
        <v>3189</v>
      </c>
      <c r="C1595" s="3" t="s">
        <v>3190</v>
      </c>
    </row>
    <row r="1596" ht="15.75" customHeight="1">
      <c r="A1596" s="3" t="str">
        <f>IFERROR(__xludf.DUMMYFUNCTION("LOWER(SUBSTITUTE(REGEXREPLACE(B1596, ""[^a-zA-Z\s]"", """"), "" "", ""-""))"),"how-much-does-it-cost-to-learn-how-to-fly-a-helicopter")</f>
        <v>how-much-does-it-cost-to-learn-how-to-fly-a-helicopter</v>
      </c>
      <c r="B1596" s="3" t="s">
        <v>3191</v>
      </c>
      <c r="C1596" s="3" t="s">
        <v>3192</v>
      </c>
    </row>
    <row r="1597" ht="15.75" customHeight="1">
      <c r="A1597" s="3" t="str">
        <f>IFERROR(__xludf.DUMMYFUNCTION("LOWER(SUBSTITUTE(REGEXREPLACE(B1597, ""[^a-zA-Z\s]"", """"), "" "", ""-""))"),"cool-bass-lines-to-learn")</f>
        <v>cool-bass-lines-to-learn</v>
      </c>
      <c r="B1597" s="3" t="s">
        <v>3193</v>
      </c>
      <c r="C1597" s="3" t="s">
        <v>3194</v>
      </c>
    </row>
    <row r="1598" ht="15.75" customHeight="1">
      <c r="A1598" s="3" t="str">
        <f>IFERROR(__xludf.DUMMYFUNCTION("LOWER(SUBSTITUTE(REGEXREPLACE(B1598, ""[^a-zA-Z\s]"", """"), "" "", ""-""))"),"is-russian-hard-to-learn-for-english-speakers")</f>
        <v>is-russian-hard-to-learn-for-english-speakers</v>
      </c>
      <c r="B1598" s="3" t="s">
        <v>3195</v>
      </c>
      <c r="C1598" s="3" t="s">
        <v>3196</v>
      </c>
    </row>
    <row r="1599" ht="15.75" customHeight="1">
      <c r="A1599" s="3" t="str">
        <f>IFERROR(__xludf.DUMMYFUNCTION("LOWER(SUBSTITUTE(REGEXREPLACE(B1599, ""[^a-zA-Z\s]"", """"), "" "", ""-""))"),"is-italian-language-hard-to-learn")</f>
        <v>is-italian-language-hard-to-learn</v>
      </c>
      <c r="B1599" s="3" t="s">
        <v>3197</v>
      </c>
      <c r="C1599" s="3" t="s">
        <v>3198</v>
      </c>
    </row>
    <row r="1600" ht="15.75" customHeight="1">
      <c r="A1600" s="3" t="str">
        <f>IFERROR(__xludf.DUMMYFUNCTION("LOWER(SUBSTITUTE(REGEXREPLACE(B1600, ""[^a-zA-Z\s]"", """"), "" "", ""-""))"),"how-long-to-learn-how-to-play-guitar")</f>
        <v>how-long-to-learn-how-to-play-guitar</v>
      </c>
      <c r="B1600" s="3" t="s">
        <v>3199</v>
      </c>
      <c r="C1600" s="3" t="s">
        <v>3200</v>
      </c>
    </row>
    <row r="1601" ht="15.75" customHeight="1">
      <c r="A1601" s="3" t="str">
        <f>IFERROR(__xludf.DUMMYFUNCTION("LOWER(SUBSTITUTE(REGEXREPLACE(B1601, ""[^a-zA-Z\s]"", """"), "" "", ""-""))"),"learn-drums-at-home")</f>
        <v>learn-drums-at-home</v>
      </c>
      <c r="B1601" s="3" t="s">
        <v>3201</v>
      </c>
      <c r="C1601" s="3" t="s">
        <v>3202</v>
      </c>
    </row>
    <row r="1602" ht="15.75" customHeight="1">
      <c r="A1602" s="3" t="str">
        <f>IFERROR(__xludf.DUMMYFUNCTION("LOWER(SUBSTITUTE(REGEXREPLACE(B1602, ""[^a-zA-Z\s]"", """"), "" "", ""-""))"),"whats-the-most-difficult-instrument-to-learn")</f>
        <v>whats-the-most-difficult-instrument-to-learn</v>
      </c>
      <c r="B1602" s="3" t="s">
        <v>3203</v>
      </c>
      <c r="C1602" s="3" t="s">
        <v>3204</v>
      </c>
    </row>
    <row r="1603" ht="15.75" customHeight="1">
      <c r="A1603" s="3" t="str">
        <f>IFERROR(__xludf.DUMMYFUNCTION("LOWER(SUBSTITUTE(REGEXREPLACE(B1603, ""[^a-zA-Z\s]"", """"), "" "", ""-""))"),"best-instrument-to-learn")</f>
        <v>best-instrument-to-learn</v>
      </c>
      <c r="B1603" s="3" t="s">
        <v>3205</v>
      </c>
      <c r="C1603" s="3" t="s">
        <v>3206</v>
      </c>
    </row>
    <row r="1604" ht="15.75" customHeight="1">
      <c r="A1604" s="3" t="str">
        <f>IFERROR(__xludf.DUMMYFUNCTION("LOWER(SUBSTITUTE(REGEXREPLACE(B1604, ""[^a-zA-Z\s]"", """"), "" "", ""-""))"),"good-tv-shows-to-learn-spanish")</f>
        <v>good-tv-shows-to-learn-spanish</v>
      </c>
      <c r="B1604" s="3" t="s">
        <v>3207</v>
      </c>
      <c r="C1604" s="3" t="s">
        <v>3208</v>
      </c>
    </row>
    <row r="1605" ht="15.75" customHeight="1">
      <c r="A1605" s="3" t="str">
        <f>IFERROR(__xludf.DUMMYFUNCTION("LOWER(SUBSTITUTE(REGEXREPLACE(B1605, ""[^a-zA-Z\s]"", """"), "" "", ""-""))"),"pokemon-that-can-learn-rock-climb")</f>
        <v>pokemon-that-can-learn-rock-climb</v>
      </c>
      <c r="B1605" s="3" t="s">
        <v>3209</v>
      </c>
      <c r="C1605" s="3" t="s">
        <v>3210</v>
      </c>
    </row>
    <row r="1606" ht="15.75" customHeight="1">
      <c r="A1606" s="3" t="str">
        <f>IFERROR(__xludf.DUMMYFUNCTION("LOWER(SUBSTITUTE(REGEXREPLACE(B1606, ""[^a-zA-Z\s]"", """"), "" "", ""-""))"),"what-songs-should-i-learn-on-piano")</f>
        <v>what-songs-should-i-learn-on-piano</v>
      </c>
      <c r="B1606" s="3" t="s">
        <v>3211</v>
      </c>
      <c r="C1606" s="3" t="s">
        <v>3212</v>
      </c>
    </row>
    <row r="1607" ht="15.75" customHeight="1">
      <c r="A1607" s="3" t="str">
        <f>IFERROR(__xludf.DUMMYFUNCTION("LOWER(SUBSTITUTE(REGEXREPLACE(B1607, ""[^a-zA-Z\s]"", """"), "" "", ""-""))"),"learn-mode-on-liftmaster-garage-door-opener")</f>
        <v>learn-mode-on-liftmaster-garage-door-opener</v>
      </c>
      <c r="B1607" s="3" t="s">
        <v>3213</v>
      </c>
      <c r="C1607" s="3" t="s">
        <v>3214</v>
      </c>
    </row>
    <row r="1608" ht="15.75" customHeight="1">
      <c r="A1608" s="3" t="str">
        <f>IFERROR(__xludf.DUMMYFUNCTION("LOWER(SUBSTITUTE(REGEXREPLACE(B1608, ""[^a-zA-Z\s]"", """"), "" "", ""-""))"),"what-do-dogs-learn-from-sniffing-each-other")</f>
        <v>what-do-dogs-learn-from-sniffing-each-other</v>
      </c>
      <c r="B1608" s="3" t="s">
        <v>3215</v>
      </c>
      <c r="C1608" s="3" t="s">
        <v>3216</v>
      </c>
    </row>
    <row r="1609" ht="15.75" customHeight="1">
      <c r="A1609" s="3" t="str">
        <f>IFERROR(__xludf.DUMMYFUNCTION("LOWER(SUBSTITUTE(REGEXREPLACE(B1609, ""[^a-zA-Z\s]"", """"), "" "", ""-""))"),"is-ukelele-easy-to-learn")</f>
        <v>is-ukelele-easy-to-learn</v>
      </c>
      <c r="B1609" s="3" t="s">
        <v>3217</v>
      </c>
      <c r="C1609" s="3" t="s">
        <v>3218</v>
      </c>
    </row>
    <row r="1610" ht="15.75" customHeight="1">
      <c r="A1610" s="3" t="str">
        <f>IFERROR(__xludf.DUMMYFUNCTION("LOWER(SUBSTITUTE(REGEXREPLACE(B1610, ""[^a-zA-Z\s]"", """"), "" "", ""-""))"),"when-does-luffy-learn-observation-haki")</f>
        <v>when-does-luffy-learn-observation-haki</v>
      </c>
      <c r="B1610" s="3" t="s">
        <v>3219</v>
      </c>
      <c r="C1610" s="3" t="s">
        <v>3220</v>
      </c>
    </row>
    <row r="1611" ht="15.75" customHeight="1">
      <c r="A1611" s="3" t="str">
        <f>IFERROR(__xludf.DUMMYFUNCTION("LOWER(SUBSTITUTE(REGEXREPLACE(B1611, ""[^a-zA-Z\s]"", """"), "" "", ""-""))"),"first-trick-to-learn-on-skateboard")</f>
        <v>first-trick-to-learn-on-skateboard</v>
      </c>
      <c r="B1611" s="3" t="s">
        <v>3221</v>
      </c>
      <c r="C1611" s="3" t="s">
        <v>3222</v>
      </c>
    </row>
    <row r="1612" ht="15.75" customHeight="1">
      <c r="A1612" s="3" t="str">
        <f>IFERROR(__xludf.DUMMYFUNCTION("LOWER(SUBSTITUTE(REGEXREPLACE(B1612, ""[^a-zA-Z\s]"", """"), "" "", ""-""))"),"how-much-does-it-cost-to-learn-to-fly-a-helicopter")</f>
        <v>how-much-does-it-cost-to-learn-to-fly-a-helicopter</v>
      </c>
      <c r="B1612" s="3" t="s">
        <v>3223</v>
      </c>
      <c r="C1612" s="3" t="s">
        <v>3224</v>
      </c>
    </row>
    <row r="1613" ht="15.75" customHeight="1">
      <c r="A1613" s="3" t="str">
        <f>IFERROR(__xludf.DUMMYFUNCTION("LOWER(SUBSTITUTE(REGEXREPLACE(B1613, ""[^a-zA-Z\s]"", """"), "" "", ""-""))"),"what-moves-can-lucario-learn")</f>
        <v>what-moves-can-lucario-learn</v>
      </c>
      <c r="B1613" s="3" t="s">
        <v>3225</v>
      </c>
      <c r="C1613" s="3" t="s">
        <v>3226</v>
      </c>
    </row>
    <row r="1614" ht="15.75" customHeight="1">
      <c r="A1614" s="3" t="str">
        <f>IFERROR(__xludf.DUMMYFUNCTION("LOWER(SUBSTITUTE(REGEXREPLACE(B1614, ""[^a-zA-Z\s]"", """"), "" "", ""-""))"),"learn-to-tig-weld")</f>
        <v>learn-to-tig-weld</v>
      </c>
      <c r="B1614" s="3" t="s">
        <v>3227</v>
      </c>
      <c r="C1614" s="3" t="s">
        <v>3228</v>
      </c>
    </row>
    <row r="1615" ht="15.75" customHeight="1">
      <c r="A1615" s="3" t="str">
        <f>IFERROR(__xludf.DUMMYFUNCTION("LOWER(SUBSTITUTE(REGEXREPLACE(B1615, ""[^a-zA-Z\s]"", """"), "" "", ""-""))"),"things-to-learn-to-do")</f>
        <v>things-to-learn-to-do</v>
      </c>
      <c r="B1615" s="3" t="s">
        <v>3229</v>
      </c>
      <c r="C1615" s="3" t="s">
        <v>3230</v>
      </c>
    </row>
    <row r="1616" ht="15.75" customHeight="1">
      <c r="A1616" s="3" t="str">
        <f>IFERROR(__xludf.DUMMYFUNCTION("LOWER(SUBSTITUTE(REGEXREPLACE(B1616, ""[^a-zA-Z\s]"", """"), "" "", ""-""))"),"how-hard-is-to-learn-german")</f>
        <v>how-hard-is-to-learn-german</v>
      </c>
      <c r="B1616" s="3" t="s">
        <v>3231</v>
      </c>
      <c r="C1616" s="3" t="s">
        <v>3232</v>
      </c>
    </row>
    <row r="1617" ht="15.75" customHeight="1">
      <c r="A1617" s="3" t="str">
        <f>IFERROR(__xludf.DUMMYFUNCTION("LOWER(SUBSTITUTE(REGEXREPLACE(B1617, ""[^a-zA-Z\s]"", """"), "" "", ""-""))"),"how-long-does-it-take-to-learn-the-acoustic-guitar")</f>
        <v>how-long-does-it-take-to-learn-the-acoustic-guitar</v>
      </c>
      <c r="B1617" s="3" t="s">
        <v>3233</v>
      </c>
      <c r="C1617" s="3" t="s">
        <v>3234</v>
      </c>
    </row>
    <row r="1618" ht="15.75" customHeight="1">
      <c r="A1618" s="3" t="str">
        <f>IFERROR(__xludf.DUMMYFUNCTION("LOWER(SUBSTITUTE(REGEXREPLACE(B1618, ""[^a-zA-Z\s]"", """"), "" "", ""-""))"),"what-year-do-you-learn-geometry")</f>
        <v>what-year-do-you-learn-geometry</v>
      </c>
      <c r="B1618" s="3" t="s">
        <v>3235</v>
      </c>
      <c r="C1618" s="3" t="s">
        <v>3236</v>
      </c>
    </row>
    <row r="1619" ht="15.75" customHeight="1">
      <c r="A1619" s="3" t="str">
        <f>IFERROR(__xludf.DUMMYFUNCTION("LOWER(SUBSTITUTE(REGEXREPLACE(B1619, ""[^a-zA-Z\s]"", """"), "" "", ""-""))"),"when-do-you-learn-multiplication-in-school")</f>
        <v>when-do-you-learn-multiplication-in-school</v>
      </c>
      <c r="B1619" s="3" t="s">
        <v>3237</v>
      </c>
      <c r="C1619" s="3" t="s">
        <v>3238</v>
      </c>
    </row>
    <row r="1620" ht="15.75" customHeight="1">
      <c r="A1620" s="3" t="str">
        <f>IFERROR(__xludf.DUMMYFUNCTION("LOWER(SUBSTITUTE(REGEXREPLACE(B1620, ""[^a-zA-Z\s]"", """"), "" "", ""-""))"),"craftsman-garage-opener-learn-button")</f>
        <v>craftsman-garage-opener-learn-button</v>
      </c>
      <c r="B1620" s="3" t="s">
        <v>3239</v>
      </c>
      <c r="C1620" s="3" t="s">
        <v>3240</v>
      </c>
    </row>
    <row r="1621" ht="15.75" customHeight="1">
      <c r="A1621" s="3" t="str">
        <f>IFERROR(__xludf.DUMMYFUNCTION("LOWER(SUBSTITUTE(REGEXREPLACE(B1621, ""[^a-zA-Z\s]"", """"), "" "", ""-""))"),"books-on-how-to-learn-spanish")</f>
        <v>books-on-how-to-learn-spanish</v>
      </c>
      <c r="B1621" s="3" t="s">
        <v>3241</v>
      </c>
      <c r="C1621" s="3" t="s">
        <v>3242</v>
      </c>
    </row>
    <row r="1622" ht="15.75" customHeight="1">
      <c r="A1622" s="3" t="str">
        <f>IFERROR(__xludf.DUMMYFUNCTION("LOWER(SUBSTITUTE(REGEXREPLACE(B1622, ""[^a-zA-Z\s]"", """"), "" "", ""-""))"),"best-way-to-learn-snowboarding")</f>
        <v>best-way-to-learn-snowboarding</v>
      </c>
      <c r="B1622" s="3" t="s">
        <v>3243</v>
      </c>
      <c r="C1622" s="3" t="s">
        <v>3244</v>
      </c>
    </row>
    <row r="1623" ht="15.75" customHeight="1">
      <c r="A1623" s="3" t="str">
        <f>IFERROR(__xludf.DUMMYFUNCTION("LOWER(SUBSTITUTE(REGEXREPLACE(B1623, ""[^a-zA-Z\s]"", """"), "" "", ""-""))"),"where-is-the-learn-button-on-garage-door-opener")</f>
        <v>where-is-the-learn-button-on-garage-door-opener</v>
      </c>
      <c r="B1623" s="3" t="s">
        <v>3245</v>
      </c>
      <c r="C1623" s="3" t="s">
        <v>3246</v>
      </c>
    </row>
    <row r="1624" ht="15.75" customHeight="1">
      <c r="A1624" s="3" t="str">
        <f>IFERROR(__xludf.DUMMYFUNCTION("LOWER(SUBSTITUTE(REGEXREPLACE(B1624, ""[^a-zA-Z\s]"", """"), "" "", ""-""))"),"whats-the-best-app-to-learn-korean")</f>
        <v>whats-the-best-app-to-learn-korean</v>
      </c>
      <c r="B1624" s="3" t="s">
        <v>3247</v>
      </c>
      <c r="C1624" s="3" t="s">
        <v>3248</v>
      </c>
    </row>
    <row r="1625" ht="15.75" customHeight="1">
      <c r="A1625" s="3" t="str">
        <f>IFERROR(__xludf.DUMMYFUNCTION("LOWER(SUBSTITUTE(REGEXREPLACE(B1625, ""[^a-zA-Z\s]"", """"), "" "", ""-""))"),"best-podcasts-to-learn-finance")</f>
        <v>best-podcasts-to-learn-finance</v>
      </c>
      <c r="B1625" s="3" t="s">
        <v>3249</v>
      </c>
      <c r="C1625" s="3" t="s">
        <v>3250</v>
      </c>
    </row>
    <row r="1626" ht="15.75" customHeight="1">
      <c r="A1626" s="3" t="str">
        <f>IFERROR(__xludf.DUMMYFUNCTION("LOWER(SUBSTITUTE(REGEXREPLACE(B1626, ""[^a-zA-Z\s]"", """"), "" "", ""-""))"),"chamberlain-myq-learn-button")</f>
        <v>chamberlain-myq-learn-button</v>
      </c>
      <c r="B1626" s="3" t="s">
        <v>3251</v>
      </c>
      <c r="C1626" s="3" t="s">
        <v>3252</v>
      </c>
    </row>
    <row r="1627" ht="15.75" customHeight="1">
      <c r="A1627" s="3" t="str">
        <f>IFERROR(__xludf.DUMMYFUNCTION("LOWER(SUBSTITUTE(REGEXREPLACE(B1627, ""[^a-zA-Z\s]"", """"), "" "", ""-""))"),"medical-coding-hard-to-learn")</f>
        <v>medical-coding-hard-to-learn</v>
      </c>
      <c r="B1627" s="3" t="s">
        <v>3253</v>
      </c>
      <c r="C1627" s="3" t="s">
        <v>3254</v>
      </c>
    </row>
    <row r="1628" ht="15.75" customHeight="1">
      <c r="A1628" s="3" t="str">
        <f>IFERROR(__xludf.DUMMYFUNCTION("LOWER(SUBSTITUTE(REGEXREPLACE(B1628, ""[^a-zA-Z\s]"", """"), "" "", ""-""))"),"best-way-to-learn-piano")</f>
        <v>best-way-to-learn-piano</v>
      </c>
      <c r="B1628" s="3" t="s">
        <v>3255</v>
      </c>
      <c r="C1628" s="3" t="s">
        <v>3256</v>
      </c>
    </row>
    <row r="1629" ht="15.75" customHeight="1">
      <c r="A1629" s="3" t="str">
        <f>IFERROR(__xludf.DUMMYFUNCTION("LOWER(SUBSTITUTE(REGEXREPLACE(B1629, ""[^a-zA-Z\s]"", """"), "" "", ""-""))"),"this-assessment-measures-the-ability-of-one-to-succeed-in-a-specific-task-or-learn-a-new-skill")</f>
        <v>this-assessment-measures-the-ability-of-one-to-succeed-in-a-specific-task-or-learn-a-new-skill</v>
      </c>
      <c r="B1629" s="3" t="s">
        <v>3257</v>
      </c>
      <c r="C1629" s="3" t="s">
        <v>3258</v>
      </c>
    </row>
    <row r="1630" ht="15.75" customHeight="1">
      <c r="A1630" s="3" t="str">
        <f>IFERROR(__xludf.DUMMYFUNCTION("LOWER(SUBSTITUTE(REGEXREPLACE(B1630, ""[^a-zA-Z\s]"", """"), "" "", ""-""))"),"learn-spanish-book")</f>
        <v>learn-spanish-book</v>
      </c>
      <c r="B1630" s="3" t="s">
        <v>3259</v>
      </c>
      <c r="C1630" s="3" t="s">
        <v>3260</v>
      </c>
    </row>
    <row r="1631" ht="15.75" customHeight="1">
      <c r="A1631" s="3" t="str">
        <f>IFERROR(__xludf.DUMMYFUNCTION("LOWER(SUBSTITUTE(REGEXREPLACE(B1631, ""[^a-zA-Z\s]"", """"), "" "", ""-""))"),"how-to-learn-music-theory-for-guitar")</f>
        <v>how-to-learn-music-theory-for-guitar</v>
      </c>
      <c r="B1631" s="3" t="s">
        <v>3261</v>
      </c>
      <c r="C1631" s="3" t="s">
        <v>3262</v>
      </c>
    </row>
    <row r="1632" ht="15.75" customHeight="1">
      <c r="A1632" s="3" t="str">
        <f>IFERROR(__xludf.DUMMYFUNCTION("LOWER(SUBSTITUTE(REGEXREPLACE(B1632, ""[^a-zA-Z\s]"", """"), "" "", ""-""))"),"fastest-way-to-learn-how-to-drive")</f>
        <v>fastest-way-to-learn-how-to-drive</v>
      </c>
      <c r="B1632" s="3" t="s">
        <v>3263</v>
      </c>
      <c r="C1632" s="3" t="s">
        <v>3264</v>
      </c>
    </row>
    <row r="1633" ht="15.75" customHeight="1">
      <c r="A1633" s="3" t="str">
        <f>IFERROR(__xludf.DUMMYFUNCTION("LOWER(SUBSTITUTE(REGEXREPLACE(B1633, ""[^a-zA-Z\s]"", """"), "" "", ""-""))"),"songs-to-learn-on-piano-easy")</f>
        <v>songs-to-learn-on-piano-easy</v>
      </c>
      <c r="B1633" s="3" t="s">
        <v>3265</v>
      </c>
      <c r="C1633" s="3" t="s">
        <v>3266</v>
      </c>
    </row>
    <row r="1634" ht="15.75" customHeight="1">
      <c r="A1634" s="3" t="str">
        <f>IFERROR(__xludf.DUMMYFUNCTION("LOWER(SUBSTITUTE(REGEXREPLACE(B1634, ""[^a-zA-Z\s]"", """"), "" "", ""-""))"),"free-apps-to-learn-tagalog")</f>
        <v>free-apps-to-learn-tagalog</v>
      </c>
      <c r="B1634" s="3" t="s">
        <v>3267</v>
      </c>
      <c r="C1634" s="3" t="s">
        <v>3268</v>
      </c>
    </row>
    <row r="1635" ht="15.75" customHeight="1">
      <c r="A1635" s="3" t="str">
        <f>IFERROR(__xludf.DUMMYFUNCTION("LOWER(SUBSTITUTE(REGEXREPLACE(B1635, ""[^a-zA-Z\s]"", """"), "" "", ""-""))"),"lunch-and-learn-topics-for-work")</f>
        <v>lunch-and-learn-topics-for-work</v>
      </c>
      <c r="B1635" s="3" t="s">
        <v>3269</v>
      </c>
      <c r="C1635" s="3" t="s">
        <v>3270</v>
      </c>
    </row>
    <row r="1636" ht="15.75" customHeight="1">
      <c r="A1636" s="3" t="str">
        <f>IFERROR(__xludf.DUMMYFUNCTION("LOWER(SUBSTITUTE(REGEXREPLACE(B1636, ""[^a-zA-Z\s]"", """"), "" "", ""-""))"),"learn-to-make-stained-glass")</f>
        <v>learn-to-make-stained-glass</v>
      </c>
      <c r="B1636" s="3" t="s">
        <v>3271</v>
      </c>
      <c r="C1636" s="3" t="s">
        <v>3272</v>
      </c>
    </row>
    <row r="1637" ht="15.75" customHeight="1">
      <c r="A1637" s="3" t="str">
        <f>IFERROR(__xludf.DUMMYFUNCTION("LOWER(SUBSTITUTE(REGEXREPLACE(B1637, ""[^a-zA-Z\s]"", """"), "" "", ""-""))"),"can-you-learn-sign-language-on-duolingo")</f>
        <v>can-you-learn-sign-language-on-duolingo</v>
      </c>
      <c r="B1637" s="3" t="s">
        <v>3273</v>
      </c>
      <c r="C1637" s="3" t="s">
        <v>3274</v>
      </c>
    </row>
    <row r="1638" ht="15.75" customHeight="1">
      <c r="A1638" s="3" t="str">
        <f>IFERROR(__xludf.DUMMYFUNCTION("LOWER(SUBSTITUTE(REGEXREPLACE(B1638, ""[^a-zA-Z\s]"", """"), "" "", ""-""))"),"what-level-does-pikachu-learn-iron-tail")</f>
        <v>what-level-does-pikachu-learn-iron-tail</v>
      </c>
      <c r="B1638" s="3" t="s">
        <v>3275</v>
      </c>
      <c r="C1638" s="3" t="s">
        <v>3276</v>
      </c>
    </row>
    <row r="1639" ht="15.75" customHeight="1">
      <c r="A1639" s="3" t="str">
        <f>IFERROR(__xludf.DUMMYFUNCTION("LOWER(SUBSTITUTE(REGEXREPLACE(B1639, ""[^a-zA-Z\s]"", """"), "" "", ""-""))"),"hardest-computer-languages-to-learn")</f>
        <v>hardest-computer-languages-to-learn</v>
      </c>
      <c r="B1639" s="3" t="s">
        <v>3277</v>
      </c>
      <c r="C1639" s="3" t="s">
        <v>3278</v>
      </c>
    </row>
    <row r="1640" ht="15.75" customHeight="1">
      <c r="A1640" s="3" t="str">
        <f>IFERROR(__xludf.DUMMYFUNCTION("LOWER(SUBSTITUTE(REGEXREPLACE(B1640, ""[^a-zA-Z\s]"", """"), "" "", ""-""))"),"best-ways-to-learn-russian")</f>
        <v>best-ways-to-learn-russian</v>
      </c>
      <c r="B1640" s="3" t="s">
        <v>3279</v>
      </c>
      <c r="C1640" s="3" t="s">
        <v>3280</v>
      </c>
    </row>
    <row r="1641" ht="15.75" customHeight="1">
      <c r="A1641" s="3" t="str">
        <f>IFERROR(__xludf.DUMMYFUNCTION("LOWER(SUBSTITUTE(REGEXREPLACE(B1641, ""[^a-zA-Z\s]"", """"), "" "", ""-""))"),"pokemon-who-can-learn-false-swipe")</f>
        <v>pokemon-who-can-learn-false-swipe</v>
      </c>
      <c r="B1641" s="3" t="s">
        <v>3281</v>
      </c>
      <c r="C1641" s="3" t="s">
        <v>3282</v>
      </c>
    </row>
    <row r="1642" ht="15.75" customHeight="1">
      <c r="A1642" s="3" t="str">
        <f>IFERROR(__xludf.DUMMYFUNCTION("LOWER(SUBSTITUTE(REGEXREPLACE(B1642, ""[^a-zA-Z\s]"", """"), "" "", ""-""))"),"is-it-possible-to-learn-singing")</f>
        <v>is-it-possible-to-learn-singing</v>
      </c>
      <c r="B1642" s="3" t="s">
        <v>3283</v>
      </c>
      <c r="C1642" s="3" t="s">
        <v>3284</v>
      </c>
    </row>
    <row r="1643" ht="15.75" customHeight="1">
      <c r="A1643" s="3" t="str">
        <f>IFERROR(__xludf.DUMMYFUNCTION("LOWER(SUBSTITUTE(REGEXREPLACE(B1643, ""[^a-zA-Z\s]"", """"), "" "", ""-""))"),"scikit-learn-decision-tree-classifier")</f>
        <v>scikit-learn-decision-tree-classifier</v>
      </c>
      <c r="B1643" s="3" t="s">
        <v>3285</v>
      </c>
      <c r="C1643" s="3" t="s">
        <v>3286</v>
      </c>
    </row>
    <row r="1644" ht="15.75" customHeight="1">
      <c r="A1644" s="3" t="str">
        <f>IFERROR(__xludf.DUMMYFUNCTION("LOWER(SUBSTITUTE(REGEXREPLACE(B1644, ""[^a-zA-Z\s]"", """"), "" "", ""-""))"),"should-i-learn-tableau-or-power-bi")</f>
        <v>should-i-learn-tableau-or-power-bi</v>
      </c>
      <c r="B1644" s="3" t="s">
        <v>3287</v>
      </c>
      <c r="C1644" s="3" t="s">
        <v>3288</v>
      </c>
    </row>
    <row r="1645" ht="15.75" customHeight="1">
      <c r="A1645" s="3" t="str">
        <f>IFERROR(__xludf.DUMMYFUNCTION("LOWER(SUBSTITUTE(REGEXREPLACE(B1645, ""[^a-zA-Z\s]"", """"), "" "", ""-""))"),"best-programs-to-learn-japanese")</f>
        <v>best-programs-to-learn-japanese</v>
      </c>
      <c r="B1645" s="3" t="s">
        <v>3289</v>
      </c>
      <c r="C1645" s="3" t="s">
        <v>3290</v>
      </c>
    </row>
    <row r="1646" ht="15.75" customHeight="1">
      <c r="A1646" s="3" t="str">
        <f>IFERROR(__xludf.DUMMYFUNCTION("LOWER(SUBSTITUTE(REGEXREPLACE(B1646, ""[^a-zA-Z\s]"", """"), "" "", ""-""))"),"what-do-you-learn-in-math-")</f>
        <v>what-do-you-learn-in-math-</v>
      </c>
      <c r="B1646" s="3" t="s">
        <v>3291</v>
      </c>
      <c r="C1646" s="3" t="s">
        <v>3292</v>
      </c>
    </row>
    <row r="1647" ht="15.75" customHeight="1">
      <c r="A1647" s="3" t="str">
        <f>IFERROR(__xludf.DUMMYFUNCTION("LOWER(SUBSTITUTE(REGEXREPLACE(B1647, ""[^a-zA-Z\s]"", """"), "" "", ""-""))"),"read-learn-winui--online-free")</f>
        <v>read-learn-winui--online-free</v>
      </c>
      <c r="B1647" s="3" t="s">
        <v>3293</v>
      </c>
      <c r="C1647" s="3" t="s">
        <v>3294</v>
      </c>
    </row>
    <row r="1648" ht="15.75" customHeight="1">
      <c r="A1648" s="3" t="str">
        <f>IFERROR(__xludf.DUMMYFUNCTION("LOWER(SUBSTITUTE(REGEXREPLACE(B1648, ""[^a-zA-Z\s]"", """"), "" "", ""-""))"),"best-sites-to-learn-sql")</f>
        <v>best-sites-to-learn-sql</v>
      </c>
      <c r="B1648" s="3" t="s">
        <v>3295</v>
      </c>
      <c r="C1648" s="3" t="s">
        <v>3296</v>
      </c>
    </row>
    <row r="1649" ht="15.75" customHeight="1">
      <c r="A1649" s="3" t="str">
        <f>IFERROR(__xludf.DUMMYFUNCTION("LOWER(SUBSTITUTE(REGEXREPLACE(B1649, ""[^a-zA-Z\s]"", """"), "" "", ""-""))"),"actvley-learn")</f>
        <v>actvley-learn</v>
      </c>
      <c r="B1649" s="3" t="s">
        <v>3297</v>
      </c>
      <c r="C1649" s="3" t="s">
        <v>3298</v>
      </c>
    </row>
    <row r="1650" ht="15.75" customHeight="1">
      <c r="A1650" s="3" t="str">
        <f>IFERROR(__xludf.DUMMYFUNCTION("LOWER(SUBSTITUTE(REGEXREPLACE(B1650, ""[^a-zA-Z\s]"", """"), "" "", ""-""))"),"best-app-to-learn-conversational-japanese")</f>
        <v>best-app-to-learn-conversational-japanese</v>
      </c>
      <c r="B1650" s="3" t="s">
        <v>3299</v>
      </c>
      <c r="C1650" s="3" t="s">
        <v>3300</v>
      </c>
    </row>
    <row r="1651" ht="15.75" customHeight="1">
      <c r="A1651" s="3" t="str">
        <f>IFERROR(__xludf.DUMMYFUNCTION("LOWER(SUBSTITUTE(REGEXREPLACE(B1651, ""[^a-zA-Z\s]"", """"), "" "", ""-""))"),"learn-scottish-gaelic")</f>
        <v>learn-scottish-gaelic</v>
      </c>
      <c r="B1651" s="3" t="s">
        <v>3301</v>
      </c>
      <c r="C1651" s="3" t="s">
        <v>3302</v>
      </c>
    </row>
    <row r="1652" ht="15.75" customHeight="1">
      <c r="A1652" s="3" t="str">
        <f>IFERROR(__xludf.DUMMYFUNCTION("LOWER(SUBSTITUTE(REGEXREPLACE(B1652, ""[^a-zA-Z\s]"", """"), "" "", ""-""))"),"does-mash-learn-magic")</f>
        <v>does-mash-learn-magic</v>
      </c>
      <c r="B1652" s="3" t="s">
        <v>3303</v>
      </c>
      <c r="C1652" s="3" t="s">
        <v>3304</v>
      </c>
    </row>
    <row r="1653" ht="15.75" customHeight="1">
      <c r="A1653" s="3" t="str">
        <f>IFERROR(__xludf.DUMMYFUNCTION("LOWER(SUBSTITUTE(REGEXREPLACE(B1653, ""[^a-zA-Z\s]"", """"), "" "", ""-""))"),"kids-shows-to-learn-spanish")</f>
        <v>kids-shows-to-learn-spanish</v>
      </c>
      <c r="B1653" s="3" t="s">
        <v>3305</v>
      </c>
      <c r="C1653" s="3" t="s">
        <v>3306</v>
      </c>
    </row>
    <row r="1654" ht="15.75" customHeight="1">
      <c r="A1654" s="3" t="str">
        <f>IFERROR(__xludf.DUMMYFUNCTION("LOWER(SUBSTITUTE(REGEXREPLACE(B1654, ""[^a-zA-Z\s]"", """"), "" "", ""-""))"),"best-fighting-style-to-learn-for-self-defense")</f>
        <v>best-fighting-style-to-learn-for-self-defense</v>
      </c>
      <c r="B1654" s="3" t="s">
        <v>3307</v>
      </c>
      <c r="C1654" s="3" t="s">
        <v>3308</v>
      </c>
    </row>
    <row r="1655" ht="15.75" customHeight="1">
      <c r="A1655" s="3" t="str">
        <f>IFERROR(__xludf.DUMMYFUNCTION("LOWER(SUBSTITUTE(REGEXREPLACE(B1655, ""[^a-zA-Z\s]"", """"), "" "", ""-""))"),"according-to-the-online-content-activity-for-this-lesson-what-should-you-do-if-you-do-not-understand-the-material-you-are-trying-to-learn")</f>
        <v>according-to-the-online-content-activity-for-this-lesson-what-should-you-do-if-you-do-not-understand-the-material-you-are-trying-to-learn</v>
      </c>
      <c r="B1655" s="3" t="s">
        <v>3309</v>
      </c>
      <c r="C1655" s="3" t="s">
        <v>3310</v>
      </c>
    </row>
    <row r="1656" ht="15.75" customHeight="1">
      <c r="A1656" s="3" t="str">
        <f>IFERROR(__xludf.DUMMYFUNCTION("LOWER(SUBSTITUTE(REGEXREPLACE(B1656, ""[^a-zA-Z\s]"", """"), "" "", ""-""))"),"can-i-learn-how-to-drive-in-a-month")</f>
        <v>can-i-learn-how-to-drive-in-a-month</v>
      </c>
      <c r="B1656" s="3" t="s">
        <v>3311</v>
      </c>
      <c r="C1656" s="3" t="s">
        <v>3312</v>
      </c>
    </row>
    <row r="1657" ht="15.75" customHeight="1">
      <c r="A1657" s="3" t="str">
        <f>IFERROR(__xludf.DUMMYFUNCTION("LOWER(SUBSTITUTE(REGEXREPLACE(B1657, ""[^a-zA-Z\s]"", """"), "" "", ""-""))"),"how-to-learn-cantonese-on-duolingo")</f>
        <v>how-to-learn-cantonese-on-duolingo</v>
      </c>
      <c r="B1657" s="3" t="s">
        <v>3313</v>
      </c>
      <c r="C1657" s="3" t="s">
        <v>3314</v>
      </c>
    </row>
    <row r="1658" ht="15.75" customHeight="1">
      <c r="A1658" s="3" t="str">
        <f>IFERROR(__xludf.DUMMYFUNCTION("LOWER(SUBSTITUTE(REGEXREPLACE(B1658, ""[^a-zA-Z\s]"", """"), "" "", ""-""))"),"best-learn-spanish-books")</f>
        <v>best-learn-spanish-books</v>
      </c>
      <c r="B1658" s="3" t="s">
        <v>3315</v>
      </c>
      <c r="C1658" s="3" t="s">
        <v>3316</v>
      </c>
    </row>
    <row r="1659" ht="15.75" customHeight="1">
      <c r="A1659" s="3" t="str">
        <f>IFERROR(__xludf.DUMMYFUNCTION("LOWER(SUBSTITUTE(REGEXREPLACE(B1659, ""[^a-zA-Z\s]"", """"), "" "", ""-""))"),"learn-navajo-online")</f>
        <v>learn-navajo-online</v>
      </c>
      <c r="B1659" s="3" t="s">
        <v>3317</v>
      </c>
      <c r="C1659" s="3" t="s">
        <v>3318</v>
      </c>
    </row>
    <row r="1660" ht="15.75" customHeight="1">
      <c r="A1660" s="3" t="str">
        <f>IFERROR(__xludf.DUMMYFUNCTION("LOWER(SUBSTITUTE(REGEXREPLACE(B1660, ""[^a-zA-Z\s]"", """"), "" "", ""-""))"),"learn-jarvis-games")</f>
        <v>learn-jarvis-games</v>
      </c>
      <c r="B1660" s="3" t="s">
        <v>3319</v>
      </c>
      <c r="C1660" s="3" t="s">
        <v>3320</v>
      </c>
    </row>
    <row r="1661" ht="15.75" customHeight="1">
      <c r="A1661" s="3" t="str">
        <f>IFERROR(__xludf.DUMMYFUNCTION("LOWER(SUBSTITUTE(REGEXREPLACE(B1661, ""[^a-zA-Z\s]"", """"), "" "", ""-""))"),"the-best-martial-arts-to-learn")</f>
        <v>the-best-martial-arts-to-learn</v>
      </c>
      <c r="B1661" s="3" t="s">
        <v>3321</v>
      </c>
      <c r="C1661" s="3" t="s">
        <v>3322</v>
      </c>
    </row>
    <row r="1662" ht="15.75" customHeight="1">
      <c r="A1662" s="3" t="str">
        <f>IFERROR(__xludf.DUMMYFUNCTION("LOWER(SUBSTITUTE(REGEXREPLACE(B1662, ""[^a-zA-Z\s]"", """"), "" "", ""-""))"),"how-long-to-learn-korean-fluently")</f>
        <v>how-long-to-learn-korean-fluently</v>
      </c>
      <c r="B1662" s="3" t="s">
        <v>3323</v>
      </c>
      <c r="C1662" s="3" t="s">
        <v>3324</v>
      </c>
    </row>
    <row r="1663" ht="15.75" customHeight="1">
      <c r="A1663" s="3" t="str">
        <f>IFERROR(__xludf.DUMMYFUNCTION("LOWER(SUBSTITUTE(REGEXREPLACE(B1663, ""[^a-zA-Z\s]"", """"), "" "", ""-""))"),"learn-astrocartography")</f>
        <v>learn-astrocartography</v>
      </c>
      <c r="B1663" s="3" t="s">
        <v>3325</v>
      </c>
      <c r="C1663" s="3" t="s">
        <v>3326</v>
      </c>
    </row>
    <row r="1664" ht="15.75" customHeight="1">
      <c r="A1664" s="3" t="str">
        <f>IFERROR(__xludf.DUMMYFUNCTION("LOWER(SUBSTITUTE(REGEXREPLACE(B1664, ""[^a-zA-Z\s]"", """"), "" "", ""-""))"),"what-grade-do-you-learn-multiplication")</f>
        <v>what-grade-do-you-learn-multiplication</v>
      </c>
      <c r="B1664" s="3" t="s">
        <v>3327</v>
      </c>
      <c r="C1664" s="3" t="s">
        <v>3328</v>
      </c>
    </row>
    <row r="1665" ht="15.75" customHeight="1">
      <c r="A1665" s="3" t="str">
        <f>IFERROR(__xludf.DUMMYFUNCTION("LOWER(SUBSTITUTE(REGEXREPLACE(B1665, ""[^a-zA-Z\s]"", """"), "" "", ""-""))"),"best-ways-to-learn-chess")</f>
        <v>best-ways-to-learn-chess</v>
      </c>
      <c r="B1665" s="3" t="s">
        <v>3329</v>
      </c>
      <c r="C1665" s="3" t="s">
        <v>3330</v>
      </c>
    </row>
    <row r="1666" ht="15.75" customHeight="1">
      <c r="A1666" s="3" t="str">
        <f>IFERROR(__xludf.DUMMYFUNCTION("LOWER(SUBSTITUTE(REGEXREPLACE(B1666, ""[^a-zA-Z\s]"", """"), "" "", ""-""))"),"teach-and-kids-learn")</f>
        <v>teach-and-kids-learn</v>
      </c>
      <c r="B1666" s="3" t="s">
        <v>3331</v>
      </c>
      <c r="C1666" s="3" t="s">
        <v>3332</v>
      </c>
    </row>
    <row r="1667" ht="15.75" customHeight="1">
      <c r="A1667" s="3" t="str">
        <f>IFERROR(__xludf.DUMMYFUNCTION("LOWER(SUBSTITUTE(REGEXREPLACE(B1667, ""[^a-zA-Z\s]"", """"), "" "", ""-""))"),"splash-learn-logo")</f>
        <v>splash-learn-logo</v>
      </c>
      <c r="B1667" s="3" t="s">
        <v>3333</v>
      </c>
      <c r="C1667" s="3" t="s">
        <v>3334</v>
      </c>
    </row>
    <row r="1668" ht="15.75" customHeight="1">
      <c r="A1668" s="3" t="str">
        <f>IFERROR(__xludf.DUMMYFUNCTION("LOWER(SUBSTITUTE(REGEXREPLACE(B1668, ""[^a-zA-Z\s]"", """"), "" "", ""-""))"),"how-to-learn-active-directory")</f>
        <v>how-to-learn-active-directory</v>
      </c>
      <c r="B1668" s="3" t="s">
        <v>3335</v>
      </c>
      <c r="C1668" s="3" t="s">
        <v>3336</v>
      </c>
    </row>
    <row r="1669" ht="15.75" customHeight="1">
      <c r="A1669" s="3" t="str">
        <f>IFERROR(__xludf.DUMMYFUNCTION("LOWER(SUBSTITUTE(REGEXREPLACE(B1669, ""[^a-zA-Z\s]"", """"), "" "", ""-""))"),"best-book-to-learn-chess")</f>
        <v>best-book-to-learn-chess</v>
      </c>
      <c r="B1669" s="3" t="s">
        <v>3337</v>
      </c>
      <c r="C1669" s="3" t="s">
        <v>3338</v>
      </c>
    </row>
    <row r="1670" ht="15.75" customHeight="1">
      <c r="A1670" s="3" t="str">
        <f>IFERROR(__xludf.DUMMYFUNCTION("LOWER(SUBSTITUTE(REGEXREPLACE(B1670, ""[^a-zA-Z\s]"", """"), "" "", ""-""))"),"how-many-hours-learn-to-drive")</f>
        <v>how-many-hours-learn-to-drive</v>
      </c>
      <c r="B1670" s="3" t="s">
        <v>3339</v>
      </c>
      <c r="C1670" s="3" t="s">
        <v>3340</v>
      </c>
    </row>
    <row r="1671" ht="15.75" customHeight="1">
      <c r="A1671" s="3" t="str">
        <f>IFERROR(__xludf.DUMMYFUNCTION("LOWER(SUBSTITUTE(REGEXREPLACE(B1671, ""[^a-zA-Z\s]"", """"), "" "", ""-""))"),"best-programs-to-learn-spanish")</f>
        <v>best-programs-to-learn-spanish</v>
      </c>
      <c r="B1671" s="3" t="s">
        <v>3341</v>
      </c>
      <c r="C1671" s="3" t="s">
        <v>3342</v>
      </c>
    </row>
    <row r="1672" ht="15.75" customHeight="1">
      <c r="A1672" s="3" t="str">
        <f>IFERROR(__xludf.DUMMYFUNCTION("LOWER(SUBSTITUTE(REGEXREPLACE(B1672, ""[^a-zA-Z\s]"", """"), "" "", ""-""))"),"polish-hard-to-learn")</f>
        <v>polish-hard-to-learn</v>
      </c>
      <c r="B1672" s="3" t="s">
        <v>3343</v>
      </c>
      <c r="C1672" s="3" t="s">
        <v>3344</v>
      </c>
    </row>
    <row r="1673" ht="15.75" customHeight="1">
      <c r="A1673" s="3" t="str">
        <f>IFERROR(__xludf.DUMMYFUNCTION("LOWER(SUBSTITUTE(REGEXREPLACE(B1673, ""[^a-zA-Z\s]"", """"), "" "", ""-""))"),"is-it-hard-to-learn-swahili")</f>
        <v>is-it-hard-to-learn-swahili</v>
      </c>
      <c r="B1673" s="3" t="s">
        <v>3345</v>
      </c>
      <c r="C1673" s="3" t="s">
        <v>3346</v>
      </c>
    </row>
    <row r="1674" ht="15.75" customHeight="1">
      <c r="A1674" s="3" t="str">
        <f>IFERROR(__xludf.DUMMYFUNCTION("LOWER(SUBSTITUTE(REGEXREPLACE(B1674, ""[^a-zA-Z\s]"", """"), "" "", ""-""))"),"is-violin-a-hard-instrument-to-learn")</f>
        <v>is-violin-a-hard-instrument-to-learn</v>
      </c>
      <c r="B1674" s="3" t="s">
        <v>3347</v>
      </c>
      <c r="C1674" s="3" t="s">
        <v>3348</v>
      </c>
    </row>
    <row r="1675" ht="15.75" customHeight="1">
      <c r="A1675" s="3" t="str">
        <f>IFERROR(__xludf.DUMMYFUNCTION("LOWER(SUBSTITUTE(REGEXREPLACE(B1675, ""[^a-zA-Z\s]"", """"), "" "", ""-""))"),"how-long-does-it-take-someone-to-learn-how-to-drive")</f>
        <v>how-long-does-it-take-someone-to-learn-how-to-drive</v>
      </c>
      <c r="B1675" s="3" t="s">
        <v>3349</v>
      </c>
      <c r="C1675" s="3" t="s">
        <v>3350</v>
      </c>
    </row>
    <row r="1676" ht="15.75" customHeight="1">
      <c r="A1676" s="3" t="str">
        <f>IFERROR(__xludf.DUMMYFUNCTION("LOWER(SUBSTITUTE(REGEXREPLACE(B1676, ""[^a-zA-Z\s]"", """"), "" "", ""-""))"),"is-alto-saxophone-hard-to-learn")</f>
        <v>is-alto-saxophone-hard-to-learn</v>
      </c>
      <c r="B1676" s="3" t="s">
        <v>3351</v>
      </c>
      <c r="C1676" s="3" t="s">
        <v>3352</v>
      </c>
    </row>
    <row r="1677" ht="15.75" customHeight="1">
      <c r="A1677" s="3" t="str">
        <f>IFERROR(__xludf.DUMMYFUNCTION("LOWER(SUBSTITUTE(REGEXREPLACE(B1677, ""[^a-zA-Z\s]"", """"), "" "", ""-""))"),"fun-kpop-dances-to-learn")</f>
        <v>fun-kpop-dances-to-learn</v>
      </c>
      <c r="B1677" s="3" t="s">
        <v>3353</v>
      </c>
      <c r="C1677" s="3" t="s">
        <v>3354</v>
      </c>
    </row>
    <row r="1678" ht="15.75" customHeight="1">
      <c r="A1678" s="3" t="str">
        <f>IFERROR(__xludf.DUMMYFUNCTION("LOWER(SUBSTITUTE(REGEXREPLACE(B1678, ""[^a-zA-Z\s]"", """"), "" "", ""-""))"),"brown-bag-lunch-and-learn")</f>
        <v>brown-bag-lunch-and-learn</v>
      </c>
      <c r="B1678" s="3" t="s">
        <v>3355</v>
      </c>
      <c r="C1678" s="3" t="s">
        <v>3356</v>
      </c>
    </row>
    <row r="1679" ht="15.75" customHeight="1">
      <c r="A1679" s="3" t="str">
        <f>IFERROR(__xludf.DUMMYFUNCTION("LOWER(SUBSTITUTE(REGEXREPLACE(B1679, ""[^a-zA-Z\s]"", """"), "" "", ""-""))"),"easy-taylor-swift-songs-to-learn-on-guitar")</f>
        <v>easy-taylor-swift-songs-to-learn-on-guitar</v>
      </c>
      <c r="B1679" s="3" t="s">
        <v>3357</v>
      </c>
      <c r="C1679" s="3" t="s">
        <v>3358</v>
      </c>
    </row>
    <row r="1680" ht="15.75" customHeight="1">
      <c r="A1680" s="3" t="str">
        <f>IFERROR(__xludf.DUMMYFUNCTION("LOWER(SUBSTITUTE(REGEXREPLACE(B1680, ""[^a-zA-Z\s]"", """"), "" "", ""-""))"),"laugh-and-learn-dj-table")</f>
        <v>laugh-and-learn-dj-table</v>
      </c>
      <c r="B1680" s="3" t="s">
        <v>3359</v>
      </c>
      <c r="C1680" s="3" t="s">
        <v>3360</v>
      </c>
    </row>
    <row r="1681" ht="15.75" customHeight="1">
      <c r="A1681" s="3" t="str">
        <f>IFERROR(__xludf.DUMMYFUNCTION("LOWER(SUBSTITUTE(REGEXREPLACE(B1681, ""[^a-zA-Z\s]"", """"), "" "", ""-""))"),"how-hard-is-it-to-learn-snowboarding")</f>
        <v>how-hard-is-it-to-learn-snowboarding</v>
      </c>
      <c r="B1681" s="3" t="s">
        <v>3361</v>
      </c>
      <c r="C1681" s="3" t="s">
        <v>3362</v>
      </c>
    </row>
    <row r="1682" ht="15.75" customHeight="1">
      <c r="A1682" s="3" t="str">
        <f>IFERROR(__xludf.DUMMYFUNCTION("LOWER(SUBSTITUTE(REGEXREPLACE(B1682, ""[^a-zA-Z\s]"", """"), "" "", ""-""))"),"can-infants-learn-to-walk-sims-")</f>
        <v>can-infants-learn-to-walk-sims-</v>
      </c>
      <c r="B1682" s="3" t="s">
        <v>3363</v>
      </c>
      <c r="C1682" s="3" t="s">
        <v>3364</v>
      </c>
    </row>
    <row r="1683" ht="15.75" customHeight="1">
      <c r="A1683" s="3" t="str">
        <f>IFERROR(__xludf.DUMMYFUNCTION("LOWER(SUBSTITUTE(REGEXREPLACE(B1683, ""[^a-zA-Z\s]"", """"), "" "", ""-""))"),"electric-guitar-songs-to-learn")</f>
        <v>electric-guitar-songs-to-learn</v>
      </c>
      <c r="B1683" s="3" t="s">
        <v>3365</v>
      </c>
      <c r="C1683" s="3" t="s">
        <v>3366</v>
      </c>
    </row>
    <row r="1684" ht="15.75" customHeight="1">
      <c r="A1684" s="3" t="str">
        <f>IFERROR(__xludf.DUMMYFUNCTION("LOWER(SUBSTITUTE(REGEXREPLACE(B1684, ""[^a-zA-Z\s]"", """"), "" "", ""-""))"),"when-do-toddlers-learn-to-write-their-name")</f>
        <v>when-do-toddlers-learn-to-write-their-name</v>
      </c>
      <c r="B1684" s="3" t="s">
        <v>3367</v>
      </c>
      <c r="C1684" s="3" t="s">
        <v>3368</v>
      </c>
    </row>
    <row r="1685" ht="15.75" customHeight="1">
      <c r="A1685" s="3" t="str">
        <f>IFERROR(__xludf.DUMMYFUNCTION("LOWER(SUBSTITUTE(REGEXREPLACE(B1685, ""[^a-zA-Z\s]"", """"), "" "", ""-""))"),"when-does-mousehold-learn-population-bomb")</f>
        <v>when-does-mousehold-learn-population-bomb</v>
      </c>
      <c r="B1685" s="3" t="s">
        <v>3369</v>
      </c>
      <c r="C1685" s="3" t="s">
        <v>3370</v>
      </c>
    </row>
    <row r="1686" ht="15.75" customHeight="1">
      <c r="A1686" s="3" t="str">
        <f>IFERROR(__xludf.DUMMYFUNCTION("LOWER(SUBSTITUTE(REGEXREPLACE(B1686, ""[^a-zA-Z\s]"", """"), "" "", ""-""))"),"easy-songs-to-learn-on-trumpet")</f>
        <v>easy-songs-to-learn-on-trumpet</v>
      </c>
      <c r="B1686" s="3" t="s">
        <v>3371</v>
      </c>
      <c r="C1686" s="3" t="s">
        <v>3372</v>
      </c>
    </row>
    <row r="1687" ht="15.75" customHeight="1">
      <c r="A1687" s="3" t="str">
        <f>IFERROR(__xludf.DUMMYFUNCTION("LOWER(SUBSTITUTE(REGEXREPLACE(B1687, ""[^a-zA-Z\s]"", """"), "" "", ""-""))"),"when-should-a-child-learn-to-tie-shoes")</f>
        <v>when-should-a-child-learn-to-tie-shoes</v>
      </c>
      <c r="B1687" s="3" t="s">
        <v>3373</v>
      </c>
      <c r="C1687" s="3" t="s">
        <v>3374</v>
      </c>
    </row>
    <row r="1688" ht="15.75" customHeight="1">
      <c r="A1688" s="3" t="str">
        <f>IFERROR(__xludf.DUMMYFUNCTION("LOWER(SUBSTITUTE(REGEXREPLACE(B1688, ""[^a-zA-Z\s]"", """"), "" "", ""-""))"),"what-is-the-most-difficult-sport-to-learn")</f>
        <v>what-is-the-most-difficult-sport-to-learn</v>
      </c>
      <c r="B1688" s="3" t="s">
        <v>3375</v>
      </c>
      <c r="C1688" s="3" t="s">
        <v>3376</v>
      </c>
    </row>
    <row r="1689" ht="15.75" customHeight="1">
      <c r="A1689" s="3" t="str">
        <f>IFERROR(__xludf.DUMMYFUNCTION("LOWER(SUBSTITUTE(REGEXREPLACE(B1689, ""[^a-zA-Z\s]"", """"), "" "", ""-""))"),"how-hard-is-it-to-learn-the-saxophone")</f>
        <v>how-hard-is-it-to-learn-the-saxophone</v>
      </c>
      <c r="B1689" s="3" t="s">
        <v>3377</v>
      </c>
      <c r="C1689" s="3" t="s">
        <v>3378</v>
      </c>
    </row>
    <row r="1690" ht="15.75" customHeight="1">
      <c r="A1690" s="3" t="str">
        <f>IFERROR(__xludf.DUMMYFUNCTION("LOWER(SUBSTITUTE(REGEXREPLACE(B1690, ""[^a-zA-Z\s]"", """"), "" "", ""-""))"),"rahoo-learn-and-lounge")</f>
        <v>rahoo-learn-and-lounge</v>
      </c>
      <c r="B1690" s="3" t="s">
        <v>3379</v>
      </c>
      <c r="C1690" s="3" t="s">
        <v>3380</v>
      </c>
    </row>
    <row r="1691" ht="15.75" customHeight="1">
      <c r="A1691" s="3" t="str">
        <f>IFERROR(__xludf.DUMMYFUNCTION("LOWER(SUBSTITUTE(REGEXREPLACE(B1691, ""[^a-zA-Z\s]"", """"), "" "", ""-""))"),"learn-piano-books")</f>
        <v>learn-piano-books</v>
      </c>
      <c r="B1691" s="3" t="s">
        <v>3381</v>
      </c>
      <c r="C1691" s="3" t="s">
        <v>3382</v>
      </c>
    </row>
    <row r="1692" ht="15.75" customHeight="1">
      <c r="A1692" s="3" t="str">
        <f>IFERROR(__xludf.DUMMYFUNCTION("LOWER(SUBSTITUTE(REGEXREPLACE(B1692, ""[^a-zA-Z\s]"", """"), "" "", ""-""))"),"laugh--learn-toys")</f>
        <v>laugh--learn-toys</v>
      </c>
      <c r="B1692" s="3" t="s">
        <v>3383</v>
      </c>
      <c r="C1692" s="3" t="s">
        <v>3384</v>
      </c>
    </row>
    <row r="1693" ht="15.75" customHeight="1">
      <c r="A1693" s="3" t="str">
        <f>IFERROR(__xludf.DUMMYFUNCTION("LOWER(SUBSTITUTE(REGEXREPLACE(B1693, ""[^a-zA-Z\s]"", """"), "" "", ""-""))"),"how-to-learn-observation-haki")</f>
        <v>how-to-learn-observation-haki</v>
      </c>
      <c r="B1693" s="3" t="s">
        <v>3385</v>
      </c>
      <c r="C1693" s="3" t="s">
        <v>3386</v>
      </c>
    </row>
    <row r="1694" ht="15.75" customHeight="1">
      <c r="A1694" s="3" t="str">
        <f>IFERROR(__xludf.DUMMYFUNCTION("LOWER(SUBSTITUTE(REGEXREPLACE(B1694, ""[^a-zA-Z\s]"", """"), "" "", ""-""))"),"is-spanish-hard-to-learn")</f>
        <v>is-spanish-hard-to-learn</v>
      </c>
      <c r="B1694" s="3" t="s">
        <v>3387</v>
      </c>
      <c r="C1694" s="3" t="s">
        <v>3388</v>
      </c>
    </row>
    <row r="1695" ht="15.75" customHeight="1">
      <c r="A1695" s="3" t="str">
        <f>IFERROR(__xludf.DUMMYFUNCTION("LOWER(SUBSTITUTE(REGEXREPLACE(B1695, ""[^a-zA-Z\s]"", """"), "" "", ""-""))"),"why-learn-farsi")</f>
        <v>why-learn-farsi</v>
      </c>
      <c r="B1695" s="3" t="s">
        <v>3389</v>
      </c>
      <c r="C1695" s="3" t="s">
        <v>3390</v>
      </c>
    </row>
    <row r="1696" ht="15.75" customHeight="1">
      <c r="A1696" s="3" t="str">
        <f>IFERROR(__xludf.DUMMYFUNCTION("LOWER(SUBSTITUTE(REGEXREPLACE(B1696, ""[^a-zA-Z\s]"", """"), "" "", ""-""))"),"why-must-you-learn-to-recognize-key-characteristics-of-the-animal-youre-hunting")</f>
        <v>why-must-you-learn-to-recognize-key-characteristics-of-the-animal-youre-hunting</v>
      </c>
      <c r="B1696" s="3" t="s">
        <v>3391</v>
      </c>
      <c r="C1696" s="3" t="s">
        <v>3392</v>
      </c>
    </row>
    <row r="1697" ht="15.75" customHeight="1">
      <c r="A1697" s="3" t="str">
        <f>IFERROR(__xludf.DUMMYFUNCTION("LOWER(SUBSTITUTE(REGEXREPLACE(B1697, ""[^a-zA-Z\s]"", """"), "" "", ""-""))"),"lets-learn-our-numbers")</f>
        <v>lets-learn-our-numbers</v>
      </c>
      <c r="B1697" s="3" t="s">
        <v>3393</v>
      </c>
      <c r="C1697" s="3" t="s">
        <v>3394</v>
      </c>
    </row>
    <row r="1698" ht="15.75" customHeight="1">
      <c r="A1698" s="3" t="str">
        <f>IFERROR(__xludf.DUMMYFUNCTION("LOWER(SUBSTITUTE(REGEXREPLACE(B1698, ""[^a-zA-Z\s]"", """"), "" "", ""-""))"),"is-the-bass-guitar-easy-to-learn")</f>
        <v>is-the-bass-guitar-easy-to-learn</v>
      </c>
      <c r="B1698" s="3" t="s">
        <v>3395</v>
      </c>
      <c r="C1698" s="3" t="s">
        <v>3396</v>
      </c>
    </row>
    <row r="1699" ht="15.75" customHeight="1">
      <c r="A1699" s="3" t="str">
        <f>IFERROR(__xludf.DUMMYFUNCTION("LOWER(SUBSTITUTE(REGEXREPLACE(B1699, ""[^a-zA-Z\s]"", """"), "" "", ""-""))"),"when-do-you-learn-to-tie-your-shoes")</f>
        <v>when-do-you-learn-to-tie-your-shoes</v>
      </c>
      <c r="B1699" s="3" t="s">
        <v>3397</v>
      </c>
      <c r="C1699" s="3" t="s">
        <v>3398</v>
      </c>
    </row>
    <row r="1700" ht="15.75" customHeight="1">
      <c r="A1700" s="3" t="str">
        <f>IFERROR(__xludf.DUMMYFUNCTION("LOWER(SUBSTITUTE(REGEXREPLACE(B1700, ""[^a-zA-Z\s]"", """"), "" "", ""-""))"),"how-long-does-it-take-to-learn-how-to-drive-a-motorcycle")</f>
        <v>how-long-does-it-take-to-learn-how-to-drive-a-motorcycle</v>
      </c>
      <c r="B1700" s="3" t="s">
        <v>3399</v>
      </c>
      <c r="C1700" s="3" t="s">
        <v>3400</v>
      </c>
    </row>
    <row r="1701" ht="15.75" customHeight="1">
      <c r="A1701" s="3" t="str">
        <f>IFERROR(__xludf.DUMMYFUNCTION("LOWER(SUBSTITUTE(REGEXREPLACE(B1701, ""[^a-zA-Z\s]"", """"), "" "", ""-""))"),"learn-how-to-crochet-kit")</f>
        <v>learn-how-to-crochet-kit</v>
      </c>
      <c r="B1701" s="3" t="s">
        <v>3401</v>
      </c>
      <c r="C1701" s="3" t="s">
        <v>3402</v>
      </c>
    </row>
    <row r="1702" ht="15.75" customHeight="1">
      <c r="A1702" s="3" t="str">
        <f>IFERROR(__xludf.DUMMYFUNCTION("LOWER(SUBSTITUTE(REGEXREPLACE(B1702, ""[^a-zA-Z\s]"", """"), "" "", ""-""))"),"soccer-tricks-to-learn")</f>
        <v>soccer-tricks-to-learn</v>
      </c>
      <c r="B1702" s="3" t="s">
        <v>3403</v>
      </c>
      <c r="C1702" s="3" t="s">
        <v>3404</v>
      </c>
    </row>
    <row r="1703" ht="15.75" customHeight="1">
      <c r="A1703" s="3" t="str">
        <f>IFERROR(__xludf.DUMMYFUNCTION("LOWER(SUBSTITUTE(REGEXREPLACE(B1703, ""[^a-zA-Z\s]"", """"), "" "", ""-""))"),"what-do-you-learn-in-government-class-in-high-school")</f>
        <v>what-do-you-learn-in-government-class-in-high-school</v>
      </c>
      <c r="B1703" s="3" t="s">
        <v>3405</v>
      </c>
      <c r="C1703" s="3" t="s">
        <v>3406</v>
      </c>
    </row>
    <row r="1704" ht="15.75" customHeight="1">
      <c r="A1704" s="3" t="str">
        <f>IFERROR(__xludf.DUMMYFUNCTION("LOWER(SUBSTITUTE(REGEXREPLACE(B1704, ""[^a-zA-Z\s]"", """"), "" "", ""-""))"),"when-do-students-learn-trigonometry")</f>
        <v>when-do-students-learn-trigonometry</v>
      </c>
      <c r="B1704" s="3" t="s">
        <v>3407</v>
      </c>
      <c r="C1704" s="3" t="s">
        <v>3408</v>
      </c>
    </row>
    <row r="1705" ht="15.75" customHeight="1">
      <c r="A1705" s="3" t="str">
        <f>IFERROR(__xludf.DUMMYFUNCTION("LOWER(SUBSTITUTE(REGEXREPLACE(B1705, ""[^a-zA-Z\s]"", """"), "" "", ""-""))"),"can-garchomp-learn-fly")</f>
        <v>can-garchomp-learn-fly</v>
      </c>
      <c r="B1705" s="3" t="s">
        <v>3409</v>
      </c>
      <c r="C1705" s="3" t="s">
        <v>3410</v>
      </c>
    </row>
    <row r="1706" ht="15.75" customHeight="1">
      <c r="A1706" s="3" t="str">
        <f>IFERROR(__xludf.DUMMYFUNCTION("LOWER(SUBSTITUTE(REGEXREPLACE(B1706, ""[^a-zA-Z\s]"", """"), "" "", ""-""))"),"easiest-kpop-dances-to-learn")</f>
        <v>easiest-kpop-dances-to-learn</v>
      </c>
      <c r="B1706" s="3" t="s">
        <v>3411</v>
      </c>
      <c r="C1706" s="3" t="s">
        <v>3412</v>
      </c>
    </row>
    <row r="1707" ht="15.75" customHeight="1">
      <c r="A1707" s="3" t="str">
        <f>IFERROR(__xludf.DUMMYFUNCTION("LOWER(SUBSTITUTE(REGEXREPLACE(B1707, ""[^a-zA-Z\s]"", """"), "" "", ""-""))"),"is-latin-a-difficult-language-to-learn")</f>
        <v>is-latin-a-difficult-language-to-learn</v>
      </c>
      <c r="B1707" s="3" t="s">
        <v>3413</v>
      </c>
      <c r="C1707" s="3" t="s">
        <v>3414</v>
      </c>
    </row>
    <row r="1708" ht="15.75" customHeight="1">
      <c r="A1708" s="3" t="str">
        <f>IFERROR(__xludf.DUMMYFUNCTION("LOWER(SUBSTITUTE(REGEXREPLACE(B1708, ""[^a-zA-Z\s]"", """"), "" "", ""-""))"),"learn-to-fart")</f>
        <v>learn-to-fart</v>
      </c>
      <c r="B1708" s="3" t="s">
        <v>3415</v>
      </c>
      <c r="C1708" s="3" t="s">
        <v>3416</v>
      </c>
    </row>
    <row r="1709" ht="15.75" customHeight="1">
      <c r="A1709" s="3" t="str">
        <f>IFERROR(__xludf.DUMMYFUNCTION("LOWER(SUBSTITUTE(REGEXREPLACE(B1709, ""[^a-zA-Z\s]"", """"), "" "", ""-""))"),"skies-learn")</f>
        <v>skies-learn</v>
      </c>
      <c r="B1709" s="3" t="s">
        <v>3417</v>
      </c>
      <c r="C1709" s="3" t="s">
        <v>3418</v>
      </c>
    </row>
    <row r="1710" ht="15.75" customHeight="1">
      <c r="A1710" s="3" t="str">
        <f>IFERROR(__xludf.DUMMYFUNCTION("LOWER(SUBSTITUTE(REGEXREPLACE(B1710, ""[^a-zA-Z\s]"", """"), "" "", ""-""))"),"leapfrog-scoop--learn-ice-cream-cart")</f>
        <v>leapfrog-scoop--learn-ice-cream-cart</v>
      </c>
      <c r="B1710" s="3" t="s">
        <v>3419</v>
      </c>
      <c r="C1710" s="3" t="s">
        <v>3420</v>
      </c>
    </row>
    <row r="1711" ht="15.75" customHeight="1">
      <c r="A1711" s="3" t="str">
        <f>IFERROR(__xludf.DUMMYFUNCTION("LOWER(SUBSTITUTE(REGEXREPLACE(B1711, ""[^a-zA-Z\s]"", """"), "" "", ""-""))"),"do-rats-learn-to-avoid-traps")</f>
        <v>do-rats-learn-to-avoid-traps</v>
      </c>
      <c r="B1711" s="3" t="s">
        <v>3421</v>
      </c>
      <c r="C1711" s="3" t="s">
        <v>3422</v>
      </c>
    </row>
    <row r="1712" ht="15.75" customHeight="1">
      <c r="A1712" s="3" t="str">
        <f>IFERROR(__xludf.DUMMYFUNCTION("LOWER(SUBSTITUTE(REGEXREPLACE(B1712, ""[^a-zA-Z\s]"", """"), "" "", ""-""))"),"utc-learn")</f>
        <v>utc-learn</v>
      </c>
      <c r="B1712" s="3" t="s">
        <v>3423</v>
      </c>
      <c r="C1712" s="3" t="s">
        <v>3424</v>
      </c>
    </row>
    <row r="1713" ht="15.75" customHeight="1">
      <c r="A1713" s="3" t="str">
        <f>IFERROR(__xludf.DUMMYFUNCTION("LOWER(SUBSTITUTE(REGEXREPLACE(B1713, ""[^a-zA-Z\s]"", """"), "" "", ""-""))"),"rahoo-baby-learn-and-lounge")</f>
        <v>rahoo-baby-learn-and-lounge</v>
      </c>
      <c r="B1713" s="3" t="s">
        <v>3425</v>
      </c>
      <c r="C1713" s="3" t="s">
        <v>3426</v>
      </c>
    </row>
    <row r="1714" ht="15.75" customHeight="1">
      <c r="A1714" s="3" t="str">
        <f>IFERROR(__xludf.DUMMYFUNCTION("LOWER(SUBSTITUTE(REGEXREPLACE(B1714, ""[^a-zA-Z\s]"", """"), "" "", ""-""))"),"when-do-you-learn-trig")</f>
        <v>when-do-you-learn-trig</v>
      </c>
      <c r="B1714" s="3" t="s">
        <v>3427</v>
      </c>
      <c r="C1714" s="3" t="s">
        <v>3428</v>
      </c>
    </row>
    <row r="1715" ht="15.75" customHeight="1">
      <c r="A1715" s="3" t="str">
        <f>IFERROR(__xludf.DUMMYFUNCTION("LOWER(SUBSTITUTE(REGEXREPLACE(B1715, ""[^a-zA-Z\s]"", """"), "" "", ""-""))"),"what-instrument-should-i-learn-to-play")</f>
        <v>what-instrument-should-i-learn-to-play</v>
      </c>
      <c r="B1715" s="3" t="s">
        <v>3429</v>
      </c>
      <c r="C1715" s="3" t="s">
        <v>3430</v>
      </c>
    </row>
    <row r="1716" ht="15.75" customHeight="1">
      <c r="A1716" s="3" t="str">
        <f>IFERROR(__xludf.DUMMYFUNCTION("LOWER(SUBSTITUTE(REGEXREPLACE(B1716, ""[^a-zA-Z\s]"", """"), "" "", ""-""))"),"learn-piano-book")</f>
        <v>learn-piano-book</v>
      </c>
      <c r="B1716" s="3" t="s">
        <v>3431</v>
      </c>
      <c r="C1716" s="3" t="s">
        <v>3432</v>
      </c>
    </row>
    <row r="1717" ht="15.75" customHeight="1">
      <c r="A1717" s="3" t="str">
        <f>IFERROR(__xludf.DUMMYFUNCTION("LOWER(SUBSTITUTE(REGEXREPLACE(B1717, ""[^a-zA-Z\s]"", """"), "" "", ""-""))"),"get-rid-of-learn-about-this-picture")</f>
        <v>get-rid-of-learn-about-this-picture</v>
      </c>
      <c r="B1717" s="3" t="s">
        <v>3433</v>
      </c>
      <c r="C1717" s="3" t="s">
        <v>3434</v>
      </c>
    </row>
    <row r="1718" ht="15.75" customHeight="1">
      <c r="A1718" s="3" t="str">
        <f>IFERROR(__xludf.DUMMYFUNCTION("LOWER(SUBSTITUTE(REGEXREPLACE(B1718, ""[^a-zA-Z\s]"", """"), "" "", ""-""))"),"best-book-to-learn-how-to-draw")</f>
        <v>best-book-to-learn-how-to-draw</v>
      </c>
      <c r="B1718" s="3" t="s">
        <v>3435</v>
      </c>
      <c r="C1718" s="3" t="s">
        <v>3436</v>
      </c>
    </row>
    <row r="1719" ht="15.75" customHeight="1">
      <c r="A1719" s="3" t="str">
        <f>IFERROR(__xludf.DUMMYFUNCTION("LOWER(SUBSTITUTE(REGEXREPLACE(B1719, ""[^a-zA-Z\s]"", """"), "" "", ""-""))"),"learn-to-ride-dirt-bike")</f>
        <v>learn-to-ride-dirt-bike</v>
      </c>
      <c r="B1719" s="3" t="s">
        <v>3437</v>
      </c>
      <c r="C1719" s="3" t="s">
        <v>3438</v>
      </c>
    </row>
    <row r="1720" ht="15.75" customHeight="1">
      <c r="A1720" s="3" t="str">
        <f>IFERROR(__xludf.DUMMYFUNCTION("LOWER(SUBSTITUTE(REGEXREPLACE(B1720, ""[^a-zA-Z\s]"", """"), "" "", ""-""))"),"how-to-learn-filipino-on-duolingo")</f>
        <v>how-to-learn-filipino-on-duolingo</v>
      </c>
      <c r="B1720" s="3" t="s">
        <v>3439</v>
      </c>
      <c r="C1720" s="3" t="s">
        <v>3440</v>
      </c>
    </row>
    <row r="1721" ht="15.75" customHeight="1">
      <c r="A1721" s="3" t="str">
        <f>IFERROR(__xludf.DUMMYFUNCTION("LOWER(SUBSTITUTE(REGEXREPLACE(B1721, ""[^a-zA-Z\s]"", """"), "" "", ""-""))"),"babbel-learn-japanese")</f>
        <v>babbel-learn-japanese</v>
      </c>
      <c r="B1721" s="3" t="s">
        <v>3441</v>
      </c>
      <c r="C1721" s="3" t="s">
        <v>3442</v>
      </c>
    </row>
    <row r="1722" ht="15.75" customHeight="1">
      <c r="A1722" s="3" t="str">
        <f>IFERROR(__xludf.DUMMYFUNCTION("LOWER(SUBSTITUTE(REGEXREPLACE(B1722, ""[^a-zA-Z\s]"", """"), "" "", ""-""))"),"pandora-loves-attention-and-likes-to-learn")</f>
        <v>pandora-loves-attention-and-likes-to-learn</v>
      </c>
      <c r="B1722" s="3" t="s">
        <v>3443</v>
      </c>
      <c r="C1722" s="3" t="s">
        <v>3444</v>
      </c>
    </row>
    <row r="1723" ht="15.75" customHeight="1">
      <c r="A1723" s="3" t="str">
        <f>IFERROR(__xludf.DUMMYFUNCTION("LOWER(SUBSTITUTE(REGEXREPLACE(B1723, ""[^a-zA-Z\s]"", """"), "" "", ""-""))"),"easy-songs-to-learn-on-the-drums")</f>
        <v>easy-songs-to-learn-on-the-drums</v>
      </c>
      <c r="B1723" s="3" t="s">
        <v>3445</v>
      </c>
      <c r="C1723" s="3" t="s">
        <v>3446</v>
      </c>
    </row>
    <row r="1724" ht="15.75" customHeight="1">
      <c r="A1724" s="3" t="str">
        <f>IFERROR(__xludf.DUMMYFUNCTION("LOWER(SUBSTITUTE(REGEXREPLACE(B1724, ""[^a-zA-Z\s]"", """"), "" "", ""-""))"),"learn-python-games")</f>
        <v>learn-python-games</v>
      </c>
      <c r="B1724" s="3" t="s">
        <v>3447</v>
      </c>
      <c r="C1724" s="3" t="s">
        <v>3448</v>
      </c>
    </row>
    <row r="1725" ht="15.75" customHeight="1">
      <c r="A1725" s="3" t="str">
        <f>IFERROR(__xludf.DUMMYFUNCTION("LOWER(SUBSTITUTE(REGEXREPLACE(B1725, ""[^a-zA-Z\s]"", """"), "" "", ""-""))"),"saxophone-hard-to-learn")</f>
        <v>saxophone-hard-to-learn</v>
      </c>
      <c r="B1725" s="3" t="s">
        <v>3449</v>
      </c>
      <c r="C1725" s="3" t="s">
        <v>3450</v>
      </c>
    </row>
    <row r="1726" ht="15.75" customHeight="1">
      <c r="A1726" s="3" t="str">
        <f>IFERROR(__xludf.DUMMYFUNCTION("LOWER(SUBSTITUTE(REGEXREPLACE(B1726, ""[^a-zA-Z\s]"", """"), "" "", ""-""))"),"the-woobles-learn-to-crochet")</f>
        <v>the-woobles-learn-to-crochet</v>
      </c>
      <c r="B1726" s="3" t="s">
        <v>3451</v>
      </c>
      <c r="C1726" s="3" t="s">
        <v>3452</v>
      </c>
    </row>
    <row r="1727" ht="15.75" customHeight="1">
      <c r="A1727" s="3" t="str">
        <f>IFERROR(__xludf.DUMMYFUNCTION("LOWER(SUBSTITUTE(REGEXREPLACE(B1727, ""[^a-zA-Z\s]"", """"), "" "", ""-""))"),"learn-password-from-scrope")</f>
        <v>learn-password-from-scrope</v>
      </c>
      <c r="B1727" s="3" t="s">
        <v>3453</v>
      </c>
      <c r="C1727" s="3" t="s">
        <v>3454</v>
      </c>
    </row>
    <row r="1728" ht="15.75" customHeight="1">
      <c r="A1728" s="3" t="str">
        <f>IFERROR(__xludf.DUMMYFUNCTION("LOWER(SUBSTITUTE(REGEXREPLACE(B1728, ""[^a-zA-Z\s]"", """"), "" "", ""-""))"),"in-classical-conditioning-we-learn--whereas-in-operant-conditioning-we-learn-")</f>
        <v>in-classical-conditioning-we-learn--whereas-in-operant-conditioning-we-learn-</v>
      </c>
      <c r="B1728" s="3" t="s">
        <v>3455</v>
      </c>
      <c r="C1728" s="3" t="s">
        <v>3456</v>
      </c>
    </row>
    <row r="1729" ht="15.75" customHeight="1">
      <c r="A1729" s="3" t="str">
        <f>IFERROR(__xludf.DUMMYFUNCTION("LOWER(SUBSTITUTE(REGEXREPLACE(B1729, ""[^a-zA-Z\s]"", """"), "" "", ""-""))"),"how-to-learn-to-drive-as-an-adult")</f>
        <v>how-to-learn-to-drive-as-an-adult</v>
      </c>
      <c r="B1729" s="3" t="s">
        <v>3457</v>
      </c>
      <c r="C1729" s="3" t="s">
        <v>3458</v>
      </c>
    </row>
    <row r="1730" ht="15.75" customHeight="1">
      <c r="A1730" s="3" t="str">
        <f>IFERROR(__xludf.DUMMYFUNCTION("LOWER(SUBSTITUTE(REGEXREPLACE(B1730, ""[^a-zA-Z\s]"", """"), "" "", ""-""))"),"what-resource-can-best-help-you-learn-about-the-terrain-in-a-particular-area-before-you-arrive")</f>
        <v>what-resource-can-best-help-you-learn-about-the-terrain-in-a-particular-area-before-you-arrive</v>
      </c>
      <c r="B1730" s="3" t="s">
        <v>3459</v>
      </c>
      <c r="C1730" s="3" t="s">
        <v>3460</v>
      </c>
    </row>
    <row r="1731" ht="15.75" customHeight="1">
      <c r="A1731" s="3" t="str">
        <f>IFERROR(__xludf.DUMMYFUNCTION("LOWER(SUBSTITUTE(REGEXREPLACE(B1731, ""[^a-zA-Z\s]"", """"), "" "", ""-""))"),"learn-emotional-intelligence-the-key-determiner-of-success")</f>
        <v>learn-emotional-intelligence-the-key-determiner-of-success</v>
      </c>
      <c r="B1731" s="3" t="s">
        <v>3461</v>
      </c>
      <c r="C1731" s="3" t="s">
        <v>3462</v>
      </c>
    </row>
    <row r="1732" ht="15.75" customHeight="1">
      <c r="A1732" s="3" t="str">
        <f>IFERROR(__xludf.DUMMYFUNCTION("LOWER(SUBSTITUTE(REGEXREPLACE(B1732, ""[^a-zA-Z\s]"", """"), "" "", ""-""))"),"easiest-song-to-learn-on-the-piano")</f>
        <v>easiest-song-to-learn-on-the-piano</v>
      </c>
      <c r="B1732" s="3" t="s">
        <v>3463</v>
      </c>
      <c r="C1732" s="3" t="s">
        <v>3464</v>
      </c>
    </row>
    <row r="1733" ht="15.75" customHeight="1">
      <c r="A1733" s="3" t="str">
        <f>IFERROR(__xludf.DUMMYFUNCTION("LOWER(SUBSTITUTE(REGEXREPLACE(B1733, ""[^a-zA-Z\s]"", """"), "" "", ""-""))"),"learn-to-appreciate-your-wife-quotes")</f>
        <v>learn-to-appreciate-your-wife-quotes</v>
      </c>
      <c r="B1733" s="3" t="s">
        <v>3465</v>
      </c>
      <c r="C1733" s="3" t="s">
        <v>3466</v>
      </c>
    </row>
    <row r="1734" ht="15.75" customHeight="1">
      <c r="A1734" s="3" t="str">
        <f>IFERROR(__xludf.DUMMYFUNCTION("LOWER(SUBSTITUTE(REGEXREPLACE(B1734, ""[^a-zA-Z\s]"", """"), "" "", ""-""))"),"learn-shuffling")</f>
        <v>learn-shuffling</v>
      </c>
      <c r="B1734" s="3" t="s">
        <v>3467</v>
      </c>
      <c r="C1734" s="3" t="s">
        <v>3468</v>
      </c>
    </row>
    <row r="1735" ht="15.75" customHeight="1">
      <c r="A1735" s="3" t="str">
        <f>IFERROR(__xludf.DUMMYFUNCTION("LOWER(SUBSTITUTE(REGEXREPLACE(B1735, ""[^a-zA-Z\s]"", """"), "" "", ""-""))"),"baby-learn-to-sit-chair")</f>
        <v>baby-learn-to-sit-chair</v>
      </c>
      <c r="B1735" s="3" t="s">
        <v>3469</v>
      </c>
      <c r="C1735" s="3" t="s">
        <v>3470</v>
      </c>
    </row>
    <row r="1736" ht="15.75" customHeight="1">
      <c r="A1736" s="3" t="str">
        <f>IFERROR(__xludf.DUMMYFUNCTION("LOWER(SUBSTITUTE(REGEXREPLACE(B1736, ""[^a-zA-Z\s]"", """"), "" "", ""-""))"),"how-to-sign-learn")</f>
        <v>how-to-sign-learn</v>
      </c>
      <c r="B1736" s="3" t="s">
        <v>3471</v>
      </c>
      <c r="C1736" s="3" t="s">
        <v>3472</v>
      </c>
    </row>
    <row r="1737" ht="15.75" customHeight="1">
      <c r="A1737" s="3" t="str">
        <f>IFERROR(__xludf.DUMMYFUNCTION("LOWER(SUBSTITUTE(REGEXREPLACE(B1737, ""[^a-zA-Z\s]"", """"), "" "", ""-""))"),"when-do-babies-learn-to-point")</f>
        <v>when-do-babies-learn-to-point</v>
      </c>
      <c r="B1737" s="3" t="s">
        <v>3473</v>
      </c>
      <c r="C1737" s="3" t="s">
        <v>3474</v>
      </c>
    </row>
    <row r="1738" ht="15.75" customHeight="1">
      <c r="A1738" s="3" t="str">
        <f>IFERROR(__xludf.DUMMYFUNCTION("LOWER(SUBSTITUTE(REGEXREPLACE(B1738, ""[^a-zA-Z\s]"", """"), "" "", ""-""))"),"learn-how-to-write-your-name")</f>
        <v>learn-how-to-write-your-name</v>
      </c>
      <c r="B1738" s="3" t="s">
        <v>3475</v>
      </c>
      <c r="C1738" s="3" t="s">
        <v>3476</v>
      </c>
    </row>
    <row r="1739" ht="15.75" customHeight="1">
      <c r="A1739" s="3" t="str">
        <f>IFERROR(__xludf.DUMMYFUNCTION("LOWER(SUBSTITUTE(REGEXREPLACE(B1739, ""[^a-zA-Z\s]"", """"), "" "", ""-""))"),"unity-learn-roll-a-ball")</f>
        <v>unity-learn-roll-a-ball</v>
      </c>
      <c r="B1739" s="3" t="s">
        <v>3477</v>
      </c>
      <c r="C1739" s="3" t="s">
        <v>3478</v>
      </c>
    </row>
    <row r="1740" ht="15.75" customHeight="1">
      <c r="A1740" s="3" t="str">
        <f>IFERROR(__xludf.DUMMYFUNCTION("LOWER(SUBSTITUTE(REGEXREPLACE(B1740, ""[^a-zA-Z\s]"", """"), "" "", ""-""))"),"what-pokemon-can-learn-belly-drum")</f>
        <v>what-pokemon-can-learn-belly-drum</v>
      </c>
      <c r="B1740" s="3" t="s">
        <v>3479</v>
      </c>
      <c r="C1740" s="3" t="s">
        <v>3480</v>
      </c>
    </row>
    <row r="1741" ht="15.75" customHeight="1">
      <c r="A1741" s="3" t="str">
        <f>IFERROR(__xludf.DUMMYFUNCTION("LOWER(SUBSTITUTE(REGEXREPLACE(B1741, ""[^a-zA-Z\s]"", """"), "" "", ""-""))"),"learn-to-crochet-kits")</f>
        <v>learn-to-crochet-kits</v>
      </c>
      <c r="B1741" s="3" t="s">
        <v>3481</v>
      </c>
      <c r="C1741" s="3" t="s">
        <v>3482</v>
      </c>
    </row>
    <row r="1742" ht="15.75" customHeight="1">
      <c r="A1742" s="3" t="str">
        <f>IFERROR(__xludf.DUMMYFUNCTION("LOWER(SUBSTITUTE(REGEXREPLACE(B1742, ""[^a-zA-Z\s]"", """"), "" "", ""-""))"),"how-do-you-sign-learn-in-asl")</f>
        <v>how-do-you-sign-learn-in-asl</v>
      </c>
      <c r="B1742" s="3" t="s">
        <v>3483</v>
      </c>
      <c r="C1742" s="3" t="s">
        <v>3484</v>
      </c>
    </row>
    <row r="1743" ht="15.75" customHeight="1">
      <c r="A1743" s="3" t="str">
        <f>IFERROR(__xludf.DUMMYFUNCTION("LOWER(SUBSTITUTE(REGEXREPLACE(B1743, ""[^a-zA-Z\s]"", """"), "" "", ""-""))"),"learn-to-sew-kit-for-adults")</f>
        <v>learn-to-sew-kit-for-adults</v>
      </c>
      <c r="B1743" s="3" t="s">
        <v>3485</v>
      </c>
      <c r="C1743" s="3" t="s">
        <v>3486</v>
      </c>
    </row>
    <row r="1744" ht="15.75" customHeight="1">
      <c r="A1744" s="3" t="str">
        <f>IFERROR(__xludf.DUMMYFUNCTION("LOWER(SUBSTITUTE(REGEXREPLACE(B1744, ""[^a-zA-Z\s]"", """"), "" "", ""-""))"),"easy-gang-signs-to-learn")</f>
        <v>easy-gang-signs-to-learn</v>
      </c>
      <c r="B1744" s="3" t="s">
        <v>3487</v>
      </c>
      <c r="C1744" s="3" t="s">
        <v>3488</v>
      </c>
    </row>
    <row r="1745" ht="15.75" customHeight="1">
      <c r="A1745" s="3" t="str">
        <f>IFERROR(__xludf.DUMMYFUNCTION("LOWER(SUBSTITUTE(REGEXREPLACE(B1745, ""[^a-zA-Z\s]"", """"), "" "", ""-""))"),"best-agents-to-learn-valorant")</f>
        <v>best-agents-to-learn-valorant</v>
      </c>
      <c r="B1745" s="3" t="s">
        <v>3489</v>
      </c>
      <c r="C1745" s="3" t="s">
        <v>3490</v>
      </c>
    </row>
    <row r="1746" ht="15.75" customHeight="1">
      <c r="A1746" s="3" t="str">
        <f>IFERROR(__xludf.DUMMYFUNCTION("LOWER(SUBSTITUTE(REGEXREPLACE(B1746, ""[^a-zA-Z\s]"", """"), "" "", ""-""))"),"how-to-learn-how-to-drive-as-an-adult")</f>
        <v>how-to-learn-how-to-drive-as-an-adult</v>
      </c>
      <c r="B1746" s="3" t="s">
        <v>3491</v>
      </c>
      <c r="C1746" s="3" t="s">
        <v>3492</v>
      </c>
    </row>
    <row r="1747" ht="15.75" customHeight="1">
      <c r="A1747" s="3" t="str">
        <f>IFERROR(__xludf.DUMMYFUNCTION("LOWER(SUBSTITUTE(REGEXREPLACE(B1747, ""[^a-zA-Z\s]"", """"), "" "", ""-""))"),"https-hahdocebosaascomlearnsignin")</f>
        <v>https-hahdocebosaascomlearnsignin</v>
      </c>
      <c r="B1747" s="3" t="s">
        <v>3493</v>
      </c>
      <c r="C1747" s="3" t="s">
        <v>3494</v>
      </c>
    </row>
    <row r="1748" ht="15.75" customHeight="1">
      <c r="A1748" s="3" t="str">
        <f>IFERROR(__xludf.DUMMYFUNCTION("LOWER(SUBSTITUTE(REGEXREPLACE(B1748, ""[^a-zA-Z\s]"", """"), "" "", ""-""))"),"which-brass-instrument-is-easiest-to-learn")</f>
        <v>which-brass-instrument-is-easiest-to-learn</v>
      </c>
      <c r="B1748" s="3" t="s">
        <v>3495</v>
      </c>
      <c r="C1748" s="3" t="s">
        <v>3496</v>
      </c>
    </row>
    <row r="1749" ht="15.75" customHeight="1">
      <c r="A1749" s="3" t="str">
        <f>IFERROR(__xludf.DUMMYFUNCTION("LOWER(SUBSTITUTE(REGEXREPLACE(B1749, ""[^a-zA-Z\s]"", """"), "" "", ""-""))"),"best-songs-to-learn-on-electric-guitar")</f>
        <v>best-songs-to-learn-on-electric-guitar</v>
      </c>
      <c r="B1749" s="3" t="s">
        <v>3497</v>
      </c>
      <c r="C1749" s="3" t="s">
        <v>3498</v>
      </c>
    </row>
    <row r="1750" ht="15.75" customHeight="1">
      <c r="A1750" s="3" t="str">
        <f>IFERROR(__xludf.DUMMYFUNCTION("LOWER(SUBSTITUTE(REGEXREPLACE(B1750, ""[^a-zA-Z\s]"", """"), "" "", ""-""))"),"get-ready-to-learn-chinese")</f>
        <v>get-ready-to-learn-chinese</v>
      </c>
      <c r="B1750" s="3" t="s">
        <v>3499</v>
      </c>
      <c r="C1750" s="3" t="s">
        <v>3500</v>
      </c>
    </row>
    <row r="1751" ht="15.75" customHeight="1">
      <c r="A1751" s="3" t="str">
        <f>IFERROR(__xludf.DUMMYFUNCTION("LOWER(SUBSTITUTE(REGEXREPLACE(B1751, ""[^a-zA-Z\s]"", """"), "" "", ""-""))"),"what-episode-does-naruto-learn-sage-mode")</f>
        <v>what-episode-does-naruto-learn-sage-mode</v>
      </c>
      <c r="B1751" s="3" t="s">
        <v>3501</v>
      </c>
      <c r="C1751" s="3" t="s">
        <v>3502</v>
      </c>
    </row>
    <row r="1752" ht="15.75" customHeight="1">
      <c r="A1752" s="3" t="str">
        <f>IFERROR(__xludf.DUMMYFUNCTION("LOWER(SUBSTITUTE(REGEXREPLACE(B1752, ""[^a-zA-Z\s]"", """"), "" "", ""-""))"),"fisher-price-laugh-and-learn-toys")</f>
        <v>fisher-price-laugh-and-learn-toys</v>
      </c>
      <c r="B1752" s="3" t="s">
        <v>3503</v>
      </c>
      <c r="C1752" s="3" t="s">
        <v>3504</v>
      </c>
    </row>
    <row r="1753" ht="15.75" customHeight="1">
      <c r="A1753" s="3" t="str">
        <f>IFERROR(__xludf.DUMMYFUNCTION("LOWER(SUBSTITUTE(REGEXREPLACE(B1753, ""[^a-zA-Z\s]"", """"), "" "", ""-""))"),"easiest-song-to-learn-on-electric-guitar")</f>
        <v>easiest-song-to-learn-on-electric-guitar</v>
      </c>
      <c r="B1753" s="3" t="s">
        <v>3505</v>
      </c>
      <c r="C1753" s="3" t="s">
        <v>3506</v>
      </c>
    </row>
    <row r="1754" ht="15.75" customHeight="1">
      <c r="A1754" s="3" t="str">
        <f>IFERROR(__xludf.DUMMYFUNCTION("LOWER(SUBSTITUTE(REGEXREPLACE(B1754, ""[^a-zA-Z\s]"", """"), "" "", ""-""))"),"fun-guitar-songs-to-learn")</f>
        <v>fun-guitar-songs-to-learn</v>
      </c>
      <c r="B1754" s="3" t="s">
        <v>3507</v>
      </c>
      <c r="C1754" s="3" t="s">
        <v>3508</v>
      </c>
    </row>
    <row r="1755" ht="15.75" customHeight="1">
      <c r="A1755" s="3" t="str">
        <f>IFERROR(__xludf.DUMMYFUNCTION("LOWER(SUBSTITUTE(REGEXREPLACE(B1755, ""[^a-zA-Z\s]"", """"), "" "", ""-""))"),"i-want-to-learn-how-to-squirt")</f>
        <v>i-want-to-learn-how-to-squirt</v>
      </c>
      <c r="B1755" s="3" t="s">
        <v>3509</v>
      </c>
      <c r="C1755" s="3" t="s">
        <v>3510</v>
      </c>
    </row>
    <row r="1756" ht="15.75" customHeight="1">
      <c r="A1756" s="3" t="str">
        <f>IFERROR(__xludf.DUMMYFUNCTION("LOWER(SUBSTITUTE(REGEXREPLACE(B1756, ""[^a-zA-Z\s]"", """"), "" "", ""-""))"),"learn-to-drive-fast")</f>
        <v>learn-to-drive-fast</v>
      </c>
      <c r="B1756" s="3" t="s">
        <v>3511</v>
      </c>
      <c r="C1756" s="3" t="s">
        <v>3512</v>
      </c>
    </row>
    <row r="1757" ht="15.75" customHeight="1">
      <c r="A1757" s="3" t="str">
        <f>IFERROR(__xludf.DUMMYFUNCTION("LOWER(SUBSTITUTE(REGEXREPLACE(B1757, ""[^a-zA-Z\s]"", """"), "" "", ""-""))"),"why-should-you-learn-about-the-constitution")</f>
        <v>why-should-you-learn-about-the-constitution</v>
      </c>
      <c r="B1757" s="3" t="s">
        <v>3513</v>
      </c>
      <c r="C1757" s="3" t="s">
        <v>3514</v>
      </c>
    </row>
    <row r="1758" ht="15.75" customHeight="1">
      <c r="A1758" s="3" t="str">
        <f>IFERROR(__xludf.DUMMYFUNCTION("LOWER(SUBSTITUTE(REGEXREPLACE(B1758, ""[^a-zA-Z\s]"", """"), "" "", ""-""))"),"how-did-douglass-learn-to-read")</f>
        <v>how-did-douglass-learn-to-read</v>
      </c>
      <c r="B1758" s="3" t="s">
        <v>3515</v>
      </c>
      <c r="C1758" s="3" t="s">
        <v>3516</v>
      </c>
    </row>
    <row r="1759" ht="15.75" customHeight="1">
      <c r="A1759" s="3" t="str">
        <f>IFERROR(__xludf.DUMMYFUNCTION("LOWER(SUBSTITUTE(REGEXREPLACE(B1759, ""[^a-zA-Z\s]"", """"), "" "", ""-""))"),"laugh-and-learn-coffee-mug")</f>
        <v>laugh-and-learn-coffee-mug</v>
      </c>
      <c r="B1759" s="3" t="s">
        <v>3517</v>
      </c>
      <c r="C1759" s="3" t="s">
        <v>3518</v>
      </c>
    </row>
    <row r="1760" ht="15.75" customHeight="1">
      <c r="A1760" s="3" t="str">
        <f>IFERROR(__xludf.DUMMYFUNCTION("LOWER(SUBSTITUTE(REGEXREPLACE(B1760, ""[^a-zA-Z\s]"", """"), "" "", ""-""))"),"easiest-cad-software-to-learn")</f>
        <v>easiest-cad-software-to-learn</v>
      </c>
      <c r="B1760" s="3" t="s">
        <v>3519</v>
      </c>
      <c r="C1760" s="3" t="s">
        <v>3520</v>
      </c>
    </row>
    <row r="1761" ht="15.75" customHeight="1">
      <c r="A1761" s="3" t="str">
        <f>IFERROR(__xludf.DUMMYFUNCTION("LOWER(SUBSTITUTE(REGEXREPLACE(B1761, ""[^a-zA-Z\s]"", """"), "" "", ""-""))"),"is-violin-hard-to-learn")</f>
        <v>is-violin-hard-to-learn</v>
      </c>
      <c r="B1761" s="3" t="s">
        <v>3521</v>
      </c>
      <c r="C1761" s="3" t="s">
        <v>3522</v>
      </c>
    </row>
    <row r="1762" ht="15.75" customHeight="1">
      <c r="A1762" s="3" t="str">
        <f>IFERROR(__xludf.DUMMYFUNCTION("LOWER(SUBSTITUTE(REGEXREPLACE(B1762, ""[^a-zA-Z\s]"", """"), "" "", ""-""))"),"learn-to-swim-tool")</f>
        <v>learn-to-swim-tool</v>
      </c>
      <c r="B1762" s="3" t="s">
        <v>3523</v>
      </c>
      <c r="C1762" s="3" t="s">
        <v>3524</v>
      </c>
    </row>
    <row r="1763" ht="15.75" customHeight="1">
      <c r="A1763" s="3" t="str">
        <f>IFERROR(__xludf.DUMMYFUNCTION("LOWER(SUBSTITUTE(REGEXREPLACE(B1763, ""[^a-zA-Z\s]"", """"), "" "", ""-""))"),"how-to-learn-patwa")</f>
        <v>how-to-learn-patwa</v>
      </c>
      <c r="B1763" s="3" t="s">
        <v>3525</v>
      </c>
      <c r="C1763" s="3" t="s">
        <v>3526</v>
      </c>
    </row>
    <row r="1764" ht="15.75" customHeight="1">
      <c r="A1764" s="3" t="str">
        <f>IFERROR(__xludf.DUMMYFUNCTION("LOWER(SUBSTITUTE(REGEXREPLACE(B1764, ""[^a-zA-Z\s]"", """"), "" "", ""-""))"),"time-saying-learn")</f>
        <v>time-saying-learn</v>
      </c>
      <c r="B1764" s="3" t="s">
        <v>3527</v>
      </c>
      <c r="C1764" s="3" t="s">
        <v>3528</v>
      </c>
    </row>
    <row r="1765" ht="15.75" customHeight="1">
      <c r="A1765" s="3" t="str">
        <f>IFERROR(__xludf.DUMMYFUNCTION("LOWER(SUBSTITUTE(REGEXREPLACE(B1765, ""[^a-zA-Z\s]"", """"), "" "", ""-""))"),"learn-and-master-guitar-pdf")</f>
        <v>learn-and-master-guitar-pdf</v>
      </c>
      <c r="B1765" s="3" t="s">
        <v>3529</v>
      </c>
      <c r="C1765" s="3" t="s">
        <v>3530</v>
      </c>
    </row>
    <row r="1766" ht="15.75" customHeight="1">
      <c r="A1766" s="3" t="str">
        <f>IFERROR(__xludf.DUMMYFUNCTION("LOWER(SUBSTITUTE(REGEXREPLACE(B1766, ""[^a-zA-Z\s]"", """"), "" "", ""-""))"),"how-can-i-learn-about-cars")</f>
        <v>how-can-i-learn-about-cars</v>
      </c>
      <c r="B1766" s="3" t="s">
        <v>3531</v>
      </c>
      <c r="C1766" s="3" t="s">
        <v>3532</v>
      </c>
    </row>
    <row r="1767" ht="15.75" customHeight="1">
      <c r="A1767" s="3" t="str">
        <f>IFERROR(__xludf.DUMMYFUNCTION("LOWER(SUBSTITUTE(REGEXREPLACE(B1767, ""[^a-zA-Z\s]"", """"), "" "", ""-""))"),"linkedin-learn-emotional-intelligence-the-key-determiner-of-success-videos")</f>
        <v>linkedin-learn-emotional-intelligence-the-key-determiner-of-success-videos</v>
      </c>
      <c r="B1767" s="3" t="s">
        <v>3533</v>
      </c>
      <c r="C1767" s="3" t="s">
        <v>3534</v>
      </c>
    </row>
    <row r="1768" ht="15.75" customHeight="1">
      <c r="A1768" s="3" t="str">
        <f>IFERROR(__xludf.DUMMYFUNCTION("LOWER(SUBSTITUTE(REGEXREPLACE(B1768, ""[^a-zA-Z\s]"", """"), "" "", ""-""))"),"if-you-want-to-be-happy-you-have-to-let-go-of-the-past-and-learn-to-sink-into-the-present-moment")</f>
        <v>if-you-want-to-be-happy-you-have-to-let-go-of-the-past-and-learn-to-sink-into-the-present-moment</v>
      </c>
      <c r="B1768" s="3" t="s">
        <v>667</v>
      </c>
      <c r="C1768" s="3" t="s">
        <v>3535</v>
      </c>
    </row>
    <row r="1769" ht="15.75" customHeight="1">
      <c r="A1769" s="3" t="str">
        <f>IFERROR(__xludf.DUMMYFUNCTION("LOWER(SUBSTITUTE(REGEXREPLACE(B1769, ""[^a-zA-Z\s]"", """"), "" "", ""-""))"),"how-did-harry-learn-about-the-room-of-requirement")</f>
        <v>how-did-harry-learn-about-the-room-of-requirement</v>
      </c>
      <c r="B1769" s="3" t="s">
        <v>3536</v>
      </c>
      <c r="C1769" s="3" t="s">
        <v>3537</v>
      </c>
    </row>
    <row r="1770" ht="15.75" customHeight="1">
      <c r="A1770" s="3" t="str">
        <f>IFERROR(__xludf.DUMMYFUNCTION("LOWER(SUBSTITUTE(REGEXREPLACE(B1770, ""[^a-zA-Z\s]"", """"), "" "", ""-""))"),"learn-more-about-the-lair-of-the-mantis")</f>
        <v>learn-more-about-the-lair-of-the-mantis</v>
      </c>
      <c r="B1770" s="3" t="s">
        <v>3538</v>
      </c>
      <c r="C1770" s="3" t="s">
        <v>3539</v>
      </c>
    </row>
    <row r="1771" ht="15.75" customHeight="1">
      <c r="A1771" s="3" t="str">
        <f>IFERROR(__xludf.DUMMYFUNCTION("LOWER(SUBSTITUTE(REGEXREPLACE(B1771, ""[^a-zA-Z\s]"", """"), "" "", ""-""))"),"how-did-po-learn-the-wuxi-finger-hold")</f>
        <v>how-did-po-learn-the-wuxi-finger-hold</v>
      </c>
      <c r="B1771" s="3" t="s">
        <v>3540</v>
      </c>
      <c r="C1771" s="3" t="s">
        <v>3541</v>
      </c>
    </row>
    <row r="1772" ht="15.75" customHeight="1">
      <c r="A1772" s="3" t="str">
        <f>IFERROR(__xludf.DUMMYFUNCTION("LOWER(SUBSTITUTE(REGEXREPLACE(B1772, ""[^a-zA-Z\s]"", """"), "" "", ""-""))"),"get-paid-to-learn-software-development")</f>
        <v>get-paid-to-learn-software-development</v>
      </c>
      <c r="B1772" s="3" t="s">
        <v>3542</v>
      </c>
      <c r="C1772" s="3" t="s">
        <v>3543</v>
      </c>
    </row>
    <row r="1773" ht="15.75" customHeight="1">
      <c r="A1773" s="3" t="str">
        <f>IFERROR(__xludf.DUMMYFUNCTION("LOWER(SUBSTITUTE(REGEXREPLACE(B1773, ""[^a-zA-Z\s]"", """"), "" "", ""-""))"),"best-podcast-learn-spanish")</f>
        <v>best-podcast-learn-spanish</v>
      </c>
      <c r="B1773" s="3" t="s">
        <v>3544</v>
      </c>
      <c r="C1773" s="3" t="s">
        <v>3545</v>
      </c>
    </row>
    <row r="1774" ht="15.75" customHeight="1">
      <c r="A1774" s="3" t="str">
        <f>IFERROR(__xludf.DUMMYFUNCTION("LOWER(SUBSTITUTE(REGEXREPLACE(B1774, ""[^a-zA-Z\s]"", """"), "" "", ""-""))"),"does-luffy-learn-haki")</f>
        <v>does-luffy-learn-haki</v>
      </c>
      <c r="B1774" s="3" t="s">
        <v>3546</v>
      </c>
      <c r="C1774" s="3" t="s">
        <v>3547</v>
      </c>
    </row>
    <row r="1775" ht="15.75" customHeight="1">
      <c r="A1775" s="3" t="str">
        <f>IFERROR(__xludf.DUMMYFUNCTION("LOWER(SUBSTITUTE(REGEXREPLACE(B1775, ""[^a-zA-Z\s]"", """"), "" "", ""-""))"),"what-episode-does-luffy-learn-conquerors-haki")</f>
        <v>what-episode-does-luffy-learn-conquerors-haki</v>
      </c>
      <c r="B1775" s="3" t="s">
        <v>3548</v>
      </c>
      <c r="C1775" s="3" t="s">
        <v>3549</v>
      </c>
    </row>
    <row r="1776" ht="15.75" customHeight="1">
      <c r="A1776" s="3" t="str">
        <f>IFERROR(__xludf.DUMMYFUNCTION("LOWER(SUBSTITUTE(REGEXREPLACE(B1776, ""[^a-zA-Z\s]"", """"), "" "", ""-""))"),"what-does-odysseus-learn-in-the-underworld")</f>
        <v>what-does-odysseus-learn-in-the-underworld</v>
      </c>
      <c r="B1776" s="3" t="s">
        <v>3550</v>
      </c>
      <c r="C1776" s="3" t="s">
        <v>3551</v>
      </c>
    </row>
    <row r="1777" ht="15.75" customHeight="1">
      <c r="A1777" s="3" t="str">
        <f>IFERROR(__xludf.DUMMYFUNCTION("LOWER(SUBSTITUTE(REGEXREPLACE(B1777, ""[^a-zA-Z\s]"", """"), "" "", ""-""))"),"how-to-learn-to-freestyle-rap")</f>
        <v>how-to-learn-to-freestyle-rap</v>
      </c>
      <c r="B1777" s="3" t="s">
        <v>3552</v>
      </c>
      <c r="C1777" s="3" t="s">
        <v>3553</v>
      </c>
    </row>
    <row r="1778" ht="15.75" customHeight="1">
      <c r="A1778" s="3" t="str">
        <f>IFERROR(__xludf.DUMMYFUNCTION("LOWER(SUBSTITUTE(REGEXREPLACE(B1778, ""[^a-zA-Z\s]"", """"), "" "", ""-""))"),"learn-from-lucas-scam")</f>
        <v>learn-from-lucas-scam</v>
      </c>
      <c r="B1778" s="3" t="s">
        <v>3554</v>
      </c>
      <c r="C1778" s="3" t="s">
        <v>3555</v>
      </c>
    </row>
    <row r="1779" ht="15.75" customHeight="1">
      <c r="A1779" s="3" t="str">
        <f>IFERROR(__xludf.DUMMYFUNCTION("LOWER(SUBSTITUTE(REGEXREPLACE(B1779, ""[^a-zA-Z\s]"", """"), "" "", ""-""))"),"learn-what-song-defines-your-life")</f>
        <v>learn-what-song-defines-your-life</v>
      </c>
      <c r="B1779" s="3" t="s">
        <v>3556</v>
      </c>
      <c r="C1779" s="3" t="s">
        <v>3557</v>
      </c>
    </row>
    <row r="1780" ht="15.75" customHeight="1">
      <c r="A1780" s="3" t="str">
        <f>IFERROR(__xludf.DUMMYFUNCTION("LOWER(SUBSTITUTE(REGEXREPLACE(B1780, ""[^a-zA-Z\s]"", """"), "" "", ""-""))"),"scikitlearn-logo")</f>
        <v>scikitlearn-logo</v>
      </c>
      <c r="B1780" s="3" t="s">
        <v>3558</v>
      </c>
      <c r="C1780" s="3" t="s">
        <v>3559</v>
      </c>
    </row>
    <row r="1781" ht="15.75" customHeight="1">
      <c r="A1781" s="3" t="str">
        <f>IFERROR(__xludf.DUMMYFUNCTION("LOWER(SUBSTITUTE(REGEXREPLACE(B1781, ""[^a-zA-Z\s]"", """"), "" "", ""-""))"),"how-to-say-learn-in-asl")</f>
        <v>how-to-say-learn-in-asl</v>
      </c>
      <c r="B1781" s="3" t="s">
        <v>3560</v>
      </c>
      <c r="C1781" s="3" t="s">
        <v>3561</v>
      </c>
    </row>
    <row r="1782" ht="15.75" customHeight="1">
      <c r="A1782" s="3" t="str">
        <f>IFERROR(__xludf.DUMMYFUNCTION("LOWER(SUBSTITUTE(REGEXREPLACE(B1782, ""[^a-zA-Z\s]"", """"), "" "", ""-""))"),"https-hahdocebosaascomlearnsignin-login")</f>
        <v>https-hahdocebosaascomlearnsignin-login</v>
      </c>
      <c r="B1782" s="3" t="s">
        <v>3562</v>
      </c>
      <c r="C1782" s="3" t="s">
        <v>3563</v>
      </c>
    </row>
    <row r="1783" ht="15.75" customHeight="1">
      <c r="A1783" s="3" t="str">
        <f>IFERROR(__xludf.DUMMYFUNCTION("LOWER(SUBSTITUTE(REGEXREPLACE(B1783, ""[^a-zA-Z\s]"", """"), "" "", ""-""))"),"learn-the-password-from-scrope-hogwarts-legacy")</f>
        <v>learn-the-password-from-scrope-hogwarts-legacy</v>
      </c>
      <c r="B1783" s="3" t="s">
        <v>3564</v>
      </c>
      <c r="C1783" s="3" t="s">
        <v>3565</v>
      </c>
    </row>
    <row r="1784" ht="15.75" customHeight="1">
      <c r="A1784" s="3" t="str">
        <f>IFERROR(__xludf.DUMMYFUNCTION("LOWER(SUBSTITUTE(REGEXREPLACE(B1784, ""[^a-zA-Z\s]"", """"), "" "", ""-""))"),"get-paid-to-learn-coding")</f>
        <v>get-paid-to-learn-coding</v>
      </c>
      <c r="B1784" s="3" t="s">
        <v>3566</v>
      </c>
      <c r="C1784" s="3" t="s">
        <v>3567</v>
      </c>
    </row>
    <row r="1785" ht="15.75" customHeight="1">
      <c r="A1785" s="3" t="str">
        <f>IFERROR(__xludf.DUMMYFUNCTION("LOWER(SUBSTITUTE(REGEXREPLACE(B1785, ""[^a-zA-Z\s]"", """"), "" "", ""-""))"),"how-to-learn-soccer-by-yourself")</f>
        <v>how-to-learn-soccer-by-yourself</v>
      </c>
      <c r="B1785" s="3" t="s">
        <v>3568</v>
      </c>
      <c r="C1785" s="3" t="s">
        <v>3569</v>
      </c>
    </row>
    <row r="1786" ht="15.75" customHeight="1">
      <c r="A1786" s="3" t="str">
        <f>IFERROR(__xludf.DUMMYFUNCTION("LOWER(SUBSTITUTE(REGEXREPLACE(B1786, ""[^a-zA-Z\s]"", """"), "" "", ""-""))"),"is-driving-hard-to-learn")</f>
        <v>is-driving-hard-to-learn</v>
      </c>
      <c r="B1786" s="3" t="s">
        <v>3570</v>
      </c>
      <c r="C1786" s="3" t="s">
        <v>3571</v>
      </c>
    </row>
    <row r="1787" ht="15.75" customHeight="1">
      <c r="A1787" s="3" t="str">
        <f>IFERROR(__xludf.DUMMYFUNCTION("LOWER(SUBSTITUTE(REGEXREPLACE(B1787, ""[^a-zA-Z\s]"", """"), "" "", ""-""))"),"lets-learn-our-numbers-")</f>
        <v>lets-learn-our-numbers-</v>
      </c>
      <c r="B1787" s="3" t="s">
        <v>3572</v>
      </c>
      <c r="C1787" s="3" t="s">
        <v>3573</v>
      </c>
    </row>
    <row r="1788" ht="15.75" customHeight="1">
      <c r="A1788" s="3" t="str">
        <f>IFERROR(__xludf.DUMMYFUNCTION("LOWER(SUBSTITUTE(REGEXREPLACE(B1788, ""[^a-zA-Z\s]"", """"), "" "", ""-""))"),"how-to-learn-to-deep-throat")</f>
        <v>how-to-learn-to-deep-throat</v>
      </c>
      <c r="B1788" s="3" t="s">
        <v>3574</v>
      </c>
      <c r="C1788" s="3" t="s">
        <v>3575</v>
      </c>
    </row>
    <row r="1789" ht="15.75" customHeight="1">
      <c r="A1789" s="3" t="str">
        <f>IFERROR(__xludf.DUMMYFUNCTION("LOWER(SUBSTITUTE(REGEXREPLACE(B1789, ""[^a-zA-Z\s]"", """"), "" "", ""-""))"),"languages-easy-to-learn-for-spanish-speakers")</f>
        <v>languages-easy-to-learn-for-spanish-speakers</v>
      </c>
      <c r="B1789" s="3" t="s">
        <v>3576</v>
      </c>
      <c r="C1789" s="3" t="s">
        <v>3577</v>
      </c>
    </row>
    <row r="1790" ht="15.75" customHeight="1">
      <c r="A1790" s="3" t="str">
        <f>IFERROR(__xludf.DUMMYFUNCTION("LOWER(SUBSTITUTE(REGEXREPLACE(B1790, ""[^a-zA-Z\s]"", """"), "" "", ""-""))"),"robert-hooks-discovery-helped-scientists-learn-more-about-")</f>
        <v>robert-hooks-discovery-helped-scientists-learn-more-about-</v>
      </c>
      <c r="B1790" s="3" t="s">
        <v>3578</v>
      </c>
      <c r="C1790" s="3" t="s">
        <v>3579</v>
      </c>
    </row>
    <row r="1791" ht="15.75" customHeight="1">
      <c r="A1791" s="3" t="str">
        <f>IFERROR(__xludf.DUMMYFUNCTION("LOWER(SUBSTITUTE(REGEXREPLACE(B1791, ""[^a-zA-Z\s]"", """"), "" "", ""-""))"),"is-polish-easy-to-learn")</f>
        <v>is-polish-easy-to-learn</v>
      </c>
      <c r="B1791" s="3" t="s">
        <v>3580</v>
      </c>
      <c r="C1791" s="3" t="s">
        <v>3581</v>
      </c>
    </row>
    <row r="1792" ht="15.75" customHeight="1">
      <c r="A1792" s="3" t="str">
        <f>IFERROR(__xludf.DUMMYFUNCTION("LOWER(SUBSTITUTE(REGEXREPLACE(B1792, ""[^a-zA-Z\s]"", """"), "" "", ""-""))"),"best-way-to-learn-spanish-reddit")</f>
        <v>best-way-to-learn-spanish-reddit</v>
      </c>
      <c r="B1792" s="3" t="s">
        <v>3582</v>
      </c>
      <c r="C1792" s="3" t="s">
        <v>3583</v>
      </c>
    </row>
    <row r="1793" ht="15.75" customHeight="1">
      <c r="A1793" s="3" t="str">
        <f>IFERROR(__xludf.DUMMYFUNCTION("LOWER(SUBSTITUTE(REGEXREPLACE(B1793, ""[^a-zA-Z\s]"", """"), "" "", ""-""))"),"best-way-to-learn-piano-reddit")</f>
        <v>best-way-to-learn-piano-reddit</v>
      </c>
      <c r="B1793" s="3" t="s">
        <v>3584</v>
      </c>
      <c r="C1793" s="3" t="s">
        <v>3585</v>
      </c>
    </row>
    <row r="1794" ht="15.75" customHeight="1">
      <c r="A1794" s="3" t="str">
        <f>IFERROR(__xludf.DUMMYFUNCTION("LOWER(SUBSTITUTE(REGEXREPLACE(B1794, ""[^a-zA-Z\s]"", """"), "" "", ""-""))"),"best-sewing-machine-for-child-to-learn-on")</f>
        <v>best-sewing-machine-for-child-to-learn-on</v>
      </c>
      <c r="B1794" s="3" t="s">
        <v>3586</v>
      </c>
      <c r="C1794" s="3" t="s">
        <v>3587</v>
      </c>
    </row>
    <row r="1795" ht="15.75" customHeight="1">
      <c r="A1795" s="3" t="str">
        <f>IFERROR(__xludf.DUMMYFUNCTION("LOWER(SUBSTITUTE(REGEXREPLACE(B1795, ""[^a-zA-Z\s]"", """"), "" "", ""-""))"),"best-bike-to-learn-to-ride")</f>
        <v>best-bike-to-learn-to-ride</v>
      </c>
      <c r="B1795" s="3" t="s">
        <v>3588</v>
      </c>
      <c r="C1795" s="3" t="s">
        <v>3589</v>
      </c>
    </row>
    <row r="1796" ht="15.75" customHeight="1">
      <c r="A1796" s="3" t="str">
        <f>IFERROR(__xludf.DUMMYFUNCTION("LOWER(SUBSTITUTE(REGEXREPLACE(B1796, ""[^a-zA-Z\s]"", """"), "" "", ""-""))"),"how-difficult-is-it-to-learn-hebrew")</f>
        <v>how-difficult-is-it-to-learn-hebrew</v>
      </c>
      <c r="B1796" s="3" t="s">
        <v>3590</v>
      </c>
      <c r="C1796" s="3" t="s">
        <v>3591</v>
      </c>
    </row>
    <row r="1797" ht="15.75" customHeight="1">
      <c r="A1797" s="3" t="str">
        <f>IFERROR(__xludf.DUMMYFUNCTION("LOWER(SUBSTITUTE(REGEXREPLACE(B1797, ""[^a-zA-Z\s]"", """"), "" "", ""-""))"),"learn-cantonese-duolingo")</f>
        <v>learn-cantonese-duolingo</v>
      </c>
      <c r="B1797" s="3" t="s">
        <v>3592</v>
      </c>
      <c r="C1797" s="3" t="s">
        <v>3593</v>
      </c>
    </row>
    <row r="1798" ht="15.75" customHeight="1">
      <c r="A1798" s="3" t="str">
        <f>IFERROR(__xludf.DUMMYFUNCTION("LOWER(SUBSTITUTE(REGEXREPLACE(B1798, ""[^a-zA-Z\s]"", """"), "" "", ""-""))"),"learn-to-deep-throat")</f>
        <v>learn-to-deep-throat</v>
      </c>
      <c r="B1798" s="3" t="s">
        <v>3594</v>
      </c>
      <c r="C1798" s="3" t="s">
        <v>3595</v>
      </c>
    </row>
    <row r="1799" ht="15.75" customHeight="1">
      <c r="A1799" s="3" t="str">
        <f>IFERROR(__xludf.DUMMYFUNCTION("LOWER(SUBSTITUTE(REGEXREPLACE(B1799, ""[^a-zA-Z\s]"", """"), "" "", ""-""))"),"a-black-woman-is-speaking-listen-and-learn-shirt")</f>
        <v>a-black-woman-is-speaking-listen-and-learn-shirt</v>
      </c>
      <c r="B1799" s="3" t="s">
        <v>3596</v>
      </c>
      <c r="C1799" s="3" t="s">
        <v>3597</v>
      </c>
    </row>
    <row r="1800" ht="15.75" customHeight="1">
      <c r="A1800" s="3" t="str">
        <f>IFERROR(__xludf.DUMMYFUNCTION("LOWER(SUBSTITUTE(REGEXREPLACE(B1800, ""[^a-zA-Z\s]"", """"), "" "", ""-""))"),"learn-sci-soundboard")</f>
        <v>learn-sci-soundboard</v>
      </c>
      <c r="B1800" s="3" t="s">
        <v>3598</v>
      </c>
      <c r="C1800" s="3" t="s">
        <v>3599</v>
      </c>
    </row>
    <row r="1801" ht="15.75" customHeight="1">
      <c r="A1801" s="3" t="str">
        <f>IFERROR(__xludf.DUMMYFUNCTION("LOWER(SUBSTITUTE(REGEXREPLACE(B1801, ""[^a-zA-Z\s]"", """"), "" "", ""-""))"),"is-snowboarding-hard-to-learn")</f>
        <v>is-snowboarding-hard-to-learn</v>
      </c>
      <c r="B1801" s="3" t="s">
        <v>3600</v>
      </c>
      <c r="C1801" s="3" t="s">
        <v>3601</v>
      </c>
    </row>
    <row r="1802" ht="15.75" customHeight="1">
      <c r="A1802" s="3" t="str">
        <f>IFERROR(__xludf.DUMMYFUNCTION("LOWER(SUBSTITUTE(REGEXREPLACE(B1802, ""[^a-zA-Z\s]"", """"), "" "", ""-""))"),"blackboard-learn-logo")</f>
        <v>blackboard-learn-logo</v>
      </c>
      <c r="B1802" s="3" t="s">
        <v>3602</v>
      </c>
      <c r="C1802" s="3" t="s">
        <v>3603</v>
      </c>
    </row>
    <row r="1803" ht="15.75" customHeight="1">
      <c r="A1803" s="3" t="str">
        <f>IFERROR(__xludf.DUMMYFUNCTION("LOWER(SUBSTITUTE(REGEXREPLACE(B1803, ""[^a-zA-Z\s]"", """"), "" "", ""-""))"),"how-to-learn-how-to-freestyle")</f>
        <v>how-to-learn-how-to-freestyle</v>
      </c>
      <c r="B1803" s="3" t="s">
        <v>3604</v>
      </c>
      <c r="C1803" s="3" t="s">
        <v>3605</v>
      </c>
    </row>
    <row r="1804" ht="15.75" customHeight="1">
      <c r="A1804" s="3" t="str">
        <f>IFERROR(__xludf.DUMMYFUNCTION("LOWER(SUBSTITUTE(REGEXREPLACE(B1804, ""[^a-zA-Z\s]"", """"), "" "", ""-""))"),"what-age-can-kids-learn-to-swim")</f>
        <v>what-age-can-kids-learn-to-swim</v>
      </c>
      <c r="B1804" s="3" t="s">
        <v>3606</v>
      </c>
      <c r="C1804" s="3" t="s">
        <v>3607</v>
      </c>
    </row>
    <row r="1805" ht="15.75" customHeight="1">
      <c r="A1805" s="3" t="str">
        <f>IFERROR(__xludf.DUMMYFUNCTION("LOWER(SUBSTITUTE(REGEXREPLACE(B1805, ""[^a-zA-Z\s]"", """"), "" "", ""-""))"),"learn-to-read-music-for-guitar")</f>
        <v>learn-to-read-music-for-guitar</v>
      </c>
      <c r="B1805" s="3" t="s">
        <v>3608</v>
      </c>
      <c r="C1805" s="3" t="s">
        <v>3609</v>
      </c>
    </row>
    <row r="1806" ht="15.75" customHeight="1">
      <c r="A1806" s="3" t="str">
        <f>IFERROR(__xludf.DUMMYFUNCTION("LOWER(SUBSTITUTE(REGEXREPLACE(B1806, ""[^a-zA-Z\s]"", """"), "" "", ""-""))"),"how-to-learn-how-to-freestyle-rap")</f>
        <v>how-to-learn-how-to-freestyle-rap</v>
      </c>
      <c r="B1806" s="3" t="s">
        <v>3610</v>
      </c>
      <c r="C1806" s="3" t="s">
        <v>3611</v>
      </c>
    </row>
    <row r="1807" ht="15.75" customHeight="1">
      <c r="A1807" s="3" t="str">
        <f>IFERROR(__xludf.DUMMYFUNCTION("LOWER(SUBSTITUTE(REGEXREPLACE(B1807, ""[^a-zA-Z\s]"", """"), "" "", ""-""))"),"how-do-scientists-use-seismic-waves-to-learn-about-earths-interior")</f>
        <v>how-do-scientists-use-seismic-waves-to-learn-about-earths-interior</v>
      </c>
      <c r="B1807" s="3" t="s">
        <v>3612</v>
      </c>
      <c r="C1807" s="3" t="s">
        <v>3613</v>
      </c>
    </row>
    <row r="1808" ht="15.75" customHeight="1">
      <c r="A1808" s="3" t="str">
        <f>IFERROR(__xludf.DUMMYFUNCTION("LOWER(SUBSTITUTE(REGEXREPLACE(B1808, ""[^a-zA-Z\s]"", """"), "" "", ""-""))"),"how-hard-is-it-to-learn-to-crochet")</f>
        <v>how-hard-is-it-to-learn-to-crochet</v>
      </c>
      <c r="B1808" s="3" t="s">
        <v>3614</v>
      </c>
      <c r="C1808" s="3" t="s">
        <v>3615</v>
      </c>
    </row>
    <row r="1809" ht="15.75" customHeight="1">
      <c r="A1809" s="3" t="str">
        <f>IFERROR(__xludf.DUMMYFUNCTION("LOWER(SUBSTITUTE(REGEXREPLACE(B1809, ""[^a-zA-Z\s]"", """"), "" "", ""-""))"),"best-app-to-learn-spanish-reddit")</f>
        <v>best-app-to-learn-spanish-reddit</v>
      </c>
      <c r="B1809" s="3" t="s">
        <v>3616</v>
      </c>
      <c r="C1809" s="3" t="s">
        <v>3617</v>
      </c>
    </row>
    <row r="1810" ht="15.75" customHeight="1">
      <c r="A1810" s="3" t="str">
        <f>IFERROR(__xludf.DUMMYFUNCTION("LOWER(SUBSTITUTE(REGEXREPLACE(B1810, ""[^a-zA-Z\s]"", """"), "" "", ""-""))"),"what-is-learn-dash")</f>
        <v>what-is-learn-dash</v>
      </c>
      <c r="B1810" s="3" t="s">
        <v>3618</v>
      </c>
      <c r="C1810" s="3" t="s">
        <v>3619</v>
      </c>
    </row>
    <row r="1811" ht="15.75" customHeight="1">
      <c r="A1811" s="3" t="str">
        <f>IFERROR(__xludf.DUMMYFUNCTION("LOWER(SUBSTITUTE(REGEXREPLACE(B1811, ""[^a-zA-Z\s]"", """"), "" "", ""-""))"),"is-swahili-hard-to-learn")</f>
        <v>is-swahili-hard-to-learn</v>
      </c>
      <c r="B1811" s="3" t="s">
        <v>3620</v>
      </c>
      <c r="C1811" s="3" t="s">
        <v>3621</v>
      </c>
    </row>
    <row r="1812" ht="15.75" customHeight="1">
      <c r="A1812" s="3" t="str">
        <f>IFERROR(__xludf.DUMMYFUNCTION("LOWER(SUBSTITUTE(REGEXREPLACE(B1812, ""[^a-zA-Z\s]"", """"), "" "", ""-""))"),"usf-learn")</f>
        <v>usf-learn</v>
      </c>
      <c r="B1812" s="3" t="s">
        <v>3622</v>
      </c>
      <c r="C1812" s="3" t="s">
        <v>3623</v>
      </c>
    </row>
    <row r="1813" ht="15.75" customHeight="1">
      <c r="A1813" s="3" t="str">
        <f>IFERROR(__xludf.DUMMYFUNCTION("LOWER(SUBSTITUTE(REGEXREPLACE(B1813, ""[^a-zA-Z\s]"", """"), "" "", ""-""))"),"scikit-learn-f-score")</f>
        <v>scikit-learn-f-score</v>
      </c>
      <c r="B1813" s="3" t="s">
        <v>3624</v>
      </c>
      <c r="C1813" s="3" t="s">
        <v>3625</v>
      </c>
    </row>
    <row r="1814" ht="15.75" customHeight="1">
      <c r="A1814" s="3" t="str">
        <f>IFERROR(__xludf.DUMMYFUNCTION("LOWER(SUBSTITUTE(REGEXREPLACE(B1814, ""[^a-zA-Z\s]"", """"), "" "", ""-""))"),"easiest-cad-to-learn")</f>
        <v>easiest-cad-to-learn</v>
      </c>
      <c r="B1814" s="3" t="s">
        <v>3626</v>
      </c>
      <c r="C1814" s="3" t="s">
        <v>3627</v>
      </c>
    </row>
    <row r="1815" ht="15.75" customHeight="1">
      <c r="A1815" s="3" t="str">
        <f>IFERROR(__xludf.DUMMYFUNCTION("LOWER(SUBSTITUTE(REGEXREPLACE(B1815, ""[^a-zA-Z\s]"", """"), "" "", ""-""))"),"how-to-get-rid-of-learn-about-this-picture-windows-")</f>
        <v>how-to-get-rid-of-learn-about-this-picture-windows-</v>
      </c>
      <c r="B1815" s="3" t="s">
        <v>3628</v>
      </c>
      <c r="C1815" s="3" t="s">
        <v>3629</v>
      </c>
    </row>
    <row r="1816" ht="15.75" customHeight="1">
      <c r="A1816" s="3" t="str">
        <f>IFERROR(__xludf.DUMMYFUNCTION("LOWER(SUBSTITUTE(REGEXREPLACE(B1816, ""[^a-zA-Z\s]"", """"), "" "", ""-""))"),"most-difficult-instruments-to-learn")</f>
        <v>most-difficult-instruments-to-learn</v>
      </c>
      <c r="B1816" s="3" t="s">
        <v>3630</v>
      </c>
      <c r="C1816" s="3" t="s">
        <v>3631</v>
      </c>
    </row>
    <row r="1817" ht="15.75" customHeight="1">
      <c r="A1817" s="3" t="str">
        <f>IFERROR(__xludf.DUMMYFUNCTION("LOWER(SUBSTITUTE(REGEXREPLACE(B1817, ""[^a-zA-Z\s]"", """"), "" "", ""-""))"),"songs-to-learn-on-violin")</f>
        <v>songs-to-learn-on-violin</v>
      </c>
      <c r="B1817" s="3" t="s">
        <v>3632</v>
      </c>
      <c r="C1817" s="3" t="s">
        <v>3633</v>
      </c>
    </row>
    <row r="1818" ht="15.75" customHeight="1">
      <c r="A1818" s="3" t="str">
        <f>IFERROR(__xludf.DUMMYFUNCTION("LOWER(SUBSTITUTE(REGEXREPLACE(B1818, ""[^a-zA-Z\s]"", """"), "" "", ""-""))"),"best-books-to-learn-about-investing")</f>
        <v>best-books-to-learn-about-investing</v>
      </c>
      <c r="B1818" s="3" t="s">
        <v>3634</v>
      </c>
      <c r="C1818" s="3" t="s">
        <v>3635</v>
      </c>
    </row>
    <row r="1819" ht="15.75" customHeight="1">
      <c r="A1819" s="3" t="str">
        <f>IFERROR(__xludf.DUMMYFUNCTION("LOWER(SUBSTITUTE(REGEXREPLACE(B1819, ""[^a-zA-Z\s]"", """"), "" "", ""-""))"),"laugh-and-learn-fisher-price")</f>
        <v>laugh-and-learn-fisher-price</v>
      </c>
      <c r="B1819" s="3" t="s">
        <v>3636</v>
      </c>
      <c r="C1819" s="3" t="s">
        <v>3637</v>
      </c>
    </row>
    <row r="1820" ht="15.75" customHeight="1">
      <c r="A1820" s="3" t="str">
        <f>IFERROR(__xludf.DUMMYFUNCTION("LOWER(SUBSTITUTE(REGEXREPLACE(B1820, ""[^a-zA-Z\s]"", """"), "" "", ""-""))"),"how-to-learn-violin-by-yourself")</f>
        <v>how-to-learn-violin-by-yourself</v>
      </c>
      <c r="B1820" s="3" t="s">
        <v>3638</v>
      </c>
      <c r="C1820" s="3" t="s">
        <v>3639</v>
      </c>
    </row>
    <row r="1821" ht="15.75" customHeight="1">
      <c r="A1821" s="3" t="str">
        <f>IFERROR(__xludf.DUMMYFUNCTION("LOWER(SUBSTITUTE(REGEXREPLACE(B1821, ""[^a-zA-Z\s]"", """"), "" "", ""-""))"),"whats-the-best-martial-art-to-learn")</f>
        <v>whats-the-best-martial-art-to-learn</v>
      </c>
      <c r="B1821" s="3" t="s">
        <v>3640</v>
      </c>
      <c r="C1821" s="3" t="s">
        <v>3641</v>
      </c>
    </row>
    <row r="1822" ht="15.75" customHeight="1">
      <c r="A1822" s="3" t="str">
        <f>IFERROR(__xludf.DUMMYFUNCTION("LOWER(SUBSTITUTE(REGEXREPLACE(B1822, ""[^a-zA-Z\s]"", """"), "" "", ""-""))"),"how-long-does-it-take-to-learn-hiragana-and-katakana")</f>
        <v>how-long-does-it-take-to-learn-hiragana-and-katakana</v>
      </c>
      <c r="B1822" s="3" t="s">
        <v>3642</v>
      </c>
      <c r="C1822" s="3" t="s">
        <v>3643</v>
      </c>
    </row>
    <row r="1823" ht="15.75" customHeight="1">
      <c r="A1823" s="3" t="str">
        <f>IFERROR(__xludf.DUMMYFUNCTION("LOWER(SUBSTITUTE(REGEXREPLACE(B1823, ""[^a-zA-Z\s]"", """"), "" "", ""-""))"),"unity-learn-create-with-code")</f>
        <v>unity-learn-create-with-code</v>
      </c>
      <c r="B1823" s="3" t="s">
        <v>3644</v>
      </c>
      <c r="C1823" s="3" t="s">
        <v>3645</v>
      </c>
    </row>
    <row r="1824" ht="15.75" customHeight="1">
      <c r="A1824" s="3" t="str">
        <f>IFERROR(__xludf.DUMMYFUNCTION("LOWER(SUBSTITUTE(REGEXREPLACE(B1824, ""[^a-zA-Z\s]"", """"), "" "", ""-""))"),"is-it-hard-to-learn-to-drive-a-motorcycle")</f>
        <v>is-it-hard-to-learn-to-drive-a-motorcycle</v>
      </c>
      <c r="B1824" s="3" t="s">
        <v>3646</v>
      </c>
      <c r="C1824" s="3" t="s">
        <v>3647</v>
      </c>
    </row>
    <row r="1825" ht="15.75" customHeight="1">
      <c r="A1825" s="3" t="str">
        <f>IFERROR(__xludf.DUMMYFUNCTION("LOWER(SUBSTITUTE(REGEXREPLACE(B1825, ""[^a-zA-Z\s]"", """"), "" "", ""-""))"),"time-to-learn-chinese-meme")</f>
        <v>time-to-learn-chinese-meme</v>
      </c>
      <c r="B1825" s="3" t="s">
        <v>3648</v>
      </c>
      <c r="C1825" s="3" t="s">
        <v>3649</v>
      </c>
    </row>
    <row r="1826" ht="15.75" customHeight="1">
      <c r="A1826" s="3" t="str">
        <f>IFERROR(__xludf.DUMMYFUNCTION("LOWER(SUBSTITUTE(REGEXREPLACE(B1826, ""[^a-zA-Z\s]"", """"), "" "", ""-""))"),"adam-silver-learn-chinese")</f>
        <v>adam-silver-learn-chinese</v>
      </c>
      <c r="B1826" s="3" t="s">
        <v>3650</v>
      </c>
      <c r="C1826" s="3" t="s">
        <v>3651</v>
      </c>
    </row>
    <row r="1827" ht="15.75" customHeight="1">
      <c r="A1827" s="3" t="str">
        <f>IFERROR(__xludf.DUMMYFUNCTION("LOWER(SUBSTITUTE(REGEXREPLACE(B1827, ""[^a-zA-Z\s]"", """"), "" "", ""-""))"),"learn-shapes-toys")</f>
        <v>learn-shapes-toys</v>
      </c>
      <c r="B1827" s="3" t="s">
        <v>3652</v>
      </c>
      <c r="C1827" s="3" t="s">
        <v>3653</v>
      </c>
    </row>
    <row r="1828" ht="15.75" customHeight="1">
      <c r="A1828" s="3" t="str">
        <f>IFERROR(__xludf.DUMMYFUNCTION("LOWER(SUBSTITUTE(REGEXREPLACE(B1828, ""[^a-zA-Z\s]"", """"), "" "", ""-""))"),"actively-learn-mcgraw-hill")</f>
        <v>actively-learn-mcgraw-hill</v>
      </c>
      <c r="B1828" s="3" t="s">
        <v>3654</v>
      </c>
      <c r="C1828" s="3" t="s">
        <v>3655</v>
      </c>
    </row>
    <row r="1829" ht="15.75" customHeight="1">
      <c r="A1829" s="3" t="str">
        <f>IFERROR(__xludf.DUMMYFUNCTION("LOWER(SUBSTITUTE(REGEXREPLACE(B1829, ""[^a-zA-Z\s]"", """"), "" "", ""-""))"),"hahdocebosaascomlearnsignin")</f>
        <v>hahdocebosaascomlearnsignin</v>
      </c>
      <c r="B1829" s="3" t="s">
        <v>3656</v>
      </c>
      <c r="C1829" s="3" t="s">
        <v>3657</v>
      </c>
    </row>
    <row r="1830" ht="15.75" customHeight="1">
      <c r="A1830" s="3" t="str">
        <f>IFERROR(__xludf.DUMMYFUNCTION("LOWER(SUBSTITUTE(REGEXREPLACE(B1830, ""[^a-zA-Z\s]"", """"), "" "", ""-""))"),"dig-it-play-and-learn")</f>
        <v>dig-it-play-and-learn</v>
      </c>
      <c r="B1830" s="3" t="s">
        <v>3658</v>
      </c>
      <c r="C1830" s="3" t="s">
        <v>3659</v>
      </c>
    </row>
    <row r="1831" ht="15.75" customHeight="1">
      <c r="A1831" s="3" t="str">
        <f>IFERROR(__xludf.DUMMYFUNCTION("LOWER(SUBSTITUTE(REGEXREPLACE(B1831, ""[^a-zA-Z\s]"", """"), "" "", ""-""))"),"easy-christmas-songs-to-learn-on-piano")</f>
        <v>easy-christmas-songs-to-learn-on-piano</v>
      </c>
      <c r="B1831" s="3" t="s">
        <v>3660</v>
      </c>
      <c r="C1831" s="3" t="s">
        <v>3661</v>
      </c>
    </row>
    <row r="1832" ht="15.75" customHeight="1">
      <c r="A1832" s="3" t="str">
        <f>IFERROR(__xludf.DUMMYFUNCTION("LOWER(SUBSTITUTE(REGEXREPLACE(B1832, ""[^a-zA-Z\s]"", """"), "" "", ""-""))"),"is-welding-easy-to-learn")</f>
        <v>is-welding-easy-to-learn</v>
      </c>
      <c r="B1832" s="3" t="s">
        <v>3662</v>
      </c>
      <c r="C1832" s="3" t="s">
        <v>3663</v>
      </c>
    </row>
    <row r="1833" ht="15.75" customHeight="1">
      <c r="A1833" s="3" t="str">
        <f>IFERROR(__xludf.DUMMYFUNCTION("LOWER(SUBSTITUTE(REGEXREPLACE(B1833, ""[^a-zA-Z\s]"", """"), "" "", ""-""))"),"easy-songs-to-learn-on-violin")</f>
        <v>easy-songs-to-learn-on-violin</v>
      </c>
      <c r="B1833" s="3" t="s">
        <v>3664</v>
      </c>
      <c r="C1833" s="3" t="s">
        <v>3665</v>
      </c>
    </row>
    <row r="1834" ht="15.75" customHeight="1">
      <c r="A1834" s="3" t="str">
        <f>IFERROR(__xludf.DUMMYFUNCTION("LOWER(SUBSTITUTE(REGEXREPLACE(B1834, ""[^a-zA-Z\s]"", """"), "" "", ""-""))"),"is-vietnamese-hard-to-learn")</f>
        <v>is-vietnamese-hard-to-learn</v>
      </c>
      <c r="B1834" s="3" t="s">
        <v>3666</v>
      </c>
      <c r="C1834" s="3" t="s">
        <v>3667</v>
      </c>
    </row>
    <row r="1835" ht="15.75" customHeight="1">
      <c r="A1835" s="3" t="str">
        <f>IFERROR(__xludf.DUMMYFUNCTION("LOWER(SUBSTITUTE(REGEXREPLACE(B1835, ""[^a-zA-Z\s]"", """"), "" "", ""-""))"),"easy-songs-to-learn-on-drums")</f>
        <v>easy-songs-to-learn-on-drums</v>
      </c>
      <c r="B1835" s="3" t="s">
        <v>3668</v>
      </c>
      <c r="C1835" s="3" t="s">
        <v>3669</v>
      </c>
    </row>
    <row r="1836" ht="15.75" customHeight="1">
      <c r="A1836" s="3" t="str">
        <f>IFERROR(__xludf.DUMMYFUNCTION("LOWER(SUBSTITUTE(REGEXREPLACE(B1836, ""[^a-zA-Z\s]"", """"), "" "", ""-""))"),"how-to-learn-gibberish")</f>
        <v>how-to-learn-gibberish</v>
      </c>
      <c r="B1836" s="3" t="s">
        <v>3670</v>
      </c>
      <c r="C1836" s="3" t="s">
        <v>3671</v>
      </c>
    </row>
    <row r="1837" ht="15.75" customHeight="1">
      <c r="A1837" s="3" t="str">
        <f>IFERROR(__xludf.DUMMYFUNCTION("LOWER(SUBSTITUTE(REGEXREPLACE(B1837, ""[^a-zA-Z\s]"", """"), "" "", ""-""))"),"how-long-it-takes-to-learn-swimming")</f>
        <v>how-long-it-takes-to-learn-swimming</v>
      </c>
      <c r="B1837" s="3" t="s">
        <v>3672</v>
      </c>
      <c r="C1837" s="3" t="s">
        <v>3673</v>
      </c>
    </row>
    <row r="1838" ht="15.75" customHeight="1">
      <c r="A1838" s="3" t="str">
        <f>IFERROR(__xludf.DUMMYFUNCTION("LOWER(SUBSTITUTE(REGEXREPLACE(B1838, ""[^a-zA-Z\s]"", """"), "" "", ""-""))"),"what-skills-do-you-learn-from-babysitting")</f>
        <v>what-skills-do-you-learn-from-babysitting</v>
      </c>
      <c r="B1838" s="3" t="s">
        <v>3674</v>
      </c>
      <c r="C1838" s="3" t="s">
        <v>3675</v>
      </c>
    </row>
    <row r="1839" ht="15.75" customHeight="1">
      <c r="A1839" s="3" t="str">
        <f>IFERROR(__xludf.DUMMYFUNCTION("LOWER(SUBSTITUTE(REGEXREPLACE(B1839, ""[^a-zA-Z\s]"", """"), "" "", ""-""))"),"easy-songs-to-learn-on-the-electric-guitar")</f>
        <v>easy-songs-to-learn-on-the-electric-guitar</v>
      </c>
      <c r="B1839" s="3" t="s">
        <v>3676</v>
      </c>
      <c r="C1839" s="3" t="s">
        <v>3677</v>
      </c>
    </row>
    <row r="1840" ht="15.75" customHeight="1">
      <c r="A1840" s="3" t="str">
        <f>IFERROR(__xludf.DUMMYFUNCTION("LOWER(SUBSTITUTE(REGEXREPLACE(B1840, ""[^a-zA-Z\s]"", """"), "" "", ""-""))"),"learn-spanish-in--minutes")</f>
        <v>learn-spanish-in--minutes</v>
      </c>
      <c r="B1840" s="3" t="s">
        <v>3678</v>
      </c>
      <c r="C1840" s="3" t="s">
        <v>3679</v>
      </c>
    </row>
    <row r="1841" ht="15.75" customHeight="1">
      <c r="A1841" s="3" t="str">
        <f>IFERROR(__xludf.DUMMYFUNCTION("LOWER(SUBSTITUTE(REGEXREPLACE(B1841, ""[^a-zA-Z\s]"", """"), "" "", ""-""))"),"best-bible-to-learn-from")</f>
        <v>best-bible-to-learn-from</v>
      </c>
      <c r="B1841" s="3" t="s">
        <v>3680</v>
      </c>
      <c r="C1841" s="3" t="s">
        <v>3681</v>
      </c>
    </row>
    <row r="1842" ht="15.75" customHeight="1">
      <c r="A1842" s="3" t="str">
        <f>IFERROR(__xludf.DUMMYFUNCTION("LOWER(SUBSTITUTE(REGEXREPLACE(B1842, ""[^a-zA-Z\s]"", """"), "" "", ""-""))"),"easiest-woodwind-instrument-to-learn")</f>
        <v>easiest-woodwind-instrument-to-learn</v>
      </c>
      <c r="B1842" s="3" t="s">
        <v>3682</v>
      </c>
      <c r="C1842" s="3" t="s">
        <v>3683</v>
      </c>
    </row>
    <row r="1843" ht="15.75" customHeight="1">
      <c r="A1843" s="3" t="str">
        <f>IFERROR(__xludf.DUMMYFUNCTION("LOWER(SUBSTITUTE(REGEXREPLACE(B1843, ""[^a-zA-Z\s]"", """"), "" "", ""-""))"),"can-u-learn-asl-on-duolingo")</f>
        <v>can-u-learn-asl-on-duolingo</v>
      </c>
      <c r="B1843" s="3" t="s">
        <v>3684</v>
      </c>
      <c r="C1843" s="3" t="s">
        <v>3685</v>
      </c>
    </row>
    <row r="1844" ht="15.75" customHeight="1">
      <c r="A1844" s="3" t="str">
        <f>IFERROR(__xludf.DUMMYFUNCTION("LOWER(SUBSTITUTE(REGEXREPLACE(B1844, ""[^a-zA-Z\s]"", """"), "" "", ""-""))"),"is-tattooing-hard-to-learn")</f>
        <v>is-tattooing-hard-to-learn</v>
      </c>
      <c r="B1844" s="3" t="s">
        <v>3686</v>
      </c>
      <c r="C1844" s="3" t="s">
        <v>3687</v>
      </c>
    </row>
    <row r="1845" ht="15.75" customHeight="1">
      <c r="A1845" s="3" t="str">
        <f>IFERROR(__xludf.DUMMYFUNCTION("LOWER(SUBSTITUTE(REGEXREPLACE(B1845, ""[^a-zA-Z\s]"", """"), "" "", ""-""))"),"learn-how-to-deep-throat")</f>
        <v>learn-how-to-deep-throat</v>
      </c>
      <c r="B1845" s="3" t="s">
        <v>3688</v>
      </c>
      <c r="C1845" s="3" t="s">
        <v>3689</v>
      </c>
    </row>
    <row r="1846" ht="15.75" customHeight="1">
      <c r="A1846" s="3" t="str">
        <f>IFERROR(__xludf.DUMMYFUNCTION("LOWER(SUBSTITUTE(REGEXREPLACE(B1846, ""[^a-zA-Z\s]"", """"), "" "", ""-""))"),"easy-taylor-swift-songs-to-learn-on-piano")</f>
        <v>easy-taylor-swift-songs-to-learn-on-piano</v>
      </c>
      <c r="B1846" s="3" t="s">
        <v>3690</v>
      </c>
      <c r="C1846" s="3" t="s">
        <v>3691</v>
      </c>
    </row>
    <row r="1847" ht="15.75" customHeight="1">
      <c r="A1847" s="3" t="str">
        <f>IFERROR(__xludf.DUMMYFUNCTION("LOWER(SUBSTITUTE(REGEXREPLACE(B1847, ""[^a-zA-Z\s]"", """"), "" "", ""-""))"),"microsoft-learn-educator-center")</f>
        <v>microsoft-learn-educator-center</v>
      </c>
      <c r="B1847" s="3" t="s">
        <v>3692</v>
      </c>
      <c r="C1847" s="3" t="s">
        <v>3693</v>
      </c>
    </row>
    <row r="1848" ht="15.75" customHeight="1">
      <c r="A1848" s="3" t="str">
        <f>IFERROR(__xludf.DUMMYFUNCTION("LOWER(SUBSTITUTE(REGEXREPLACE(B1848, ""[^a-zA-Z\s]"", """"), "" "", ""-""))"),"what-is-the-easiest-language-for-spanish-speakers-to-learn")</f>
        <v>what-is-the-easiest-language-for-spanish-speakers-to-learn</v>
      </c>
      <c r="B1848" s="3" t="s">
        <v>3694</v>
      </c>
      <c r="C1848" s="3" t="s">
        <v>3695</v>
      </c>
    </row>
    <row r="1849" ht="15.75" customHeight="1">
      <c r="A1849" s="3" t="str">
        <f>IFERROR(__xludf.DUMMYFUNCTION("LOWER(SUBSTITUTE(REGEXREPLACE(B1849, ""[^a-zA-Z\s]"", """"), "" "", ""-""))"),"how-long-does-it-take-to-learn-how-to-drive")</f>
        <v>how-long-does-it-take-to-learn-how-to-drive</v>
      </c>
      <c r="B1849" s="3" t="s">
        <v>3696</v>
      </c>
      <c r="C1849" s="3" t="s">
        <v>3697</v>
      </c>
    </row>
    <row r="1850" ht="15.75" customHeight="1">
      <c r="A1850" s="3" t="str">
        <f>IFERROR(__xludf.DUMMYFUNCTION("LOWER(SUBSTITUTE(REGEXREPLACE(B1850, ""[^a-zA-Z\s]"", """"), "" "", ""-""))"),"easy-country-song-to-learn-on-guitar")</f>
        <v>easy-country-song-to-learn-on-guitar</v>
      </c>
      <c r="B1850" s="3" t="s">
        <v>3698</v>
      </c>
      <c r="C1850" s="3" t="s">
        <v>3699</v>
      </c>
    </row>
    <row r="1851" ht="15.75" customHeight="1">
      <c r="A1851" s="3" t="str">
        <f>IFERROR(__xludf.DUMMYFUNCTION("LOWER(SUBSTITUTE(REGEXREPLACE(B1851, ""[^a-zA-Z\s]"", """"), "" "", ""-""))"),"which-is-easier-to-learn-guitar-or-bass")</f>
        <v>which-is-easier-to-learn-guitar-or-bass</v>
      </c>
      <c r="B1851" s="3" t="s">
        <v>3700</v>
      </c>
      <c r="C1851" s="3" t="s">
        <v>3701</v>
      </c>
    </row>
    <row r="1852" ht="15.75" customHeight="1">
      <c r="A1852" s="3" t="str">
        <f>IFERROR(__xludf.DUMMYFUNCTION("LOWER(SUBSTITUTE(REGEXREPLACE(B1852, ""[^a-zA-Z\s]"", """"), "" "", ""-""))"),"how-did-harry-learn-about-the-room-of-requirement")</f>
        <v>how-did-harry-learn-about-the-room-of-requirement</v>
      </c>
      <c r="B1852" s="3" t="s">
        <v>3702</v>
      </c>
      <c r="C1852" s="3" t="s">
        <v>3703</v>
      </c>
    </row>
    <row r="1853" ht="15.75" customHeight="1">
      <c r="A1853" s="3" t="str">
        <f>IFERROR(__xludf.DUMMYFUNCTION("LOWER(SUBSTITUTE(REGEXREPLACE(B1853, ""[^a-zA-Z\s]"", """"), "" "", ""-""))"),"is-it-hard-to-learn-the-saxophone")</f>
        <v>is-it-hard-to-learn-the-saxophone</v>
      </c>
      <c r="B1853" s="3" t="s">
        <v>3704</v>
      </c>
      <c r="C1853" s="3" t="s">
        <v>3705</v>
      </c>
    </row>
    <row r="1854" ht="15.75" customHeight="1">
      <c r="A1854" s="3" t="str">
        <f>IFERROR(__xludf.DUMMYFUNCTION("LOWER(SUBSTITUTE(REGEXREPLACE(B1854, ""[^a-zA-Z\s]"", """"), "" "", ""-""))"),"good-songs-to-learn-to-sing")</f>
        <v>good-songs-to-learn-to-sing</v>
      </c>
      <c r="B1854" s="3" t="s">
        <v>3706</v>
      </c>
      <c r="C1854" s="3" t="s">
        <v>3707</v>
      </c>
    </row>
    <row r="1855" ht="15.75" customHeight="1">
      <c r="A1855" s="3" t="str">
        <f>IFERROR(__xludf.DUMMYFUNCTION("LOWER(SUBSTITUTE(REGEXREPLACE(B1855, ""[^a-zA-Z\s]"", """"), "" "", ""-""))"),"is-it-easy-to-learn-the-saxophone")</f>
        <v>is-it-easy-to-learn-the-saxophone</v>
      </c>
      <c r="B1855" s="3" t="s">
        <v>3708</v>
      </c>
      <c r="C1855" s="3" t="s">
        <v>3709</v>
      </c>
    </row>
    <row r="1856" ht="15.75" customHeight="1">
      <c r="A1856" s="3" t="str">
        <f>IFERROR(__xludf.DUMMYFUNCTION("LOWER(SUBSTITUTE(REGEXREPLACE(B1856, ""[^a-zA-Z\s]"", """"), "" "", ""-""))"),"what-grade-do-you-learn-long-multiplication")</f>
        <v>what-grade-do-you-learn-long-multiplication</v>
      </c>
      <c r="B1856" s="3" t="s">
        <v>3710</v>
      </c>
      <c r="C1856" s="3" t="s">
        <v>3711</v>
      </c>
    </row>
    <row r="1857" ht="15.75" customHeight="1">
      <c r="A1857" s="3" t="str">
        <f>IFERROR(__xludf.DUMMYFUNCTION("LOWER(SUBSTITUTE(REGEXREPLACE(B1857, ""[^a-zA-Z\s]"", """"), "" "", ""-""))"),"tests-designed-to-predict-ability-to-learn")</f>
        <v>tests-designed-to-predict-ability-to-learn</v>
      </c>
      <c r="B1857" s="3" t="s">
        <v>3712</v>
      </c>
      <c r="C1857" s="3" t="s">
        <v>3713</v>
      </c>
    </row>
    <row r="1858" ht="15.75" customHeight="1">
      <c r="A1858" s="3" t="str">
        <f>IFERROR(__xludf.DUMMYFUNCTION("LOWER(SUBSTITUTE(REGEXREPLACE(B1858, ""[^a-zA-Z\s]"", """"), "" "", ""-""))"),"what-is-the-easiest-song-to-learn-on-electric-guitar")</f>
        <v>what-is-the-easiest-song-to-learn-on-electric-guitar</v>
      </c>
      <c r="B1858" s="3" t="s">
        <v>3714</v>
      </c>
      <c r="C1858" s="3" t="s">
        <v>3715</v>
      </c>
    </row>
    <row r="1859" ht="15.75" customHeight="1">
      <c r="A1859" s="3" t="str">
        <f>IFERROR(__xludf.DUMMYFUNCTION("LOWER(SUBSTITUTE(REGEXREPLACE(B1859, ""[^a-zA-Z\s]"", """"), "" "", ""-""))"),"is-flute-easy-to-learn")</f>
        <v>is-flute-easy-to-learn</v>
      </c>
      <c r="B1859" s="3" t="s">
        <v>3716</v>
      </c>
      <c r="C1859" s="3" t="s">
        <v>3717</v>
      </c>
    </row>
    <row r="1860" ht="15.75" customHeight="1">
      <c r="A1860" s="3" t="str">
        <f>IFERROR(__xludf.DUMMYFUNCTION("LOWER(SUBSTITUTE(REGEXREPLACE(B1860, ""[^a-zA-Z\s]"", """"), "" "", ""-""))"),"how-did-kurt-cobain-learn-to-sing")</f>
        <v>how-did-kurt-cobain-learn-to-sing</v>
      </c>
      <c r="B1860" s="3" t="s">
        <v>3718</v>
      </c>
      <c r="C1860" s="3" t="s">
        <v>3719</v>
      </c>
    </row>
    <row r="1861" ht="15.75" customHeight="1">
      <c r="A1861" s="3" t="str">
        <f>IFERROR(__xludf.DUMMYFUNCTION("LOWER(SUBSTITUTE(REGEXREPLACE(B1861, ""[^a-zA-Z\s]"", """"), "" "", ""-""))"),"how-to-delete-learn-about-this-picture")</f>
        <v>how-to-delete-learn-about-this-picture</v>
      </c>
      <c r="B1861" s="3" t="s">
        <v>3720</v>
      </c>
      <c r="C1861" s="3" t="s">
        <v>3721</v>
      </c>
    </row>
    <row r="1862" ht="15.75" customHeight="1">
      <c r="A1862" s="3" t="str">
        <f>IFERROR(__xludf.DUMMYFUNCTION("LOWER(SUBSTITUTE(REGEXREPLACE(B1862, ""[^a-zA-Z\s]"", """"), "" "", ""-""))"),"a-black-woman-is-speaking-listen-and-learn")</f>
        <v>a-black-woman-is-speaking-listen-and-learn</v>
      </c>
      <c r="B1862" s="3" t="s">
        <v>3722</v>
      </c>
      <c r="C1862" s="3" t="s">
        <v>3723</v>
      </c>
    </row>
    <row r="1863" ht="15.75" customHeight="1">
      <c r="A1863" s="3" t="str">
        <f>IFERROR(__xludf.DUMMYFUNCTION("LOWER(SUBSTITUTE(REGEXREPLACE(B1863, ""[^a-zA-Z\s]"", """"), "" "", ""-""))"),"learn-how-to-tattoo-at-home")</f>
        <v>learn-how-to-tattoo-at-home</v>
      </c>
      <c r="B1863" s="3" t="s">
        <v>3724</v>
      </c>
      <c r="C1863" s="3" t="s">
        <v>3725</v>
      </c>
    </row>
    <row r="1864" ht="15.75" customHeight="1">
      <c r="A1864" s="3" t="str">
        <f>IFERROR(__xludf.DUMMYFUNCTION("LOWER(SUBSTITUTE(REGEXREPLACE(B1864, ""[^a-zA-Z\s]"", """"), "" "", ""-""))"),"learn-the-password-from-scrope")</f>
        <v>learn-the-password-from-scrope</v>
      </c>
      <c r="B1864" s="3" t="s">
        <v>3726</v>
      </c>
      <c r="C1864" s="3" t="s">
        <v>3727</v>
      </c>
    </row>
    <row r="1865" ht="15.75" customHeight="1">
      <c r="A1865" s="3" t="str">
        <f>IFERROR(__xludf.DUMMYFUNCTION("LOWER(SUBSTITUTE(REGEXREPLACE(B1865, ""[^a-zA-Z\s]"", """"), "" "", ""-""))"),"how-to-learn-tagalog-on-duolingo")</f>
        <v>how-to-learn-tagalog-on-duolingo</v>
      </c>
      <c r="B1865" s="3" t="s">
        <v>3728</v>
      </c>
      <c r="C1865" s="3" t="s">
        <v>3729</v>
      </c>
    </row>
    <row r="1866" ht="15.75" customHeight="1">
      <c r="A1866" s="3" t="str">
        <f>IFERROR(__xludf.DUMMYFUNCTION("LOWER(SUBSTITUTE(REGEXREPLACE(B1866, ""[^a-zA-Z\s]"", """"), "" "", ""-""))"),"if-you-want-to-be-happy-you-have-to-let-go-of-the-past-and-learn-to-sink-into-the-present-moment")</f>
        <v>if-you-want-to-be-happy-you-have-to-let-go-of-the-past-and-learn-to-sink-into-the-present-moment</v>
      </c>
      <c r="B1866" s="3" t="s">
        <v>3730</v>
      </c>
      <c r="C1866" s="3" t="s">
        <v>3731</v>
      </c>
    </row>
    <row r="1867" ht="15.75" customHeight="1">
      <c r="A1867" s="3" t="str">
        <f>IFERROR(__xludf.DUMMYFUNCTION("LOWER(SUBSTITUTE(REGEXREPLACE(B1867, ""[^a-zA-Z\s]"", """"), "" "", ""-""))"),"whats-the-best-martial-arts-to-learn")</f>
        <v>whats-the-best-martial-arts-to-learn</v>
      </c>
      <c r="B1867" s="3" t="s">
        <v>3732</v>
      </c>
      <c r="C1867" s="3" t="s">
        <v>3733</v>
      </c>
    </row>
    <row r="1868" ht="15.75" customHeight="1">
      <c r="A1868" s="3" t="str">
        <f>IFERROR(__xludf.DUMMYFUNCTION("LOWER(SUBSTITUTE(REGEXREPLACE(B1868, ""[^a-zA-Z\s]"", """"), "" "", ""-""))"),"learn-to-dj-nyc")</f>
        <v>learn-to-dj-nyc</v>
      </c>
      <c r="B1868" s="3" t="s">
        <v>3734</v>
      </c>
      <c r="C1868" s="3" t="s">
        <v>3735</v>
      </c>
    </row>
    <row r="1869" ht="15.75" customHeight="1">
      <c r="A1869" s="3" t="str">
        <f>IFERROR(__xludf.DUMMYFUNCTION("LOWER(SUBSTITUTE(REGEXREPLACE(B1869, ""[^a-zA-Z\s]"", """"), "" "", ""-""))"),"best-drum-songs-to-learn")</f>
        <v>best-drum-songs-to-learn</v>
      </c>
      <c r="B1869" s="3" t="s">
        <v>3736</v>
      </c>
      <c r="C1869" s="3" t="s">
        <v>3737</v>
      </c>
    </row>
    <row r="1870" ht="15.75" customHeight="1">
      <c r="A1870" s="3" t="str">
        <f>IFERROR(__xludf.DUMMYFUNCTION("LOWER(SUBSTITUTE(REGEXREPLACE(B1870, ""[^a-zA-Z\s]"", """"), "" "", ""-""))"),"children-learn-what-they-live")</f>
        <v>children-learn-what-they-live</v>
      </c>
      <c r="B1870" s="3" t="s">
        <v>3738</v>
      </c>
      <c r="C1870" s="3" t="s">
        <v>3739</v>
      </c>
    </row>
    <row r="1871" ht="15.75" customHeight="1">
      <c r="A1871" s="3" t="str">
        <f>IFERROR(__xludf.DUMMYFUNCTION("LOWER(SUBSTITUTE(REGEXREPLACE(B1871, ""[^a-zA-Z\s]"", """"), "" "", ""-""))"),"in-classical-conditioning-humans-learn--whereas-in-operant-conditioning-humans-learn-")</f>
        <v>in-classical-conditioning-humans-learn--whereas-in-operant-conditioning-humans-learn-</v>
      </c>
      <c r="B1871" s="3" t="s">
        <v>3740</v>
      </c>
      <c r="C1871" s="3" t="s">
        <v>3741</v>
      </c>
    </row>
    <row r="1872" ht="15.75" customHeight="1">
      <c r="A1872" s="3" t="str">
        <f>IFERROR(__xludf.DUMMYFUNCTION("LOWER(SUBSTITUTE(REGEXREPLACE(B1872, ""[^a-zA-Z\s]"", """"), "" "", ""-""))"),"learn-to-crawl-toys")</f>
        <v>learn-to-crawl-toys</v>
      </c>
      <c r="B1872" s="3" t="s">
        <v>3742</v>
      </c>
      <c r="C1872" s="3" t="s">
        <v>3743</v>
      </c>
    </row>
    <row r="1873" ht="15.75" customHeight="1">
      <c r="A1873" s="3" t="str">
        <f>IFERROR(__xludf.DUMMYFUNCTION("LOWER(SUBSTITUTE(REGEXREPLACE(B1873, ""[^a-zA-Z\s]"", """"), "" "", ""-""))"),"lets-learn-our-numbers")</f>
        <v>lets-learn-our-numbers</v>
      </c>
      <c r="B1873" s="3" t="s">
        <v>3744</v>
      </c>
      <c r="C1873" s="3" t="s">
        <v>3745</v>
      </c>
    </row>
    <row r="1874" ht="15.75" customHeight="1">
      <c r="A1874" s="3" t="str">
        <f>IFERROR(__xludf.DUMMYFUNCTION("LOWER(SUBSTITUTE(REGEXREPLACE(B1874, ""[^a-zA-Z\s]"", """"), "" "", ""-""))"),"is-electric-guitar-or-bass-easier-to-learn")</f>
        <v>is-electric-guitar-or-bass-easier-to-learn</v>
      </c>
      <c r="B1874" s="3" t="s">
        <v>3746</v>
      </c>
      <c r="C1874" s="3" t="s">
        <v>3747</v>
      </c>
    </row>
    <row r="1875" ht="15.75" customHeight="1">
      <c r="A1875" s="3" t="str">
        <f>IFERROR(__xludf.DUMMYFUNCTION("LOWER(SUBSTITUTE(REGEXREPLACE(B1875, ""[^a-zA-Z\s]"", """"), "" "", ""-""))"),"cool-tricks-to-learn-on-the-trampoline")</f>
        <v>cool-tricks-to-learn-on-the-trampoline</v>
      </c>
      <c r="B1875" s="3" t="s">
        <v>3748</v>
      </c>
      <c r="C1875" s="3" t="s">
        <v>3749</v>
      </c>
    </row>
    <row r="1876" ht="15.75" customHeight="1">
      <c r="A1876" s="3" t="str">
        <f>IFERROR(__xludf.DUMMYFUNCTION("LOWER(SUBSTITUTE(REGEXREPLACE(B1876, ""[^a-zA-Z\s]"", """"), "" "", ""-""))"),"learn-the-password-from-scrope-location")</f>
        <v>learn-the-password-from-scrope-location</v>
      </c>
      <c r="B1876" s="3" t="s">
        <v>3750</v>
      </c>
      <c r="C1876" s="3" t="s">
        <v>3751</v>
      </c>
    </row>
    <row r="1877" ht="15.75" customHeight="1">
      <c r="A1877" s="3" t="str">
        <f>IFERROR(__xludf.DUMMYFUNCTION("LOWER(SUBSTITUTE(REGEXREPLACE(B1877, ""[^a-zA-Z\s]"", """"), "" "", ""-""))"),"easiest-taylor-swift-songs-to-learn-on-guitar")</f>
        <v>easiest-taylor-swift-songs-to-learn-on-guitar</v>
      </c>
      <c r="B1877" s="3" t="s">
        <v>3752</v>
      </c>
      <c r="C1877" s="3" t="s">
        <v>3753</v>
      </c>
    </row>
    <row r="1878" ht="15.75" customHeight="1">
      <c r="A1878" s="3" t="str">
        <f>IFERROR(__xludf.DUMMYFUNCTION("LOWER(SUBSTITUTE(REGEXREPLACE(B1878, ""[^a-zA-Z\s]"", """"), "" "", ""-""))"),"learn-colors-shapes-tizzy-youtube-squeak-baby-first")</f>
        <v>learn-colors-shapes-tizzy-youtube-squeak-baby-first</v>
      </c>
      <c r="B1878" s="3" t="s">
        <v>3754</v>
      </c>
      <c r="C1878" s="3" t="s">
        <v>3755</v>
      </c>
    </row>
    <row r="1879" ht="15.75" customHeight="1">
      <c r="A1879" s="3" t="str">
        <f>IFERROR(__xludf.DUMMYFUNCTION("LOWER(SUBSTITUTE(REGEXREPLACE(B1879, ""[^a-zA-Z\s]"", """"), "" "", ""-""))"),"what-grade-do-you-learn-angles")</f>
        <v>what-grade-do-you-learn-angles</v>
      </c>
      <c r="B1879" s="3" t="s">
        <v>3756</v>
      </c>
      <c r="C1879" s="3" t="s">
        <v>3757</v>
      </c>
    </row>
    <row r="1880" ht="15.75" customHeight="1">
      <c r="A1880" s="3" t="str">
        <f>IFERROR(__xludf.DUMMYFUNCTION("LOWER(SUBSTITUTE(REGEXREPLACE(B1880, ""[^a-zA-Z\s]"", """"), "" "", ""-""))"),"is-it-hard-to-learn-sql")</f>
        <v>is-it-hard-to-learn-sql</v>
      </c>
      <c r="B1880" s="3" t="s">
        <v>3758</v>
      </c>
      <c r="C1880" s="3" t="s">
        <v>3759</v>
      </c>
    </row>
    <row r="1881" ht="15.75" customHeight="1">
      <c r="A1881" s="3" t="str">
        <f>IFERROR(__xludf.DUMMYFUNCTION("LOWER(SUBSTITUTE(REGEXREPLACE(B1881, ""[^a-zA-Z\s]"", """"), "" "", ""-""))"),"how-did-seungmin-learn-english")</f>
        <v>how-did-seungmin-learn-english</v>
      </c>
      <c r="B1881" s="3" t="s">
        <v>3760</v>
      </c>
      <c r="C1881" s="3" t="s">
        <v>3761</v>
      </c>
    </row>
    <row r="1882" ht="15.75" customHeight="1">
      <c r="A1882" s="3" t="str">
        <f>IFERROR(__xludf.DUMMYFUNCTION("LOWER(SUBSTITUTE(REGEXREPLACE(B1882, ""[^a-zA-Z\s]"", """"), "" "", ""-""))"),"good-acoustic-songs-to-learn")</f>
        <v>good-acoustic-songs-to-learn</v>
      </c>
      <c r="B1882" s="3" t="s">
        <v>3762</v>
      </c>
      <c r="C1882" s="3" t="s">
        <v>3763</v>
      </c>
    </row>
    <row r="1883" ht="15.75" customHeight="1">
      <c r="A1883" s="3" t="str">
        <f>IFERROR(__xludf.DUMMYFUNCTION("LOWER(SUBSTITUTE(REGEXREPLACE(B1883, ""[^a-zA-Z\s]"", """"), "" "", ""-""))"),"best-workbooks-to-learn-spanish")</f>
        <v>best-workbooks-to-learn-spanish</v>
      </c>
      <c r="B1883" s="3" t="s">
        <v>3764</v>
      </c>
      <c r="C1883" s="3" t="s">
        <v>3765</v>
      </c>
    </row>
    <row r="1884" ht="15.75" customHeight="1">
      <c r="A1884" s="3" t="str">
        <f>IFERROR(__xludf.DUMMYFUNCTION("LOWER(SUBSTITUTE(REGEXREPLACE(B1884, ""[^a-zA-Z\s]"", """"), "" "", ""-""))"),"learn-crochet-kit")</f>
        <v>learn-crochet-kit</v>
      </c>
      <c r="B1884" s="3" t="s">
        <v>3766</v>
      </c>
      <c r="C1884" s="3" t="s">
        <v>3767</v>
      </c>
    </row>
    <row r="1885" ht="15.75" customHeight="1">
      <c r="A1885" s="3" t="str">
        <f>IFERROR(__xludf.DUMMYFUNCTION("LOWER(SUBSTITUTE(REGEXREPLACE(B1885, ""[^a-zA-Z\s]"", """"), "" "", ""-""))"),"how-to-learn-jecht-shot")</f>
        <v>how-to-learn-jecht-shot</v>
      </c>
      <c r="B1885" s="3" t="s">
        <v>3768</v>
      </c>
      <c r="C1885" s="3" t="s">
        <v>3769</v>
      </c>
    </row>
    <row r="1886" ht="15.75" customHeight="1">
      <c r="A1886" s="3" t="str">
        <f>IFERROR(__xludf.DUMMYFUNCTION("LOWER(SUBSTITUTE(REGEXREPLACE(B1886, ""[^a-zA-Z\s]"", """"), "" "", ""-""))"),"learn-coding-and-get-paid")</f>
        <v>learn-coding-and-get-paid</v>
      </c>
      <c r="B1886" s="3" t="s">
        <v>3770</v>
      </c>
      <c r="C1886" s="3" t="s">
        <v>3771</v>
      </c>
    </row>
    <row r="1887" ht="15.75" customHeight="1">
      <c r="A1887" s="3" t="str">
        <f>IFERROR(__xludf.DUMMYFUNCTION("LOWER(SUBSTITUTE(REGEXREPLACE(B1887, ""[^a-zA-Z\s]"", """"), "" "", ""-""))"),"aamc-learn-serve-lead")</f>
        <v>aamc-learn-serve-lead</v>
      </c>
      <c r="B1887" s="3" t="s">
        <v>3772</v>
      </c>
      <c r="C1887" s="3" t="s">
        <v>3773</v>
      </c>
    </row>
    <row r="1888" ht="15.75" customHeight="1">
      <c r="A1888" s="3" t="str">
        <f>IFERROR(__xludf.DUMMYFUNCTION("LOWER(SUBSTITUTE(REGEXREPLACE(B1888, ""[^a-zA-Z\s]"", """"), "" "", ""-""))"),"is-tennis-a-hard-sport-to-learn")</f>
        <v>is-tennis-a-hard-sport-to-learn</v>
      </c>
      <c r="B1888" s="3" t="s">
        <v>3774</v>
      </c>
      <c r="C1888" s="3" t="s">
        <v>3775</v>
      </c>
    </row>
    <row r="1889" ht="15.75" customHeight="1">
      <c r="A1889" s="3" t="str">
        <f>IFERROR(__xludf.DUMMYFUNCTION("LOWER(SUBSTITUTE(REGEXREPLACE(B1889, ""[^a-zA-Z\s]"", """"), "" "", ""-""))"),"best-spanish-books-to-learn-spanish")</f>
        <v>best-spanish-books-to-learn-spanish</v>
      </c>
      <c r="B1889" s="3" t="s">
        <v>3776</v>
      </c>
      <c r="C1889" s="3" t="s">
        <v>3777</v>
      </c>
    </row>
    <row r="1890" ht="15.75" customHeight="1">
      <c r="A1890" s="3" t="str">
        <f>IFERROR(__xludf.DUMMYFUNCTION("LOWER(SUBSTITUTE(REGEXREPLACE(B1890, ""[^a-zA-Z\s]"", """"), "" "", ""-""))"),"how-hard-is-it-to-learn-vietnamese-from-english")</f>
        <v>how-hard-is-it-to-learn-vietnamese-from-english</v>
      </c>
      <c r="B1890" s="3" t="s">
        <v>3778</v>
      </c>
      <c r="C1890" s="3" t="s">
        <v>3779</v>
      </c>
    </row>
    <row r="1891" ht="15.75" customHeight="1">
      <c r="A1891" s="3" t="str">
        <f>IFERROR(__xludf.DUMMYFUNCTION("LOWER(SUBSTITUTE(REGEXREPLACE(B1891, ""[^a-zA-Z\s]"", """"), "" "", ""-""))"),"how-long-to-learn-javascript")</f>
        <v>how-long-to-learn-javascript</v>
      </c>
      <c r="B1891" s="3" t="s">
        <v>3780</v>
      </c>
      <c r="C1891" s="3" t="s">
        <v>3781</v>
      </c>
    </row>
    <row r="1892" ht="15.75" customHeight="1">
      <c r="A1892" s="3" t="str">
        <f>IFERROR(__xludf.DUMMYFUNCTION("LOWER(SUBSTITUTE(REGEXREPLACE(B1892, ""[^a-zA-Z\s]"", """"), "" "", ""-""))"),"turbo-learn-ai-reviews")</f>
        <v>turbo-learn-ai-reviews</v>
      </c>
      <c r="B1892" s="3" t="s">
        <v>3782</v>
      </c>
      <c r="C1892" s="3" t="s">
        <v>3783</v>
      </c>
    </row>
    <row r="1893" ht="15.75" customHeight="1">
      <c r="A1893" s="3" t="str">
        <f>IFERROR(__xludf.DUMMYFUNCTION("LOWER(SUBSTITUTE(REGEXREPLACE(B1893, ""[^a-zA-Z\s]"", """"), "" "", ""-""))"),"windows--remove-learn-about-this-picture")</f>
        <v>windows--remove-learn-about-this-picture</v>
      </c>
      <c r="B1893" s="3" t="s">
        <v>3784</v>
      </c>
      <c r="C1893" s="3" t="s">
        <v>3785</v>
      </c>
    </row>
    <row r="1894" ht="15.75" customHeight="1">
      <c r="A1894" s="3" t="str">
        <f>IFERROR(__xludf.DUMMYFUNCTION("LOWER(SUBSTITUTE(REGEXREPLACE(B1894, ""[^a-zA-Z\s]"", """"), "" "", ""-""))"),"how-long-to-learn-sql")</f>
        <v>how-long-to-learn-sql</v>
      </c>
      <c r="B1894" s="3" t="s">
        <v>3786</v>
      </c>
      <c r="C1894" s="3" t="s">
        <v>3787</v>
      </c>
    </row>
    <row r="1895" ht="15.75" customHeight="1">
      <c r="A1895" s="3" t="str">
        <f>IFERROR(__xludf.DUMMYFUNCTION("LOWER(SUBSTITUTE(REGEXREPLACE(B1895, ""[^a-zA-Z\s]"", """"), "" "", ""-""))"),"learn-to-sew-kits-for-adults")</f>
        <v>learn-to-sew-kits-for-adults</v>
      </c>
      <c r="B1895" s="3" t="s">
        <v>3788</v>
      </c>
      <c r="C1895" s="3" t="s">
        <v>3789</v>
      </c>
    </row>
    <row r="1896" ht="15.75" customHeight="1">
      <c r="A1896" s="3" t="str">
        <f>IFERROR(__xludf.DUMMYFUNCTION("LOWER(SUBSTITUTE(REGEXREPLACE(B1896, ""[^a-zA-Z\s]"", """"), "" "", ""-""))"),"simple-drum-beats-to-learn")</f>
        <v>simple-drum-beats-to-learn</v>
      </c>
      <c r="B1896" s="3" t="s">
        <v>3790</v>
      </c>
      <c r="C1896" s="3" t="s">
        <v>3791</v>
      </c>
    </row>
    <row r="1897" ht="15.75" customHeight="1">
      <c r="A1897" s="3" t="str">
        <f>IFERROR(__xludf.DUMMYFUNCTION("LOWER(SUBSTITUTE(REGEXREPLACE(B1897, ""[^a-zA-Z\s]"", """"), "" "", ""-""))"),"best-books-to-learn-piano")</f>
        <v>best-books-to-learn-piano</v>
      </c>
      <c r="B1897" s="3" t="s">
        <v>3792</v>
      </c>
      <c r="C1897" s="3" t="s">
        <v>3793</v>
      </c>
    </row>
    <row r="1898" ht="15.75" customHeight="1">
      <c r="A1898" s="3" t="str">
        <f>IFERROR(__xludf.DUMMYFUNCTION("LOWER(SUBSTITUTE(REGEXREPLACE(B1898, ""[^a-zA-Z\s]"", """"), "" "", ""-""))"),"how-to-learn-tagalog-in-duolingo")</f>
        <v>how-to-learn-tagalog-in-duolingo</v>
      </c>
      <c r="B1898" s="3" t="s">
        <v>3794</v>
      </c>
      <c r="C1898" s="3" t="s">
        <v>3795</v>
      </c>
    </row>
    <row r="1899" ht="15.75" customHeight="1">
      <c r="A1899" s="3" t="str">
        <f>IFERROR(__xludf.DUMMYFUNCTION("LOWER(SUBSTITUTE(REGEXREPLACE(B1899, ""[^a-zA-Z\s]"", """"), "" "", ""-""))"),"pokemon-that-can-learn-explosion")</f>
        <v>pokemon-that-can-learn-explosion</v>
      </c>
      <c r="B1899" s="3" t="s">
        <v>3796</v>
      </c>
      <c r="C1899" s="3" t="s">
        <v>3797</v>
      </c>
    </row>
    <row r="1900" ht="15.75" customHeight="1">
      <c r="A1900" s="3" t="str">
        <f>IFERROR(__xludf.DUMMYFUNCTION("LOWER(SUBSTITUTE(REGEXREPLACE(B1900, ""[^a-zA-Z\s]"", """"), "" "", ""-""))"),"easy-drum-songs-to-learn")</f>
        <v>easy-drum-songs-to-learn</v>
      </c>
      <c r="B1900" s="3" t="s">
        <v>3798</v>
      </c>
      <c r="C1900" s="3" t="s">
        <v>3799</v>
      </c>
    </row>
    <row r="1901" ht="15.75" customHeight="1">
      <c r="A1901" s="3" t="str">
        <f>IFERROR(__xludf.DUMMYFUNCTION("LOWER(SUBSTITUTE(REGEXREPLACE(B1901, ""[^a-zA-Z\s]"", """"), "" "", ""-""))"),"skills-you-learn-from-babysitting")</f>
        <v>skills-you-learn-from-babysitting</v>
      </c>
      <c r="B1901" s="3" t="s">
        <v>3800</v>
      </c>
      <c r="C1901" s="3" t="s">
        <v>3801</v>
      </c>
    </row>
    <row r="1902" ht="15.75" customHeight="1">
      <c r="A1902" s="3" t="str">
        <f>IFERROR(__xludf.DUMMYFUNCTION("LOWER(SUBSTITUTE(REGEXREPLACE(B1902, ""[^a-zA-Z\s]"", """"), "" "", ""-""))"),"sports-that-are-easy-to-learn")</f>
        <v>sports-that-are-easy-to-learn</v>
      </c>
      <c r="B1902" s="3" t="s">
        <v>3802</v>
      </c>
      <c r="C1902" s="3" t="s">
        <v>3803</v>
      </c>
    </row>
    <row r="1903" ht="15.75" customHeight="1">
      <c r="A1903" s="3" t="str">
        <f>IFERROR(__xludf.DUMMYFUNCTION("LOWER(SUBSTITUTE(REGEXREPLACE(B1903, ""[^a-zA-Z\s]"", """"), "" "", ""-""))"),"cool-rock-songs-to-learn-on-guitar")</f>
        <v>cool-rock-songs-to-learn-on-guitar</v>
      </c>
      <c r="B1903" s="3" t="s">
        <v>3804</v>
      </c>
      <c r="C1903" s="3" t="s">
        <v>3805</v>
      </c>
    </row>
    <row r="1904" ht="15.75" customHeight="1">
      <c r="A1904" s="3" t="str">
        <f>IFERROR(__xludf.DUMMYFUNCTION("LOWER(SUBSTITUTE(REGEXREPLACE(B1904, ""[^a-zA-Z\s]"", """"), "" "", ""-""))"),"can-i-learn-arabic-on-duolingo")</f>
        <v>can-i-learn-arabic-on-duolingo</v>
      </c>
      <c r="B1904" s="3" t="s">
        <v>3806</v>
      </c>
      <c r="C1904" s="3" t="s">
        <v>3807</v>
      </c>
    </row>
    <row r="1905" ht="15.75" customHeight="1">
      <c r="A1905" s="3" t="str">
        <f>IFERROR(__xludf.DUMMYFUNCTION("LOWER(SUBSTITUTE(REGEXREPLACE(B1905, ""[^a-zA-Z\s]"", """"), "" "", ""-""))"),"is-the-flute-hard-to-learn")</f>
        <v>is-the-flute-hard-to-learn</v>
      </c>
      <c r="B1905" s="3" t="s">
        <v>3808</v>
      </c>
      <c r="C1905" s="3" t="s">
        <v>3809</v>
      </c>
    </row>
    <row r="1906" ht="15.75" customHeight="1">
      <c r="A1906" s="3" t="str">
        <f>IFERROR(__xludf.DUMMYFUNCTION("LOWER(SUBSTITUTE(REGEXREPLACE(B1906, ""[^a-zA-Z\s]"", """"), "" "", ""-""))"),"fisher-price-toys-laugh-and-learn")</f>
        <v>fisher-price-toys-laugh-and-learn</v>
      </c>
      <c r="B1906" s="3" t="s">
        <v>3810</v>
      </c>
      <c r="C1906" s="3" t="s">
        <v>3811</v>
      </c>
    </row>
    <row r="1907" ht="15.75" customHeight="1">
      <c r="A1907" s="3" t="str">
        <f>IFERROR(__xludf.DUMMYFUNCTION("LOWER(SUBSTITUTE(REGEXREPLACE(B1907, ""[^a-zA-Z\s]"", """"), "" "", ""-""))"),"wake-up--learn-coffee-mug")</f>
        <v>wake-up--learn-coffee-mug</v>
      </c>
      <c r="B1907" s="3" t="s">
        <v>3812</v>
      </c>
      <c r="C1907" s="3" t="s">
        <v>3813</v>
      </c>
    </row>
    <row r="1908" ht="15.75" customHeight="1">
      <c r="A1908" s="3" t="str">
        <f>IFERROR(__xludf.DUMMYFUNCTION("LOWER(SUBSTITUTE(REGEXREPLACE(B1908, ""[^a-zA-Z\s]"", """"), "" "", ""-""))"),"hogwarts-legacy-learn-the-password-from-scrope")</f>
        <v>hogwarts-legacy-learn-the-password-from-scrope</v>
      </c>
      <c r="B1908" s="3" t="s">
        <v>3814</v>
      </c>
      <c r="C1908" s="3" t="s">
        <v>3815</v>
      </c>
    </row>
    <row r="1909" ht="15.75" customHeight="1">
      <c r="A1909" s="3" t="str">
        <f>IFERROR(__xludf.DUMMYFUNCTION("LOWER(SUBSTITUTE(REGEXREPLACE(B1909, ""[^a-zA-Z\s]"", """"), "" "", ""-""))"),"can-crows-learn-to-speak")</f>
        <v>can-crows-learn-to-speak</v>
      </c>
      <c r="B1909" s="3" t="s">
        <v>3816</v>
      </c>
      <c r="C1909" s="3" t="s">
        <v>3817</v>
      </c>
    </row>
    <row r="1910" ht="15.75" customHeight="1">
      <c r="A1910" s="3" t="str">
        <f>IFERROR(__xludf.DUMMYFUNCTION("LOWER(SUBSTITUTE(REGEXREPLACE(B1910, ""[^a-zA-Z\s]"", """"), "" "", ""-""))"),"how-to-learn-to-juggle-a-soccer-ball")</f>
        <v>how-to-learn-to-juggle-a-soccer-ball</v>
      </c>
      <c r="B1910" s="3" t="s">
        <v>3818</v>
      </c>
      <c r="C1910" s="3" t="s">
        <v>3819</v>
      </c>
    </row>
    <row r="1911" ht="15.75" customHeight="1">
      <c r="A1911" s="3" t="str">
        <f>IFERROR(__xludf.DUMMYFUNCTION("LOWER(SUBSTITUTE(REGEXREPLACE(B1911, ""[^a-zA-Z\s]"", """"), "" "", ""-""))"),"song-to-learn-the-states")</f>
        <v>song-to-learn-the-states</v>
      </c>
      <c r="B1911" s="3" t="s">
        <v>3820</v>
      </c>
      <c r="C1911" s="3" t="s">
        <v>3821</v>
      </c>
    </row>
    <row r="1912" ht="15.75" customHeight="1">
      <c r="A1912" s="3" t="str">
        <f>IFERROR(__xludf.DUMMYFUNCTION("LOWER(SUBSTITUTE(REGEXREPLACE(B1912, ""[^a-zA-Z\s]"", """"), "" "", ""-""))"),"is-it-hard-to-learn-to-ride-a-motorcycle")</f>
        <v>is-it-hard-to-learn-to-ride-a-motorcycle</v>
      </c>
      <c r="B1912" s="3" t="s">
        <v>3822</v>
      </c>
      <c r="C1912" s="3" t="s">
        <v>3823</v>
      </c>
    </row>
    <row r="1913" ht="15.75" customHeight="1">
      <c r="A1913" s="3" t="str">
        <f>IFERROR(__xludf.DUMMYFUNCTION("LOWER(SUBSTITUTE(REGEXREPLACE(B1913, ""[^a-zA-Z\s]"", """"), "" "", ""-""))"),"learn-to-play-tennis-adults")</f>
        <v>learn-to-play-tennis-adults</v>
      </c>
      <c r="B1913" s="3" t="s">
        <v>3824</v>
      </c>
      <c r="C1913" s="3" t="s">
        <v>3825</v>
      </c>
    </row>
    <row r="1914" ht="15.75" customHeight="1">
      <c r="A1914" s="3" t="str">
        <f>IFERROR(__xludf.DUMMYFUNCTION("LOWER(SUBSTITUTE(REGEXREPLACE(B1914, ""[^a-zA-Z\s]"", """"), "" "", ""-""))"),"author-learn-emotional-intelligence-the-key-determiner-of-success-course")</f>
        <v>author-learn-emotional-intelligence-the-key-determiner-of-success-course</v>
      </c>
      <c r="B1914" s="3" t="s">
        <v>3826</v>
      </c>
      <c r="C1914" s="3" t="s">
        <v>3827</v>
      </c>
    </row>
    <row r="1915" ht="15.75" customHeight="1">
      <c r="A1915" s="3" t="str">
        <f>IFERROR(__xludf.DUMMYFUNCTION("LOWER(SUBSTITUTE(REGEXREPLACE(B1915, ""[^a-zA-Z\s]"", """"), "" "", ""-""))"),"learn-from-lucas-reviews")</f>
        <v>learn-from-lucas-reviews</v>
      </c>
      <c r="B1915" s="3" t="s">
        <v>3828</v>
      </c>
      <c r="C1915" s="3" t="s">
        <v>3829</v>
      </c>
    </row>
    <row r="1916" ht="15.75" customHeight="1">
      <c r="A1916" s="3" t="str">
        <f>IFERROR(__xludf.DUMMYFUNCTION("LOWER(SUBSTITUTE(REGEXREPLACE(B1916, ""[^a-zA-Z\s]"", """"), "" "", ""-""))"),"learn-butterfly-stroke")</f>
        <v>learn-butterfly-stroke</v>
      </c>
      <c r="B1916" s="3" t="s">
        <v>3830</v>
      </c>
      <c r="C1916" s="3" t="s">
        <v>3831</v>
      </c>
    </row>
    <row r="1917" ht="15.75" customHeight="1">
      <c r="A1917" s="3" t="str">
        <f>IFERROR(__xludf.DUMMYFUNCTION("LOWER(SUBSTITUTE(REGEXREPLACE(B1917, ""[^a-zA-Z\s]"", """"), "" "", ""-""))"),"how-to-learn-sashimi-stardew-valley")</f>
        <v>how-to-learn-sashimi-stardew-valley</v>
      </c>
      <c r="B1917" s="3" t="s">
        <v>3832</v>
      </c>
      <c r="C1917" s="3" t="s">
        <v>3833</v>
      </c>
    </row>
    <row r="1918" ht="15.75" customHeight="1">
      <c r="A1918" s="3" t="str">
        <f>IFERROR(__xludf.DUMMYFUNCTION("LOWER(SUBSTITUTE(REGEXREPLACE(B1918, ""[^a-zA-Z\s]"", """"), "" "", ""-""))"),"if-you-want-to-be-happy-you-have-to-let-go-of-the-past-and-learn-to-sink-into-the-present-moment")</f>
        <v>if-you-want-to-be-happy-you-have-to-let-go-of-the-past-and-learn-to-sink-into-the-present-moment</v>
      </c>
      <c r="B1918" s="3" t="s">
        <v>667</v>
      </c>
      <c r="C1918" s="3" t="s">
        <v>3834</v>
      </c>
    </row>
    <row r="1919" ht="15.75" customHeight="1">
      <c r="A1919" s="3" t="str">
        <f>IFERROR(__xludf.DUMMYFUNCTION("LOWER(SUBSTITUTE(REGEXREPLACE(B1919, ""[^a-zA-Z\s]"", """"), "" "", ""-""))"),"easy-song-to-learn-on-electric-guitar")</f>
        <v>easy-song-to-learn-on-electric-guitar</v>
      </c>
      <c r="B1919" s="3" t="s">
        <v>3835</v>
      </c>
      <c r="C1919" s="3" t="s">
        <v>3836</v>
      </c>
    </row>
    <row r="1920" ht="15.75" customHeight="1">
      <c r="A1920" s="3" t="str">
        <f>IFERROR(__xludf.DUMMYFUNCTION("LOWER(SUBSTITUTE(REGEXREPLACE(B1920, ""[^a-zA-Z\s]"", """"), "" "", ""-""))"),"pokemon-that-can-learn-dragon-claw")</f>
        <v>pokemon-that-can-learn-dragon-claw</v>
      </c>
      <c r="B1920" s="3" t="s">
        <v>3837</v>
      </c>
      <c r="C1920" s="3" t="s">
        <v>3838</v>
      </c>
    </row>
    <row r="1921" ht="15.75" customHeight="1">
      <c r="A1921" s="3" t="str">
        <f>IFERROR(__xludf.DUMMYFUNCTION("LOWER(SUBSTITUTE(REGEXREPLACE(B1921, ""[^a-zA-Z\s]"", """"), "" "", ""-""))"),"easy-songs-to-learn-singing")</f>
        <v>easy-songs-to-learn-singing</v>
      </c>
      <c r="B1921" s="3" t="s">
        <v>3839</v>
      </c>
      <c r="C1921" s="3" t="s">
        <v>3840</v>
      </c>
    </row>
    <row r="1922" ht="15.75" customHeight="1">
      <c r="A1922" s="3" t="str">
        <f>IFERROR(__xludf.DUMMYFUNCTION("LOWER(SUBSTITUTE(REGEXREPLACE(B1922, ""[^a-zA-Z\s]"", """"), "" "", ""-""))"),"you-are-not-the-exception-you-will-never-learn-your-lesson")</f>
        <v>you-are-not-the-exception-you-will-never-learn-your-lesson</v>
      </c>
      <c r="B1922" s="3" t="s">
        <v>3841</v>
      </c>
      <c r="C1922" s="3" t="s">
        <v>3842</v>
      </c>
    </row>
    <row r="1923" ht="15.75" customHeight="1">
      <c r="A1923" s="3" t="str">
        <f>IFERROR(__xludf.DUMMYFUNCTION("LOWER(SUBSTITUTE(REGEXREPLACE(B1923, ""[^a-zA-Z\s]"", """"), "" "", ""-""))"),"learn-high-valyrian")</f>
        <v>learn-high-valyrian</v>
      </c>
      <c r="B1923" s="3" t="s">
        <v>3843</v>
      </c>
      <c r="C1923" s="3" t="s">
        <v>3844</v>
      </c>
    </row>
    <row r="1924" ht="15.75" customHeight="1">
      <c r="A1924" s="3" t="str">
        <f>IFERROR(__xludf.DUMMYFUNCTION("LOWER(SUBSTITUTE(REGEXREPLACE(B1924, ""[^a-zA-Z\s]"", """"), "" "", ""-""))"),"learn-serve-lead-")</f>
        <v>learn-serve-lead-</v>
      </c>
      <c r="B1924" s="3" t="s">
        <v>3845</v>
      </c>
      <c r="C1924" s="3" t="s">
        <v>3846</v>
      </c>
    </row>
    <row r="1925" ht="15.75" customHeight="1">
      <c r="A1925" s="3" t="str">
        <f>IFERROR(__xludf.DUMMYFUNCTION("LOWER(SUBSTITUTE(REGEXREPLACE(B1925, ""[^a-zA-Z\s]"", """"), "" "", ""-""))"),"bruin-learn")</f>
        <v>bruin-learn</v>
      </c>
      <c r="B1925" s="3" t="s">
        <v>3847</v>
      </c>
      <c r="C1925" s="3" t="s">
        <v>3848</v>
      </c>
    </row>
    <row r="1926" ht="15.75" customHeight="1">
      <c r="A1926" s="3" t="str">
        <f>IFERROR(__xludf.DUMMYFUNCTION("LOWER(SUBSTITUTE(REGEXREPLACE(B1926, ""[^a-zA-Z\s]"", """"), "" "", ""-""))"),"remove-learn-about-this-picture")</f>
        <v>remove-learn-about-this-picture</v>
      </c>
      <c r="B1926" s="3" t="s">
        <v>3849</v>
      </c>
      <c r="C1926" s="3" t="s">
        <v>3850</v>
      </c>
    </row>
    <row r="1927" ht="15.75" customHeight="1">
      <c r="A1927" s="3" t="str">
        <f>IFERROR(__xludf.DUMMYFUNCTION("LOWER(SUBSTITUTE(REGEXREPLACE(B1927, ""[^a-zA-Z\s]"", """"), "" "", ""-""))"),"how-can-i-learn-data-entry-for-free")</f>
        <v>how-can-i-learn-data-entry-for-free</v>
      </c>
      <c r="B1927" s="3" t="s">
        <v>3851</v>
      </c>
      <c r="C1927" s="3" t="s">
        <v>3852</v>
      </c>
    </row>
    <row r="1928" ht="15.75" customHeight="1">
      <c r="A1928" s="3" t="str">
        <f>IFERROR(__xludf.DUMMYFUNCTION("LOWER(SUBSTITUTE(REGEXREPLACE(B1928, ""[^a-zA-Z\s]"", """"), "" "", ""-""))"),"limitless-upgrade-your-brain-learn-anything-faster-and-unlock-your-exceptional-life")</f>
        <v>limitless-upgrade-your-brain-learn-anything-faster-and-unlock-your-exceptional-life</v>
      </c>
      <c r="B1928" s="3" t="s">
        <v>3853</v>
      </c>
      <c r="C1928" s="3" t="s">
        <v>3854</v>
      </c>
    </row>
    <row r="1929" ht="15.75" customHeight="1">
      <c r="A1929" s="3" t="str">
        <f>IFERROR(__xludf.DUMMYFUNCTION("LOWER(SUBSTITUTE(REGEXREPLACE(B1929, ""[^a-zA-Z\s]"", """"), "" "", ""-""))"),"best-martial-arts-to-learn")</f>
        <v>best-martial-arts-to-learn</v>
      </c>
      <c r="B1929" s="3" t="s">
        <v>3855</v>
      </c>
      <c r="C1929" s="3" t="s">
        <v>3856</v>
      </c>
    </row>
    <row r="1930" ht="15.75" customHeight="1">
      <c r="A1930" s="3" t="str">
        <f>IFERROR(__xludf.DUMMYFUNCTION("LOWER(SUBSTITUTE(REGEXREPLACE(B1930, ""[^a-zA-Z\s]"", """"), "" "", ""-""))"),"is-it-hard-to-learn-how-to-snowboard")</f>
        <v>is-it-hard-to-learn-how-to-snowboard</v>
      </c>
      <c r="B1930" s="3" t="s">
        <v>3857</v>
      </c>
      <c r="C1930" s="3" t="s">
        <v>3858</v>
      </c>
    </row>
    <row r="1931" ht="15.75" customHeight="1">
      <c r="A1931" s="3" t="str">
        <f>IFERROR(__xludf.DUMMYFUNCTION("LOWER(SUBSTITUTE(REGEXREPLACE(B1931, ""[^a-zA-Z\s]"", """"), "" "", ""-""))"),"children-learn-what-they-live-by-dorothy-law-nolte")</f>
        <v>children-learn-what-they-live-by-dorothy-law-nolte</v>
      </c>
      <c r="B1931" s="3" t="s">
        <v>3859</v>
      </c>
      <c r="C1931" s="3" t="s">
        <v>3860</v>
      </c>
    </row>
    <row r="1932" ht="15.75" customHeight="1">
      <c r="A1932" s="3" t="str">
        <f>IFERROR(__xludf.DUMMYFUNCTION("LOWER(SUBSTITUTE(REGEXREPLACE(B1932, ""[^a-zA-Z\s]"", """"), "" "", ""-""))"),"learn-how-to-tattoo-for-beginners")</f>
        <v>learn-how-to-tattoo-for-beginners</v>
      </c>
      <c r="B1932" s="3" t="s">
        <v>3861</v>
      </c>
      <c r="C1932" s="3" t="s">
        <v>3862</v>
      </c>
    </row>
    <row r="1933" ht="15.75" customHeight="1">
      <c r="A1933" s="3" t="str">
        <f>IFERROR(__xludf.DUMMYFUNCTION("LOWER(SUBSTITUTE(REGEXREPLACE(B1933, ""[^a-zA-Z\s]"", """"), "" "", ""-""))"),"learn-spanish-dallas")</f>
        <v>learn-spanish-dallas</v>
      </c>
      <c r="B1933" s="3" t="s">
        <v>3863</v>
      </c>
      <c r="C1933" s="3" t="s">
        <v>3864</v>
      </c>
    </row>
    <row r="1934" ht="15.75" customHeight="1">
      <c r="A1934" s="3" t="str">
        <f>IFERROR(__xludf.DUMMYFUNCTION("LOWER(SUBSTITUTE(REGEXREPLACE(B1934, ""[^a-zA-Z\s]"", """"), "" "", ""-""))"),"is-the-violin-hard-to-learn")</f>
        <v>is-the-violin-hard-to-learn</v>
      </c>
      <c r="B1934" s="3" t="s">
        <v>3865</v>
      </c>
      <c r="C1934" s="3" t="s">
        <v>3866</v>
      </c>
    </row>
    <row r="1935" ht="15.75" customHeight="1">
      <c r="A1935" s="3" t="str">
        <f>IFERROR(__xludf.DUMMYFUNCTION("LOWER(SUBSTITUTE(REGEXREPLACE(B1935, ""[^a-zA-Z\s]"", """"), "" "", ""-""))"),"learn-to-draw-american-traditional-tattoos")</f>
        <v>learn-to-draw-american-traditional-tattoos</v>
      </c>
      <c r="B1935" s="3" t="s">
        <v>3867</v>
      </c>
      <c r="C1935" s="3" t="s">
        <v>3868</v>
      </c>
    </row>
    <row r="1936" ht="15.75" customHeight="1">
      <c r="A1936" s="3" t="str">
        <f>IFERROR(__xludf.DUMMYFUNCTION("LOWER(SUBSTITUTE(REGEXREPLACE(B1936, ""[^a-zA-Z\s]"", """"), "" "", ""-""))"),"learn-to-play-piano-books")</f>
        <v>learn-to-play-piano-books</v>
      </c>
      <c r="B1936" s="3" t="s">
        <v>3869</v>
      </c>
      <c r="C1936" s="3" t="s">
        <v>3870</v>
      </c>
    </row>
    <row r="1937" ht="15.75" customHeight="1">
      <c r="A1937" s="3" t="str">
        <f>IFERROR(__xludf.DUMMYFUNCTION("LOWER(SUBSTITUTE(REGEXREPLACE(B1937, ""[^a-zA-Z\s]"", """"), "" "", ""-""))"),"learn-to-paint-flowers")</f>
        <v>learn-to-paint-flowers</v>
      </c>
      <c r="B1937" s="3" t="s">
        <v>3871</v>
      </c>
      <c r="C1937" s="3" t="s">
        <v>3872</v>
      </c>
    </row>
    <row r="1938" ht="15.75" customHeight="1">
      <c r="A1938" s="3" t="str">
        <f>IFERROR(__xludf.DUMMYFUNCTION("LOWER(SUBSTITUTE(REGEXREPLACE(B1938, ""[^a-zA-Z\s]"", """"), "" "", ""-""))"),"learn-emotional-intelligence-the-key-determiner-of-success-course")</f>
        <v>learn-emotional-intelligence-the-key-determiner-of-success-course</v>
      </c>
      <c r="B1938" s="3" t="s">
        <v>3873</v>
      </c>
      <c r="C1938" s="3" t="s">
        <v>3874</v>
      </c>
    </row>
    <row r="1939" ht="15.75" customHeight="1">
      <c r="A1939" s="3" t="str">
        <f>IFERROR(__xludf.DUMMYFUNCTION("LOWER(SUBSTITUTE(REGEXREPLACE(B1939, ""[^a-zA-Z\s]"", """"), "" "", ""-""))"),"aamc-learn-serve-lead-")</f>
        <v>aamc-learn-serve-lead-</v>
      </c>
      <c r="B1939" s="3" t="s">
        <v>3875</v>
      </c>
      <c r="C1939" s="3" t="s">
        <v>3876</v>
      </c>
    </row>
    <row r="1940" ht="15.75" customHeight="1">
      <c r="A1940" s="3" t="str">
        <f>IFERROR(__xludf.DUMMYFUNCTION("LOWER(SUBSTITUTE(REGEXREPLACE(B1940, ""[^a-zA-Z\s]"", """"), "" "", ""-""))"),"how-to-learn-to-do-a-backflip-on-a-trampoline")</f>
        <v>how-to-learn-to-do-a-backflip-on-a-trampoline</v>
      </c>
      <c r="B1940" s="3" t="s">
        <v>3877</v>
      </c>
      <c r="C1940" s="3" t="s">
        <v>3878</v>
      </c>
    </row>
    <row r="1941" ht="15.75" customHeight="1">
      <c r="A1941" s="3" t="str">
        <f>IFERROR(__xludf.DUMMYFUNCTION("LOWER(SUBSTITUTE(REGEXREPLACE(B1941, ""[^a-zA-Z\s]"", """"), "" "", ""-""))"),"easy-language-to-learn-for-spanish-speakers")</f>
        <v>easy-language-to-learn-for-spanish-speakers</v>
      </c>
      <c r="B1941" s="3" t="s">
        <v>3879</v>
      </c>
      <c r="C1941" s="3" t="s">
        <v>3880</v>
      </c>
    </row>
    <row r="1942" ht="15.75" customHeight="1">
      <c r="A1942" s="3" t="str">
        <f>IFERROR(__xludf.DUMMYFUNCTION("LOWER(SUBSTITUTE(REGEXREPLACE(B1942, ""[^a-zA-Z\s]"", """"), "" "", ""-""))"),"does-mash-ever-learn-magic")</f>
        <v>does-mash-ever-learn-magic</v>
      </c>
      <c r="B1942" s="3" t="s">
        <v>3881</v>
      </c>
      <c r="C1942" s="3" t="s">
        <v>3882</v>
      </c>
    </row>
    <row r="1943" ht="15.75" customHeight="1">
      <c r="A1943" s="3" t="str">
        <f>IFERROR(__xludf.DUMMYFUNCTION("LOWER(SUBSTITUTE(REGEXREPLACE(B1943, ""[^a-zA-Z\s]"", """"), "" "", ""-""))"),"when-do-the-straw-hats-learn-haki")</f>
        <v>when-do-the-straw-hats-learn-haki</v>
      </c>
      <c r="B1943" s="3" t="s">
        <v>3883</v>
      </c>
      <c r="C1943" s="3" t="s">
        <v>3884</v>
      </c>
    </row>
    <row r="1944" ht="15.75" customHeight="1">
      <c r="A1944" s="3" t="str">
        <f>IFERROR(__xludf.DUMMYFUNCTION("LOWER(SUBSTITUTE(REGEXREPLACE(B1944, ""[^a-zA-Z\s]"", """"), "" "", ""-""))"),"learn-about-this-picture")</f>
        <v>learn-about-this-picture</v>
      </c>
      <c r="B1944" s="3" t="s">
        <v>3885</v>
      </c>
      <c r="C1944" s="3" t="s">
        <v>3886</v>
      </c>
    </row>
    <row r="1945" ht="15.75" customHeight="1">
      <c r="A1945" s="3" t="str">
        <f>IFERROR(__xludf.DUMMYFUNCTION("LOWER(SUBSTITUTE(REGEXREPLACE(B1945, ""[^a-zA-Z\s]"", """"), "" "", ""-""))"),"easiest-instrument-to-learn-reddit")</f>
        <v>easiest-instrument-to-learn-reddit</v>
      </c>
      <c r="B1945" s="3" t="s">
        <v>3887</v>
      </c>
      <c r="C1945" s="3" t="s">
        <v>3888</v>
      </c>
    </row>
    <row r="1946" ht="15.75" customHeight="1">
      <c r="A1946" s="3" t="str">
        <f>IFERROR(__xludf.DUMMYFUNCTION("LOWER(SUBSTITUTE(REGEXREPLACE(B1946, ""[^a-zA-Z\s]"", """"), "" "", ""-""))"),"woobles-learn")</f>
        <v>woobles-learn</v>
      </c>
      <c r="B1946" s="3" t="s">
        <v>3889</v>
      </c>
      <c r="C1946" s="3" t="s">
        <v>3890</v>
      </c>
    </row>
    <row r="1947" ht="15.75" customHeight="1">
      <c r="A1947" s="3" t="str">
        <f>IFERROR(__xludf.DUMMYFUNCTION("LOWER(SUBSTITUTE(REGEXREPLACE(B1947, ""[^a-zA-Z\s]"", """"), "" "", ""-""))"),"woobles-learn-to-crochet")</f>
        <v>woobles-learn-to-crochet</v>
      </c>
      <c r="B1947" s="3" t="s">
        <v>3891</v>
      </c>
      <c r="C1947" s="3" t="s">
        <v>3892</v>
      </c>
    </row>
    <row r="1948" ht="15.75" customHeight="1">
      <c r="A1948" s="3" t="str">
        <f>IFERROR(__xludf.DUMMYFUNCTION("LOWER(SUBSTITUTE(REGEXREPLACE(B1948, ""[^a-zA-Z\s]"", """"), "" "", ""-""))"),"how-to-learn-to-tattoo-at-home")</f>
        <v>how-to-learn-to-tattoo-at-home</v>
      </c>
      <c r="B1948" s="3" t="s">
        <v>3893</v>
      </c>
      <c r="C1948" s="3" t="s">
        <v>3894</v>
      </c>
    </row>
    <row r="1949" ht="15.75" customHeight="1">
      <c r="A1949" s="3" t="str">
        <f>IFERROR(__xludf.DUMMYFUNCTION("LOWER(SUBSTITUTE(REGEXREPLACE(B1949, ""[^a-zA-Z\s]"", """"), "" "", ""-""))"),"learn-button-on-genie-")</f>
        <v>learn-button-on-genie-</v>
      </c>
      <c r="B1949" s="3" t="s">
        <v>3895</v>
      </c>
      <c r="C1949" s="3" t="s">
        <v>3896</v>
      </c>
    </row>
    <row r="1950" ht="15.75" customHeight="1">
      <c r="A1950" s="3" t="str">
        <f>IFERROR(__xludf.DUMMYFUNCTION("LOWER(SUBSTITUTE(REGEXREPLACE(B1950, ""[^a-zA-Z\s]"", """"), "" "", ""-""))"),"is-it-hard-to-learn-the-violin")</f>
        <v>is-it-hard-to-learn-the-violin</v>
      </c>
      <c r="B1950" s="3" t="s">
        <v>3897</v>
      </c>
      <c r="C1950" s="3" t="s">
        <v>3898</v>
      </c>
    </row>
    <row r="1951" ht="15.75" customHeight="1">
      <c r="A1951" s="3" t="str">
        <f>IFERROR(__xludf.DUMMYFUNCTION("LOWER(SUBSTITUTE(REGEXREPLACE(B1951, ""[^a-zA-Z\s]"", """"), "" "", ""-""))"),"scikit-learn-tsne")</f>
        <v>scikit-learn-tsne</v>
      </c>
      <c r="B1951" s="3" t="s">
        <v>3899</v>
      </c>
      <c r="C1951" s="3" t="s">
        <v>3900</v>
      </c>
    </row>
    <row r="1952" ht="15.75" customHeight="1">
      <c r="A1952" s="3" t="str">
        <f>IFERROR(__xludf.DUMMYFUNCTION("LOWER(SUBSTITUTE(REGEXREPLACE(B1952, ""[^a-zA-Z\s]"", """"), "" "", ""-""))"),"fisher-price-laugh-and-learn-logo")</f>
        <v>fisher-price-laugh-and-learn-logo</v>
      </c>
      <c r="B1952" s="3" t="s">
        <v>3901</v>
      </c>
      <c r="C1952" s="3" t="s">
        <v>3902</v>
      </c>
    </row>
    <row r="1953" ht="15.75" customHeight="1">
      <c r="A1953" s="3" t="str">
        <f>IFERROR(__xludf.DUMMYFUNCTION("LOWER(SUBSTITUTE(REGEXREPLACE(B1953, ""[^a-zA-Z\s]"", """"), "" "", ""-""))"),"learn-to-ride-a-harley")</f>
        <v>learn-to-ride-a-harley</v>
      </c>
      <c r="B1953" s="3" t="s">
        <v>3903</v>
      </c>
      <c r="C1953" s="3" t="s">
        <v>3904</v>
      </c>
    </row>
    <row r="1954" ht="15.75" customHeight="1">
      <c r="A1954" s="3" t="str">
        <f>IFERROR(__xludf.DUMMYFUNCTION("LOWER(SUBSTITUTE(REGEXREPLACE(B1954, ""[^a-zA-Z\s]"", """"), "" "", ""-""))"),"what-resources-can-best-help-you-learn-about-the-terrain-in-a-particular-area-before-you-arrive")</f>
        <v>what-resources-can-best-help-you-learn-about-the-terrain-in-a-particular-area-before-you-arrive</v>
      </c>
      <c r="B1954" s="3" t="s">
        <v>3905</v>
      </c>
      <c r="C1954" s="3" t="s">
        <v>3906</v>
      </c>
    </row>
    <row r="1955" ht="15.75" customHeight="1">
      <c r="A1955" s="3" t="str">
        <f>IFERROR(__xludf.DUMMYFUNCTION("LOWER(SUBSTITUTE(REGEXREPLACE(B1955, ""[^a-zA-Z\s]"", """"), "" "", ""-""))"),"how-long-to-learn-how-to-swim")</f>
        <v>how-long-to-learn-how-to-swim</v>
      </c>
      <c r="B1955" s="3" t="s">
        <v>3907</v>
      </c>
      <c r="C1955" s="3" t="s">
        <v>3908</v>
      </c>
    </row>
    <row r="1956" ht="15.75" customHeight="1">
      <c r="A1956" s="3" t="str">
        <f>IFERROR(__xludf.DUMMYFUNCTION("LOWER(SUBSTITUTE(REGEXREPLACE(B1956, ""[^a-zA-Z\s]"", """"), "" "", ""-""))"),"learn-basic-vietnamese")</f>
        <v>learn-basic-vietnamese</v>
      </c>
      <c r="B1956" s="3" t="s">
        <v>3909</v>
      </c>
      <c r="C1956" s="3" t="s">
        <v>3910</v>
      </c>
    </row>
    <row r="1957" ht="15.75" customHeight="1">
      <c r="A1957" s="3" t="str">
        <f>IFERROR(__xludf.DUMMYFUNCTION("LOWER(SUBSTITUTE(REGEXREPLACE(B1957, ""[^a-zA-Z\s]"", """"), "" "", ""-""))"),"is-it-hard-to-learn-how-to-crochet")</f>
        <v>is-it-hard-to-learn-how-to-crochet</v>
      </c>
      <c r="B1957" s="3" t="s">
        <v>3911</v>
      </c>
      <c r="C1957" s="3" t="s">
        <v>3912</v>
      </c>
    </row>
    <row r="1958" ht="15.75" customHeight="1">
      <c r="A1958" s="3" t="str">
        <f>IFERROR(__xludf.DUMMYFUNCTION("LOWER(SUBSTITUTE(REGEXREPLACE(B1958, ""[^a-zA-Z\s]"", """"), "" "", ""-""))"),"can-rats-learn-to-avoid-traps")</f>
        <v>can-rats-learn-to-avoid-traps</v>
      </c>
      <c r="B1958" s="3" t="s">
        <v>3913</v>
      </c>
      <c r="C1958" s="3" t="s">
        <v>3914</v>
      </c>
    </row>
    <row r="1959" ht="15.75" customHeight="1">
      <c r="A1959" s="3" t="str">
        <f>IFERROR(__xludf.DUMMYFUNCTION("LOWER(SUBSTITUTE(REGEXREPLACE(B1959, ""[^a-zA-Z\s]"", """"), "" "", ""-""))"),"best-fighting-style-to-learn-for-selfdefense")</f>
        <v>best-fighting-style-to-learn-for-selfdefense</v>
      </c>
      <c r="B1959" s="3" t="s">
        <v>3915</v>
      </c>
      <c r="C1959" s="3" t="s">
        <v>3916</v>
      </c>
    </row>
    <row r="1960" ht="15.75" customHeight="1">
      <c r="A1960" s="3" t="str">
        <f>IFERROR(__xludf.DUMMYFUNCTION("LOWER(SUBSTITUTE(REGEXREPLACE(B1960, ""[^a-zA-Z\s]"", """"), "" "", ""-""))"),"easy-to-learn-electric-guitar-songs")</f>
        <v>easy-to-learn-electric-guitar-songs</v>
      </c>
      <c r="B1960" s="3" t="s">
        <v>3917</v>
      </c>
      <c r="C1960" s="3" t="s">
        <v>3918</v>
      </c>
    </row>
    <row r="1961" ht="15.75" customHeight="1">
      <c r="A1961" s="3" t="str">
        <f>IFERROR(__xludf.DUMMYFUNCTION("LOWER(SUBSTITUTE(REGEXREPLACE(B1961, ""[^a-zA-Z\s]"", """"), "" "", ""-""))"),"best-kpop-dances-to-learn")</f>
        <v>best-kpop-dances-to-learn</v>
      </c>
      <c r="B1961" s="3" t="s">
        <v>3919</v>
      </c>
      <c r="C1961" s="3" t="s">
        <v>3920</v>
      </c>
    </row>
    <row r="1962" ht="15.75" customHeight="1">
      <c r="A1962" s="3" t="str">
        <f>IFERROR(__xludf.DUMMYFUNCTION("LOWER(SUBSTITUTE(REGEXREPLACE(B1962, ""[^a-zA-Z\s]"", """"), "" "", ""-""))"),"fisher-price-laugh-and-learn-wake-up-and-learn-coffee-mug")</f>
        <v>fisher-price-laugh-and-learn-wake-up-and-learn-coffee-mug</v>
      </c>
      <c r="B1962" s="3" t="s">
        <v>3921</v>
      </c>
      <c r="C1962" s="3" t="s">
        <v>3922</v>
      </c>
    </row>
    <row r="1963" ht="15.75" customHeight="1">
      <c r="A1963" s="3" t="str">
        <f>IFERROR(__xludf.DUMMYFUNCTION("LOWER(SUBSTITUTE(REGEXREPLACE(B1963, ""[^a-zA-Z\s]"", """"), "" "", ""-""))"),"learn-a-song-on-guitar")</f>
        <v>learn-a-song-on-guitar</v>
      </c>
      <c r="B1963" s="3" t="s">
        <v>3923</v>
      </c>
      <c r="C1963" s="3" t="s">
        <v>3924</v>
      </c>
    </row>
    <row r="1964" ht="15.75" customHeight="1">
      <c r="A1964" s="3" t="str">
        <f>IFERROR(__xludf.DUMMYFUNCTION("LOWER(SUBSTITUTE(REGEXREPLACE(B1964, ""[^a-zA-Z\s]"", """"), "" "", ""-""))"),"mix-and-learn-dj-table")</f>
        <v>mix-and-learn-dj-table</v>
      </c>
      <c r="B1964" s="3" t="s">
        <v>3925</v>
      </c>
      <c r="C1964" s="3" t="s">
        <v>3926</v>
      </c>
    </row>
    <row r="1965" ht="15.75" customHeight="1">
      <c r="A1965" s="3" t="str">
        <f>IFERROR(__xludf.DUMMYFUNCTION("LOWER(SUBSTITUTE(REGEXREPLACE(B1965, ""[^a-zA-Z\s]"", """"), "" "", ""-""))"),"learn-photoshop-singapore")</f>
        <v>learn-photoshop-singapore</v>
      </c>
      <c r="B1965" s="3" t="s">
        <v>3927</v>
      </c>
      <c r="C1965" s="3" t="s">
        <v>3928</v>
      </c>
    </row>
    <row r="1966" ht="15.75" customHeight="1">
      <c r="A1966" s="3" t="str">
        <f>IFERROR(__xludf.DUMMYFUNCTION("LOWER(SUBSTITUTE(REGEXREPLACE(B1966, ""[^a-zA-Z\s]"", """"), "" "", ""-""))"),"learn-roblox-scripting")</f>
        <v>learn-roblox-scripting</v>
      </c>
      <c r="B1966" s="3" t="s">
        <v>3929</v>
      </c>
      <c r="C1966" s="3" t="s">
        <v>3930</v>
      </c>
    </row>
    <row r="1967" ht="15.75" customHeight="1">
      <c r="A1967" s="3" t="str">
        <f>IFERROR(__xludf.DUMMYFUNCTION("LOWER(SUBSTITUTE(REGEXREPLACE(B1967, ""[^a-zA-Z\s]"", """"), "" "", ""-""))"),"why-must-you-learn-to-recognize-key-characteristics-of-the-animal-you-are")</f>
        <v>why-must-you-learn-to-recognize-key-characteristics-of-the-animal-you-are</v>
      </c>
      <c r="B1967" s="3" t="s">
        <v>3931</v>
      </c>
      <c r="C1967" s="3" t="s">
        <v>3932</v>
      </c>
    </row>
    <row r="1968" ht="15.75" customHeight="1">
      <c r="A1968" s="3" t="str">
        <f>IFERROR(__xludf.DUMMYFUNCTION("LOWER(SUBSTITUTE(REGEXREPLACE(B1968, ""[^a-zA-Z\s]"", """"), "" "", ""-""))"),"is-it-hard-to-learn-to-snowboard")</f>
        <v>is-it-hard-to-learn-to-snowboard</v>
      </c>
      <c r="B1968" s="3" t="s">
        <v>3933</v>
      </c>
      <c r="C1968" s="3" t="s">
        <v>3934</v>
      </c>
    </row>
    <row r="1969" ht="15.75" customHeight="1">
      <c r="A1969" s="3" t="str">
        <f>IFERROR(__xludf.DUMMYFUNCTION("LOWER(SUBSTITUTE(REGEXREPLACE(B1969, ""[^a-zA-Z\s]"", """"), "" "", ""-""))"),"best-harmonica-to-learn-on")</f>
        <v>best-harmonica-to-learn-on</v>
      </c>
      <c r="B1969" s="3" t="s">
        <v>3935</v>
      </c>
      <c r="C1969" s="3" t="s">
        <v>3936</v>
      </c>
    </row>
    <row r="1970" ht="15.75" customHeight="1">
      <c r="A1970" s="3" t="str">
        <f>IFERROR(__xludf.DUMMYFUNCTION("LOWER(SUBSTITUTE(REGEXREPLACE(B1970, ""[^a-zA-Z\s]"", """"), "" "", ""-""))"),"learn-the-hard-way-manga")</f>
        <v>learn-the-hard-way-manga</v>
      </c>
      <c r="B1970" s="3" t="s">
        <v>3937</v>
      </c>
      <c r="C1970" s="3" t="s">
        <v>3938</v>
      </c>
    </row>
    <row r="1971" ht="15.75" customHeight="1">
      <c r="A1971" s="3" t="str">
        <f>IFERROR(__xludf.DUMMYFUNCTION("LOWER(SUBSTITUTE(REGEXREPLACE(B1971, ""[^a-zA-Z\s]"", """"), "" "", ""-""))"),"can-i-learn-guitar-in-a-month")</f>
        <v>can-i-learn-guitar-in-a-month</v>
      </c>
      <c r="B1971" s="3" t="s">
        <v>3939</v>
      </c>
      <c r="C1971" s="3" t="s">
        <v>3940</v>
      </c>
    </row>
    <row r="1972" ht="15.75" customHeight="1">
      <c r="A1972" s="3" t="str">
        <f>IFERROR(__xludf.DUMMYFUNCTION("LOWER(SUBSTITUTE(REGEXREPLACE(B1972, ""[^a-zA-Z\s]"", """"), "" "", ""-""))"),"how-to-learn-remote-closing")</f>
        <v>how-to-learn-remote-closing</v>
      </c>
      <c r="B1972" s="3" t="s">
        <v>3941</v>
      </c>
      <c r="C1972" s="3" t="s">
        <v>3942</v>
      </c>
    </row>
    <row r="1973" ht="15.75" customHeight="1">
      <c r="A1973" s="3" t="str">
        <f>IFERROR(__xludf.DUMMYFUNCTION("LOWER(SUBSTITUTE(REGEXREPLACE(B1973, ""[^a-zA-Z\s]"", """"), "" "", ""-""))"),"learn-dynatrace")</f>
        <v>learn-dynatrace</v>
      </c>
      <c r="B1973" s="3" t="s">
        <v>3943</v>
      </c>
      <c r="C1973" s="3" t="s">
        <v>3944</v>
      </c>
    </row>
    <row r="1974" ht="15.75" customHeight="1">
      <c r="A1974" s="3" t="str">
        <f>IFERROR(__xludf.DUMMYFUNCTION("LOWER(SUBSTITUTE(REGEXREPLACE(B1974, ""[^a-zA-Z\s]"", """"), "" "", ""-""))"),"learn-math-fast")</f>
        <v>learn-math-fast</v>
      </c>
      <c r="B1974" s="3" t="s">
        <v>3945</v>
      </c>
      <c r="C1974" s="3" t="s">
        <v>3946</v>
      </c>
    </row>
    <row r="1975" ht="15.75" customHeight="1">
      <c r="A1975" s="3" t="str">
        <f>IFERROR(__xludf.DUMMYFUNCTION("LOWER(SUBSTITUTE(REGEXREPLACE(B1975, ""[^a-zA-Z\s]"", """"), "" "", ""-""))"),"learn-how-to-freestyle")</f>
        <v>learn-how-to-freestyle</v>
      </c>
      <c r="B1975" s="3" t="s">
        <v>3947</v>
      </c>
      <c r="C1975" s="3" t="s">
        <v>3948</v>
      </c>
    </row>
    <row r="1976" ht="15.75" customHeight="1">
      <c r="A1976" s="3" t="str">
        <f>IFERROR(__xludf.DUMMYFUNCTION("LOWER(SUBSTITUTE(REGEXREPLACE(B1976, ""[^a-zA-Z\s]"", """"), "" "", ""-""))"),"best-d-program-to-learn")</f>
        <v>best-d-program-to-learn</v>
      </c>
      <c r="B1976" s="3" t="s">
        <v>3949</v>
      </c>
      <c r="C1976" s="3" t="s">
        <v>3950</v>
      </c>
    </row>
    <row r="1977" ht="15.75" customHeight="1">
      <c r="A1977" s="3" t="str">
        <f>IFERROR(__xludf.DUMMYFUNCTION("LOWER(SUBSTITUTE(REGEXREPLACE(B1977, ""[^a-zA-Z\s]"", """"), "" "", ""-""))"),"where-do-you-learn-cut-in-fire-red")</f>
        <v>where-do-you-learn-cut-in-fire-red</v>
      </c>
      <c r="B1977" s="3" t="s">
        <v>3951</v>
      </c>
      <c r="C1977" s="3" t="s">
        <v>3952</v>
      </c>
    </row>
    <row r="1978" ht="15.75" customHeight="1">
      <c r="A1978" s="3" t="str">
        <f>IFERROR(__xludf.DUMMYFUNCTION("LOWER(SUBSTITUTE(REGEXREPLACE(B1978, ""[^a-zA-Z\s]"", """"), "" "", ""-""))"),"fisherprice-laugh--learn-baby-activity-center-crawl-around-car")</f>
        <v>fisherprice-laugh--learn-baby-activity-center-crawl-around-car</v>
      </c>
      <c r="B1978" s="3" t="s">
        <v>3953</v>
      </c>
      <c r="C1978" s="3" t="s">
        <v>3954</v>
      </c>
    </row>
    <row r="1979" ht="15.75" customHeight="1">
      <c r="A1979" s="3" t="str">
        <f>IFERROR(__xludf.DUMMYFUNCTION("LOWER(SUBSTITUTE(REGEXREPLACE(B1979, ""[^a-zA-Z\s]"", """"), "" "", ""-""))"),"is-saxophone-hard-to-learn")</f>
        <v>is-saxophone-hard-to-learn</v>
      </c>
      <c r="B1979" s="3" t="s">
        <v>3955</v>
      </c>
      <c r="C1979" s="3" t="s">
        <v>3956</v>
      </c>
    </row>
    <row r="1980" ht="15.75" customHeight="1">
      <c r="A1980" s="3" t="str">
        <f>IFERROR(__xludf.DUMMYFUNCTION("LOWER(SUBSTITUTE(REGEXREPLACE(B1980, ""[^a-zA-Z\s]"", """"), "" "", ""-""))"),"how-to-get-rid-of-learn-about-this-picture")</f>
        <v>how-to-get-rid-of-learn-about-this-picture</v>
      </c>
      <c r="B1980" s="3" t="s">
        <v>3957</v>
      </c>
      <c r="C1980" s="3" t="s">
        <v>3958</v>
      </c>
    </row>
    <row r="1981" ht="15.75" customHeight="1">
      <c r="A1981" s="3" t="str">
        <f>IFERROR(__xludf.DUMMYFUNCTION("LOWER(SUBSTITUTE(REGEXREPLACE(B1981, ""[^a-zA-Z\s]"", """"), "" "", ""-""))"),"learn-and-explore")</f>
        <v>learn-and-explore</v>
      </c>
      <c r="B1981" s="3" t="s">
        <v>3959</v>
      </c>
      <c r="C1981" s="3" t="s">
        <v>3960</v>
      </c>
    </row>
    <row r="1982" ht="15.75" customHeight="1">
      <c r="A1982" s="3" t="str">
        <f>IFERROR(__xludf.DUMMYFUNCTION("LOWER(SUBSTITUTE(REGEXREPLACE(B1982, ""[^a-zA-Z\s]"", """"), "" "", ""-""))"),"can-a-neural-network-learn-to-recognize-doodling")</f>
        <v>can-a-neural-network-learn-to-recognize-doodling</v>
      </c>
      <c r="B1982" s="3" t="s">
        <v>3961</v>
      </c>
      <c r="C1982" s="3" t="s">
        <v>3962</v>
      </c>
    </row>
    <row r="1983" ht="15.75" customHeight="1">
      <c r="A1983" s="3" t="str">
        <f>IFERROR(__xludf.DUMMYFUNCTION("LOWER(SUBSTITUTE(REGEXREPLACE(B1983, ""[^a-zA-Z\s]"", """"), "" "", ""-""))"),"how-long-does-it-take-to-learn-how-to-drive-a-car")</f>
        <v>how-long-does-it-take-to-learn-how-to-drive-a-car</v>
      </c>
      <c r="B1983" s="3" t="s">
        <v>3963</v>
      </c>
      <c r="C1983" s="3" t="s">
        <v>3964</v>
      </c>
    </row>
    <row r="1984" ht="15.75" customHeight="1">
      <c r="A1984" s="3" t="str">
        <f>IFERROR(__xludf.DUMMYFUNCTION("LOWER(SUBSTITUTE(REGEXREPLACE(B1984, ""[^a-zA-Z\s]"", """"), "" "", ""-""))"),"what-do-th-graders-learn-in-math")</f>
        <v>what-do-th-graders-learn-in-math</v>
      </c>
      <c r="B1984" s="3" t="s">
        <v>3965</v>
      </c>
      <c r="C1984" s="3" t="s">
        <v>3966</v>
      </c>
    </row>
    <row r="1985" ht="15.75" customHeight="1">
      <c r="A1985" s="3" t="str">
        <f>IFERROR(__xludf.DUMMYFUNCTION("LOWER(SUBSTITUTE(REGEXREPLACE(B1985, ""[^a-zA-Z\s]"", """"), "" "", ""-""))"),"learn-to-fly-unblocked-games")</f>
        <v>learn-to-fly-unblocked-games</v>
      </c>
      <c r="B1985" s="3" t="s">
        <v>3967</v>
      </c>
      <c r="C1985" s="3" t="s">
        <v>3968</v>
      </c>
    </row>
    <row r="1986" ht="15.75" customHeight="1">
      <c r="A1986" s="3" t="str">
        <f>IFERROR(__xludf.DUMMYFUNCTION("LOWER(SUBSTITUTE(REGEXREPLACE(B1986, ""[^a-zA-Z\s]"", """"), "" "", ""-""))"),"is-latin-or-spanish-easier-to-learn")</f>
        <v>is-latin-or-spanish-easier-to-learn</v>
      </c>
      <c r="B1986" s="3" t="s">
        <v>3969</v>
      </c>
      <c r="C1986" s="3" t="s">
        <v>3970</v>
      </c>
    </row>
    <row r="1987" ht="15.75" customHeight="1">
      <c r="A1987" s="3" t="str">
        <f>IFERROR(__xludf.DUMMYFUNCTION("LOWER(SUBSTITUTE(REGEXREPLACE(B1987, ""[^a-zA-Z\s]"", """"), "" "", ""-""))"),"easiest-sports-to-learn-quickly")</f>
        <v>easiest-sports-to-learn-quickly</v>
      </c>
      <c r="B1987" s="3" t="s">
        <v>3971</v>
      </c>
      <c r="C1987" s="3" t="s">
        <v>3972</v>
      </c>
    </row>
    <row r="1988" ht="15.75" customHeight="1">
      <c r="A1988" s="3" t="str">
        <f>IFERROR(__xludf.DUMMYFUNCTION("LOWER(SUBSTITUTE(REGEXREPLACE(B1988, ""[^a-zA-Z\s]"", """"), "" "", ""-""))"),"is-it-hard-to-learn-snowboarding")</f>
        <v>is-it-hard-to-learn-snowboarding</v>
      </c>
      <c r="B1988" s="3" t="s">
        <v>3973</v>
      </c>
      <c r="C1988" s="3" t="s">
        <v>3974</v>
      </c>
    </row>
    <row r="1989" ht="15.75" customHeight="1">
      <c r="A1989" s="3" t="str">
        <f>IFERROR(__xludf.DUMMYFUNCTION("LOWER(SUBSTITUTE(REGEXREPLACE(B1989, ""[^a-zA-Z\s]"", """"), "" "", ""-""))"),"easy-kpop-dances-to-learn")</f>
        <v>easy-kpop-dances-to-learn</v>
      </c>
      <c r="B1989" s="3" t="s">
        <v>3975</v>
      </c>
      <c r="C1989" s="3" t="s">
        <v>3976</v>
      </c>
    </row>
    <row r="1990" ht="15.75" customHeight="1">
      <c r="A1990" s="3" t="str">
        <f>IFERROR(__xludf.DUMMYFUNCTION("LOWER(SUBSTITUTE(REGEXREPLACE(B1990, ""[^a-zA-Z\s]"", """"), "" "", ""-""))"),"best-banjo-to-learn-on")</f>
        <v>best-banjo-to-learn-on</v>
      </c>
      <c r="B1990" s="3" t="s">
        <v>3977</v>
      </c>
      <c r="C1990" s="3" t="s">
        <v>3978</v>
      </c>
    </row>
    <row r="1991" ht="15.75" customHeight="1">
      <c r="A1991" s="3" t="str">
        <f>IFERROR(__xludf.DUMMYFUNCTION("LOWER(SUBSTITUTE(REGEXREPLACE(B1991, ""[^a-zA-Z\s]"", """"), "" "", ""-""))"),"learn-animals-in-spanish")</f>
        <v>learn-animals-in-spanish</v>
      </c>
      <c r="B1991" s="3" t="s">
        <v>3979</v>
      </c>
      <c r="C1991" s="3" t="s">
        <v>3980</v>
      </c>
    </row>
    <row r="1992" ht="15.75" customHeight="1">
      <c r="A1992" s="3" t="str">
        <f>IFERROR(__xludf.DUMMYFUNCTION("LOWER(SUBSTITUTE(REGEXREPLACE(B1992, ""[^a-zA-Z\s]"", """"), "" "", ""-""))"),"learn-to-fly--un-blocked")</f>
        <v>learn-to-fly--un-blocked</v>
      </c>
      <c r="B1992" s="3" t="s">
        <v>3981</v>
      </c>
      <c r="C1992" s="3" t="s">
        <v>3982</v>
      </c>
    </row>
    <row r="1993" ht="15.75" customHeight="1">
      <c r="A1993" s="3" t="str">
        <f>IFERROR(__xludf.DUMMYFUNCTION("LOWER(SUBSTITUTE(REGEXREPLACE(B1993, ""[^a-zA-Z\s]"", """"), "" "", ""-""))"),"best-telenovela-to-learn-spanish")</f>
        <v>best-telenovela-to-learn-spanish</v>
      </c>
      <c r="B1993" s="3" t="s">
        <v>3983</v>
      </c>
      <c r="C1993" s="3" t="s">
        <v>3984</v>
      </c>
    </row>
    <row r="1994" ht="15.75" customHeight="1">
      <c r="A1994" s="3" t="str">
        <f>IFERROR(__xludf.DUMMYFUNCTION("LOWER(SUBSTITUTE(REGEXREPLACE(B1994, ""[^a-zA-Z\s]"", """"), "" "", ""-""))"),"best-martial-arts-to-learn-for-self-defense")</f>
        <v>best-martial-arts-to-learn-for-self-defense</v>
      </c>
      <c r="B1994" s="3" t="s">
        <v>3985</v>
      </c>
      <c r="C1994" s="3" t="s">
        <v>3986</v>
      </c>
    </row>
    <row r="1995" ht="15.75" customHeight="1">
      <c r="A1995" s="3" t="str">
        <f>IFERROR(__xludf.DUMMYFUNCTION("LOWER(SUBSTITUTE(REGEXREPLACE(B1995, ""[^a-zA-Z\s]"", """"), "" "", ""-""))"),"learn-more-about-this-picture-windows-")</f>
        <v>learn-more-about-this-picture-windows-</v>
      </c>
      <c r="B1995" s="3" t="s">
        <v>3987</v>
      </c>
      <c r="C1995" s="3" t="s">
        <v>3988</v>
      </c>
    </row>
    <row r="1996" ht="15.75" customHeight="1">
      <c r="A1996" s="3" t="str">
        <f>IFERROR(__xludf.DUMMYFUNCTION("LOWER(SUBSTITUTE(REGEXREPLACE(B1996, ""[^a-zA-Z\s]"", """"), "" "", ""-""))"),"leap-frog-scoop-and-learn")</f>
        <v>leap-frog-scoop-and-learn</v>
      </c>
      <c r="B1996" s="3" t="s">
        <v>3989</v>
      </c>
      <c r="C1996" s="3" t="s">
        <v>3990</v>
      </c>
    </row>
    <row r="1997" ht="15.75" customHeight="1">
      <c r="A1997" s="3" t="str">
        <f>IFERROR(__xludf.DUMMYFUNCTION("LOWER(SUBSTITUTE(REGEXREPLACE(B1997, ""[^a-zA-Z\s]"", """"), "" "", ""-""))"),"if-you-want-to-be-happy-you-have-to-let-go-of-the-past-and-learn-to-sink-into-the-present-moment")</f>
        <v>if-you-want-to-be-happy-you-have-to-let-go-of-the-past-and-learn-to-sink-into-the-present-moment</v>
      </c>
      <c r="B1997" s="3" t="s">
        <v>3730</v>
      </c>
      <c r="C1997" s="3" t="s">
        <v>3991</v>
      </c>
    </row>
    <row r="1998" ht="15.75" customHeight="1">
      <c r="A1998" s="3" t="str">
        <f>IFERROR(__xludf.DUMMYFUNCTION("LOWER(SUBSTITUTE(REGEXREPLACE(B1998, ""[^a-zA-Z\s]"", """"), "" "", ""-""))"),"can-you-learn-hebrew-on-duolingo")</f>
        <v>can-you-learn-hebrew-on-duolingo</v>
      </c>
      <c r="B1998" s="3" t="s">
        <v>3992</v>
      </c>
      <c r="C1998" s="3" t="s">
        <v>3993</v>
      </c>
    </row>
    <row r="1999" ht="15.75" customHeight="1">
      <c r="A1999" s="3" t="str">
        <f>IFERROR(__xludf.DUMMYFUNCTION("LOWER(SUBSTITUTE(REGEXREPLACE(B1999, ""[^a-zA-Z\s]"", """"), "" "", ""-""))"),"easiest-country-songs-to-learn-on-guitar")</f>
        <v>easiest-country-songs-to-learn-on-guitar</v>
      </c>
      <c r="B1999" s="3" t="s">
        <v>3994</v>
      </c>
      <c r="C1999" s="3" t="s">
        <v>3995</v>
      </c>
    </row>
    <row r="2000" ht="15.75" customHeight="1">
      <c r="A2000" s="3" t="str">
        <f>IFERROR(__xludf.DUMMYFUNCTION("LOWER(SUBSTITUTE(REGEXREPLACE(B2000, ""[^a-zA-Z\s]"", """"), "" "", ""-""))"),"learn-serve-lead-")</f>
        <v>learn-serve-lead-</v>
      </c>
      <c r="B2000" s="3" t="s">
        <v>3996</v>
      </c>
      <c r="C2000" s="3" t="s">
        <v>3997</v>
      </c>
    </row>
    <row r="2001" ht="15.75" customHeight="1">
      <c r="A2001" s="3" t="str">
        <f>IFERROR(__xludf.DUMMYFUNCTION("LOWER(SUBSTITUTE(REGEXREPLACE(B2001, ""[^a-zA-Z\s]"", """"), "" "", ""-""))"),"which-instrument-is-hardest-to-learn")</f>
        <v>which-instrument-is-hardest-to-learn</v>
      </c>
      <c r="B2001" s="3" t="s">
        <v>3998</v>
      </c>
      <c r="C2001" s="3" t="s">
        <v>3999</v>
      </c>
    </row>
    <row r="2002" ht="15.75" customHeight="1">
      <c r="A2002" s="3" t="str">
        <f>IFERROR(__xludf.DUMMYFUNCTION("LOWER(SUBSTITUTE(REGEXREPLACE(B2002, ""[^a-zA-Z\s]"", """"), "" "", ""-""))"),"how-difficult-is-it-to-learn-asl")</f>
        <v>how-difficult-is-it-to-learn-asl</v>
      </c>
      <c r="B2002" s="3" t="s">
        <v>4000</v>
      </c>
      <c r="C2002" s="3" t="s">
        <v>4001</v>
      </c>
    </row>
    <row r="2003" ht="15.75" customHeight="1">
      <c r="A2003" s="3" t="str">
        <f>IFERROR(__xludf.DUMMYFUNCTION("LOWER(SUBSTITUTE(REGEXREPLACE(B2003, ""[^a-zA-Z\s]"", """"), "" "", ""-""))"),"when-do-babies-learn-to-drink-from-a-straw")</f>
        <v>when-do-babies-learn-to-drink-from-a-straw</v>
      </c>
      <c r="B2003" s="3" t="s">
        <v>4002</v>
      </c>
      <c r="C2003" s="3" t="s">
        <v>4003</v>
      </c>
    </row>
    <row r="2004" ht="15.75" customHeight="1">
      <c r="A2004" s="3" t="str">
        <f>IFERROR(__xludf.DUMMYFUNCTION("LOWER(SUBSTITUTE(REGEXREPLACE(B2004, ""[^a-zA-Z\s]"", """"), "" "", ""-""))"),"how-to-learn-spanish-reddit")</f>
        <v>how-to-learn-spanish-reddit</v>
      </c>
      <c r="B2004" s="3" t="s">
        <v>4004</v>
      </c>
      <c r="C2004" s="3" t="s">
        <v>4005</v>
      </c>
    </row>
    <row r="2005" ht="15.75" customHeight="1">
      <c r="A2005" s="3" t="str">
        <f>IFERROR(__xludf.DUMMYFUNCTION("LOWER(SUBSTITUTE(REGEXREPLACE(B2005, ""[^a-zA-Z\s]"", """"), "" "", ""-""))"),"why-must-you-learn-to-recognize-key-characteristics-of-the-animal-youre-hunting")</f>
        <v>why-must-you-learn-to-recognize-key-characteristics-of-the-animal-youre-hunting</v>
      </c>
      <c r="B2005" s="3" t="s">
        <v>4006</v>
      </c>
      <c r="C2005" s="3" t="s">
        <v>4007</v>
      </c>
    </row>
    <row r="2006" ht="15.75" customHeight="1">
      <c r="A2006" s="3" t="str">
        <f>IFERROR(__xludf.DUMMYFUNCTION("LOWER(SUBSTITUTE(REGEXREPLACE(B2006, ""[^a-zA-Z\s]"", """"), "" "", ""-""))"),"what-instrument-is-the-hardest-to-learn")</f>
        <v>what-instrument-is-the-hardest-to-learn</v>
      </c>
      <c r="B2006" s="3" t="s">
        <v>4008</v>
      </c>
      <c r="C2006" s="3" t="s">
        <v>4009</v>
      </c>
    </row>
    <row r="2007" ht="15.75" customHeight="1">
      <c r="A2007" s="3" t="str">
        <f>IFERROR(__xludf.DUMMYFUNCTION("LOWER(SUBSTITUTE(REGEXREPLACE(B2007, ""[^a-zA-Z\s]"", """"), "" "", ""-""))"),"a-black-women-is-speaking-listen-and-learn")</f>
        <v>a-black-women-is-speaking-listen-and-learn</v>
      </c>
      <c r="B2007" s="3" t="s">
        <v>4010</v>
      </c>
      <c r="C2007" s="3" t="s">
        <v>4011</v>
      </c>
    </row>
    <row r="2008" ht="15.75" customHeight="1">
      <c r="A2008" s="3" t="str">
        <f>IFERROR(__xludf.DUMMYFUNCTION("LOWER(SUBSTITUTE(REGEXREPLACE(B2008, ""[^a-zA-Z\s]"", """"), "" "", ""-""))"),"how-long-does-it-take-to-learn-welding")</f>
        <v>how-long-does-it-take-to-learn-welding</v>
      </c>
      <c r="B2008" s="3" t="s">
        <v>4012</v>
      </c>
      <c r="C2008" s="3" t="s">
        <v>4013</v>
      </c>
    </row>
    <row r="2009" ht="15.75" customHeight="1">
      <c r="A2009" s="3" t="str">
        <f>IFERROR(__xludf.DUMMYFUNCTION("LOWER(SUBSTITUTE(REGEXREPLACE(B2009, ""[^a-zA-Z\s]"", """"), "" "", ""-""))"),"country-songs-to-learn-on-guitar")</f>
        <v>country-songs-to-learn-on-guitar</v>
      </c>
      <c r="B2009" s="3" t="s">
        <v>4014</v>
      </c>
      <c r="C2009" s="3" t="s">
        <v>4015</v>
      </c>
    </row>
    <row r="2010" ht="15.75" customHeight="1">
      <c r="A2010" s="3" t="str">
        <f>IFERROR(__xludf.DUMMYFUNCTION("LOWER(SUBSTITUTE(REGEXREPLACE(B2010, ""[^a-zA-Z\s]"", """"), "" "", ""-""))"),"how-long-to-learn-sql-for-a-job")</f>
        <v>how-long-to-learn-sql-for-a-job</v>
      </c>
      <c r="B2010" s="3" t="s">
        <v>4016</v>
      </c>
      <c r="C2010" s="3" t="s">
        <v>4017</v>
      </c>
    </row>
    <row r="2011" ht="15.75" customHeight="1">
      <c r="A2011" s="3" t="str">
        <f>IFERROR(__xludf.DUMMYFUNCTION("LOWER(SUBSTITUTE(REGEXREPLACE(B2011, ""[^a-zA-Z\s]"", """"), "" "", ""-""))"),"is-pottery-hard-to-learn")</f>
        <v>is-pottery-hard-to-learn</v>
      </c>
      <c r="B2011" s="3" t="s">
        <v>4018</v>
      </c>
      <c r="C2011" s="3" t="s">
        <v>4019</v>
      </c>
    </row>
    <row r="2012" ht="15.75" customHeight="1">
      <c r="A2012" s="3" t="str">
        <f>IFERROR(__xludf.DUMMYFUNCTION("LOWER(SUBSTITUTE(REGEXREPLACE(B2012, ""[^a-zA-Z\s]"", """"), "" "", ""-""))"),"how-hard-to-learn-sql")</f>
        <v>how-hard-to-learn-sql</v>
      </c>
      <c r="B2012" s="3" t="s">
        <v>4020</v>
      </c>
      <c r="C2012" s="3" t="s">
        <v>4021</v>
      </c>
    </row>
    <row r="2013" ht="15.75" customHeight="1">
      <c r="A2013" s="3" t="str">
        <f>IFERROR(__xludf.DUMMYFUNCTION("LOWER(SUBSTITUTE(REGEXREPLACE(B2013, ""[^a-zA-Z\s]"", """"), "" "", ""-""))"),"hiw-to-learn-spanish")</f>
        <v>hiw-to-learn-spanish</v>
      </c>
      <c r="B2013" s="3" t="s">
        <v>4022</v>
      </c>
      <c r="C2013" s="3" t="s">
        <v>4023</v>
      </c>
    </row>
    <row r="2014" ht="15.75" customHeight="1">
      <c r="A2014" s="3" t="str">
        <f>IFERROR(__xludf.DUMMYFUNCTION("LOWER(SUBSTITUTE(REGEXREPLACE(B2014, ""[^a-zA-Z\s]"", """"), "" "", ""-""))"),"can-you-learn-the-piano-on-a-keyboard")</f>
        <v>can-you-learn-the-piano-on-a-keyboard</v>
      </c>
      <c r="B2014" s="3" t="s">
        <v>4024</v>
      </c>
      <c r="C2014" s="3" t="s">
        <v>4025</v>
      </c>
    </row>
    <row r="2015" ht="15.75" customHeight="1">
      <c r="A2015" s="3" t="str">
        <f>IFERROR(__xludf.DUMMYFUNCTION("LOWER(SUBSTITUTE(REGEXREPLACE(B2015, ""[^a-zA-Z\s]"", """"), "" "", ""-""))"),"learn-to-fly--classroom-x")</f>
        <v>learn-to-fly--classroom-x</v>
      </c>
      <c r="B2015" s="3" t="s">
        <v>4026</v>
      </c>
      <c r="C2015" s="3" t="s">
        <v>4027</v>
      </c>
    </row>
    <row r="2016" ht="15.75" customHeight="1">
      <c r="A2016" s="3" t="str">
        <f>IFERROR(__xludf.DUMMYFUNCTION("LOWER(SUBSTITUTE(REGEXREPLACE(B2016, ""[^a-zA-Z\s]"", """"), "" "", ""-""))"),"what-language-is-easiest-to-learn-for-spanish-speakers")</f>
        <v>what-language-is-easiest-to-learn-for-spanish-speakers</v>
      </c>
      <c r="B2016" s="3" t="s">
        <v>4028</v>
      </c>
      <c r="C2016" s="3" t="s">
        <v>4029</v>
      </c>
    </row>
    <row r="2017" ht="15.75" customHeight="1">
      <c r="A2017" s="3" t="str">
        <f>IFERROR(__xludf.DUMMYFUNCTION("LOWER(SUBSTITUTE(REGEXREPLACE(B2017, ""[^a-zA-Z\s]"", """"), "" "", ""-""))"),"what-can-we-learn-from-rachel-in-the-bible")</f>
        <v>what-can-we-learn-from-rachel-in-the-bible</v>
      </c>
      <c r="B2017" s="3" t="s">
        <v>4030</v>
      </c>
      <c r="C2017" s="3" t="s">
        <v>4031</v>
      </c>
    </row>
    <row r="2018" ht="15.75" customHeight="1">
      <c r="A2018" s="3" t="str">
        <f>IFERROR(__xludf.DUMMYFUNCTION("LOWER(SUBSTITUTE(REGEXREPLACE(B2018, ""[^a-zA-Z\s]"", """"), "" "", ""-""))"),"what-pokemon-can-learn-dragon-claw")</f>
        <v>what-pokemon-can-learn-dragon-claw</v>
      </c>
      <c r="B2018" s="3" t="s">
        <v>4032</v>
      </c>
      <c r="C2018" s="3" t="s">
        <v>4033</v>
      </c>
    </row>
    <row r="2019" ht="15.75" customHeight="1">
      <c r="A2019" s="3" t="str">
        <f>IFERROR(__xludf.DUMMYFUNCTION("LOWER(SUBSTITUTE(REGEXREPLACE(B2019, ""[^a-zA-Z\s]"", """"), "" "", ""-""))"),"laugh-and-learn-coffee-cup")</f>
        <v>laugh-and-learn-coffee-cup</v>
      </c>
      <c r="B2019" s="3" t="s">
        <v>4034</v>
      </c>
      <c r="C2019" s="3" t="s">
        <v>4035</v>
      </c>
    </row>
    <row r="2020" ht="15.75" customHeight="1">
      <c r="A2020" s="3" t="str">
        <f>IFERROR(__xludf.DUMMYFUNCTION("LOWER(SUBSTITUTE(REGEXREPLACE(B2020, ""[^a-zA-Z\s]"", """"), "" "", ""-""))"),"is-it-hard-to-learn-violin")</f>
        <v>is-it-hard-to-learn-violin</v>
      </c>
      <c r="B2020" s="3" t="s">
        <v>4036</v>
      </c>
      <c r="C2020" s="3" t="s">
        <v>4037</v>
      </c>
    </row>
    <row r="2021" ht="15.75" customHeight="1">
      <c r="A2021" s="3" t="str">
        <f>IFERROR(__xludf.DUMMYFUNCTION("LOWER(SUBSTITUTE(REGEXREPLACE(B2021, ""[^a-zA-Z\s]"", """"), "" "", ""-""))"),"best-book-to-learn-calculus")</f>
        <v>best-book-to-learn-calculus</v>
      </c>
      <c r="B2021" s="3" t="s">
        <v>4038</v>
      </c>
      <c r="C2021" s="3" t="s">
        <v>4039</v>
      </c>
    </row>
    <row r="2022" ht="15.75" customHeight="1">
      <c r="A2022" s="3" t="str">
        <f>IFERROR(__xludf.DUMMYFUNCTION("LOWER(SUBSTITUTE(REGEXREPLACE(B2022, ""[^a-zA-Z\s]"", """"), "" "", ""-""))"),"windows--learn-about-this-picture")</f>
        <v>windows--learn-about-this-picture</v>
      </c>
      <c r="B2022" s="3" t="s">
        <v>4040</v>
      </c>
      <c r="C2022" s="3" t="s">
        <v>4041</v>
      </c>
    </row>
    <row r="2023" ht="15.75" customHeight="1">
      <c r="A2023" s="3" t="str">
        <f>IFERROR(__xludf.DUMMYFUNCTION("LOWER(SUBSTITUTE(REGEXREPLACE(B2023, ""[^a-zA-Z\s]"", """"), "" "", ""-""))"),"we-live-we-learn-we-lie")</f>
        <v>we-live-we-learn-we-lie</v>
      </c>
      <c r="B2023" s="3" t="s">
        <v>4042</v>
      </c>
      <c r="C2023" s="3" t="s">
        <v>4043</v>
      </c>
    </row>
    <row r="2024" ht="15.75" customHeight="1">
      <c r="A2024" s="3" t="str">
        <f>IFERROR(__xludf.DUMMYFUNCTION("LOWER(SUBSTITUTE(REGEXREPLACE(B2024, ""[^a-zA-Z\s]"", """"), "" "", ""-""))"),"best-form-of-martial-arts-to-learn")</f>
        <v>best-form-of-martial-arts-to-learn</v>
      </c>
      <c r="B2024" s="3" t="s">
        <v>4044</v>
      </c>
      <c r="C2024" s="3" t="s">
        <v>4045</v>
      </c>
    </row>
    <row r="2025" ht="15.75" customHeight="1">
      <c r="A2025" s="3" t="str">
        <f>IFERROR(__xludf.DUMMYFUNCTION("LOWER(SUBSTITUTE(REGEXREPLACE(B2025, ""[^a-zA-Z\s]"", """"), "" "", ""-""))"),"adult-learn-to-swim-near-me")</f>
        <v>adult-learn-to-swim-near-me</v>
      </c>
      <c r="B2025" s="3" t="s">
        <v>4046</v>
      </c>
      <c r="C2025" s="3" t="s">
        <v>4047</v>
      </c>
    </row>
    <row r="2026" ht="15.75" customHeight="1">
      <c r="A2026" s="3" t="str">
        <f>IFERROR(__xludf.DUMMYFUNCTION("LOWER(SUBSTITUTE(REGEXREPLACE(B2026, ""[^a-zA-Z\s]"", """"), "" "", ""-""))"),"when-does-bonsly-learn-mimic")</f>
        <v>when-does-bonsly-learn-mimic</v>
      </c>
      <c r="B2026" s="3" t="s">
        <v>4048</v>
      </c>
      <c r="C2026" s="3" t="s">
        <v>4049</v>
      </c>
    </row>
    <row r="2027" ht="15.75" customHeight="1">
      <c r="A2027" s="3" t="str">
        <f>IFERROR(__xludf.DUMMYFUNCTION("LOWER(SUBSTITUTE(REGEXREPLACE(B2027, ""[^a-zA-Z\s]"", """"), "" "", ""-""))"),"things-you-learn-in-cosmetology-school")</f>
        <v>things-you-learn-in-cosmetology-school</v>
      </c>
      <c r="B2027" s="3" t="s">
        <v>4050</v>
      </c>
      <c r="C2027" s="3" t="s">
        <v>4051</v>
      </c>
    </row>
    <row r="2028" ht="15.75" customHeight="1">
      <c r="A2028" s="3" t="str">
        <f>IFERROR(__xludf.DUMMYFUNCTION("LOWER(SUBSTITUTE(REGEXREPLACE(B2028, ""[^a-zA-Z\s]"", """"), "" "", ""-""))"),"gcfree-learn")</f>
        <v>gcfree-learn</v>
      </c>
      <c r="B2028" s="3" t="s">
        <v>4052</v>
      </c>
      <c r="C2028" s="3" t="s">
        <v>4053</v>
      </c>
    </row>
    <row r="2029" ht="15.75" customHeight="1">
      <c r="A2029" s="3" t="str">
        <f>IFERROR(__xludf.DUMMYFUNCTION("LOWER(SUBSTITUTE(REGEXREPLACE(B2029, ""[^a-zA-Z\s]"", """"), "" "", ""-""))"),"who-experimented-with-rats-to-demonstrate-that-organisms-can-learn-even-if-they-do-not-receive-immediate-reinforcement")</f>
        <v>who-experimented-with-rats-to-demonstrate-that-organisms-can-learn-even-if-they-do-not-receive-immediate-reinforcement</v>
      </c>
      <c r="B2029" s="3" t="s">
        <v>4054</v>
      </c>
      <c r="C2029" s="3" t="s">
        <v>4055</v>
      </c>
    </row>
    <row r="2030" ht="15.75" customHeight="1">
      <c r="A2030" s="3" t="str">
        <f>IFERROR(__xludf.DUMMYFUNCTION("LOWER(SUBSTITUTE(REGEXREPLACE(B2030, ""[^a-zA-Z\s]"", """"), "" "", ""-""))"),"fun-songs-to-learn")</f>
        <v>fun-songs-to-learn</v>
      </c>
      <c r="B2030" s="3" t="s">
        <v>4056</v>
      </c>
      <c r="C2030" s="3" t="s">
        <v>4057</v>
      </c>
    </row>
    <row r="2031" ht="15.75" customHeight="1">
      <c r="A2031" s="3" t="str">
        <f>IFERROR(__xludf.DUMMYFUNCTION("LOWER(SUBSTITUTE(REGEXREPLACE(B2031, ""[^a-zA-Z\s]"", """"), "" "", ""-""))"),"easy-songs-to-learn-to-sing")</f>
        <v>easy-songs-to-learn-to-sing</v>
      </c>
      <c r="B2031" s="3" t="s">
        <v>4058</v>
      </c>
      <c r="C2031" s="3" t="s">
        <v>4059</v>
      </c>
    </row>
    <row r="2032" ht="15.75" customHeight="1">
      <c r="A2032" s="3" t="str">
        <f>IFERROR(__xludf.DUMMYFUNCTION("LOWER(SUBSTITUTE(REGEXREPLACE(B2032, ""[^a-zA-Z\s]"", """"), "" "", ""-""))"),"learn-calculus-book")</f>
        <v>learn-calculus-book</v>
      </c>
      <c r="B2032" s="3" t="s">
        <v>4060</v>
      </c>
      <c r="C2032" s="3" t="s">
        <v>4061</v>
      </c>
    </row>
    <row r="2033" ht="15.75" customHeight="1">
      <c r="A2033" s="3" t="str">
        <f>IFERROR(__xludf.DUMMYFUNCTION("LOWER(SUBSTITUTE(REGEXREPLACE(B2033, ""[^a-zA-Z\s]"", """"), "" "", ""-""))"),"best-places-to-learn-driving-near-me")</f>
        <v>best-places-to-learn-driving-near-me</v>
      </c>
      <c r="B2033" s="3" t="s">
        <v>4062</v>
      </c>
      <c r="C2033" s="3" t="s">
        <v>4063</v>
      </c>
    </row>
    <row r="2034" ht="15.75" customHeight="1">
      <c r="A2034" s="3" t="str">
        <f>IFERROR(__xludf.DUMMYFUNCTION("LOWER(SUBSTITUTE(REGEXREPLACE(B2034, ""[^a-zA-Z\s]"", """"), "" "", ""-""))"),"leapfrog-scoop-and-learn-ice-cream-cart")</f>
        <v>leapfrog-scoop-and-learn-ice-cream-cart</v>
      </c>
      <c r="B2034" s="3" t="s">
        <v>4064</v>
      </c>
      <c r="C2034" s="3" t="s">
        <v>4065</v>
      </c>
    </row>
    <row r="2035" ht="15.75" customHeight="1">
      <c r="A2035" s="3" t="str">
        <f>IFERROR(__xludf.DUMMYFUNCTION("LOWER(SUBSTITUTE(REGEXREPLACE(B2035, ""[^a-zA-Z\s]"", """"), "" "", ""-""))"),"dig-it-play-to-learn")</f>
        <v>dig-it-play-to-learn</v>
      </c>
      <c r="B2035" s="3" t="s">
        <v>4066</v>
      </c>
      <c r="C2035" s="3" t="s">
        <v>4067</v>
      </c>
    </row>
    <row r="2036" ht="15.75" customHeight="1">
      <c r="A2036" s="3" t="str">
        <f>IFERROR(__xludf.DUMMYFUNCTION("LOWER(SUBSTITUTE(REGEXREPLACE(B2036, ""[^a-zA-Z\s]"", """"), "" "", ""-""))"),"which-is-easier-to-learn-bass-or-guitar")</f>
        <v>which-is-easier-to-learn-bass-or-guitar</v>
      </c>
      <c r="B2036" s="3" t="s">
        <v>4068</v>
      </c>
      <c r="C2036" s="3" t="s">
        <v>4069</v>
      </c>
    </row>
    <row r="2037" ht="15.75" customHeight="1">
      <c r="A2037" s="3" t="str">
        <f>IFERROR(__xludf.DUMMYFUNCTION("LOWER(SUBSTITUTE(REGEXREPLACE(B2037, ""[^a-zA-Z\s]"", """"), "" "", ""-""))"),"easy-country-songs-to-learn")</f>
        <v>easy-country-songs-to-learn</v>
      </c>
      <c r="B2037" s="3" t="s">
        <v>4070</v>
      </c>
      <c r="C2037" s="3" t="s">
        <v>4071</v>
      </c>
    </row>
    <row r="2038" ht="15.75" customHeight="1">
      <c r="A2038" s="3" t="str">
        <f>IFERROR(__xludf.DUMMYFUNCTION("LOWER(SUBSTITUTE(REGEXREPLACE(B2038, ""[^a-zA-Z\s]"", """"), "" "", ""-""))"),"how-hard-is-it-to-learn-violin")</f>
        <v>how-hard-is-it-to-learn-violin</v>
      </c>
      <c r="B2038" s="3" t="s">
        <v>4072</v>
      </c>
      <c r="C2038" s="3" t="s">
        <v>4073</v>
      </c>
    </row>
    <row r="2039" ht="15.75" customHeight="1">
      <c r="A2039" s="3" t="str">
        <f>IFERROR(__xludf.DUMMYFUNCTION("LOWER(SUBSTITUTE(REGEXREPLACE(B2039, ""[^a-zA-Z\s]"", """"), "" "", ""-""))"),"how-hard-is-it-to-learn-to-ride-a-motorcycle")</f>
        <v>how-hard-is-it-to-learn-to-ride-a-motorcycle</v>
      </c>
      <c r="B2039" s="3" t="s">
        <v>4074</v>
      </c>
      <c r="C2039" s="3" t="s">
        <v>4075</v>
      </c>
    </row>
    <row r="2040" ht="15.75" customHeight="1">
      <c r="A2040" s="3" t="str">
        <f>IFERROR(__xludf.DUMMYFUNCTION("LOWER(SUBSTITUTE(REGEXREPLACE(B2040, ""[^a-zA-Z\s]"", """"), "" "", ""-""))"),"when-does-luffy-learn-haki")</f>
        <v>when-does-luffy-learn-haki</v>
      </c>
      <c r="B2040" s="3" t="s">
        <v>4076</v>
      </c>
      <c r="C2040" s="3" t="s">
        <v>4077</v>
      </c>
    </row>
    <row r="2041" ht="15.75" customHeight="1">
      <c r="A2041" s="3" t="str">
        <f>IFERROR(__xludf.DUMMYFUNCTION("LOWER(SUBSTITUTE(REGEXREPLACE(B2041, ""[^a-zA-Z\s]"", """"), "" "", ""-""))"),"where-to-learn-forklift-near-me")</f>
        <v>where-to-learn-forklift-near-me</v>
      </c>
      <c r="B2041" s="3" t="s">
        <v>4078</v>
      </c>
      <c r="C2041" s="3" t="s">
        <v>4079</v>
      </c>
    </row>
    <row r="2042" ht="15.75" customHeight="1">
      <c r="A2042" s="3" t="str">
        <f>IFERROR(__xludf.DUMMYFUNCTION("LOWER(SUBSTITUTE(REGEXREPLACE(B2042, ""[^a-zA-Z\s]"", """"), "" "", ""-""))"),"learn-japanese-babbel")</f>
        <v>learn-japanese-babbel</v>
      </c>
      <c r="B2042" s="3" t="s">
        <v>4080</v>
      </c>
      <c r="C2042" s="3" t="s">
        <v>4081</v>
      </c>
    </row>
    <row r="2043" ht="15.75" customHeight="1">
      <c r="A2043" s="3" t="str">
        <f>IFERROR(__xludf.DUMMYFUNCTION("LOWER(SUBSTITUTE(REGEXREPLACE(B2043, ""[^a-zA-Z\s]"", """"), "" "", ""-""))"),"frax-a-better-way-to-learn-fractions")</f>
        <v>frax-a-better-way-to-learn-fractions</v>
      </c>
      <c r="B2043" s="3" t="s">
        <v>4082</v>
      </c>
      <c r="C2043" s="3" t="s">
        <v>4083</v>
      </c>
    </row>
    <row r="2044" ht="15.75" customHeight="1">
      <c r="A2044" s="3" t="str">
        <f>IFERROR(__xludf.DUMMYFUNCTION("LOWER(SUBSTITUTE(REGEXREPLACE(B2044, ""[^a-zA-Z\s]"", """"), "" "", ""-""))"),"mohawk-learn-and-live")</f>
        <v>mohawk-learn-and-live</v>
      </c>
      <c r="B2044" s="3" t="s">
        <v>4084</v>
      </c>
      <c r="C2044" s="3" t="s">
        <v>4085</v>
      </c>
    </row>
    <row r="2045" ht="15.75" customHeight="1">
      <c r="A2045" s="3" t="str">
        <f>IFERROR(__xludf.DUMMYFUNCTION("LOWER(SUBSTITUTE(REGEXREPLACE(B2045, ""[^a-zA-Z\s]"", """"), "" "", ""-""))"),"learn-to-draw-by-tracing")</f>
        <v>learn-to-draw-by-tracing</v>
      </c>
      <c r="B2045" s="3" t="s">
        <v>4086</v>
      </c>
      <c r="C2045" s="3" t="s">
        <v>4087</v>
      </c>
    </row>
    <row r="2046" ht="15.75" customHeight="1">
      <c r="A2046" s="3" t="str">
        <f>IFERROR(__xludf.DUMMYFUNCTION("LOWER(SUBSTITUTE(REGEXREPLACE(B2046, ""[^a-zA-Z\s]"", """"), "" "", ""-""))"),"how-to-sign-learn-in-asl")</f>
        <v>how-to-sign-learn-in-asl</v>
      </c>
      <c r="B2046" s="3" t="s">
        <v>4088</v>
      </c>
      <c r="C2046" s="3" t="s">
        <v>4089</v>
      </c>
    </row>
    <row r="2047" ht="15.75" customHeight="1">
      <c r="A2047" s="3" t="str">
        <f>IFERROR(__xludf.DUMMYFUNCTION("LOWER(SUBSTITUTE(REGEXREPLACE(B2047, ""[^a-zA-Z\s]"", """"), "" "", ""-""))"),"what-grade-do-you-learn-mean-median-and-mode")</f>
        <v>what-grade-do-you-learn-mean-median-and-mode</v>
      </c>
      <c r="B2047" s="3" t="s">
        <v>4090</v>
      </c>
      <c r="C2047" s="3" t="s">
        <v>4091</v>
      </c>
    </row>
    <row r="2048" ht="15.75" customHeight="1">
      <c r="A2048" s="3" t="str">
        <f>IFERROR(__xludf.DUMMYFUNCTION("LOWER(SUBSTITUTE(REGEXREPLACE(B2048, ""[^a-zA-Z\s]"", """"), "" "", ""-""))"),"learn-to-embroider-kit")</f>
        <v>learn-to-embroider-kit</v>
      </c>
      <c r="B2048" s="3" t="s">
        <v>4092</v>
      </c>
      <c r="C2048" s="3" t="s">
        <v>4093</v>
      </c>
    </row>
    <row r="2049" ht="15.75" customHeight="1">
      <c r="A2049" s="3" t="str">
        <f>IFERROR(__xludf.DUMMYFUNCTION("LOWER(SUBSTITUTE(REGEXREPLACE(B2049, ""[^a-zA-Z\s]"", """"), "" "", ""-""))"),"wake-up-and-learn-coffee-mug-fisher-price")</f>
        <v>wake-up-and-learn-coffee-mug-fisher-price</v>
      </c>
      <c r="B2049" s="3" t="s">
        <v>4094</v>
      </c>
      <c r="C2049" s="3" t="s">
        <v>4095</v>
      </c>
    </row>
    <row r="2050" ht="15.75" customHeight="1">
      <c r="A2050" s="3" t="str">
        <f>IFERROR(__xludf.DUMMYFUNCTION("LOWER(SUBSTITUTE(REGEXREPLACE(B2050, ""[^a-zA-Z\s]"", """"), "" "", ""-""))"),"learn-portuguese-near-me")</f>
        <v>learn-portuguese-near-me</v>
      </c>
      <c r="B2050" s="3" t="s">
        <v>4096</v>
      </c>
      <c r="C2050" s="3" t="s">
        <v>4097</v>
      </c>
    </row>
    <row r="2051" ht="15.75" customHeight="1">
      <c r="A2051" s="3" t="str">
        <f>IFERROR(__xludf.DUMMYFUNCTION("LOWER(SUBSTITUTE(REGEXREPLACE(B2051, ""[^a-zA-Z\s]"", """"), "" "", ""-""))"),"gymboree-play-and-learn")</f>
        <v>gymboree-play-and-learn</v>
      </c>
      <c r="B2051" s="3" t="s">
        <v>4098</v>
      </c>
      <c r="C2051" s="3" t="s">
        <v>4099</v>
      </c>
    </row>
    <row r="2052" ht="15.75" customHeight="1">
      <c r="A2052" s="3" t="str">
        <f>IFERROR(__xludf.DUMMYFUNCTION("LOWER(SUBSTITUTE(REGEXREPLACE(B2052, ""[^a-zA-Z\s]"", """"), "" "", ""-""))"),"is-polish-the-hardest-language-to-learn")</f>
        <v>is-polish-the-hardest-language-to-learn</v>
      </c>
      <c r="B2052" s="3" t="s">
        <v>4100</v>
      </c>
      <c r="C2052" s="3" t="s">
        <v>4101</v>
      </c>
    </row>
    <row r="2053" ht="15.75" customHeight="1">
      <c r="A2053" s="3" t="str">
        <f>IFERROR(__xludf.DUMMYFUNCTION("LOWER(SUBSTITUTE(REGEXREPLACE(B2053, ""[^a-zA-Z\s]"", """"), "" "", ""-""))"),"taylor-swift-songs-to-learn-on-guitar")</f>
        <v>taylor-swift-songs-to-learn-on-guitar</v>
      </c>
      <c r="B2053" s="3" t="s">
        <v>4102</v>
      </c>
      <c r="C2053" s="3" t="s">
        <v>4103</v>
      </c>
    </row>
    <row r="2054" ht="15.75" customHeight="1">
      <c r="A2054" s="3" t="str">
        <f>IFERROR(__xludf.DUMMYFUNCTION("LOWER(SUBSTITUTE(REGEXREPLACE(B2054, ""[^a-zA-Z\s]"", """"), "" "", ""-""))"),"easy-handshakes-to-learn")</f>
        <v>easy-handshakes-to-learn</v>
      </c>
      <c r="B2054" s="3" t="s">
        <v>4104</v>
      </c>
      <c r="C2054" s="3" t="s">
        <v>4105</v>
      </c>
    </row>
    <row r="2055" ht="15.75" customHeight="1">
      <c r="A2055" s="3" t="str">
        <f>IFERROR(__xludf.DUMMYFUNCTION("LOWER(SUBSTITUTE(REGEXREPLACE(B2055, ""[^a-zA-Z\s]"", """"), "" "", ""-""))"),"learn-emotional-intelligence-the-key-determiner-of-success-classes")</f>
        <v>learn-emotional-intelligence-the-key-determiner-of-success-classes</v>
      </c>
      <c r="B2055" s="3" t="s">
        <v>4106</v>
      </c>
      <c r="C2055" s="3" t="s">
        <v>4107</v>
      </c>
    </row>
    <row r="2056" ht="15.75" customHeight="1">
      <c r="A2056" s="3" t="str">
        <f>IFERROR(__xludf.DUMMYFUNCTION("LOWER(SUBSTITUTE(REGEXREPLACE(B2056, ""[^a-zA-Z\s]"", """"), "" "", ""-""))"),"is-samoan-hard-to-learn")</f>
        <v>is-samoan-hard-to-learn</v>
      </c>
      <c r="B2056" s="3" t="s">
        <v>4108</v>
      </c>
      <c r="C2056" s="3" t="s">
        <v>4109</v>
      </c>
    </row>
    <row r="2057" ht="15.75" customHeight="1">
      <c r="A2057" s="3" t="str">
        <f>IFERROR(__xludf.DUMMYFUNCTION("LOWER(SUBSTITUTE(REGEXREPLACE(B2057, ""[^a-zA-Z\s]"", """"), "" "", ""-""))"),"fisher-price-wake-up-and-learn-coffee-cup")</f>
        <v>fisher-price-wake-up-and-learn-coffee-cup</v>
      </c>
      <c r="B2057" s="3" t="s">
        <v>4110</v>
      </c>
      <c r="C2057" s="3" t="s">
        <v>4111</v>
      </c>
    </row>
    <row r="2058" ht="15.75" customHeight="1">
      <c r="A2058" s="3" t="str">
        <f>IFERROR(__xludf.DUMMYFUNCTION("LOWER(SUBSTITUTE(REGEXREPLACE(B2058, ""[^a-zA-Z\s]"", """"), "" "", ""-""))"),"learn-to-fly--best-setup")</f>
        <v>learn-to-fly--best-setup</v>
      </c>
      <c r="B2058" s="3" t="s">
        <v>4112</v>
      </c>
      <c r="C2058" s="3" t="s">
        <v>4113</v>
      </c>
    </row>
    <row r="2059" ht="15.75" customHeight="1">
      <c r="A2059" s="3" t="str">
        <f>IFERROR(__xludf.DUMMYFUNCTION("LOWER(SUBSTITUTE(REGEXREPLACE(B2059, ""[^a-zA-Z\s]"", """"), "" "", ""-""))"),"get-paid-to-learn-medical-coding")</f>
        <v>get-paid-to-learn-medical-coding</v>
      </c>
      <c r="B2059" s="3" t="s">
        <v>4114</v>
      </c>
      <c r="C2059" s="3" t="s">
        <v>4115</v>
      </c>
    </row>
    <row r="2060" ht="15.75" customHeight="1">
      <c r="A2060" s="3" t="str">
        <f>IFERROR(__xludf.DUMMYFUNCTION("LOWER(SUBSTITUTE(REGEXREPLACE(B2060, ""[^a-zA-Z\s]"", """"), "" "", ""-""))"),"is-it-hard-to-learn-to-drive")</f>
        <v>is-it-hard-to-learn-to-drive</v>
      </c>
      <c r="B2060" s="3" t="s">
        <v>4116</v>
      </c>
      <c r="C2060" s="3" t="s">
        <v>4117</v>
      </c>
    </row>
    <row r="2061" ht="15.75" customHeight="1">
      <c r="A2061" s="3" t="str">
        <f>IFERROR(__xludf.DUMMYFUNCTION("LOWER(SUBSTITUTE(REGEXREPLACE(B2061, ""[^a-zA-Z\s]"", """"), "" "", ""-""))"),"easiest-electric-guitar-songs-to-learn")</f>
        <v>easiest-electric-guitar-songs-to-learn</v>
      </c>
      <c r="B2061" s="3" t="s">
        <v>4118</v>
      </c>
      <c r="C2061" s="3" t="s">
        <v>4119</v>
      </c>
    </row>
    <row r="2062" ht="15.75" customHeight="1">
      <c r="A2062" s="3" t="str">
        <f>IFERROR(__xludf.DUMMYFUNCTION("LOWER(SUBSTITUTE(REGEXREPLACE(B2062, ""[^a-zA-Z\s]"", """"), "" "", ""-""))"),"learn-to-sketch-book")</f>
        <v>learn-to-sketch-book</v>
      </c>
      <c r="B2062" s="3" t="s">
        <v>4120</v>
      </c>
      <c r="C2062" s="3" t="s">
        <v>4121</v>
      </c>
    </row>
    <row r="2063" ht="15.75" customHeight="1">
      <c r="A2063" s="3" t="str">
        <f>IFERROR(__xludf.DUMMYFUNCTION("LOWER(SUBSTITUTE(REGEXREPLACE(B2063, ""[^a-zA-Z\s]"", """"), "" "", ""-""))"),"why-must-you-learn-to-recognize-key-characteristics-of-the-animal-your-hunting")</f>
        <v>why-must-you-learn-to-recognize-key-characteristics-of-the-animal-your-hunting</v>
      </c>
      <c r="B2063" s="3" t="s">
        <v>4122</v>
      </c>
      <c r="C2063" s="3" t="s">
        <v>4123</v>
      </c>
    </row>
    <row r="2064" ht="15.75" customHeight="1">
      <c r="A2064" s="3" t="str">
        <f>IFERROR(__xludf.DUMMYFUNCTION("LOWER(SUBSTITUTE(REGEXREPLACE(B2064, ""[^a-zA-Z\s]"", """"), "" "", ""-""))"),"best-books-to-learn-spanish")</f>
        <v>best-books-to-learn-spanish</v>
      </c>
      <c r="B2064" s="3" t="s">
        <v>4124</v>
      </c>
      <c r="C2064" s="3" t="s">
        <v>4125</v>
      </c>
    </row>
    <row r="2065" ht="15.75" customHeight="1">
      <c r="A2065" s="3" t="str">
        <f>IFERROR(__xludf.DUMMYFUNCTION("LOWER(SUBSTITUTE(REGEXREPLACE(B2065, ""[^a-zA-Z\s]"", """"), "" "", ""-""))"),"easy-song-to-learn-on-bass")</f>
        <v>easy-song-to-learn-on-bass</v>
      </c>
      <c r="B2065" s="3" t="s">
        <v>4126</v>
      </c>
      <c r="C2065" s="3" t="s">
        <v>4127</v>
      </c>
    </row>
    <row r="2066" ht="15.75" customHeight="1">
      <c r="A2066" s="3" t="str">
        <f>IFERROR(__xludf.DUMMYFUNCTION("LOWER(SUBSTITUTE(REGEXREPLACE(B2066, ""[^a-zA-Z\s]"", """"), "" "", ""-""))"),"pokemon-that-learn-belly-drum")</f>
        <v>pokemon-that-learn-belly-drum</v>
      </c>
      <c r="B2066" s="3" t="s">
        <v>4128</v>
      </c>
      <c r="C2066" s="3" t="s">
        <v>4129</v>
      </c>
    </row>
    <row r="2067" ht="15.75" customHeight="1">
      <c r="A2067" s="3" t="str">
        <f>IFERROR(__xludf.DUMMYFUNCTION("LOWER(SUBSTITUTE(REGEXREPLACE(B2067, ""[^a-zA-Z\s]"", """"), "" "", ""-""))"),"hogwarts-legacy-how-to-learn-imperio")</f>
        <v>hogwarts-legacy-how-to-learn-imperio</v>
      </c>
      <c r="B2067" s="3" t="s">
        <v>4130</v>
      </c>
      <c r="C2067" s="3" t="s">
        <v>4131</v>
      </c>
    </row>
    <row r="2068" ht="15.75" customHeight="1">
      <c r="A2068" s="3" t="str">
        <f>IFERROR(__xludf.DUMMYFUNCTION("LOWER(SUBSTITUTE(REGEXREPLACE(B2068, ""[^a-zA-Z\s]"", """"), "" "", ""-""))"),"should-i-learn-fiddle-or-violin")</f>
        <v>should-i-learn-fiddle-or-violin</v>
      </c>
      <c r="B2068" s="3" t="s">
        <v>4132</v>
      </c>
      <c r="C2068" s="3" t="s">
        <v>4133</v>
      </c>
    </row>
    <row r="2069" ht="15.75" customHeight="1">
      <c r="A2069" s="3" t="str">
        <f>IFERROR(__xludf.DUMMYFUNCTION("LOWER(SUBSTITUTE(REGEXREPLACE(B2069, ""[^a-zA-Z\s]"", """"), "" "", ""-""))"),"easy-songs-to-learn-on-the-harmonica")</f>
        <v>easy-songs-to-learn-on-the-harmonica</v>
      </c>
      <c r="B2069" s="3" t="s">
        <v>4134</v>
      </c>
      <c r="C2069" s="3" t="s">
        <v>4135</v>
      </c>
    </row>
    <row r="2070" ht="15.75" customHeight="1">
      <c r="A2070" s="3" t="str">
        <f>IFERROR(__xludf.DUMMYFUNCTION("LOWER(SUBSTITUTE(REGEXREPLACE(B2070, ""[^a-zA-Z\s]"", """"), "" "", ""-""))"),"easier-to-learn-bass-or-guitar")</f>
        <v>easier-to-learn-bass-or-guitar</v>
      </c>
      <c r="B2070" s="3" t="s">
        <v>4136</v>
      </c>
      <c r="C2070" s="3" t="s">
        <v>4137</v>
      </c>
    </row>
    <row r="2071" ht="15.75" customHeight="1">
      <c r="A2071" s="3" t="str">
        <f>IFERROR(__xludf.DUMMYFUNCTION("LOWER(SUBSTITUTE(REGEXREPLACE(B2071, ""[^a-zA-Z\s]"", """"), "" "", ""-""))"),"learn-aimpoint-putting")</f>
        <v>learn-aimpoint-putting</v>
      </c>
      <c r="B2071" s="3" t="s">
        <v>4138</v>
      </c>
      <c r="C2071" s="3" t="s">
        <v>4139</v>
      </c>
    </row>
    <row r="2072" ht="15.75" customHeight="1">
      <c r="A2072" s="3" t="str">
        <f>IFERROR(__xludf.DUMMYFUNCTION("LOWER(SUBSTITUTE(REGEXREPLACE(B2072, ""[^a-zA-Z\s]"", """"), "" "", ""-""))"),"what-age-do-kids-learn-to-write-their-name")</f>
        <v>what-age-do-kids-learn-to-write-their-name</v>
      </c>
      <c r="B2072" s="3" t="s">
        <v>4140</v>
      </c>
      <c r="C2072" s="3" t="s">
        <v>4141</v>
      </c>
    </row>
    <row r="2073" ht="15.75" customHeight="1">
      <c r="A2073" s="3" t="str">
        <f>IFERROR(__xludf.DUMMYFUNCTION("LOWER(SUBSTITUTE(REGEXREPLACE(B2073, ""[^a-zA-Z\s]"", """"), "" "", ""-""))"),"can-you-learn-filipino-on-duolingo")</f>
        <v>can-you-learn-filipino-on-duolingo</v>
      </c>
      <c r="B2073" s="3" t="s">
        <v>4142</v>
      </c>
      <c r="C2073" s="3" t="s">
        <v>4143</v>
      </c>
    </row>
    <row r="2074" ht="15.75" customHeight="1">
      <c r="A2074" s="3" t="str">
        <f>IFERROR(__xludf.DUMMYFUNCTION("LOWER(SUBSTITUTE(REGEXREPLACE(B2074, ""[^a-zA-Z\s]"", """"), "" "", ""-""))"),"if-you-want-to-be-happy-you-have-to-let-go-of-the-past-and-learn-to-sink")</f>
        <v>if-you-want-to-be-happy-you-have-to-let-go-of-the-past-and-learn-to-sink</v>
      </c>
      <c r="B2074" s="3" t="s">
        <v>4144</v>
      </c>
      <c r="C2074" s="3" t="s">
        <v>4145</v>
      </c>
    </row>
    <row r="2075" ht="15.75" customHeight="1">
      <c r="A2075" s="3" t="str">
        <f>IFERROR(__xludf.DUMMYFUNCTION("LOWER(SUBSTITUTE(REGEXREPLACE(B2075, ""[^a-zA-Z\s]"", """"), "" "", ""-""))"),"is-it-hard-to-learn-to-play-the-violin")</f>
        <v>is-it-hard-to-learn-to-play-the-violin</v>
      </c>
      <c r="B2075" s="3" t="s">
        <v>4146</v>
      </c>
      <c r="C2075" s="3" t="s">
        <v>4147</v>
      </c>
    </row>
    <row r="2076" ht="15.75" customHeight="1">
      <c r="A2076" s="3" t="str">
        <f>IFERROR(__xludf.DUMMYFUNCTION("LOWER(SUBSTITUTE(REGEXREPLACE(B2076, ""[^a-zA-Z\s]"", """"), "" "", ""-""))"),"comments-are-turned-off-learn-more")</f>
        <v>comments-are-turned-off-learn-more</v>
      </c>
      <c r="B2076" s="3" t="s">
        <v>4148</v>
      </c>
      <c r="C2076" s="3" t="s">
        <v>4149</v>
      </c>
    </row>
    <row r="2077" ht="15.75" customHeight="1">
      <c r="A2077" s="3" t="str">
        <f>IFERROR(__xludf.DUMMYFUNCTION("LOWER(SUBSTITUTE(REGEXREPLACE(B2077, ""[^a-zA-Z\s]"", """"), "" "", ""-""))"),"learn-dinosaur-names")</f>
        <v>learn-dinosaur-names</v>
      </c>
      <c r="B2077" s="3" t="s">
        <v>4150</v>
      </c>
      <c r="C2077" s="3" t="s">
        <v>4151</v>
      </c>
    </row>
    <row r="2078" ht="15.75" customHeight="1">
      <c r="A2078" s="3" t="str">
        <f>IFERROR(__xludf.DUMMYFUNCTION("LOWER(SUBSTITUTE(REGEXREPLACE(B2078, ""[^a-zA-Z\s]"", """"), "" "", ""-""))"),"unblocked-learn-to-fly-")</f>
        <v>unblocked-learn-to-fly-</v>
      </c>
      <c r="B2078" s="3" t="s">
        <v>4152</v>
      </c>
      <c r="C2078" s="3" t="s">
        <v>4153</v>
      </c>
    </row>
    <row r="2079" ht="15.75" customHeight="1">
      <c r="A2079" s="3" t="str">
        <f>IFERROR(__xludf.DUMMYFUNCTION("LOWER(SUBSTITUTE(REGEXREPLACE(B2079, ""[^a-zA-Z\s]"", """"), "" "", ""-""))"),"what-season-does-naruto-learn-sage-mode")</f>
        <v>what-season-does-naruto-learn-sage-mode</v>
      </c>
      <c r="B2079" s="3" t="s">
        <v>4154</v>
      </c>
      <c r="C2079" s="3" t="s">
        <v>4155</v>
      </c>
    </row>
    <row r="2080" ht="15.75" customHeight="1">
      <c r="A2080" s="3" t="str">
        <f>IFERROR(__xludf.DUMMYFUNCTION("LOWER(SUBSTITUTE(REGEXREPLACE(B2080, ""[^a-zA-Z\s]"", """"), "" "", ""-""))"),"learn-ableton")</f>
        <v>learn-ableton</v>
      </c>
      <c r="B2080" s="3" t="s">
        <v>4156</v>
      </c>
      <c r="C2080" s="3" t="s">
        <v>4157</v>
      </c>
    </row>
    <row r="2081" ht="15.75" customHeight="1">
      <c r="A2081" s="3" t="str">
        <f>IFERROR(__xludf.DUMMYFUNCTION("LOWER(SUBSTITUTE(REGEXREPLACE(B2081, ""[^a-zA-Z\s]"", """"), "" "", ""-""))"),"how-hard-is-it-to-learn-vietnamese")</f>
        <v>how-hard-is-it-to-learn-vietnamese</v>
      </c>
      <c r="B2081" s="3" t="s">
        <v>4158</v>
      </c>
      <c r="C2081" s="3" t="s">
        <v>4159</v>
      </c>
    </row>
    <row r="2082" ht="15.75" customHeight="1">
      <c r="A2082" s="3" t="str">
        <f>IFERROR(__xludf.DUMMYFUNCTION("LOWER(SUBSTITUTE(REGEXREPLACE(B2082, ""[^a-zA-Z\s]"", """"), "" "", ""-""))"),"why-must-you-learn-to-recognize-key-characteristics-of-the-animal-youre-hunting")</f>
        <v>why-must-you-learn-to-recognize-key-characteristics-of-the-animal-youre-hunting</v>
      </c>
      <c r="B2082" s="3" t="s">
        <v>4160</v>
      </c>
      <c r="C2082" s="3" t="s">
        <v>4161</v>
      </c>
    </row>
    <row r="2083" ht="15.75" customHeight="1">
      <c r="A2083" s="3" t="str">
        <f>IFERROR(__xludf.DUMMYFUNCTION("LOWER(SUBSTITUTE(REGEXREPLACE(B2083, ""[^a-zA-Z\s]"", """"), "" "", ""-""))"),"learn-python-through-games")</f>
        <v>learn-python-through-games</v>
      </c>
      <c r="B2083" s="3" t="s">
        <v>4162</v>
      </c>
      <c r="C2083" s="3" t="s">
        <v>4163</v>
      </c>
    </row>
    <row r="2084" ht="15.75" customHeight="1">
      <c r="A2084" s="3" t="str">
        <f>IFERROR(__xludf.DUMMYFUNCTION("LOWER(SUBSTITUTE(REGEXREPLACE(B2084, ""[^a-zA-Z\s]"", """"), "" "", ""-""))"),"can-i-learn-to-drive-in--months")</f>
        <v>can-i-learn-to-drive-in--months</v>
      </c>
      <c r="B2084" s="3" t="s">
        <v>4164</v>
      </c>
      <c r="C2084" s="3" t="s">
        <v>4165</v>
      </c>
    </row>
    <row r="2085" ht="15.75" customHeight="1">
      <c r="A2085" s="3" t="str">
        <f>IFERROR(__xludf.DUMMYFUNCTION("LOWER(SUBSTITUTE(REGEXREPLACE(B2085, ""[^a-zA-Z\s]"", """"), "" "", ""-""))"),"can-i-learn-spanish-in--months")</f>
        <v>can-i-learn-spanish-in--months</v>
      </c>
      <c r="B2085" s="3" t="s">
        <v>4166</v>
      </c>
      <c r="C2085" s="3" t="s">
        <v>4167</v>
      </c>
    </row>
    <row r="2086" ht="15.75" customHeight="1">
      <c r="A2086" s="3" t="str">
        <f>IFERROR(__xludf.DUMMYFUNCTION("LOWER(SUBSTITUTE(REGEXREPLACE(B2086, ""[^a-zA-Z\s]"", """"), "" "", ""-""))"),"time-to-learn-chinese-buddy")</f>
        <v>time-to-learn-chinese-buddy</v>
      </c>
      <c r="B2086" s="3" t="s">
        <v>4168</v>
      </c>
      <c r="C2086" s="3" t="s">
        <v>4169</v>
      </c>
    </row>
    <row r="2087" ht="15.75" customHeight="1">
      <c r="A2087" s="3" t="str">
        <f>IFERROR(__xludf.DUMMYFUNCTION("LOWER(SUBSTITUTE(REGEXREPLACE(B2087, ""[^a-zA-Z\s]"", """"), "" "", ""-""))"),"how-to-learn-a-backflip-on-a-trampoline")</f>
        <v>how-to-learn-a-backflip-on-a-trampoline</v>
      </c>
      <c r="B2087" s="3" t="s">
        <v>4170</v>
      </c>
      <c r="C2087" s="3" t="s">
        <v>4171</v>
      </c>
    </row>
    <row r="2088" ht="15.75" customHeight="1">
      <c r="A2088" s="3" t="str">
        <f>IFERROR(__xludf.DUMMYFUNCTION("LOWER(SUBSTITUTE(REGEXREPLACE(B2088, ""[^a-zA-Z\s]"", """"), "" "", ""-""))"),"pokemon-that-learn-fake-out")</f>
        <v>pokemon-that-learn-fake-out</v>
      </c>
      <c r="B2088" s="3" t="s">
        <v>4172</v>
      </c>
      <c r="C2088" s="3" t="s">
        <v>4173</v>
      </c>
    </row>
    <row r="2089" ht="15.75" customHeight="1">
      <c r="A2089" s="3" t="str">
        <f>IFERROR(__xludf.DUMMYFUNCTION("LOWER(SUBSTITUTE(REGEXREPLACE(B2089, ""[^a-zA-Z\s]"", """"), "" "", ""-""))"),"leapfrog-scoop-and-learn-ice-cream-cart-replacement-parts")</f>
        <v>leapfrog-scoop-and-learn-ice-cream-cart-replacement-parts</v>
      </c>
      <c r="B2089" s="3" t="s">
        <v>4174</v>
      </c>
      <c r="C2089" s="3" t="s">
        <v>4175</v>
      </c>
    </row>
    <row r="2090" ht="15.75" customHeight="1">
      <c r="A2090" s="3" t="str">
        <f>IFERROR(__xludf.DUMMYFUNCTION("LOWER(SUBSTITUTE(REGEXREPLACE(B2090, ""[^a-zA-Z\s]"", """"), "" "", ""-""))"),"how-old-to-learn-to-tie-shoes")</f>
        <v>how-old-to-learn-to-tie-shoes</v>
      </c>
      <c r="B2090" s="3" t="s">
        <v>4176</v>
      </c>
      <c r="C2090" s="3" t="s">
        <v>4177</v>
      </c>
    </row>
    <row r="2091" ht="15.75" customHeight="1">
      <c r="A2091" s="3" t="str">
        <f>IFERROR(__xludf.DUMMYFUNCTION("LOWER(SUBSTITUTE(REGEXREPLACE(B2091, ""[^a-zA-Z\s]"", """"), "" "", ""-""))"),"best-kids-shows-to-learn-spanish")</f>
        <v>best-kids-shows-to-learn-spanish</v>
      </c>
      <c r="B2091" s="3" t="s">
        <v>4178</v>
      </c>
      <c r="C2091" s="3" t="s">
        <v>4179</v>
      </c>
    </row>
    <row r="2092" ht="15.75" customHeight="1">
      <c r="A2092" s="3" t="str">
        <f>IFERROR(__xludf.DUMMYFUNCTION("LOWER(SUBSTITUTE(REGEXREPLACE(B2092, ""[^a-zA-Z\s]"", """"), "" "", ""-""))"),"when-does-luffy-learn-advanced-armament-haki")</f>
        <v>when-does-luffy-learn-advanced-armament-haki</v>
      </c>
      <c r="B2092" s="3" t="s">
        <v>4180</v>
      </c>
      <c r="C2092" s="3" t="s">
        <v>4181</v>
      </c>
    </row>
    <row r="2093" ht="15.75" customHeight="1">
      <c r="A2093" s="3" t="str">
        <f>IFERROR(__xludf.DUMMYFUNCTION("LOWER(SUBSTITUTE(REGEXREPLACE(B2093, ""[^a-zA-Z\s]"", """"), "" "", ""-""))"),"fisher-price-learn-and-play")</f>
        <v>fisher-price-learn-and-play</v>
      </c>
      <c r="B2093" s="3" t="s">
        <v>4182</v>
      </c>
      <c r="C2093" s="3" t="s">
        <v>4183</v>
      </c>
    </row>
    <row r="2094" ht="15.75" customHeight="1">
      <c r="A2094" s="3" t="str">
        <f>IFERROR(__xludf.DUMMYFUNCTION("LOWER(SUBSTITUTE(REGEXREPLACE(B2094, ""[^a-zA-Z\s]"", """"), "" "", ""-""))"),"i-like--learn")</f>
        <v>i-like--learn</v>
      </c>
      <c r="B2094" s="3" t="s">
        <v>4184</v>
      </c>
      <c r="C2094" s="3" t="s">
        <v>4185</v>
      </c>
    </row>
    <row r="2095" ht="15.75" customHeight="1">
      <c r="A2095" s="3" t="str">
        <f>IFERROR(__xludf.DUMMYFUNCTION("LOWER(SUBSTITUTE(REGEXREPLACE(B2095, ""[^a-zA-Z\s]"", """"), "" "", ""-""))"),"learn-math-fast-books")</f>
        <v>learn-math-fast-books</v>
      </c>
      <c r="B2095" s="3" t="s">
        <v>4186</v>
      </c>
      <c r="C2095" s="3" t="s">
        <v>4187</v>
      </c>
    </row>
    <row r="2096" ht="15.75" customHeight="1">
      <c r="A2096" s="3" t="str">
        <f>IFERROR(__xludf.DUMMYFUNCTION("LOWER(SUBSTITUTE(REGEXREPLACE(B2096, ""[^a-zA-Z\s]"", """"), "" "", ""-""))"),"best-songs-to-learn-on-drums-for-beginners")</f>
        <v>best-songs-to-learn-on-drums-for-beginners</v>
      </c>
      <c r="B2096" s="3" t="s">
        <v>4188</v>
      </c>
      <c r="C2096" s="3" t="s">
        <v>4189</v>
      </c>
    </row>
    <row r="2097" ht="15.75" customHeight="1">
      <c r="A2097" s="3" t="str">
        <f>IFERROR(__xludf.DUMMYFUNCTION("LOWER(SUBSTITUTE(REGEXREPLACE(B2097, ""[^a-zA-Z\s]"", """"), "" "", ""-""))"),"how-long-does-it-usually-take-to-learn-how-to-drive")</f>
        <v>how-long-does-it-usually-take-to-learn-how-to-drive</v>
      </c>
      <c r="B2097" s="3" t="s">
        <v>4190</v>
      </c>
      <c r="C2097" s="3" t="s">
        <v>4191</v>
      </c>
    </row>
    <row r="2098" ht="15.75" customHeight="1">
      <c r="A2098" s="3" t="str">
        <f>IFERROR(__xludf.DUMMYFUNCTION("LOWER(SUBSTITUTE(REGEXREPLACE(B2098, ""[^a-zA-Z\s]"", """"), "" "", ""-""))"),"easy-electric-guitar-songs-to-learn")</f>
        <v>easy-electric-guitar-songs-to-learn</v>
      </c>
      <c r="B2098" s="3" t="s">
        <v>4192</v>
      </c>
      <c r="C2098" s="3" t="s">
        <v>4193</v>
      </c>
    </row>
    <row r="2099" ht="15.75" customHeight="1">
      <c r="A2099" s="3" t="str">
        <f>IFERROR(__xludf.DUMMYFUNCTION("LOWER(SUBSTITUTE(REGEXREPLACE(B2099, ""[^a-zA-Z\s]"", """"), "" "", ""-""))"),"what-do-you-learn-in-ap-seminar")</f>
        <v>what-do-you-learn-in-ap-seminar</v>
      </c>
      <c r="B2099" s="3" t="s">
        <v>4194</v>
      </c>
      <c r="C2099" s="3" t="s">
        <v>4195</v>
      </c>
    </row>
    <row r="2100" ht="15.75" customHeight="1">
      <c r="A2100" s="3" t="str">
        <f>IFERROR(__xludf.DUMMYFUNCTION("LOWER(SUBSTITUTE(REGEXREPLACE(B2100, ""[^a-zA-Z\s]"", """"), "" "", ""-""))"),"learn-to-play-the-bagpipes")</f>
        <v>learn-to-play-the-bagpipes</v>
      </c>
      <c r="B2100" s="3" t="s">
        <v>4196</v>
      </c>
      <c r="C2100" s="3" t="s">
        <v>4197</v>
      </c>
    </row>
    <row r="2101" ht="15.75" customHeight="1">
      <c r="A2101" s="3" t="str">
        <f>IFERROR(__xludf.DUMMYFUNCTION("LOWER(SUBSTITUTE(REGEXREPLACE(B2101, ""[^a-zA-Z\s]"", """"), "" "", ""-""))"),"learn-to-swim-life-jacket")</f>
        <v>learn-to-swim-life-jacket</v>
      </c>
      <c r="B2101" s="3" t="s">
        <v>4198</v>
      </c>
      <c r="C2101" s="3" t="s">
        <v>4199</v>
      </c>
    </row>
    <row r="2102" ht="15.75" customHeight="1">
      <c r="A2102" s="3" t="str">
        <f>IFERROR(__xludf.DUMMYFUNCTION("LOWER(SUBSTITUTE(REGEXREPLACE(B2102, ""[^a-zA-Z\s]"", """"), "" "", ""-""))"),"best-learn-to-swim-vest")</f>
        <v>best-learn-to-swim-vest</v>
      </c>
      <c r="B2102" s="3" t="s">
        <v>4200</v>
      </c>
      <c r="C2102" s="3" t="s">
        <v>4201</v>
      </c>
    </row>
    <row r="2103" ht="15.75" customHeight="1">
      <c r="A2103" s="3" t="str">
        <f>IFERROR(__xludf.DUMMYFUNCTION("LOWER(SUBSTITUTE(REGEXREPLACE(B2103, ""[^a-zA-Z\s]"", """"), "" "", ""-""))"),"learn-filipino-duolingo")</f>
        <v>learn-filipino-duolingo</v>
      </c>
      <c r="B2103" s="3" t="s">
        <v>4202</v>
      </c>
      <c r="C2103" s="3" t="s">
        <v>4203</v>
      </c>
    </row>
    <row r="2104" ht="15.75" customHeight="1">
      <c r="A2104" s="3" t="str">
        <f>IFERROR(__xludf.DUMMYFUNCTION("LOWER(SUBSTITUTE(REGEXREPLACE(B2104, ""[^a-zA-Z\s]"", """"), "" "", ""-""))"),"learn-how-to-be-a-lady")</f>
        <v>learn-how-to-be-a-lady</v>
      </c>
      <c r="B2104" s="3" t="s">
        <v>4204</v>
      </c>
      <c r="C2104" s="3" t="s">
        <v>4205</v>
      </c>
    </row>
    <row r="2105" ht="15.75" customHeight="1">
      <c r="A2105" s="3" t="str">
        <f>IFERROR(__xludf.DUMMYFUNCTION("LOWER(SUBSTITUTE(REGEXREPLACE(B2105, ""[^a-zA-Z\s]"", """"), "" "", ""-""))"),"how-hard-is-polish-to-learn")</f>
        <v>how-hard-is-polish-to-learn</v>
      </c>
      <c r="B2105" s="3" t="s">
        <v>4206</v>
      </c>
      <c r="C2105" s="3" t="s">
        <v>4207</v>
      </c>
    </row>
    <row r="2106" ht="15.75" customHeight="1">
      <c r="A2106" s="3" t="str">
        <f>IFERROR(__xludf.DUMMYFUNCTION("LOWER(SUBSTITUTE(REGEXREPLACE(B2106, ""[^a-zA-Z\s]"", """"), "" "", ""-""))"),"what-resource-can-best-help-you-learn-about-the-terrain-in-a-particular-area-before-you-arrive")</f>
        <v>what-resource-can-best-help-you-learn-about-the-terrain-in-a-particular-area-before-you-arrive</v>
      </c>
      <c r="B2106" s="3" t="s">
        <v>4208</v>
      </c>
      <c r="C2106" s="3" t="s">
        <v>4209</v>
      </c>
    </row>
    <row r="2107" ht="15.75" customHeight="1">
      <c r="A2107" s="3" t="str">
        <f>IFERROR(__xludf.DUMMYFUNCTION("LOWER(SUBSTITUTE(REGEXREPLACE(B2107, ""[^a-zA-Z\s]"", """"), "" "", ""-""))"),"learn-colors-in-spanish")</f>
        <v>learn-colors-in-spanish</v>
      </c>
      <c r="B2107" s="3" t="s">
        <v>4210</v>
      </c>
      <c r="C2107" s="3" t="s">
        <v>4211</v>
      </c>
    </row>
    <row r="2108" ht="15.75" customHeight="1">
      <c r="A2108" s="3" t="str">
        <f>IFERROR(__xludf.DUMMYFUNCTION("LOWER(SUBSTITUTE(REGEXREPLACE(B2108, ""[^a-zA-Z\s]"", """"), "" "", ""-""))"),"get-ready-to-learn-chinese-buddy")</f>
        <v>get-ready-to-learn-chinese-buddy</v>
      </c>
      <c r="B2108" s="3" t="s">
        <v>4212</v>
      </c>
      <c r="C2108" s="3" t="s">
        <v>4213</v>
      </c>
    </row>
    <row r="2109" ht="15.75" customHeight="1">
      <c r="A2109" s="3" t="str">
        <f>IFERROR(__xludf.DUMMYFUNCTION("LOWER(SUBSTITUTE(REGEXREPLACE(B2109, ""[^a-zA-Z\s]"", """"), "" "", ""-""))"),"best-way-to-learn-how-to-ride-a-motorcycle")</f>
        <v>best-way-to-learn-how-to-ride-a-motorcycle</v>
      </c>
      <c r="B2109" s="3" t="s">
        <v>4214</v>
      </c>
      <c r="C2109" s="3" t="s">
        <v>4215</v>
      </c>
    </row>
    <row r="2110" ht="15.75" customHeight="1">
      <c r="A2110" s="3" t="str">
        <f>IFERROR(__xludf.DUMMYFUNCTION("LOWER(SUBSTITUTE(REGEXREPLACE(B2110, ""[^a-zA-Z\s]"", """"), "" "", ""-""))"),"rock-songs-to-learn-on-guitar")</f>
        <v>rock-songs-to-learn-on-guitar</v>
      </c>
      <c r="B2110" s="3" t="s">
        <v>4216</v>
      </c>
      <c r="C2110" s="3" t="s">
        <v>4217</v>
      </c>
    </row>
    <row r="2111" ht="15.75" customHeight="1">
      <c r="A2111" s="3" t="str">
        <f>IFERROR(__xludf.DUMMYFUNCTION("LOWER(SUBSTITUTE(REGEXREPLACE(B2111, ""[^a-zA-Z\s]"", """"), "" "", ""-""))"),"how-to-remove-learn-about-this-picture")</f>
        <v>how-to-remove-learn-about-this-picture</v>
      </c>
      <c r="B2111" s="3" t="s">
        <v>4218</v>
      </c>
      <c r="C2111" s="3" t="s">
        <v>4219</v>
      </c>
    </row>
    <row r="2112" ht="15.75" customHeight="1">
      <c r="A2112" s="3" t="str">
        <f>IFERROR(__xludf.DUMMYFUNCTION("LOWER(SUBSTITUTE(REGEXREPLACE(B2112, ""[^a-zA-Z\s]"", """"), "" "", ""-""))"),"come-and-learn-with-pibby-where-to-watch")</f>
        <v>come-and-learn-with-pibby-where-to-watch</v>
      </c>
      <c r="B2112" s="3" t="s">
        <v>4220</v>
      </c>
      <c r="C2112" s="3" t="s">
        <v>4221</v>
      </c>
    </row>
    <row r="2113" ht="15.75" customHeight="1">
      <c r="A2113" s="3" t="str">
        <f>IFERROR(__xludf.DUMMYFUNCTION("LOWER(SUBSTITUTE(REGEXREPLACE(B2113, ""[^a-zA-Z\s]"", """"), "" "", ""-""))"),"is-snowboarding-easy-to-learn")</f>
        <v>is-snowboarding-easy-to-learn</v>
      </c>
      <c r="B2113" s="3" t="s">
        <v>4222</v>
      </c>
      <c r="C2113" s="3" t="s">
        <v>4223</v>
      </c>
    </row>
    <row r="2114" ht="15.75" customHeight="1">
      <c r="A2114" s="3" t="str">
        <f>IFERROR(__xludf.DUMMYFUNCTION("LOWER(SUBSTITUTE(REGEXREPLACE(B2114, ""[^a-zA-Z\s]"", """"), "" "", ""-""))"),"easy-kpop-dances-to-learn-for-beginners")</f>
        <v>easy-kpop-dances-to-learn-for-beginners</v>
      </c>
      <c r="B2114" s="3" t="s">
        <v>4224</v>
      </c>
      <c r="C2114" s="3" t="s">
        <v>4225</v>
      </c>
    </row>
    <row r="2115" ht="15.75" customHeight="1">
      <c r="A2115" s="3" t="str">
        <f>IFERROR(__xludf.DUMMYFUNCTION("LOWER(SUBSTITUTE(REGEXREPLACE(B2115, ""[^a-zA-Z\s]"", """"), "" "", ""-""))"),"live-learn-lovewell")</f>
        <v>live-learn-lovewell</v>
      </c>
      <c r="B2115" s="3" t="s">
        <v>4226</v>
      </c>
      <c r="C2115" s="3" t="s">
        <v>4227</v>
      </c>
    </row>
    <row r="2116" ht="15.75" customHeight="1">
      <c r="A2116" s="3" t="str">
        <f>IFERROR(__xludf.DUMMYFUNCTION("LOWER(SUBSTITUTE(REGEXREPLACE(B2116, ""[^a-zA-Z\s]"", """"), "" "", ""-""))"),"when-should-kids-learn-to-tie-their-shoes")</f>
        <v>when-should-kids-learn-to-tie-their-shoes</v>
      </c>
      <c r="B2116" s="3" t="s">
        <v>4228</v>
      </c>
      <c r="C2116" s="3" t="s">
        <v>4229</v>
      </c>
    </row>
    <row r="2117" ht="15.75" customHeight="1">
      <c r="A2117" s="3" t="str">
        <f>IFERROR(__xludf.DUMMYFUNCTION("LOWER(SUBSTITUTE(REGEXREPLACE(B2117, ""[^a-zA-Z\s]"", """"), "" "", ""-""))"),"how-does-the-creature-learn-to-speak")</f>
        <v>how-does-the-creature-learn-to-speak</v>
      </c>
      <c r="B2117" s="3" t="s">
        <v>4230</v>
      </c>
      <c r="C2117" s="3" t="s">
        <v>4231</v>
      </c>
    </row>
    <row r="2118" ht="15.75" customHeight="1">
      <c r="A2118" s="3" t="str">
        <f>IFERROR(__xludf.DUMMYFUNCTION("LOWER(SUBSTITUTE(REGEXREPLACE(B2118, ""[^a-zA-Z\s]"", """"), "" "", ""-""))"),"is-it-hard-to-learn-polish")</f>
        <v>is-it-hard-to-learn-polish</v>
      </c>
      <c r="B2118" s="3" t="s">
        <v>4232</v>
      </c>
      <c r="C2118" s="3" t="s">
        <v>4233</v>
      </c>
    </row>
    <row r="2119" ht="15.75" customHeight="1">
      <c r="A2119" s="3" t="str">
        <f>IFERROR(__xludf.DUMMYFUNCTION("LOWER(SUBSTITUTE(REGEXREPLACE(B2119, ""[^a-zA-Z\s]"", """"), "" "", ""-""))"),"thank-you-for-giving-me-the-opportunity-to-learn-and-grow")</f>
        <v>thank-you-for-giving-me-the-opportunity-to-learn-and-grow</v>
      </c>
      <c r="B2119" s="3" t="s">
        <v>4234</v>
      </c>
      <c r="C2119" s="3" t="s">
        <v>4235</v>
      </c>
    </row>
    <row r="2120" ht="15.75" customHeight="1">
      <c r="A2120" s="3" t="str">
        <f>IFERROR(__xludf.DUMMYFUNCTION("LOWER(SUBSTITUTE(REGEXREPLACE(B2120, ""[^a-zA-Z\s]"", """"), "" "", ""-""))"),"easy-brass-instruments-to-learn")</f>
        <v>easy-brass-instruments-to-learn</v>
      </c>
      <c r="B2120" s="3" t="s">
        <v>4236</v>
      </c>
      <c r="C2120" s="3" t="s">
        <v>4237</v>
      </c>
    </row>
    <row r="2121" ht="15.75" customHeight="1">
      <c r="A2121" s="3" t="str">
        <f>IFERROR(__xludf.DUMMYFUNCTION("LOWER(SUBSTITUTE(REGEXREPLACE(B2121, ""[^a-zA-Z\s]"", """"), "" "", ""-""))"),"laugh--learn")</f>
        <v>laugh--learn</v>
      </c>
      <c r="B2121" s="3" t="s">
        <v>4238</v>
      </c>
      <c r="C2121" s="3" t="s">
        <v>4239</v>
      </c>
    </row>
    <row r="2122" ht="15.75" customHeight="1">
      <c r="A2122" s="3" t="str">
        <f>IFERROR(__xludf.DUMMYFUNCTION("LOWER(SUBSTITUTE(REGEXREPLACE(B2122, ""[^a-zA-Z\s]"", """"), "" "", ""-""))"),"songs-to-learn-on-the-drums")</f>
        <v>songs-to-learn-on-the-drums</v>
      </c>
      <c r="B2122" s="3" t="s">
        <v>4240</v>
      </c>
      <c r="C2122" s="3" t="s">
        <v>4241</v>
      </c>
    </row>
    <row r="2123" ht="15.75" customHeight="1">
      <c r="A2123" s="3" t="str">
        <f>IFERROR(__xludf.DUMMYFUNCTION("LOWER(SUBSTITUTE(REGEXREPLACE(B2123, ""[^a-zA-Z\s]"", """"), "" "", ""-""))"),"easiest-languages-to-learn-for-english-speakers-reddit")</f>
        <v>easiest-languages-to-learn-for-english-speakers-reddit</v>
      </c>
      <c r="B2123" s="3" t="s">
        <v>4242</v>
      </c>
      <c r="C2123" s="3" t="s">
        <v>4243</v>
      </c>
    </row>
    <row r="2124" ht="15.75" customHeight="1">
      <c r="A2124" s="3" t="str">
        <f>IFERROR(__xludf.DUMMYFUNCTION("LOWER(SUBSTITUTE(REGEXREPLACE(B2124, ""[^a-zA-Z\s]"", """"), "" "", ""-""))"),"easy-sports-to-learn")</f>
        <v>easy-sports-to-learn</v>
      </c>
      <c r="B2124" s="3" t="s">
        <v>4244</v>
      </c>
      <c r="C2124" s="3" t="s">
        <v>4245</v>
      </c>
    </row>
    <row r="2125" ht="15.75" customHeight="1">
      <c r="A2125" s="3" t="str">
        <f>IFERROR(__xludf.DUMMYFUNCTION("LOWER(SUBSTITUTE(REGEXREPLACE(B2125, ""[^a-zA-Z\s]"", """"), "" "", ""-""))"),"beautiful-piano-songs-to-learn")</f>
        <v>beautiful-piano-songs-to-learn</v>
      </c>
      <c r="B2125" s="3" t="s">
        <v>4246</v>
      </c>
      <c r="C2125" s="3" t="s">
        <v>4247</v>
      </c>
    </row>
    <row r="2126" ht="15.75" customHeight="1">
      <c r="A2126" s="3" t="str">
        <f>IFERROR(__xludf.DUMMYFUNCTION("LOWER(SUBSTITUTE(REGEXREPLACE(B2126, ""[^a-zA-Z\s]"", """"), "" "", ""-""))"),"learn-to-sit-back-and-observe-not-everything-need--tymoff")</f>
        <v>learn-to-sit-back-and-observe-not-everything-need--tymoff</v>
      </c>
      <c r="B2126" s="3" t="s">
        <v>4248</v>
      </c>
      <c r="C2126" s="3" t="s">
        <v>4249</v>
      </c>
    </row>
    <row r="2127" ht="15.75" customHeight="1">
      <c r="A2127" s="3" t="str">
        <f>IFERROR(__xludf.DUMMYFUNCTION("LOWER(SUBSTITUTE(REGEXREPLACE(B2127, ""[^a-zA-Z\s]"", """"), "" "", ""-""))"),"is-bass-easier-to-learn-than-guitar")</f>
        <v>is-bass-easier-to-learn-than-guitar</v>
      </c>
      <c r="B2127" s="3" t="s">
        <v>4250</v>
      </c>
      <c r="C2127" s="3" t="s">
        <v>4251</v>
      </c>
    </row>
    <row r="2128" ht="15.75" customHeight="1">
      <c r="A2128" s="3" t="str">
        <f>IFERROR(__xludf.DUMMYFUNCTION("LOWER(SUBSTITUTE(REGEXREPLACE(B2128, ""[^a-zA-Z\s]"", """"), "" "", ""-""))"),"did-ansel-elgort-learn-japanese")</f>
        <v>did-ansel-elgort-learn-japanese</v>
      </c>
      <c r="B2128" s="3" t="s">
        <v>4252</v>
      </c>
      <c r="C2128" s="3" t="s">
        <v>4253</v>
      </c>
    </row>
    <row r="2129" ht="15.75" customHeight="1">
      <c r="A2129" s="3" t="str">
        <f>IFERROR(__xludf.DUMMYFUNCTION("LOWER(SUBSTITUTE(REGEXREPLACE(B2129, ""[^a-zA-Z\s]"", """"), "" "", ""-""))"),"is-it-hard-to-learn-piano")</f>
        <v>is-it-hard-to-learn-piano</v>
      </c>
      <c r="B2129" s="3" t="s">
        <v>4254</v>
      </c>
      <c r="C2129" s="3" t="s">
        <v>4255</v>
      </c>
    </row>
    <row r="2130" ht="15.75" customHeight="1">
      <c r="A2130" s="3" t="str">
        <f>IFERROR(__xludf.DUMMYFUNCTION("LOWER(SUBSTITUTE(REGEXREPLACE(B2130, ""[^a-zA-Z\s]"", """"), "" "", ""-""))"),"laugh-and-learn-car")</f>
        <v>laugh-and-learn-car</v>
      </c>
      <c r="B2130" s="3" t="s">
        <v>4256</v>
      </c>
      <c r="C2130" s="3" t="s">
        <v>4257</v>
      </c>
    </row>
    <row r="2131" ht="15.75" customHeight="1">
      <c r="A2131" s="3" t="str">
        <f>IFERROR(__xludf.DUMMYFUNCTION("LOWER(SUBSTITUTE(REGEXREPLACE(B2131, ""[^a-zA-Z\s]"", """"), "" "", ""-""))"),"learn-imperio-hogwarts-legacy")</f>
        <v>learn-imperio-hogwarts-legacy</v>
      </c>
      <c r="B2131" s="3" t="s">
        <v>4258</v>
      </c>
      <c r="C2131" s="3" t="s">
        <v>4259</v>
      </c>
    </row>
    <row r="2132" ht="15.75" customHeight="1">
      <c r="A2132" s="3" t="str">
        <f>IFERROR(__xludf.DUMMYFUNCTION("LOWER(SUBSTITUTE(REGEXREPLACE(B2132, ""[^a-zA-Z\s]"", """"), "" "", ""-""))"),"best-books-to-learn-chess")</f>
        <v>best-books-to-learn-chess</v>
      </c>
      <c r="B2132" s="3" t="s">
        <v>4260</v>
      </c>
      <c r="C2132" s="3" t="s">
        <v>4261</v>
      </c>
    </row>
    <row r="2133" ht="15.75" customHeight="1">
      <c r="A2133" s="3" t="str">
        <f>IFERROR(__xludf.DUMMYFUNCTION("LOWER(SUBSTITUTE(REGEXREPLACE(B2133, ""[^a-zA-Z\s]"", """"), "" "", ""-""))"),"how-to-learn-to-deepthroat")</f>
        <v>how-to-learn-to-deepthroat</v>
      </c>
      <c r="B2133" s="3" t="s">
        <v>4262</v>
      </c>
      <c r="C2133" s="3" t="s">
        <v>4263</v>
      </c>
    </row>
    <row r="2134" ht="15.75" customHeight="1">
      <c r="A2134" s="3" t="str">
        <f>IFERROR(__xludf.DUMMYFUNCTION("LOWER(SUBSTITUTE(REGEXREPLACE(B2134, ""[^a-zA-Z\s]"", """"), "" "", ""-""))"),"easy-to-learn-harmonica-songs")</f>
        <v>easy-to-learn-harmonica-songs</v>
      </c>
      <c r="B2134" s="3" t="s">
        <v>4264</v>
      </c>
      <c r="C2134" s="3" t="s">
        <v>4265</v>
      </c>
    </row>
    <row r="2135" ht="15.75" customHeight="1">
      <c r="A2135" s="3" t="str">
        <f>IFERROR(__xludf.DUMMYFUNCTION("LOWER(SUBSTITUTE(REGEXREPLACE(B2135, ""[^a-zA-Z\s]"", """"), "" "", ""-""))"),"how-to-learn-to-install-solar-panels")</f>
        <v>how-to-learn-to-install-solar-panels</v>
      </c>
      <c r="B2135" s="3" t="s">
        <v>4266</v>
      </c>
      <c r="C2135" s="3" t="s">
        <v>4267</v>
      </c>
    </row>
    <row r="2136" ht="15.75" customHeight="1">
      <c r="A2136" s="3" t="str">
        <f>IFERROR(__xludf.DUMMYFUNCTION("LOWER(SUBSTITUTE(REGEXREPLACE(B2136, ""[^a-zA-Z\s]"", """"), "" "", ""-""))"),"learn-to-fly-idle")</f>
        <v>learn-to-fly-idle</v>
      </c>
      <c r="B2136" s="3" t="s">
        <v>4268</v>
      </c>
      <c r="C2136" s="3" t="s">
        <v>4269</v>
      </c>
    </row>
    <row r="2137" ht="15.75" customHeight="1">
      <c r="A2137" s="3" t="str">
        <f>IFERROR(__xludf.DUMMYFUNCTION("LOWER(SUBSTITUTE(REGEXREPLACE(B2137, ""[^a-zA-Z\s]"", """"), "" "", ""-""))"),"learn-shuffle-dance")</f>
        <v>learn-shuffle-dance</v>
      </c>
      <c r="B2137" s="3" t="s">
        <v>4270</v>
      </c>
      <c r="C2137" s="3" t="s">
        <v>4271</v>
      </c>
    </row>
    <row r="2138" ht="15.75" customHeight="1">
      <c r="A2138" s="3" t="str">
        <f>IFERROR(__xludf.DUMMYFUNCTION("LOWER(SUBSTITUTE(REGEXREPLACE(B2138, ""[^a-zA-Z\s]"", """"), "" "", ""-""))"),"learn-about-this-picture-remove")</f>
        <v>learn-about-this-picture-remove</v>
      </c>
      <c r="B2138" s="3" t="s">
        <v>4272</v>
      </c>
      <c r="C2138" s="3" t="s">
        <v>4273</v>
      </c>
    </row>
    <row r="2139" ht="15.75" customHeight="1">
      <c r="A2139" s="3" t="str">
        <f>IFERROR(__xludf.DUMMYFUNCTION("LOWER(SUBSTITUTE(REGEXREPLACE(B2139, ""[^a-zA-Z\s]"", """"), "" "", ""-""))"),"how-did-jodie-foster-learn-french")</f>
        <v>how-did-jodie-foster-learn-french</v>
      </c>
      <c r="B2139" s="3" t="s">
        <v>4274</v>
      </c>
      <c r="C2139" s="3" t="s">
        <v>4275</v>
      </c>
    </row>
    <row r="2140" ht="15.75" customHeight="1">
      <c r="A2140" s="3" t="str">
        <f>IFERROR(__xludf.DUMMYFUNCTION("LOWER(SUBSTITUTE(REGEXREPLACE(B2140, ""[^a-zA-Z\s]"", """"), "" "", ""-""))"),"learning-how-to-learn-powerful-mental-tools-to-help-you-master-tough-subjects")</f>
        <v>learning-how-to-learn-powerful-mental-tools-to-help-you-master-tough-subjects</v>
      </c>
      <c r="B2140" s="3" t="s">
        <v>4276</v>
      </c>
      <c r="C2140" s="3" t="s">
        <v>4277</v>
      </c>
    </row>
    <row r="2141" ht="15.75" customHeight="1">
      <c r="A2141" s="3" t="str">
        <f>IFERROR(__xludf.DUMMYFUNCTION("LOWER(SUBSTITUTE(REGEXREPLACE(B2141, ""[^a-zA-Z\s]"", """"), "" "", ""-""))"),"is-sax-hard-to-learn")</f>
        <v>is-sax-hard-to-learn</v>
      </c>
      <c r="B2141" s="3" t="s">
        <v>4278</v>
      </c>
      <c r="C2141" s="3" t="s">
        <v>4279</v>
      </c>
    </row>
    <row r="2142" ht="15.75" customHeight="1">
      <c r="A2142" s="3" t="str">
        <f>IFERROR(__xludf.DUMMYFUNCTION("LOWER(SUBSTITUTE(REGEXREPLACE(B2142, ""[^a-zA-Z\s]"", """"), "" "", ""-""))"),"in-terms-of-your-eyes-what-should-you-try-to-learn-as-you-use-the-microscope")</f>
        <v>in-terms-of-your-eyes-what-should-you-try-to-learn-as-you-use-the-microscope</v>
      </c>
      <c r="B2142" s="3" t="s">
        <v>4280</v>
      </c>
      <c r="C2142" s="3" t="s">
        <v>4281</v>
      </c>
    </row>
    <row r="2143" ht="15.75" customHeight="1">
      <c r="A2143" s="3" t="str">
        <f>IFERROR(__xludf.DUMMYFUNCTION("LOWER(SUBSTITUTE(REGEXREPLACE(B2143, ""[^a-zA-Z\s]"", """"), "" "", ""-""))"),"fisherprice-wake-up-and-learn-coffee-mug-interactive-learning-toy")</f>
        <v>fisherprice-wake-up-and-learn-coffee-mug-interactive-learning-toy</v>
      </c>
      <c r="B2143" s="3" t="s">
        <v>4282</v>
      </c>
      <c r="C2143" s="3" t="s">
        <v>4283</v>
      </c>
    </row>
    <row r="2144" ht="15.75" customHeight="1">
      <c r="A2144" s="3" t="str">
        <f>IFERROR(__xludf.DUMMYFUNCTION("LOWER(SUBSTITUTE(REGEXREPLACE(B2144, ""[^a-zA-Z\s]"", """"), "" "", ""-""))"),"how-difficult-is-asl-to-learn")</f>
        <v>how-difficult-is-asl-to-learn</v>
      </c>
      <c r="B2144" s="3" t="s">
        <v>4284</v>
      </c>
      <c r="C2144" s="3" t="s">
        <v>4285</v>
      </c>
    </row>
    <row r="2145" ht="15.75" customHeight="1">
      <c r="A2145" s="3" t="str">
        <f>IFERROR(__xludf.DUMMYFUNCTION("LOWER(SUBSTITUTE(REGEXREPLACE(B2145, ""[^a-zA-Z\s]"", """"), "" "", ""-""))"),"places-to-learn-driving-near-me")</f>
        <v>places-to-learn-driving-near-me</v>
      </c>
      <c r="B2145" s="3" t="s">
        <v>4286</v>
      </c>
      <c r="C2145" s="3" t="s">
        <v>4287</v>
      </c>
    </row>
    <row r="2146" ht="15.75" customHeight="1">
      <c r="A2146" s="3" t="str">
        <f>IFERROR(__xludf.DUMMYFUNCTION("LOWER(SUBSTITUTE(REGEXREPLACE(B2146, ""[^a-zA-Z\s]"", """"), "" "", ""-""))"),"learn-navajo")</f>
        <v>learn-navajo</v>
      </c>
      <c r="B2146" s="3" t="s">
        <v>4288</v>
      </c>
      <c r="C2146" s="3" t="s">
        <v>4289</v>
      </c>
    </row>
    <row r="2147" ht="15.75" customHeight="1">
      <c r="A2147" s="3" t="str">
        <f>IFERROR(__xludf.DUMMYFUNCTION("LOWER(SUBSTITUTE(REGEXREPLACE(B2147, ""[^a-zA-Z\s]"", """"), "" "", ""-""))"),"cool-songs-to-learn-on-electric-guitar")</f>
        <v>cool-songs-to-learn-on-electric-guitar</v>
      </c>
      <c r="B2147" s="3" t="s">
        <v>4290</v>
      </c>
      <c r="C2147" s="3" t="s">
        <v>4291</v>
      </c>
    </row>
    <row r="2148" ht="15.75" customHeight="1">
      <c r="A2148" s="3" t="str">
        <f>IFERROR(__xludf.DUMMYFUNCTION("LOWER(SUBSTITUTE(REGEXREPLACE(B2148, ""[^a-zA-Z\s]"", """"), "" "", ""-""))"),"is-korean-the-hardest-language-to-learn")</f>
        <v>is-korean-the-hardest-language-to-learn</v>
      </c>
      <c r="B2148" s="3" t="s">
        <v>4292</v>
      </c>
      <c r="C2148" s="3" t="s">
        <v>4293</v>
      </c>
    </row>
    <row r="2149" ht="15.75" customHeight="1">
      <c r="A2149" s="3" t="str">
        <f>IFERROR(__xludf.DUMMYFUNCTION("LOWER(SUBSTITUTE(REGEXREPLACE(B2149, ""[^a-zA-Z\s]"", """"), "" "", ""-""))"),"good-rock-songs-to-learn-on-guitar")</f>
        <v>good-rock-songs-to-learn-on-guitar</v>
      </c>
      <c r="B2149" s="3" t="s">
        <v>4294</v>
      </c>
      <c r="C2149" s="3" t="s">
        <v>4295</v>
      </c>
    </row>
    <row r="2150" ht="15.75" customHeight="1">
      <c r="A2150" s="3" t="str">
        <f>IFERROR(__xludf.DUMMYFUNCTION("LOWER(SUBSTITUTE(REGEXREPLACE(B2150, ""[^a-zA-Z\s]"", """"), "" "", ""-""))"),"can-you-learn-tagalog-on-duolingo")</f>
        <v>can-you-learn-tagalog-on-duolingo</v>
      </c>
      <c r="B2150" s="3" t="s">
        <v>4296</v>
      </c>
      <c r="C2150" s="3" t="s">
        <v>4297</v>
      </c>
    </row>
    <row r="2151" ht="15.75" customHeight="1">
      <c r="A2151" s="3" t="str">
        <f>IFERROR(__xludf.DUMMYFUNCTION("LOWER(SUBSTITUTE(REGEXREPLACE(B2151, ""[^a-zA-Z\s]"", """"), "" "", ""-""))"),"easiest-asian-languages-to-learn")</f>
        <v>easiest-asian-languages-to-learn</v>
      </c>
      <c r="B2151" s="3" t="s">
        <v>4298</v>
      </c>
      <c r="C2151" s="3" t="s">
        <v>4299</v>
      </c>
    </row>
    <row r="2152" ht="15.75" customHeight="1">
      <c r="A2152" s="3" t="str">
        <f>IFERROR(__xludf.DUMMYFUNCTION("LOWER(SUBSTITUTE(REGEXREPLACE(B2152, ""[^a-zA-Z\s]"", """"), "" "", ""-""))"),"tiktok-dances-to-learn-easy")</f>
        <v>tiktok-dances-to-learn-easy</v>
      </c>
      <c r="B2152" s="3" t="s">
        <v>4300</v>
      </c>
      <c r="C2152" s="3" t="s">
        <v>4301</v>
      </c>
    </row>
    <row r="2153" ht="15.75" customHeight="1">
      <c r="A2153" s="3" t="str">
        <f>IFERROR(__xludf.DUMMYFUNCTION("LOWER(SUBSTITUTE(REGEXREPLACE(B2153, ""[^a-zA-Z\s]"", """"), "" "", ""-""))"),"best-acoustic-songs-to-learn")</f>
        <v>best-acoustic-songs-to-learn</v>
      </c>
      <c r="B2153" s="3" t="s">
        <v>4302</v>
      </c>
      <c r="C2153" s="3" t="s">
        <v>4303</v>
      </c>
    </row>
    <row r="2154" ht="15.75" customHeight="1">
      <c r="A2154" s="3" t="str">
        <f>IFERROR(__xludf.DUMMYFUNCTION("LOWER(SUBSTITUTE(REGEXREPLACE(B2154, ""[^a-zA-Z\s]"", """"), "" "", ""-""))"),"learn-what-your-choice-in-kittens-reveals")</f>
        <v>learn-what-your-choice-in-kittens-reveals</v>
      </c>
      <c r="B2154" s="3" t="s">
        <v>4304</v>
      </c>
      <c r="C2154" s="3" t="s">
        <v>4305</v>
      </c>
    </row>
    <row r="2155" ht="15.75" customHeight="1">
      <c r="A2155" s="3" t="str">
        <f>IFERROR(__xludf.DUMMYFUNCTION("LOWER(SUBSTITUTE(REGEXREPLACE(B2155, ""[^a-zA-Z\s]"", """"), "" "", ""-""))"),"best-textbook-to-learn-spanish")</f>
        <v>best-textbook-to-learn-spanish</v>
      </c>
      <c r="B2155" s="3" t="s">
        <v>4306</v>
      </c>
      <c r="C2155" s="3" t="s">
        <v>4307</v>
      </c>
    </row>
    <row r="2156" ht="15.75" customHeight="1">
      <c r="A2156" s="3" t="str">
        <f>IFERROR(__xludf.DUMMYFUNCTION("LOWER(SUBSTITUTE(REGEXREPLACE(B2156, ""[^a-zA-Z\s]"", """"), "" "", ""-""))"),"easy-songs-to-learn-on-electric-guitar")</f>
        <v>easy-songs-to-learn-on-electric-guitar</v>
      </c>
      <c r="B2156" s="3" t="s">
        <v>4308</v>
      </c>
      <c r="C2156" s="3" t="s">
        <v>4309</v>
      </c>
    </row>
    <row r="2157" ht="15.75" customHeight="1">
      <c r="A2157" s="3" t="str">
        <f>IFERROR(__xludf.DUMMYFUNCTION("LOWER(SUBSTITUTE(REGEXREPLACE(B2157, ""[^a-zA-Z\s]"", """"), "" "", ""-""))"),"learn-math-fast-curriculum")</f>
        <v>learn-math-fast-curriculum</v>
      </c>
      <c r="B2157" s="3" t="s">
        <v>4310</v>
      </c>
      <c r="C2157" s="3" t="s">
        <v>4311</v>
      </c>
    </row>
    <row r="2158" ht="15.75" customHeight="1">
      <c r="A2158" s="3" t="str">
        <f>IFERROR(__xludf.DUMMYFUNCTION("LOWER(SUBSTITUTE(REGEXREPLACE(B2158, ""[^a-zA-Z\s]"", """"), "" "", ""-""))"),"can-you-learn-armenian-on-duolingo")</f>
        <v>can-you-learn-armenian-on-duolingo</v>
      </c>
      <c r="B2158" s="3" t="s">
        <v>4312</v>
      </c>
      <c r="C2158" s="3" t="s">
        <v>4313</v>
      </c>
    </row>
    <row r="2159" ht="15.75" customHeight="1">
      <c r="A2159" s="3" t="str">
        <f>IFERROR(__xludf.DUMMYFUNCTION("LOWER(SUBSTITUTE(REGEXREPLACE(B2159, ""[^a-zA-Z\s]"", """"), "" "", ""-""))"),"learn-to-fly--unbloked")</f>
        <v>learn-to-fly--unbloked</v>
      </c>
      <c r="B2159" s="3" t="s">
        <v>4314</v>
      </c>
      <c r="C2159" s="3" t="s">
        <v>4315</v>
      </c>
    </row>
    <row r="2160" ht="15.75" customHeight="1">
      <c r="A2160" s="3" t="str">
        <f>IFERROR(__xludf.DUMMYFUNCTION("LOWER(SUBSTITUTE(REGEXREPLACE(B2160, ""[^a-zA-Z\s]"", """"), "" "", ""-""))"),"learn-to-drive-manual-nyc")</f>
        <v>learn-to-drive-manual-nyc</v>
      </c>
      <c r="B2160" s="3" t="s">
        <v>4316</v>
      </c>
      <c r="C2160" s="3" t="s">
        <v>4317</v>
      </c>
    </row>
    <row r="2161" ht="15.75" customHeight="1">
      <c r="A2161" s="3" t="str">
        <f>IFERROR(__xludf.DUMMYFUNCTION("LOWER(SUBSTITUTE(REGEXREPLACE(B2161, ""[^a-zA-Z\s]"", """"), "" "", ""-""))"),"black-woman-is-speaking-listen-and-learn")</f>
        <v>black-woman-is-speaking-listen-and-learn</v>
      </c>
      <c r="B2161" s="3" t="s">
        <v>4318</v>
      </c>
      <c r="C2161" s="3" t="s">
        <v>4319</v>
      </c>
    </row>
    <row r="2162" ht="15.75" customHeight="1">
      <c r="A2162" s="3" t="str">
        <f>IFERROR(__xludf.DUMMYFUNCTION("LOWER(SUBSTITUTE(REGEXREPLACE(B2162, ""[^a-zA-Z\s]"", """"), "" "", ""-""))"),"books-to-learn-calculus")</f>
        <v>books-to-learn-calculus</v>
      </c>
      <c r="B2162" s="3" t="s">
        <v>4320</v>
      </c>
      <c r="C2162" s="3" t="s">
        <v>4321</v>
      </c>
    </row>
    <row r="2163" ht="15.75" customHeight="1">
      <c r="A2163" s="3" t="str">
        <f>IFERROR(__xludf.DUMMYFUNCTION("LOWER(SUBSTITUTE(REGEXREPLACE(B2163, ""[^a-zA-Z\s]"", """"), "" "", ""-""))"),"a-black-woman-is-speaking-listen-and-learn-meme")</f>
        <v>a-black-woman-is-speaking-listen-and-learn-meme</v>
      </c>
      <c r="B2163" s="3" t="s">
        <v>4322</v>
      </c>
      <c r="C2163" s="3" t="s">
        <v>4323</v>
      </c>
    </row>
    <row r="2164" ht="15.75" customHeight="1">
      <c r="A2164" s="3" t="str">
        <f>IFERROR(__xludf.DUMMYFUNCTION("LOWER(SUBSTITUTE(REGEXREPLACE(B2164, ""[^a-zA-Z\s]"", """"), "" "", ""-""))"),"my-first-vape-learn-how-to-make-sick-clouds")</f>
        <v>my-first-vape-learn-how-to-make-sick-clouds</v>
      </c>
      <c r="B2164" s="3" t="s">
        <v>4324</v>
      </c>
      <c r="C2164" s="3" t="s">
        <v>4325</v>
      </c>
    </row>
    <row r="2165" ht="15.75" customHeight="1">
      <c r="A2165" s="3" t="str">
        <f>IFERROR(__xludf.DUMMYFUNCTION("LOWER(SUBSTITUTE(REGEXREPLACE(B2165, ""[^a-zA-Z\s]"", """"), "" "", ""-""))"),"what-asian-language-is-easiest-to-learn")</f>
        <v>what-asian-language-is-easiest-to-learn</v>
      </c>
      <c r="B2165" s="3" t="s">
        <v>4326</v>
      </c>
      <c r="C2165" s="3" t="s">
        <v>4327</v>
      </c>
    </row>
    <row r="2166" ht="15.75" customHeight="1">
      <c r="A2166" s="3" t="str">
        <f>IFERROR(__xludf.DUMMYFUNCTION("LOWER(SUBSTITUTE(REGEXREPLACE(B2166, ""[^a-zA-Z\s]"", """"), "" "", ""-""))"),"how-long-will-it-take-to-learn-russian")</f>
        <v>how-long-will-it-take-to-learn-russian</v>
      </c>
      <c r="B2166" s="3" t="s">
        <v>4328</v>
      </c>
      <c r="C2166" s="3" t="s">
        <v>4329</v>
      </c>
    </row>
    <row r="2167" ht="15.75" customHeight="1">
      <c r="A2167" s="3" t="str">
        <f>IFERROR(__xludf.DUMMYFUNCTION("LOWER(SUBSTITUTE(REGEXREPLACE(B2167, ""[^a-zA-Z\s]"", """"), "" "", ""-""))"),"what-grade-do-you-learn-absolute-value")</f>
        <v>what-grade-do-you-learn-absolute-value</v>
      </c>
      <c r="B2167" s="3" t="s">
        <v>4330</v>
      </c>
      <c r="C2167" s="3" t="s">
        <v>4331</v>
      </c>
    </row>
    <row r="2168" ht="15.75" customHeight="1">
      <c r="A2168" s="3" t="str">
        <f>IFERROR(__xludf.DUMMYFUNCTION("LOWER(SUBSTITUTE(REGEXREPLACE(B2168, ""[^a-zA-Z\s]"", """"), "" "", ""-""))"),"when-does-luffy-learn-to-use-haki")</f>
        <v>when-does-luffy-learn-to-use-haki</v>
      </c>
      <c r="B2168" s="3" t="s">
        <v>4332</v>
      </c>
      <c r="C2168" s="3" t="s">
        <v>4333</v>
      </c>
    </row>
    <row r="2169" ht="15.75" customHeight="1">
      <c r="A2169" s="3" t="str">
        <f>IFERROR(__xludf.DUMMYFUNCTION("LOWER(SUBSTITUTE(REGEXREPLACE(B2169, ""[^a-zA-Z\s]"", """"), "" "", ""-""))"),"easiest-language-to-learn-for-english-speakers-reddit")</f>
        <v>easiest-language-to-learn-for-english-speakers-reddit</v>
      </c>
      <c r="B2169" s="3" t="s">
        <v>4334</v>
      </c>
      <c r="C2169" s="3" t="s">
        <v>4335</v>
      </c>
    </row>
    <row r="2170" ht="15.75" customHeight="1">
      <c r="A2170" s="3" t="str">
        <f>IFERROR(__xludf.DUMMYFUNCTION("LOWER(SUBSTITUTE(REGEXREPLACE(B2170, ""[^a-zA-Z\s]"", """"), "" "", ""-""))"),"songs-to-learn-on-the-harmonica")</f>
        <v>songs-to-learn-on-the-harmonica</v>
      </c>
      <c r="B2170" s="3" t="s">
        <v>4336</v>
      </c>
      <c r="C2170" s="3" t="s">
        <v>4337</v>
      </c>
    </row>
    <row r="2171" ht="15.75" customHeight="1">
      <c r="A2171" s="3" t="str">
        <f>IFERROR(__xludf.DUMMYFUNCTION("LOWER(SUBSTITUTE(REGEXREPLACE(B2171, ""[^a-zA-Z\s]"", """"), "" "", ""-""))"),"learn-to-play-piano-book")</f>
        <v>learn-to-play-piano-book</v>
      </c>
      <c r="B2171" s="3" t="s">
        <v>4338</v>
      </c>
      <c r="C2171" s="3" t="s">
        <v>4339</v>
      </c>
    </row>
    <row r="2172" ht="15.75" customHeight="1">
      <c r="A2172" s="3" t="str">
        <f>IFERROR(__xludf.DUMMYFUNCTION("LOWER(SUBSTITUTE(REGEXREPLACE(B2172, ""[^a-zA-Z\s]"", """"), "" "", ""-""))"),"learn-magento--from-scratch")</f>
        <v>learn-magento--from-scratch</v>
      </c>
      <c r="B2172" s="3" t="s">
        <v>4340</v>
      </c>
      <c r="C2172" s="3" t="s">
        <v>4341</v>
      </c>
    </row>
    <row r="2173" ht="15.75" customHeight="1">
      <c r="A2173" s="3" t="str">
        <f>IFERROR(__xludf.DUMMYFUNCTION("LOWER(SUBSTITUTE(REGEXREPLACE(B2173, ""[^a-zA-Z\s]"", """"), "" "", ""-""))"),"we-can-learn-to-love-again")</f>
        <v>we-can-learn-to-love-again</v>
      </c>
      <c r="B2173" s="3" t="s">
        <v>4342</v>
      </c>
      <c r="C2173" s="3" t="s">
        <v>4343</v>
      </c>
    </row>
    <row r="2174" ht="15.75" customHeight="1">
      <c r="A2174" s="3" t="str">
        <f>IFERROR(__xludf.DUMMYFUNCTION("LOWER(SUBSTITUTE(REGEXREPLACE(B2174, ""[^a-zA-Z\s]"", """"), "" "", ""-""))"),"bloom-learn-to-invest-android")</f>
        <v>bloom-learn-to-invest-android</v>
      </c>
      <c r="B2174" s="3" t="s">
        <v>4344</v>
      </c>
      <c r="C2174" s="3" t="s">
        <v>4345</v>
      </c>
    </row>
    <row r="2175" ht="15.75" customHeight="1">
      <c r="A2175" s="3" t="str">
        <f>IFERROR(__xludf.DUMMYFUNCTION("LOWER(SUBSTITUTE(REGEXREPLACE(B2175, ""[^a-zA-Z\s]"", """"), "" "", ""-""))"),"where-to-learn-cut-in-fire-red")</f>
        <v>where-to-learn-cut-in-fire-red</v>
      </c>
      <c r="B2175" s="3" t="s">
        <v>4346</v>
      </c>
      <c r="C2175" s="3" t="s">
        <v>4347</v>
      </c>
    </row>
    <row r="2176" ht="15.75" customHeight="1">
      <c r="A2176" s="3" t="str">
        <f>IFERROR(__xludf.DUMMYFUNCTION("LOWER(SUBSTITUTE(REGEXREPLACE(B2176, ""[^a-zA-Z\s]"", """"), "" "", ""-""))"),"do-you-learn-how-to-do-nails-in-cosmetology-school")</f>
        <v>do-you-learn-how-to-do-nails-in-cosmetology-school</v>
      </c>
      <c r="B2176" s="3" t="s">
        <v>4348</v>
      </c>
      <c r="C2176" s="3" t="s">
        <v>4349</v>
      </c>
    </row>
    <row r="2177" ht="15.75" customHeight="1">
      <c r="A2177" s="3" t="str">
        <f>IFERROR(__xludf.DUMMYFUNCTION("LOWER(SUBSTITUTE(REGEXREPLACE(B2177, ""[^a-zA-Z\s]"", """"), "" "", ""-""))"),"how-to-learn-card-tricks")</f>
        <v>how-to-learn-card-tricks</v>
      </c>
      <c r="B2177" s="3" t="s">
        <v>4350</v>
      </c>
      <c r="C2177" s="3" t="s">
        <v>4351</v>
      </c>
    </row>
    <row r="2178" ht="15.75" customHeight="1">
      <c r="A2178" s="3" t="str">
        <f>IFERROR(__xludf.DUMMYFUNCTION("LOWER(SUBSTITUTE(REGEXREPLACE(B2178, ""[^a-zA-Z\s]"", """"), "" "", ""-""))"),"listen-and-learn-a-black-woman-is-speaking")</f>
        <v>listen-and-learn-a-black-woman-is-speaking</v>
      </c>
      <c r="B2178" s="3" t="s">
        <v>4352</v>
      </c>
      <c r="C2178" s="3" t="s">
        <v>4353</v>
      </c>
    </row>
    <row r="2179" ht="15.75" customHeight="1">
      <c r="A2179" s="3" t="str">
        <f>IFERROR(__xludf.DUMMYFUNCTION("LOWER(SUBSTITUTE(REGEXREPLACE(B2179, ""[^a-zA-Z\s]"", """"), "" "", ""-""))"),"learn-to-draw-projector")</f>
        <v>learn-to-draw-projector</v>
      </c>
      <c r="B2179" s="3" t="s">
        <v>4354</v>
      </c>
      <c r="C2179" s="3" t="s">
        <v>4355</v>
      </c>
    </row>
    <row r="2180" ht="15.75" customHeight="1">
      <c r="A2180" s="3" t="str">
        <f>IFERROR(__xludf.DUMMYFUNCTION("LOWER(SUBSTITUTE(REGEXREPLACE(B2180, ""[^a-zA-Z\s]"", """"), "" "", ""-""))"),"laugh-and-learn-crawl-around-car")</f>
        <v>laugh-and-learn-crawl-around-car</v>
      </c>
      <c r="B2180" s="3" t="s">
        <v>4356</v>
      </c>
      <c r="C2180" s="3" t="s">
        <v>4357</v>
      </c>
    </row>
    <row r="2181" ht="15.75" customHeight="1">
      <c r="A2181" s="3" t="str">
        <f>IFERROR(__xludf.DUMMYFUNCTION("LOWER(SUBSTITUTE(REGEXREPLACE(B2181, ""[^a-zA-Z\s]"", """"), "" "", ""-""))"),"to-learn-about-a-career-as-an-editor-how-much-work-experience-do-editors-usually-need")</f>
        <v>to-learn-about-a-career-as-an-editor-how-much-work-experience-do-editors-usually-need</v>
      </c>
      <c r="B2181" s="3" t="s">
        <v>4358</v>
      </c>
      <c r="C2181" s="3" t="s">
        <v>4359</v>
      </c>
    </row>
    <row r="2182" ht="15.75" customHeight="1">
      <c r="A2182" s="3" t="str">
        <f>IFERROR(__xludf.DUMMYFUNCTION("LOWER(SUBSTITUTE(REGEXREPLACE(B2182, ""[^a-zA-Z\s]"", """"), "" "", ""-""))"),"learn-how-to-shuffle-dance")</f>
        <v>learn-how-to-shuffle-dance</v>
      </c>
      <c r="B2182" s="3" t="s">
        <v>4360</v>
      </c>
      <c r="C2182" s="3" t="s">
        <v>4361</v>
      </c>
    </row>
    <row r="2183" ht="15.75" customHeight="1">
      <c r="A2183" s="3" t="str">
        <f>IFERROR(__xludf.DUMMYFUNCTION("LOWER(SUBSTITUTE(REGEXREPLACE(B2183, ""[^a-zA-Z\s]"", """"), "" "", ""-""))"),"learn-data-entry-online-free")</f>
        <v>learn-data-entry-online-free</v>
      </c>
      <c r="B2183" s="3" t="s">
        <v>4362</v>
      </c>
      <c r="C2183" s="3" t="s">
        <v>4363</v>
      </c>
    </row>
    <row r="2184" ht="15.75" customHeight="1">
      <c r="A2184" s="3" t="str">
        <f>IFERROR(__xludf.DUMMYFUNCTION("LOWER(SUBSTITUTE(REGEXREPLACE(B2184, ""[^a-zA-Z\s]"", """"), "" "", ""-""))"),"melissa--doug-learn-to-play-piano")</f>
        <v>melissa--doug-learn-to-play-piano</v>
      </c>
      <c r="B2184" s="3" t="s">
        <v>4364</v>
      </c>
      <c r="C2184" s="3" t="s">
        <v>4365</v>
      </c>
    </row>
    <row r="2185" ht="15.75" customHeight="1">
      <c r="A2185" s="3" t="str">
        <f>IFERROR(__xludf.DUMMYFUNCTION("LOWER(SUBSTITUTE(REGEXREPLACE(B2185, ""[^a-zA-Z\s]"", """"), "" "", ""-""))"),"violin-hard-to-learn")</f>
        <v>violin-hard-to-learn</v>
      </c>
      <c r="B2185" s="3" t="s">
        <v>4366</v>
      </c>
      <c r="C2185" s="3" t="s">
        <v>4367</v>
      </c>
    </row>
    <row r="2186" ht="15.75" customHeight="1">
      <c r="A2186" s="3" t="str">
        <f>IFERROR(__xludf.DUMMYFUNCTION("LOWER(SUBSTITUTE(REGEXREPLACE(B2186, ""[^a-zA-Z\s]"", """"), "" "", ""-""))"),"best-country-songs-to-learn-on-guitar")</f>
        <v>best-country-songs-to-learn-on-guitar</v>
      </c>
      <c r="B2186" s="3" t="s">
        <v>4368</v>
      </c>
      <c r="C2186" s="3" t="s">
        <v>4369</v>
      </c>
    </row>
    <row r="2187" ht="15.75" customHeight="1">
      <c r="A2187" s="3" t="str">
        <f>IFERROR(__xludf.DUMMYFUNCTION("LOWER(SUBSTITUTE(REGEXREPLACE(B2187, ""[^a-zA-Z\s]"", """"), "" "", ""-""))"),"learn-to-walk-away-quotes")</f>
        <v>learn-to-walk-away-quotes</v>
      </c>
      <c r="B2187" s="3" t="s">
        <v>4370</v>
      </c>
      <c r="C2187" s="3" t="s">
        <v>4371</v>
      </c>
    </row>
    <row r="2188" ht="15.75" customHeight="1">
      <c r="A2188" s="3" t="str">
        <f>IFERROR(__xludf.DUMMYFUNCTION("LOWER(SUBSTITUTE(REGEXREPLACE(B2188, ""[^a-zA-Z\s]"", """"), "" "", ""-""))"),"learn-to-swim-meme")</f>
        <v>learn-to-swim-meme</v>
      </c>
      <c r="B2188" s="3" t="s">
        <v>4372</v>
      </c>
      <c r="C2188" s="3" t="s">
        <v>4373</v>
      </c>
    </row>
    <row r="2189" ht="15.75" customHeight="1">
      <c r="A2189" s="3" t="str">
        <f>IFERROR(__xludf.DUMMYFUNCTION("LOWER(SUBSTITUTE(REGEXREPLACE(B2189, ""[^a-zA-Z\s]"", """"), "" "", ""-""))"),"what-level-does-eevee-learn-baby-doll-eyes")</f>
        <v>what-level-does-eevee-learn-baby-doll-eyes</v>
      </c>
      <c r="B2189" s="3" t="s">
        <v>4374</v>
      </c>
      <c r="C2189" s="3" t="s">
        <v>4375</v>
      </c>
    </row>
    <row r="2190" ht="15.75" customHeight="1">
      <c r="A2190" s="3" t="str">
        <f>IFERROR(__xludf.DUMMYFUNCTION("LOWER(SUBSTITUTE(REGEXREPLACE(B2190, ""[^a-zA-Z\s]"", """"), "" "", ""-""))"),"what-martial-art-should-i-learn-for-self-defense")</f>
        <v>what-martial-art-should-i-learn-for-self-defense</v>
      </c>
      <c r="B2190" s="3" t="s">
        <v>4376</v>
      </c>
      <c r="C2190" s="3" t="s">
        <v>4377</v>
      </c>
    </row>
    <row r="2191" ht="15.75" customHeight="1">
      <c r="A2191" s="3" t="str">
        <f>IFERROR(__xludf.DUMMYFUNCTION("LOWER(SUBSTITUTE(REGEXREPLACE(B2191, ""[^a-zA-Z\s]"", """"), "" "", ""-""))"),"aamc-learn-serve-lead-")</f>
        <v>aamc-learn-serve-lead-</v>
      </c>
      <c r="B2191" s="3" t="s">
        <v>4378</v>
      </c>
      <c r="C2191" s="3" t="s">
        <v>4379</v>
      </c>
    </row>
    <row r="2192" ht="15.75" customHeight="1">
      <c r="A2192" s="3" t="str">
        <f>IFERROR(__xludf.DUMMYFUNCTION("LOWER(SUBSTITUTE(REGEXREPLACE(B2192, ""[^a-zA-Z\s]"", """"), "" "", ""-""))"),"can-rats-learn-their-names")</f>
        <v>can-rats-learn-their-names</v>
      </c>
      <c r="B2192" s="3" t="s">
        <v>4380</v>
      </c>
      <c r="C2192" s="3" t="s">
        <v>4381</v>
      </c>
    </row>
    <row r="2193" ht="15.75" customHeight="1">
      <c r="A2193" s="3" t="str">
        <f>IFERROR(__xludf.DUMMYFUNCTION("LOWER(SUBSTITUTE(REGEXREPLACE(B2193, ""[^a-zA-Z\s]"", """"), "" "", ""-""))"),"when-do-toddlers-learn-to-count-to-")</f>
        <v>when-do-toddlers-learn-to-count-to-</v>
      </c>
      <c r="B2193" s="3" t="s">
        <v>4382</v>
      </c>
      <c r="C2193" s="3" t="s">
        <v>4383</v>
      </c>
    </row>
    <row r="2194" ht="15.75" customHeight="1">
      <c r="A2194" s="3" t="str">
        <f>IFERROR(__xludf.DUMMYFUNCTION("LOWER(SUBSTITUTE(REGEXREPLACE(B2194, ""[^a-zA-Z\s]"", """"), "" "", ""-""))"),"did-tanjiro-learn-thunder-breathing")</f>
        <v>did-tanjiro-learn-thunder-breathing</v>
      </c>
      <c r="B2194" s="3" t="s">
        <v>4384</v>
      </c>
      <c r="C2194" s="3" t="s">
        <v>4385</v>
      </c>
    </row>
    <row r="2195" ht="15.75" customHeight="1">
      <c r="A2195" s="3" t="str">
        <f>IFERROR(__xludf.DUMMYFUNCTION("LOWER(SUBSTITUTE(REGEXREPLACE(B2195, ""[^a-zA-Z\s]"", """"), "" "", ""-""))"),"what-is-the-easiest-asian-language-to-learn")</f>
        <v>what-is-the-easiest-asian-language-to-learn</v>
      </c>
      <c r="B2195" s="3" t="s">
        <v>4386</v>
      </c>
      <c r="C2195" s="3" t="s">
        <v>4387</v>
      </c>
    </row>
    <row r="2196" ht="15.75" customHeight="1">
      <c r="A2196" s="3" t="str">
        <f>IFERROR(__xludf.DUMMYFUNCTION("LOWER(SUBSTITUTE(REGEXREPLACE(B2196, ""[^a-zA-Z\s]"", """"), "" "", ""-""))"),"can-you-learn-to-play-piano-on-a-keyboard")</f>
        <v>can-you-learn-to-play-piano-on-a-keyboard</v>
      </c>
      <c r="B2196" s="3" t="s">
        <v>4388</v>
      </c>
      <c r="C2196" s="3" t="s">
        <v>4389</v>
      </c>
    </row>
    <row r="2197" ht="15.75" customHeight="1">
      <c r="A2197" s="3" t="str">
        <f>IFERROR(__xludf.DUMMYFUNCTION("LOWER(SUBSTITUTE(REGEXREPLACE(B2197, ""[^a-zA-Z\s]"", """"), "" "", ""-""))"),"learn-spanish-colors")</f>
        <v>learn-spanish-colors</v>
      </c>
      <c r="B2197" s="3" t="s">
        <v>4390</v>
      </c>
      <c r="C2197" s="3" t="s">
        <v>4391</v>
      </c>
    </row>
    <row r="2198" ht="15.75" customHeight="1">
      <c r="A2198" s="3" t="str">
        <f>IFERROR(__xludf.DUMMYFUNCTION("LOWER(SUBSTITUTE(REGEXREPLACE(B2198, ""[^a-zA-Z\s]"", """"), "" "", ""-""))"),"how-hard-is-it-to-learn-how-to-ride-a-motorcycle")</f>
        <v>how-hard-is-it-to-learn-how-to-ride-a-motorcycle</v>
      </c>
      <c r="B2198" s="3" t="s">
        <v>4392</v>
      </c>
      <c r="C2198" s="3" t="s">
        <v>4393</v>
      </c>
    </row>
    <row r="2199" ht="15.75" customHeight="1">
      <c r="A2199" s="3" t="str">
        <f>IFERROR(__xludf.DUMMYFUNCTION("LOWER(SUBSTITUTE(REGEXREPLACE(B2199, ""[^a-zA-Z\s]"", """"), "" "", ""-""))"),"easiest-language-to-learn-in-asia")</f>
        <v>easiest-language-to-learn-in-asia</v>
      </c>
      <c r="B2199" s="3" t="s">
        <v>4394</v>
      </c>
      <c r="C2199" s="3" t="s">
        <v>4395</v>
      </c>
    </row>
    <row r="2200" ht="15.75" customHeight="1">
      <c r="A2200" s="3" t="str">
        <f>IFERROR(__xludf.DUMMYFUNCTION("LOWER(SUBSTITUTE(REGEXREPLACE(B2200, ""[^a-zA-Z\s]"", """"), "" "", ""-""))"),"leapfrog-learn-table")</f>
        <v>leapfrog-learn-table</v>
      </c>
      <c r="B2200" s="3" t="s">
        <v>4396</v>
      </c>
      <c r="C2200" s="3" t="s">
        <v>4397</v>
      </c>
    </row>
    <row r="2201" ht="15.75" customHeight="1">
      <c r="A2201" s="3" t="str">
        <f>IFERROR(__xludf.DUMMYFUNCTION("LOWER(SUBSTITUTE(REGEXREPLACE(B2201, ""[^a-zA-Z\s]"", """"), "" "", ""-""))"),"get-ready-to-learn-chinese-buddy-meme")</f>
        <v>get-ready-to-learn-chinese-buddy-meme</v>
      </c>
      <c r="B2201" s="3" t="s">
        <v>4398</v>
      </c>
      <c r="C2201" s="3" t="s">
        <v>4399</v>
      </c>
    </row>
    <row r="2202" ht="15.75" customHeight="1">
      <c r="A2202" s="3" t="str">
        <f>IFERROR(__xludf.DUMMYFUNCTION("LOWER(SUBSTITUTE(REGEXREPLACE(B2202, ""[^a-zA-Z\s]"", """"), "" "", ""-""))"),"how-does-juliet-learn-about-romeos-true-identity")</f>
        <v>how-does-juliet-learn-about-romeos-true-identity</v>
      </c>
      <c r="B2202" s="3" t="s">
        <v>4400</v>
      </c>
      <c r="C2202" s="3" t="s">
        <v>4401</v>
      </c>
    </row>
    <row r="2203" ht="15.75" customHeight="1">
      <c r="A2203" s="3" t="str">
        <f>IFERROR(__xludf.DUMMYFUNCTION("LOWER(SUBSTITUTE(REGEXREPLACE(B2203, ""[^a-zA-Z\s]"", """"), "" "", ""-""))"),"easy-country-songs-to-learn-on-the-guitar")</f>
        <v>easy-country-songs-to-learn-on-the-guitar</v>
      </c>
      <c r="B2203" s="3" t="s">
        <v>4402</v>
      </c>
      <c r="C2203" s="3" t="s">
        <v>4403</v>
      </c>
    </row>
    <row r="2204" ht="15.75" customHeight="1">
      <c r="A2204" s="3" t="str">
        <f>IFERROR(__xludf.DUMMYFUNCTION("LOWER(SUBSTITUTE(REGEXREPLACE(B2204, ""[^a-zA-Z\s]"", """"), "" "", ""-""))"),"mozs-learn-center")</f>
        <v>mozs-learn-center</v>
      </c>
      <c r="B2204" s="3" t="s">
        <v>4404</v>
      </c>
      <c r="C2204" s="3" t="s">
        <v>4405</v>
      </c>
    </row>
    <row r="2205" ht="15.75" customHeight="1">
      <c r="A2205" s="3" t="str">
        <f>IFERROR(__xludf.DUMMYFUNCTION("LOWER(SUBSTITUTE(REGEXREPLACE(B2205, ""[^a-zA-Z\s]"", """"), "" "", ""-""))"),"sql-hard-to-learn")</f>
        <v>sql-hard-to-learn</v>
      </c>
      <c r="B2205" s="3" t="s">
        <v>4406</v>
      </c>
      <c r="C2205" s="3" t="s">
        <v>4407</v>
      </c>
    </row>
    <row r="2206" ht="15.75" customHeight="1">
      <c r="A2206" s="3" t="str">
        <f>IFERROR(__xludf.DUMMYFUNCTION("LOWER(SUBSTITUTE(REGEXREPLACE(B2206, ""[^a-zA-Z\s]"", """"), "" "", ""-""))"),"linkedin-learn-emotional-intelligence-the-key-determiner-of-success")</f>
        <v>linkedin-learn-emotional-intelligence-the-key-determiner-of-success</v>
      </c>
      <c r="B2206" s="3" t="s">
        <v>4408</v>
      </c>
      <c r="C2206" s="3" t="s">
        <v>4409</v>
      </c>
    </row>
    <row r="2207" ht="15.75" customHeight="1">
      <c r="A2207" s="3" t="str">
        <f>IFERROR(__xludf.DUMMYFUNCTION("LOWER(SUBSTITUTE(REGEXREPLACE(B2207, ""[^a-zA-Z\s]"", """"), "" "", ""-""))"),"is-crochet-hard-to-learn")</f>
        <v>is-crochet-hard-to-learn</v>
      </c>
      <c r="B2207" s="3" t="s">
        <v>4410</v>
      </c>
      <c r="C2207" s="3" t="s">
        <v>4411</v>
      </c>
    </row>
    <row r="2208" ht="15.75" customHeight="1">
      <c r="A2208" s="3" t="str">
        <f>IFERROR(__xludf.DUMMYFUNCTION("LOWER(SUBSTITUTE(REGEXREPLACE(B2208, ""[^a-zA-Z\s]"", """"), "" "", ""-""))"),"wake-up-and-learn-coffee-mug")</f>
        <v>wake-up-and-learn-coffee-mug</v>
      </c>
      <c r="B2208" s="3" t="s">
        <v>4412</v>
      </c>
      <c r="C2208" s="3" t="s">
        <v>4413</v>
      </c>
    </row>
    <row r="2209" ht="15.75" customHeight="1">
      <c r="A2209" s="3" t="str">
        <f>IFERROR(__xludf.DUMMYFUNCTION("LOWER(SUBSTITUTE(REGEXREPLACE(B2209, ""[^a-zA-Z\s]"", """"), "" "", ""-""))"),"kpop-dances-to-learn")</f>
        <v>kpop-dances-to-learn</v>
      </c>
      <c r="B2209" s="3" t="s">
        <v>4414</v>
      </c>
      <c r="C2209" s="3" t="s">
        <v>4415</v>
      </c>
    </row>
    <row r="2210" ht="15.75" customHeight="1">
      <c r="A2210" s="3" t="str">
        <f>IFERROR(__xludf.DUMMYFUNCTION("LOWER(SUBSTITUTE(REGEXREPLACE(B2210, ""[^a-zA-Z\s]"", """"), "" "", ""-""))"),"what-grade-do-you-learn-chemistry")</f>
        <v>what-grade-do-you-learn-chemistry</v>
      </c>
      <c r="B2210" s="3" t="s">
        <v>4416</v>
      </c>
      <c r="C2210" s="3" t="s">
        <v>4417</v>
      </c>
    </row>
    <row r="2211" ht="15.75" customHeight="1">
      <c r="A2211" s="3" t="str">
        <f>IFERROR(__xludf.DUMMYFUNCTION("LOWER(SUBSTITUTE(REGEXREPLACE(B2211, ""[^a-zA-Z\s]"", """"), "" "", ""-""))"),"how-long-does-it-take-a-person-to-learn-how-to-drive")</f>
        <v>how-long-does-it-take-a-person-to-learn-how-to-drive</v>
      </c>
      <c r="B2211" s="3" t="s">
        <v>4418</v>
      </c>
      <c r="C2211" s="3" t="s">
        <v>4419</v>
      </c>
    </row>
    <row r="2212" ht="15.75" customHeight="1">
      <c r="A2212" s="3" t="str">
        <f>IFERROR(__xludf.DUMMYFUNCTION("LOWER(SUBSTITUTE(REGEXREPLACE(B2212, ""[^a-zA-Z\s]"", """"), "" "", ""-""))"),"scikit-learn-accuracy-score")</f>
        <v>scikit-learn-accuracy-score</v>
      </c>
      <c r="B2212" s="3" t="s">
        <v>4420</v>
      </c>
      <c r="C2212" s="3" t="s">
        <v>4421</v>
      </c>
    </row>
    <row r="2213" ht="15.75" customHeight="1">
      <c r="A2213" s="3" t="str">
        <f>IFERROR(__xludf.DUMMYFUNCTION("LOWER(SUBSTITUTE(REGEXREPLACE(B2213, ""[^a-zA-Z\s]"", """"), "" "", ""-""))"),"learn-chinese-buddy")</f>
        <v>learn-chinese-buddy</v>
      </c>
      <c r="B2213" s="3" t="s">
        <v>4422</v>
      </c>
      <c r="C2213" s="3" t="s">
        <v>4423</v>
      </c>
    </row>
    <row r="2214" ht="15.75" customHeight="1">
      <c r="A2214" s="3" t="str">
        <f>IFERROR(__xludf.DUMMYFUNCTION("LOWER(SUBSTITUTE(REGEXREPLACE(B2214, ""[^a-zA-Z\s]"", """"), "" "", ""-""))"),"when-do-ducks-learn-to-fly")</f>
        <v>when-do-ducks-learn-to-fly</v>
      </c>
      <c r="B2214" s="3" t="s">
        <v>4424</v>
      </c>
      <c r="C2214" s="3" t="s">
        <v>4425</v>
      </c>
    </row>
    <row r="2215" ht="15.75" customHeight="1">
      <c r="A2215" s="3" t="str">
        <f>IFERROR(__xludf.DUMMYFUNCTION("LOWER(SUBSTITUTE(REGEXREPLACE(B2215, ""[^a-zA-Z\s]"", """"), "" "", ""-""))"),"learn-to-crochet-kit")</f>
        <v>learn-to-crochet-kit</v>
      </c>
      <c r="B2215" s="3" t="s">
        <v>4426</v>
      </c>
      <c r="C2215" s="3" t="s">
        <v>4427</v>
      </c>
    </row>
    <row r="2216" ht="15.75" customHeight="1">
      <c r="A2216" s="3" t="str">
        <f>IFERROR(__xludf.DUMMYFUNCTION("LOWER(SUBSTITUTE(REGEXREPLACE(B2216, ""[^a-zA-Z\s]"", """"), "" "", ""-""))"),"is-latin-hard-to-learn")</f>
        <v>is-latin-hard-to-learn</v>
      </c>
      <c r="B2216" s="3" t="s">
        <v>4428</v>
      </c>
      <c r="C2216" s="3" t="s">
        <v>4429</v>
      </c>
    </row>
    <row r="2217" ht="15.75" customHeight="1">
      <c r="A2217" s="3" t="str">
        <f>IFERROR(__xludf.DUMMYFUNCTION("LOWER(SUBSTITUTE(REGEXREPLACE(B2217, ""[^a-zA-Z\s]"", """"), "" "", ""-""))"),"best-age-to-learn-piano")</f>
        <v>best-age-to-learn-piano</v>
      </c>
      <c r="B2217" s="3" t="s">
        <v>4430</v>
      </c>
      <c r="C2217" s="3" t="s">
        <v>4431</v>
      </c>
    </row>
    <row r="2218" ht="15.75" customHeight="1">
      <c r="A2218" s="3" t="str">
        <f>IFERROR(__xludf.DUMMYFUNCTION("LOWER(SUBSTITUTE(REGEXREPLACE(B2218, ""[^a-zA-Z\s]"", """"), "" "", ""-""))"),"best-book-to-learn-japanese")</f>
        <v>best-book-to-learn-japanese</v>
      </c>
      <c r="B2218" s="3" t="s">
        <v>4432</v>
      </c>
      <c r="C2218" s="3" t="s">
        <v>4433</v>
      </c>
    </row>
    <row r="2219" ht="15.75" customHeight="1">
      <c r="A2219" s="3" t="str">
        <f>IFERROR(__xludf.DUMMYFUNCTION("LOWER(SUBSTITUTE(REGEXREPLACE(B2219, ""[^a-zA-Z\s]"", """"), "" "", ""-""))"),"is-welding-difficult-to-learn")</f>
        <v>is-welding-difficult-to-learn</v>
      </c>
      <c r="B2219" s="3" t="s">
        <v>4434</v>
      </c>
      <c r="C2219" s="3" t="s">
        <v>4435</v>
      </c>
    </row>
    <row r="2220" ht="15.75" customHeight="1">
      <c r="A2220" s="3" t="str">
        <f>IFERROR(__xludf.DUMMYFUNCTION("LOWER(SUBSTITUTE(REGEXREPLACE(B2220, ""[^a-zA-Z\s]"", """"), "" "", ""-""))"),"when-does-a-kid-learn-to-tie-shoes")</f>
        <v>when-does-a-kid-learn-to-tie-shoes</v>
      </c>
      <c r="B2220" s="3" t="s">
        <v>4436</v>
      </c>
      <c r="C2220" s="3" t="s">
        <v>4437</v>
      </c>
    </row>
    <row r="2221" ht="15.75" customHeight="1">
      <c r="A2221" s="3" t="str">
        <f>IFERROR(__xludf.DUMMYFUNCTION("LOWER(SUBSTITUTE(REGEXREPLACE(B2221, ""[^a-zA-Z\s]"", """"), "" "", ""-""))"),"click-and-learn-the-eukaryotic-cell-cycle-and-cancer")</f>
        <v>click-and-learn-the-eukaryotic-cell-cycle-and-cancer</v>
      </c>
      <c r="B2221" s="3" t="s">
        <v>4438</v>
      </c>
      <c r="C2221" s="3" t="s">
        <v>4439</v>
      </c>
    </row>
    <row r="2222" ht="15.75" customHeight="1">
      <c r="A2222" s="3" t="str">
        <f>IFERROR(__xludf.DUMMYFUNCTION("LOWER(SUBSTITUTE(REGEXREPLACE(B2222, ""[^a-zA-Z\s]"", """"), "" "", ""-""))"),"learn-to-crochet-kit-for-beginners")</f>
        <v>learn-to-crochet-kit-for-beginners</v>
      </c>
      <c r="B2222" s="3" t="s">
        <v>4440</v>
      </c>
      <c r="C2222" s="3" t="s">
        <v>4441</v>
      </c>
    </row>
    <row r="2223" ht="15.75" customHeight="1">
      <c r="A2223" s="3" t="str">
        <f>IFERROR(__xludf.DUMMYFUNCTION("LOWER(SUBSTITUTE(REGEXREPLACE(B2223, ""[^a-zA-Z\s]"", """"), "" "", ""-""))"),"how-long-to-learn-to-drive")</f>
        <v>how-long-to-learn-to-drive</v>
      </c>
      <c r="B2223" s="3" t="s">
        <v>4442</v>
      </c>
      <c r="C2223" s="3" t="s">
        <v>4443</v>
      </c>
    </row>
    <row r="2224" ht="15.75" customHeight="1">
      <c r="A2224" s="3" t="str">
        <f>IFERROR(__xludf.DUMMYFUNCTION("LOWER(SUBSTITUTE(REGEXREPLACE(B2224, ""[^a-zA-Z\s]"", """"), "" "", ""-""))"),"songs-to-learn-on-the-violin")</f>
        <v>songs-to-learn-on-the-violin</v>
      </c>
      <c r="B2224" s="3" t="s">
        <v>4444</v>
      </c>
      <c r="C2224" s="3" t="s">
        <v>4445</v>
      </c>
    </row>
    <row r="2225" ht="15.75" customHeight="1">
      <c r="A2225" s="3" t="str">
        <f>IFERROR(__xludf.DUMMYFUNCTION("LOWER(SUBSTITUTE(REGEXREPLACE(B2225, ""[^a-zA-Z\s]"", """"), "" "", ""-""))"),"best-apps-to-learn-cantonese")</f>
        <v>best-apps-to-learn-cantonese</v>
      </c>
      <c r="B2225" s="3" t="s">
        <v>4446</v>
      </c>
      <c r="C2225" s="3" t="s">
        <v>4447</v>
      </c>
    </row>
    <row r="2226" ht="15.75" customHeight="1">
      <c r="A2226" s="3" t="str">
        <f>IFERROR(__xludf.DUMMYFUNCTION("LOWER(SUBSTITUTE(REGEXREPLACE(B2226, ""[^a-zA-Z\s]"", """"), "" "", ""-""))"),"easy-dances-to-learn-tiktok")</f>
        <v>easy-dances-to-learn-tiktok</v>
      </c>
      <c r="B2226" s="3" t="s">
        <v>4448</v>
      </c>
      <c r="C2226" s="3" t="s">
        <v>4449</v>
      </c>
    </row>
    <row r="2227" ht="15.75" customHeight="1">
      <c r="A2227" s="3" t="str">
        <f>IFERROR(__xludf.DUMMYFUNCTION("LOWER(SUBSTITUTE(REGEXREPLACE(B2227, ""[^a-zA-Z\s]"", """"), "" "", ""-""))"),"how-hard-is-saxophone-to-learn")</f>
        <v>how-hard-is-saxophone-to-learn</v>
      </c>
      <c r="B2227" s="3" t="s">
        <v>4450</v>
      </c>
      <c r="C2227" s="3" t="s">
        <v>4451</v>
      </c>
    </row>
    <row r="2228" ht="15.75" customHeight="1">
      <c r="A2228" s="3" t="str">
        <f>IFERROR(__xludf.DUMMYFUNCTION("LOWER(SUBSTITUTE(REGEXREPLACE(B2228, ""[^a-zA-Z\s]"", """"), "" "", ""-""))"),"tricks-to-learn-on-a-trampoline")</f>
        <v>tricks-to-learn-on-a-trampoline</v>
      </c>
      <c r="B2228" s="3" t="s">
        <v>4452</v>
      </c>
      <c r="C2228" s="3" t="s">
        <v>4453</v>
      </c>
    </row>
    <row r="2229" ht="15.75" customHeight="1">
      <c r="A2229" s="3" t="str">
        <f>IFERROR(__xludf.DUMMYFUNCTION("LOWER(SUBSTITUTE(REGEXREPLACE(B2229, ""[^a-zA-Z\s]"", """"), "" "", ""-""))"),"is-latin-difficult-to-learn")</f>
        <v>is-latin-difficult-to-learn</v>
      </c>
      <c r="B2229" s="3" t="s">
        <v>4454</v>
      </c>
      <c r="C2229" s="3" t="s">
        <v>4455</v>
      </c>
    </row>
    <row r="2230" ht="15.75" customHeight="1">
      <c r="A2230" s="3" t="str">
        <f>IFERROR(__xludf.DUMMYFUNCTION("LOWER(SUBSTITUTE(REGEXREPLACE(B2230, ""[^a-zA-Z\s]"", """"), "" "", ""-""))"),"get-paid-to-learn-code")</f>
        <v>get-paid-to-learn-code</v>
      </c>
      <c r="B2230" s="3" t="s">
        <v>4456</v>
      </c>
      <c r="C2230" s="3" t="s">
        <v>4457</v>
      </c>
    </row>
    <row r="2231" ht="15.75" customHeight="1">
      <c r="A2231" s="3" t="str">
        <f>IFERROR(__xludf.DUMMYFUNCTION("LOWER(SUBSTITUTE(REGEXREPLACE(B2231, ""[^a-zA-Z\s]"", """"), "" "", ""-""))"),"learn-appointment-setting")</f>
        <v>learn-appointment-setting</v>
      </c>
      <c r="B2231" s="3" t="s">
        <v>4458</v>
      </c>
      <c r="C2231" s="3" t="s">
        <v>4459</v>
      </c>
    </row>
    <row r="2232" ht="15.75" customHeight="1">
      <c r="A2232" s="3" t="str">
        <f>IFERROR(__xludf.DUMMYFUNCTION("LOWER(SUBSTITUTE(REGEXREPLACE(B2232, ""[^a-zA-Z\s]"", """"), "" "", ""-""))"),"songs-to-learn-on-the-electric-guitar")</f>
        <v>songs-to-learn-on-the-electric-guitar</v>
      </c>
      <c r="B2232" s="3" t="s">
        <v>4460</v>
      </c>
      <c r="C2232" s="3" t="s">
        <v>4461</v>
      </c>
    </row>
    <row r="2233" ht="15.75" customHeight="1">
      <c r="A2233" s="3" t="str">
        <f>IFERROR(__xludf.DUMMYFUNCTION("LOWER(SUBSTITUTE(REGEXREPLACE(B2233, ""[^a-zA-Z\s]"", """"), "" "", ""-""))"),"how-long-to-learn-how-to-drive")</f>
        <v>how-long-to-learn-how-to-drive</v>
      </c>
      <c r="B2233" s="3" t="s">
        <v>4462</v>
      </c>
      <c r="C2233" s="3" t="s">
        <v>4463</v>
      </c>
    </row>
    <row r="2234" ht="15.75" customHeight="1">
      <c r="A2234" s="3" t="str">
        <f>IFERROR(__xludf.DUMMYFUNCTION("LOWER(SUBSTITUTE(REGEXREPLACE(B2234, ""[^a-zA-Z\s]"", """"), "" "", ""-""))"),"learn-emotional-intelligence-the-key-determiner-of-success-author-videos")</f>
        <v>learn-emotional-intelligence-the-key-determiner-of-success-author-videos</v>
      </c>
      <c r="B2234" s="3" t="s">
        <v>4464</v>
      </c>
      <c r="C2234" s="3" t="s">
        <v>4465</v>
      </c>
    </row>
    <row r="2235" ht="15.75" customHeight="1">
      <c r="A2235" s="3" t="str">
        <f>IFERROR(__xludf.DUMMYFUNCTION("LOWER(SUBSTITUTE(REGEXREPLACE(B2235, ""[^a-zA-Z\s]"", """"), "" "", ""-""))"),"easy-rock-songs-to-learn-on-guitar")</f>
        <v>easy-rock-songs-to-learn-on-guitar</v>
      </c>
      <c r="B2235" s="3" t="s">
        <v>4466</v>
      </c>
      <c r="C2235" s="3" t="s">
        <v>4467</v>
      </c>
    </row>
    <row r="2236" ht="15.75" customHeight="1">
      <c r="A2236" s="3" t="str">
        <f>IFERROR(__xludf.DUMMYFUNCTION("LOWER(SUBSTITUTE(REGEXREPLACE(B2236, ""[^a-zA-Z\s]"", """"), "" "", ""-""))"),"best-martial-art-to-learn-for-self-defense")</f>
        <v>best-martial-art-to-learn-for-self-defense</v>
      </c>
      <c r="B2236" s="3" t="s">
        <v>4468</v>
      </c>
      <c r="C2236" s="3" t="s">
        <v>4469</v>
      </c>
    </row>
    <row r="2237" ht="15.75" customHeight="1">
      <c r="A2237" s="3" t="str">
        <f>IFERROR(__xludf.DUMMYFUNCTION("LOWER(SUBSTITUTE(REGEXREPLACE(B2237, ""[^a-zA-Z\s]"", """"), "" "", ""-""))"),"learn-how-to-speak-louder")</f>
        <v>learn-how-to-speak-louder</v>
      </c>
      <c r="B2237" s="3" t="s">
        <v>4470</v>
      </c>
      <c r="C2237" s="3" t="s">
        <v>4471</v>
      </c>
    </row>
    <row r="2238" ht="15.75" customHeight="1">
      <c r="A2238" s="3" t="str">
        <f>IFERROR(__xludf.DUMMYFUNCTION("LOWER(SUBSTITUTE(REGEXREPLACE(B2238, ""[^a-zA-Z\s]"", """"), "" "", ""-""))"),"fisher-price-laugh-and-learn-puppy")</f>
        <v>fisher-price-laugh-and-learn-puppy</v>
      </c>
      <c r="B2238" s="3" t="s">
        <v>4472</v>
      </c>
      <c r="C2238" s="3" t="s">
        <v>4473</v>
      </c>
    </row>
    <row r="2239" ht="15.75" customHeight="1">
      <c r="A2239" s="3" t="str">
        <f>IFERROR(__xludf.DUMMYFUNCTION("LOWER(SUBSTITUTE(REGEXREPLACE(B2239, ""[^a-zA-Z\s]"", """"), "" "", ""-""))"),"fisherprice-laugh--learn-baby-activity-center-crawl-around-car")</f>
        <v>fisherprice-laugh--learn-baby-activity-center-crawl-around-car</v>
      </c>
      <c r="B2239" s="3" t="s">
        <v>4474</v>
      </c>
      <c r="C2239" s="3" t="s">
        <v>4475</v>
      </c>
    </row>
    <row r="2240" ht="15.75" customHeight="1">
      <c r="A2240" s="3" t="str">
        <f>IFERROR(__xludf.DUMMYFUNCTION("LOWER(SUBSTITUTE(REGEXREPLACE(B2240, ""[^a-zA-Z\s]"", """"), "" "", ""-""))"),"why-must-you-learn-to-recognize-the-characteristics-of-the-animal-your-hunting")</f>
        <v>why-must-you-learn-to-recognize-the-characteristics-of-the-animal-your-hunting</v>
      </c>
      <c r="B2240" s="3" t="s">
        <v>4476</v>
      </c>
      <c r="C2240" s="3" t="s">
        <v>4477</v>
      </c>
    </row>
    <row r="2241" ht="15.75" customHeight="1">
      <c r="A2241" s="3" t="str">
        <f>IFERROR(__xludf.DUMMYFUNCTION("LOWER(SUBSTITUTE(REGEXREPLACE(B2241, ""[^a-zA-Z\s]"", """"), "" "", ""-""))"),"learn-swimming-near-me-for-adults")</f>
        <v>learn-swimming-near-me-for-adults</v>
      </c>
      <c r="B2241" s="3" t="s">
        <v>4478</v>
      </c>
      <c r="C2241" s="3" t="s">
        <v>4479</v>
      </c>
    </row>
    <row r="2242" ht="15.75" customHeight="1">
      <c r="A2242" s="3" t="str">
        <f>IFERROR(__xludf.DUMMYFUNCTION("LOWER(SUBSTITUTE(REGEXREPLACE(B2242, ""[^a-zA-Z\s]"", """"), "" "", ""-""))"),"watch-learn-emotional-intelligence-the-key-determiner-of-success")</f>
        <v>watch-learn-emotional-intelligence-the-key-determiner-of-success</v>
      </c>
      <c r="B2242" s="3" t="s">
        <v>4480</v>
      </c>
      <c r="C2242" s="3" t="s">
        <v>4481</v>
      </c>
    </row>
    <row r="2243" ht="15.75" customHeight="1">
      <c r="A2243" s="3" t="str">
        <f>IFERROR(__xludf.DUMMYFUNCTION("LOWER(SUBSTITUTE(REGEXREPLACE(B2243, ""[^a-zA-Z\s]"", """"), "" "", ""-""))"),"evenflo-exersaucer-jump-and-learn")</f>
        <v>evenflo-exersaucer-jump-and-learn</v>
      </c>
      <c r="B2243" s="3" t="s">
        <v>4482</v>
      </c>
      <c r="C2243" s="3" t="s">
        <v>4483</v>
      </c>
    </row>
    <row r="2244" ht="15.75" customHeight="1">
      <c r="A2244" s="3" t="str">
        <f>IFERROR(__xludf.DUMMYFUNCTION("LOWER(SUBSTITUTE(REGEXREPLACE(B2244, ""[^a-zA-Z\s]"", """"), "" "", ""-""))"),"if-you-want-to-be-happy-you-have-to-let-go-of-the-past-and-learn-to-sink-into-the-present-moment")</f>
        <v>if-you-want-to-be-happy-you-have-to-let-go-of-the-past-and-learn-to-sink-into-the-present-moment</v>
      </c>
      <c r="B2244" s="3" t="s">
        <v>667</v>
      </c>
      <c r="C2244" s="3" t="s">
        <v>4484</v>
      </c>
    </row>
    <row r="2245" ht="15.75" customHeight="1">
      <c r="A2245" s="3" t="str">
        <f>IFERROR(__xludf.DUMMYFUNCTION("LOWER(SUBSTITUTE(REGEXREPLACE(B2245, ""[^a-zA-Z\s]"", """"), "" "", ""-""))"),"is-hebrew-a-difficult-language-to-learn")</f>
        <v>is-hebrew-a-difficult-language-to-learn</v>
      </c>
      <c r="B2245" s="3" t="s">
        <v>4485</v>
      </c>
      <c r="C2245" s="3" t="s">
        <v>4486</v>
      </c>
    </row>
    <row r="2246" ht="15.75" customHeight="1">
      <c r="A2246" s="3" t="str">
        <f>IFERROR(__xludf.DUMMYFUNCTION("LOWER(SUBSTITUTE(REGEXREPLACE(B2246, ""[^a-zA-Z\s]"", """"), "" "", ""-""))"),"how-fast-can-you-learn-how-to-drive")</f>
        <v>how-fast-can-you-learn-how-to-drive</v>
      </c>
      <c r="B2246" s="3" t="s">
        <v>4487</v>
      </c>
      <c r="C2246" s="3" t="s">
        <v>4488</v>
      </c>
    </row>
    <row r="2247" ht="15.75" customHeight="1">
      <c r="A2247" s="3" t="str">
        <f>IFERROR(__xludf.DUMMYFUNCTION("LOWER(SUBSTITUTE(REGEXREPLACE(B2247, ""[^a-zA-Z\s]"", """"), "" "", ""-""))"),"how-to-say-learn-in-sign-language")</f>
        <v>how-to-say-learn-in-sign-language</v>
      </c>
      <c r="B2247" s="3" t="s">
        <v>4489</v>
      </c>
      <c r="C2247" s="3" t="s">
        <v>4490</v>
      </c>
    </row>
    <row r="2248" ht="15.75" customHeight="1">
      <c r="A2248" s="3" t="str">
        <f>IFERROR(__xludf.DUMMYFUNCTION("LOWER(SUBSTITUTE(REGEXREPLACE(B2248, ""[^a-zA-Z\s]"", """"), "" "", ""-""))"),"better-learn-chinese-buddy")</f>
        <v>better-learn-chinese-buddy</v>
      </c>
      <c r="B2248" s="3" t="s">
        <v>4491</v>
      </c>
      <c r="C2248" s="3" t="s">
        <v>4492</v>
      </c>
    </row>
    <row r="2249" ht="15.75" customHeight="1">
      <c r="A2249" s="3" t="str">
        <f>IFERROR(__xludf.DUMMYFUNCTION("LOWER(SUBSTITUTE(REGEXREPLACE(B2249, ""[^a-zA-Z\s]"", """"), "" "", ""-""))"),"leapfrog-scoop-and-learn-replacement-parts")</f>
        <v>leapfrog-scoop-and-learn-replacement-parts</v>
      </c>
      <c r="B2249" s="3" t="s">
        <v>4493</v>
      </c>
      <c r="C2249" s="3" t="s">
        <v>4494</v>
      </c>
    </row>
    <row r="2250" ht="15.75" customHeight="1">
      <c r="A2250" s="3" t="str">
        <f>IFERROR(__xludf.DUMMYFUNCTION("LOWER(SUBSTITUTE(REGEXREPLACE(B2250, ""[^a-zA-Z\s]"", """"), "" "", ""-""))"),"how-old-are-you-when-you-learn-to-tie-your-shoes")</f>
        <v>how-old-are-you-when-you-learn-to-tie-your-shoes</v>
      </c>
      <c r="B2250" s="3" t="s">
        <v>4495</v>
      </c>
      <c r="C2250" s="3" t="s">
        <v>4496</v>
      </c>
    </row>
    <row r="2251" ht="15.75" customHeight="1">
      <c r="A2251" s="3" t="str">
        <f>IFERROR(__xludf.DUMMYFUNCTION("LOWER(SUBSTITUTE(REGEXREPLACE(B2251, ""[^a-zA-Z\s]"", """"), "" "", ""-""))"),"what-age-learn-to-tie-shoes")</f>
        <v>what-age-learn-to-tie-shoes</v>
      </c>
      <c r="B2251" s="3" t="s">
        <v>4497</v>
      </c>
      <c r="C2251" s="3" t="s">
        <v>4498</v>
      </c>
    </row>
    <row r="2252" ht="15.75" customHeight="1">
      <c r="A2252" s="3" t="str">
        <f>IFERROR(__xludf.DUMMYFUNCTION("LOWER(SUBSTITUTE(REGEXREPLACE(B2252, ""[^a-zA-Z\s]"", """"), "" "", ""-""))"),"how-did-john-mayer-learn-guitar")</f>
        <v>how-did-john-mayer-learn-guitar</v>
      </c>
      <c r="B2252" s="3" t="s">
        <v>4499</v>
      </c>
      <c r="C2252" s="3" t="s">
        <v>4500</v>
      </c>
    </row>
    <row r="2253" ht="15.75" customHeight="1">
      <c r="A2253" s="3" t="str">
        <f>IFERROR(__xludf.DUMMYFUNCTION("LOWER(SUBSTITUTE(REGEXREPLACE(B2253, ""[^a-zA-Z\s]"", """"), "" "", ""-""))"),"where-can-i-learn-to-crochet-near-me")</f>
        <v>where-can-i-learn-to-crochet-near-me</v>
      </c>
      <c r="B2253" s="3" t="s">
        <v>4501</v>
      </c>
      <c r="C2253" s="3" t="s">
        <v>4502</v>
      </c>
    </row>
    <row r="2254" ht="15.75" customHeight="1">
      <c r="A2254" s="3" t="str">
        <f>IFERROR(__xludf.DUMMYFUNCTION("LOWER(SUBSTITUTE(REGEXREPLACE(B2254, ""[^a-zA-Z\s]"", """"), "" "", ""-""))"),"best-songs-to-learn-on-acoustic-guitar")</f>
        <v>best-songs-to-learn-on-acoustic-guitar</v>
      </c>
      <c r="B2254" s="3" t="s">
        <v>4503</v>
      </c>
      <c r="C2254" s="3" t="s">
        <v>4504</v>
      </c>
    </row>
    <row r="2255" ht="15.75" customHeight="1">
      <c r="A2255" s="3" t="str">
        <f>IFERROR(__xludf.DUMMYFUNCTION("LOWER(SUBSTITUTE(REGEXREPLACE(B2255, ""[^a-zA-Z\s]"", """"), "" "", ""-""))"),"leapfrog-touch-and-learn-world-map")</f>
        <v>leapfrog-touch-and-learn-world-map</v>
      </c>
      <c r="B2255" s="3" t="s">
        <v>4505</v>
      </c>
      <c r="C2255" s="3" t="s">
        <v>4506</v>
      </c>
    </row>
    <row r="2256" ht="15.75" customHeight="1">
      <c r="A2256" s="3" t="str">
        <f>IFERROR(__xludf.DUMMYFUNCTION("LOWER(SUBSTITUTE(REGEXREPLACE(B2256, ""[^a-zA-Z\s]"", """"), "" "", ""-""))"),"how-fast-can-i-learn-to-drive")</f>
        <v>how-fast-can-i-learn-to-drive</v>
      </c>
      <c r="B2256" s="3" t="s">
        <v>4507</v>
      </c>
      <c r="C2256" s="3" t="s">
        <v>4508</v>
      </c>
    </row>
    <row r="2257" ht="15.75" customHeight="1">
      <c r="A2257" s="3" t="str">
        <f>IFERROR(__xludf.DUMMYFUNCTION("LOWER(SUBSTITUTE(REGEXREPLACE(B2257, ""[^a-zA-Z\s]"", """"), "" "", ""-""))"),"can-i-learn-tagalog-on-duolingo")</f>
        <v>can-i-learn-tagalog-on-duolingo</v>
      </c>
      <c r="B2257" s="3" t="s">
        <v>4509</v>
      </c>
      <c r="C2257" s="3" t="s">
        <v>4510</v>
      </c>
    </row>
    <row r="2258" ht="15.75" customHeight="1">
      <c r="A2258" s="3" t="str">
        <f>IFERROR(__xludf.DUMMYFUNCTION("LOWER(SUBSTITUTE(REGEXREPLACE(B2258, ""[^a-zA-Z\s]"", """"), "" "", ""-""))"),"how-to-learn-jamaican-patois")</f>
        <v>how-to-learn-jamaican-patois</v>
      </c>
      <c r="B2258" s="3" t="s">
        <v>4511</v>
      </c>
      <c r="C2258" s="3" t="s">
        <v>4512</v>
      </c>
    </row>
    <row r="2259" ht="15.75" customHeight="1">
      <c r="A2259" s="3" t="str">
        <f>IFERROR(__xludf.DUMMYFUNCTION("LOWER(SUBSTITUTE(REGEXREPLACE(B2259, ""[^a-zA-Z\s]"", """"), "" "", ""-""))"),"learn-to-fly-unbloked")</f>
        <v>learn-to-fly-unbloked</v>
      </c>
      <c r="B2259" s="3" t="s">
        <v>4513</v>
      </c>
      <c r="C2259" s="3" t="s">
        <v>4514</v>
      </c>
    </row>
    <row r="2260" ht="15.75" customHeight="1">
      <c r="A2260" s="3" t="str">
        <f>IFERROR(__xludf.DUMMYFUNCTION("LOWER(SUBSTITUTE(REGEXREPLACE(B2260, ""[^a-zA-Z\s]"", """"), "" "", ""-""))"),"best-mma-to-learn")</f>
        <v>best-mma-to-learn</v>
      </c>
      <c r="B2260" s="3" t="s">
        <v>4515</v>
      </c>
      <c r="C2260" s="3" t="s">
        <v>4516</v>
      </c>
    </row>
    <row r="2261" ht="15.75" customHeight="1">
      <c r="A2261" s="3" t="str">
        <f>IFERROR(__xludf.DUMMYFUNCTION("LOWER(SUBSTITUTE(REGEXREPLACE(B2261, ""[^a-zA-Z\s]"", """"), "" "", ""-""))"),"how-to-learn-the-password-from-scrope")</f>
        <v>how-to-learn-the-password-from-scrope</v>
      </c>
      <c r="B2261" s="3" t="s">
        <v>4517</v>
      </c>
      <c r="C2261" s="3" t="s">
        <v>4518</v>
      </c>
    </row>
    <row r="2262" ht="15.75" customHeight="1">
      <c r="A2262" s="3" t="str">
        <f>IFERROR(__xludf.DUMMYFUNCTION("LOWER(SUBSTITUTE(REGEXREPLACE(B2262, ""[^a-zA-Z\s]"", """"), "" "", ""-""))"),"learn-to-be-ambidextrous")</f>
        <v>learn-to-be-ambidextrous</v>
      </c>
      <c r="B2262" s="3" t="s">
        <v>4519</v>
      </c>
      <c r="C2262" s="3" t="s">
        <v>4520</v>
      </c>
    </row>
    <row r="2263" ht="15.75" customHeight="1">
      <c r="A2263" s="3" t="str">
        <f>IFERROR(__xludf.DUMMYFUNCTION("LOWER(SUBSTITUTE(REGEXREPLACE(B2263, ""[^a-zA-Z\s]"", """"), "" "", ""-""))"),"learn-more-about-the-lair-of-the-mantis-optional")</f>
        <v>learn-more-about-the-lair-of-the-mantis-optional</v>
      </c>
      <c r="B2263" s="3" t="s">
        <v>4521</v>
      </c>
      <c r="C2263" s="3" t="s">
        <v>4522</v>
      </c>
    </row>
    <row r="2264" ht="15.75" customHeight="1">
      <c r="A2264" s="3" t="str">
        <f>IFERROR(__xludf.DUMMYFUNCTION("LOWER(SUBSTITUTE(REGEXREPLACE(B2264, ""[^a-zA-Z\s]"", """"), "" "", ""-""))"),"what-does-scout-learn-from-calpurnia")</f>
        <v>what-does-scout-learn-from-calpurnia</v>
      </c>
      <c r="B2264" s="3" t="s">
        <v>4523</v>
      </c>
      <c r="C2264" s="3" t="s">
        <v>4524</v>
      </c>
    </row>
    <row r="2265" ht="15.75" customHeight="1">
      <c r="A2265" s="3" t="str">
        <f>IFERROR(__xludf.DUMMYFUNCTION("LOWER(SUBSTITUTE(REGEXREPLACE(B2265, ""[^a-zA-Z\s]"", """"), "" "", ""-""))"),"does-megumi-learn-about-his-dad")</f>
        <v>does-megumi-learn-about-his-dad</v>
      </c>
      <c r="B2265" s="3" t="s">
        <v>4525</v>
      </c>
      <c r="C2265" s="3" t="s">
        <v>4526</v>
      </c>
    </row>
    <row r="2266" ht="15.75" customHeight="1">
      <c r="A2266" s="3" t="str">
        <f>IFERROR(__xludf.DUMMYFUNCTION("LOWER(SUBSTITUTE(REGEXREPLACE(B2266, ""[^a-zA-Z\s]"", """"), "" "", ""-""))"),"how-to-learn-cut-in-pokemon-fire-red")</f>
        <v>how-to-learn-cut-in-pokemon-fire-red</v>
      </c>
      <c r="B2266" s="3" t="s">
        <v>4527</v>
      </c>
      <c r="C2266" s="3" t="s">
        <v>4528</v>
      </c>
    </row>
    <row r="2267" ht="15.75" customHeight="1">
      <c r="A2267" s="3" t="str">
        <f>IFERROR(__xludf.DUMMYFUNCTION("LOWER(SUBSTITUTE(REGEXREPLACE(B2267, ""[^a-zA-Z\s]"", """"), "" "", ""-""))"),"what-values-or-ideas-can-we-learn-from-veterans-day")</f>
        <v>what-values-or-ideas-can-we-learn-from-veterans-day</v>
      </c>
      <c r="B2267" s="3" t="s">
        <v>4529</v>
      </c>
      <c r="C2267" s="3" t="s">
        <v>4530</v>
      </c>
    </row>
    <row r="2268" ht="15.75" customHeight="1">
      <c r="A2268" s="3" t="str">
        <f>IFERROR(__xludf.DUMMYFUNCTION("LOWER(SUBSTITUTE(REGEXREPLACE(B2268, ""[^a-zA-Z\s]"", """"), "" "", ""-""))"),"how-to-learn-the-alphabet-backwards")</f>
        <v>how-to-learn-the-alphabet-backwards</v>
      </c>
      <c r="B2268" s="3" t="s">
        <v>4531</v>
      </c>
      <c r="C2268" s="3" t="s">
        <v>4532</v>
      </c>
    </row>
    <row r="2269" ht="15.75" customHeight="1">
      <c r="A2269" s="3" t="str">
        <f>IFERROR(__xludf.DUMMYFUNCTION("LOWER(SUBSTITUTE(REGEXREPLACE(B2269, ""[^a-zA-Z\s]"", """"), "" "", ""-""))"),"is-crocheting-hard-to-learn")</f>
        <v>is-crocheting-hard-to-learn</v>
      </c>
      <c r="B2269" s="3" t="s">
        <v>4533</v>
      </c>
      <c r="C2269" s="3" t="s">
        <v>4534</v>
      </c>
    </row>
    <row r="2270" ht="15.75" customHeight="1">
      <c r="A2270" s="3" t="str">
        <f>IFERROR(__xludf.DUMMYFUNCTION("LOWER(SUBSTITUTE(REGEXREPLACE(B2270, ""[^a-zA-Z\s]"", """"), "" "", ""-""))"),"can-a--year-old-learn-piano")</f>
        <v>can-a--year-old-learn-piano</v>
      </c>
      <c r="B2270" s="3" t="s">
        <v>4535</v>
      </c>
      <c r="C2270" s="3" t="s">
        <v>4536</v>
      </c>
    </row>
    <row r="2271" ht="15.75" customHeight="1">
      <c r="A2271" s="3" t="str">
        <f>IFERROR(__xludf.DUMMYFUNCTION("LOWER(SUBSTITUTE(REGEXREPLACE(B2271, ""[^a-zA-Z\s]"", """"), "" "", ""-""))"),"how-do-babies-learn-to-sit-up-from-lying-down")</f>
        <v>how-do-babies-learn-to-sit-up-from-lying-down</v>
      </c>
      <c r="B2271" s="3" t="s">
        <v>4537</v>
      </c>
      <c r="C2271" s="3" t="s">
        <v>4538</v>
      </c>
    </row>
    <row r="2272" ht="15.75" customHeight="1">
      <c r="A2272" s="3" t="str">
        <f>IFERROR(__xludf.DUMMYFUNCTION("LOWER(SUBSTITUTE(REGEXREPLACE(B2272, ""[^a-zA-Z\s]"", """"), "" "", ""-""))"),"dev-learn-")</f>
        <v>dev-learn-</v>
      </c>
      <c r="B2272" s="3" t="s">
        <v>4539</v>
      </c>
      <c r="C2272" s="3" t="s">
        <v>4540</v>
      </c>
    </row>
    <row r="2273" ht="15.75" customHeight="1">
      <c r="A2273" s="3" t="str">
        <f>IFERROR(__xludf.DUMMYFUNCTION("LOWER(SUBSTITUTE(REGEXREPLACE(B2273, ""[^a-zA-Z\s]"", """"), "" "", ""-""))"),"hunger-games-when-does-capitol-learn-about-district-")</f>
        <v>hunger-games-when-does-capitol-learn-about-district-</v>
      </c>
      <c r="B2273" s="3" t="s">
        <v>4541</v>
      </c>
      <c r="C2273" s="3" t="s">
        <v>4542</v>
      </c>
    </row>
    <row r="2274" ht="15.75" customHeight="1">
      <c r="A2274" s="3" t="str">
        <f>IFERROR(__xludf.DUMMYFUNCTION("LOWER(SUBSTITUTE(REGEXREPLACE(B2274, ""[^a-zA-Z\s]"", """"), "" "", ""-""))"),"is-phlebotomy-hard-to-learn")</f>
        <v>is-phlebotomy-hard-to-learn</v>
      </c>
      <c r="B2274" s="3" t="s">
        <v>4543</v>
      </c>
      <c r="C2274" s="3" t="s">
        <v>4544</v>
      </c>
    </row>
    <row r="2275" ht="15.75" customHeight="1">
      <c r="A2275" s="3" t="str">
        <f>IFERROR(__xludf.DUMMYFUNCTION("LOWER(SUBSTITUTE(REGEXREPLACE(B2275, ""[^a-zA-Z\s]"", """"), "" "", ""-""))"),"is-piano-a-hard-instrument-to-learn")</f>
        <v>is-piano-a-hard-instrument-to-learn</v>
      </c>
      <c r="B2275" s="3" t="s">
        <v>4545</v>
      </c>
      <c r="C2275" s="3" t="s">
        <v>4546</v>
      </c>
    </row>
    <row r="2276" ht="15.75" customHeight="1">
      <c r="A2276" s="3" t="str">
        <f>IFERROR(__xludf.DUMMYFUNCTION("LOWER(SUBSTITUTE(REGEXREPLACE(B2276, ""[^a-zA-Z\s]"", """"), "" "", ""-""))"),"how-to-learn-teleportation")</f>
        <v>how-to-learn-teleportation</v>
      </c>
      <c r="B2276" s="3" t="s">
        <v>4547</v>
      </c>
      <c r="C2276" s="3" t="s">
        <v>4548</v>
      </c>
    </row>
    <row r="2277" ht="15.75" customHeight="1">
      <c r="A2277" s="3" t="str">
        <f>IFERROR(__xludf.DUMMYFUNCTION("LOWER(SUBSTITUTE(REGEXREPLACE(B2277, ""[^a-zA-Z\s]"", """"), "" "", ""-""))"),"what-moves-can-garchomp-learn")</f>
        <v>what-moves-can-garchomp-learn</v>
      </c>
      <c r="B2277" s="3" t="s">
        <v>4549</v>
      </c>
      <c r="C2277" s="3" t="s">
        <v>4550</v>
      </c>
    </row>
    <row r="2278" ht="15.75" customHeight="1">
      <c r="A2278" s="3" t="str">
        <f>IFERROR(__xludf.DUMMYFUNCTION("LOWER(SUBSTITUTE(REGEXREPLACE(B2278, ""[^a-zA-Z\s]"", """"), "" "", ""-""))"),"can-you-learn-piano-on-keyboard")</f>
        <v>can-you-learn-piano-on-keyboard</v>
      </c>
      <c r="B2278" s="3" t="s">
        <v>4551</v>
      </c>
      <c r="C2278" s="3" t="s">
        <v>4552</v>
      </c>
    </row>
    <row r="2279" ht="15.75" customHeight="1">
      <c r="A2279" s="3" t="str">
        <f>IFERROR(__xludf.DUMMYFUNCTION("LOWER(SUBSTITUTE(REGEXREPLACE(B2279, ""[^a-zA-Z\s]"", """"), "" "", ""-""))"),"how-quickly-can-i-learn-to-drive")</f>
        <v>how-quickly-can-i-learn-to-drive</v>
      </c>
      <c r="B2279" s="3" t="s">
        <v>4553</v>
      </c>
      <c r="C2279" s="3" t="s">
        <v>4554</v>
      </c>
    </row>
    <row r="2280" ht="15.75" customHeight="1">
      <c r="A2280" s="3" t="str">
        <f>IFERROR(__xludf.DUMMYFUNCTION("LOWER(SUBSTITUTE(REGEXREPLACE(B2280, ""[^a-zA-Z\s]"", """"), "" "", ""-""))"),"is-flute-hard-to-learn")</f>
        <v>is-flute-hard-to-learn</v>
      </c>
      <c r="B2280" s="3" t="s">
        <v>4555</v>
      </c>
      <c r="C2280" s="3" t="s">
        <v>4556</v>
      </c>
    </row>
    <row r="2281" ht="15.75" customHeight="1">
      <c r="A2281" s="3" t="str">
        <f>IFERROR(__xludf.DUMMYFUNCTION("LOWER(SUBSTITUTE(REGEXREPLACE(B2281, ""[^a-zA-Z\s]"", """"), "" "", ""-""))"),"in-terms-of-your-eyes-what-should-you-try-to-learn-as-you-use-the-microscope")</f>
        <v>in-terms-of-your-eyes-what-should-you-try-to-learn-as-you-use-the-microscope</v>
      </c>
      <c r="B2281" s="3" t="s">
        <v>4557</v>
      </c>
      <c r="C2281" s="3" t="s">
        <v>4558</v>
      </c>
    </row>
    <row r="2282" ht="15.75" customHeight="1">
      <c r="A2282" s="3" t="str">
        <f>IFERROR(__xludf.DUMMYFUNCTION("LOWER(SUBSTITUTE(REGEXREPLACE(B2282, ""[^a-zA-Z\s]"", """"), "" "", ""-""))"),"leapfrog-scoop-and-learn-ice-cream-cart-for--months-to--months")</f>
        <v>leapfrog-scoop-and-learn-ice-cream-cart-for--months-to--months</v>
      </c>
      <c r="B2282" s="3" t="s">
        <v>4559</v>
      </c>
      <c r="C2282" s="3" t="s">
        <v>4560</v>
      </c>
    </row>
    <row r="2283" ht="15.75" customHeight="1">
      <c r="A2283" s="3" t="str">
        <f>IFERROR(__xludf.DUMMYFUNCTION("LOWER(SUBSTITUTE(REGEXREPLACE(B2283, ""[^a-zA-Z\s]"", """"), "" "", ""-""))"),"efforts-to-control-reduce-or-learn-to-tolerate-the-threats-that-lead-to-stress-are-known-as")</f>
        <v>efforts-to-control-reduce-or-learn-to-tolerate-the-threats-that-lead-to-stress-are-known-as</v>
      </c>
      <c r="B2283" s="3" t="s">
        <v>4561</v>
      </c>
      <c r="C2283" s="3" t="s">
        <v>4562</v>
      </c>
    </row>
    <row r="2284" ht="15.75" customHeight="1">
      <c r="A2284" s="3" t="str">
        <f>IFERROR(__xludf.DUMMYFUNCTION("LOWER(SUBSTITUTE(REGEXREPLACE(B2284, ""[^a-zA-Z\s]"", """"), "" "", ""-""))"),"why-must-you-learn-to-recognize-key-characteristics")</f>
        <v>why-must-you-learn-to-recognize-key-characteristics</v>
      </c>
      <c r="B2284" s="3" t="s">
        <v>4563</v>
      </c>
      <c r="C2284" s="3" t="s">
        <v>4564</v>
      </c>
    </row>
    <row r="2285" ht="15.75" customHeight="1">
      <c r="A2285" s="3" t="str">
        <f>IFERROR(__xludf.DUMMYFUNCTION("LOWER(SUBSTITUTE(REGEXREPLACE(B2285, ""[^a-zA-Z\s]"", """"), "" "", ""-""))"),"can-you-learn-greek-on-duolingo")</f>
        <v>can-you-learn-greek-on-duolingo</v>
      </c>
      <c r="B2285" s="3" t="s">
        <v>4565</v>
      </c>
      <c r="C2285" s="3" t="s">
        <v>4566</v>
      </c>
    </row>
    <row r="2286" ht="15.75" customHeight="1">
      <c r="A2286" s="3" t="str">
        <f>IFERROR(__xludf.DUMMYFUNCTION("LOWER(SUBSTITUTE(REGEXREPLACE(B2286, ""[^a-zA-Z\s]"", """"), "" "", ""-""))"),"can-you-learn-cantonese-on-duolingo")</f>
        <v>can-you-learn-cantonese-on-duolingo</v>
      </c>
      <c r="B2286" s="3" t="s">
        <v>4567</v>
      </c>
      <c r="C2286" s="3" t="s">
        <v>4568</v>
      </c>
    </row>
    <row r="2287" ht="15.75" customHeight="1">
      <c r="A2287" s="3" t="str">
        <f>IFERROR(__xludf.DUMMYFUNCTION("LOWER(SUBSTITUTE(REGEXREPLACE(B2287, ""[^a-zA-Z\s]"", """"), "" "", ""-""))"),"genie-b-learn-button")</f>
        <v>genie-b-learn-button</v>
      </c>
      <c r="B2287" s="3" t="s">
        <v>4569</v>
      </c>
      <c r="C2287" s="3" t="s">
        <v>4570</v>
      </c>
    </row>
    <row r="2288" ht="15.75" customHeight="1">
      <c r="A2288" s="3" t="str">
        <f>IFERROR(__xludf.DUMMYFUNCTION("LOWER(SUBSTITUTE(REGEXREPLACE(B2288, ""[^a-zA-Z\s]"", """"), "" "", ""-""))"),"is-hebrew-difficult-to-learn")</f>
        <v>is-hebrew-difficult-to-learn</v>
      </c>
      <c r="B2288" s="3" t="s">
        <v>4571</v>
      </c>
      <c r="C2288" s="3" t="s">
        <v>4572</v>
      </c>
    </row>
    <row r="2289" ht="15.75" customHeight="1">
      <c r="A2289" s="3" t="str">
        <f>IFERROR(__xludf.DUMMYFUNCTION("LOWER(SUBSTITUTE(REGEXREPLACE(B2289, ""[^a-zA-Z\s]"", """"), "" "", ""-""))"),"learn-korean-duolingo")</f>
        <v>learn-korean-duolingo</v>
      </c>
      <c r="B2289" s="3" t="s">
        <v>4573</v>
      </c>
      <c r="C2289" s="3" t="s">
        <v>4574</v>
      </c>
    </row>
    <row r="2290" ht="15.75" customHeight="1">
      <c r="A2290" s="3" t="str">
        <f>IFERROR(__xludf.DUMMYFUNCTION("LOWER(SUBSTITUTE(REGEXREPLACE(B2290, ""[^a-zA-Z\s]"", """"), "" "", ""-""))"),"learn-data-entry-free")</f>
        <v>learn-data-entry-free</v>
      </c>
      <c r="B2290" s="3" t="s">
        <v>4575</v>
      </c>
      <c r="C2290" s="3" t="s">
        <v>4576</v>
      </c>
    </row>
    <row r="2291" ht="15.75" customHeight="1">
      <c r="A2291" s="3" t="str">
        <f>IFERROR(__xludf.DUMMYFUNCTION("LOWER(SUBSTITUTE(REGEXREPLACE(B2291, ""[^a-zA-Z\s]"", """"), "" "", ""-""))"),"hahdocebosaaslearningcomlearnsignin")</f>
        <v>hahdocebosaaslearningcomlearnsignin</v>
      </c>
      <c r="B2291" s="3" t="s">
        <v>4577</v>
      </c>
      <c r="C2291" s="3" t="s">
        <v>4578</v>
      </c>
    </row>
    <row r="2292" ht="15.75" customHeight="1">
      <c r="A2292" s="3" t="str">
        <f>IFERROR(__xludf.DUMMYFUNCTION("LOWER(SUBSTITUTE(REGEXREPLACE(B2292, ""[^a-zA-Z\s]"", """"), "" "", ""-""))"),"easy-song-to-learn-on-drums")</f>
        <v>easy-song-to-learn-on-drums</v>
      </c>
      <c r="B2292" s="3" t="s">
        <v>4579</v>
      </c>
      <c r="C2292" s="3" t="s">
        <v>4580</v>
      </c>
    </row>
    <row r="2293" ht="15.75" customHeight="1">
      <c r="A2293" s="3" t="str">
        <f>IFERROR(__xludf.DUMMYFUNCTION("LOWER(SUBSTITUTE(REGEXREPLACE(B2293, ""[^a-zA-Z\s]"", """"), "" "", ""-""))"),"learn-the-parts-of-the-animal-cell-coloring-answer-key")</f>
        <v>learn-the-parts-of-the-animal-cell-coloring-answer-key</v>
      </c>
      <c r="B2293" s="3" t="s">
        <v>4581</v>
      </c>
      <c r="C2293" s="3" t="s">
        <v>4582</v>
      </c>
    </row>
    <row r="2294" ht="15.75" customHeight="1">
      <c r="A2294" s="3" t="str">
        <f>IFERROR(__xludf.DUMMYFUNCTION("LOWER(SUBSTITUTE(REGEXREPLACE(B2294, ""[^a-zA-Z\s]"", """"), "" "", ""-""))"),"linkedin-learn-emotional-intelligence-the-key-determiner-of-success-course")</f>
        <v>linkedin-learn-emotional-intelligence-the-key-determiner-of-success-course</v>
      </c>
      <c r="B2294" s="3" t="s">
        <v>4583</v>
      </c>
      <c r="C2294" s="3" t="s">
        <v>4584</v>
      </c>
    </row>
    <row r="2295" ht="15.75" customHeight="1">
      <c r="A2295" s="3" t="str">
        <f>IFERROR(__xludf.DUMMYFUNCTION("LOWER(SUBSTITUTE(REGEXREPLACE(B2295, ""[^a-zA-Z\s]"", """"), "" "", ""-""))"),"learn-spanish-in-dallas")</f>
        <v>learn-spanish-in-dallas</v>
      </c>
      <c r="B2295" s="3" t="s">
        <v>4585</v>
      </c>
      <c r="C2295" s="3" t="s">
        <v>4586</v>
      </c>
    </row>
    <row r="2296" ht="15.75" customHeight="1">
      <c r="A2296" s="4" t="str">
        <f>IFERROR(__xludf.DUMMYFUNCTION("LOWER(SUBSTITUTE(REGEXREPLACE(B2296, ""[^a-zA-Z\s]"", """"), "" "", ""-""))"),"what-age-to-learn-to-tie-shoes")</f>
        <v>what-age-to-learn-to-tie-shoes</v>
      </c>
      <c r="B2296" s="4" t="s">
        <v>4587</v>
      </c>
      <c r="C2296" s="4" t="s">
        <v>4588</v>
      </c>
    </row>
    <row r="2297" ht="15.75" customHeight="1">
      <c r="A2297" s="3" t="str">
        <f>IFERROR(__xludf.DUMMYFUNCTION("LOWER(SUBSTITUTE(REGEXREPLACE(B2297, ""[^a-zA-Z\s]"", """"), "" "", ""-""))"),"when-do-toddlers-learn-abc-song")</f>
        <v>when-do-toddlers-learn-abc-song</v>
      </c>
      <c r="B2297" s="3" t="s">
        <v>4589</v>
      </c>
      <c r="C2297" s="3" t="s">
        <v>4590</v>
      </c>
    </row>
    <row r="2298" ht="15.75" customHeight="1">
      <c r="A2298" s="3" t="str">
        <f>IFERROR(__xludf.DUMMYFUNCTION("LOWER(SUBSTITUTE(REGEXREPLACE(B2298, ""[^a-zA-Z\s]"", """"), "" "", ""-""))"),"learn-russian-news")</f>
        <v>learn-russian-news</v>
      </c>
      <c r="B2298" s="3" t="s">
        <v>4591</v>
      </c>
      <c r="C2298" s="3" t="s">
        <v>4592</v>
      </c>
    </row>
    <row r="2299" ht="15.75" customHeight="1">
      <c r="A2299" s="3" t="str">
        <f>IFERROR(__xludf.DUMMYFUNCTION("LOWER(SUBSTITUTE(REGEXREPLACE(B2299, ""[^a-zA-Z\s]"", """"), "" "", ""-""))"),"what-is-the-best-martial-art-to-learn")</f>
        <v>what-is-the-best-martial-art-to-learn</v>
      </c>
      <c r="B2299" s="3" t="s">
        <v>4593</v>
      </c>
      <c r="C2299" s="3" t="s">
        <v>4594</v>
      </c>
    </row>
    <row r="2300" ht="15.75" customHeight="1">
      <c r="A2300" s="3" t="str">
        <f>IFERROR(__xludf.DUMMYFUNCTION("LOWER(SUBSTITUTE(REGEXREPLACE(B2300, ""[^a-zA-Z\s]"", """"), "" "", ""-""))"),"a-black-woman-is-talking-listen-and-learn")</f>
        <v>a-black-woman-is-talking-listen-and-learn</v>
      </c>
      <c r="B2300" s="3" t="s">
        <v>4595</v>
      </c>
      <c r="C2300" s="3" t="s">
        <v>4596</v>
      </c>
    </row>
    <row r="2301" ht="15.75" customHeight="1">
      <c r="A2301" s="3" t="str">
        <f>IFERROR(__xludf.DUMMYFUNCTION("LOWER(SUBSTITUTE(REGEXREPLACE(B2301, ""[^a-zA-Z\s]"", """"), "" "", ""-""))"),"fisherprice-laugh-and-learn-wake-up-and-learn-coffee-mug")</f>
        <v>fisherprice-laugh-and-learn-wake-up-and-learn-coffee-mug</v>
      </c>
      <c r="B2301" s="3" t="s">
        <v>4597</v>
      </c>
      <c r="C2301" s="3" t="s">
        <v>4598</v>
      </c>
    </row>
    <row r="2302" ht="15.75" customHeight="1">
      <c r="A2302" s="3" t="str">
        <f>IFERROR(__xludf.DUMMYFUNCTION("LOWER(SUBSTITUTE(REGEXREPLACE(B2302, ""[^a-zA-Z\s]"", """"), "" "", ""-""))"),"is-bass-guitar-easy-to-learn")</f>
        <v>is-bass-guitar-easy-to-learn</v>
      </c>
      <c r="B2302" s="3" t="s">
        <v>4599</v>
      </c>
      <c r="C2302" s="3" t="s">
        <v>4600</v>
      </c>
    </row>
    <row r="2303" ht="15.75" customHeight="1">
      <c r="A2303" s="3" t="str">
        <f>IFERROR(__xludf.DUMMYFUNCTION("LOWER(SUBSTITUTE(REGEXREPLACE(B2303, ""[^a-zA-Z\s]"", """"), "" "", ""-""))"),"is-it-easy-to-learn-greek")</f>
        <v>is-it-easy-to-learn-greek</v>
      </c>
      <c r="B2303" s="3" t="s">
        <v>4601</v>
      </c>
      <c r="C2303" s="3" t="s">
        <v>4602</v>
      </c>
    </row>
    <row r="2304" ht="15.75" customHeight="1">
      <c r="A2304" s="3" t="str">
        <f>IFERROR(__xludf.DUMMYFUNCTION("LOWER(SUBSTITUTE(REGEXREPLACE(B2304, ""[^a-zA-Z\s]"", """"), "" "", ""-""))"),"what-age-should-child-learn-to-tie-shoes")</f>
        <v>what-age-should-child-learn-to-tie-shoes</v>
      </c>
      <c r="B2304" s="3" t="s">
        <v>4603</v>
      </c>
      <c r="C2304" s="3" t="s">
        <v>4604</v>
      </c>
    </row>
    <row r="2305" ht="15.75" customHeight="1">
      <c r="A2305" s="3" t="str">
        <f>IFERROR(__xludf.DUMMYFUNCTION("LOWER(SUBSTITUTE(REGEXREPLACE(B2305, ""[^a-zA-Z\s]"", """"), "" "", ""-""))"),"which-asian-language-is-easiest-to-learn")</f>
        <v>which-asian-language-is-easiest-to-learn</v>
      </c>
      <c r="B2305" s="3" t="s">
        <v>4605</v>
      </c>
      <c r="C2305" s="3" t="s">
        <v>4606</v>
      </c>
    </row>
    <row r="2306" ht="15.75" customHeight="1">
      <c r="A2306" s="3" t="str">
        <f>IFERROR(__xludf.DUMMYFUNCTION("LOWER(SUBSTITUTE(REGEXREPLACE(B2306, ""[^a-zA-Z\s]"", """"), "" "", ""-""))"),"best-martial-art-to-learn")</f>
        <v>best-martial-art-to-learn</v>
      </c>
      <c r="B2306" s="3" t="s">
        <v>4607</v>
      </c>
      <c r="C2306" s="3" t="s">
        <v>4608</v>
      </c>
    </row>
    <row r="2307" ht="15.75" customHeight="1">
      <c r="A2307" s="3" t="str">
        <f>IFERROR(__xludf.DUMMYFUNCTION("LOWER(SUBSTITUTE(REGEXREPLACE(B2307, ""[^a-zA-Z\s]"", """"), "" "", ""-""))"),"is-violin-difficult-to-learn")</f>
        <v>is-violin-difficult-to-learn</v>
      </c>
      <c r="B2307" s="3" t="s">
        <v>4609</v>
      </c>
      <c r="C2307" s="3" t="s">
        <v>4610</v>
      </c>
    </row>
    <row r="2308" ht="15.75" customHeight="1">
      <c r="A2308" s="3" t="str">
        <f>IFERROR(__xludf.DUMMYFUNCTION("LOWER(SUBSTITUTE(REGEXREPLACE(B2308, ""[^a-zA-Z\s]"", """"), "" "", ""-""))"),"best-spanish-book-to-learn-spanish")</f>
        <v>best-spanish-book-to-learn-spanish</v>
      </c>
      <c r="B2308" s="3" t="s">
        <v>4611</v>
      </c>
      <c r="C2308" s="3" t="s">
        <v>4612</v>
      </c>
    </row>
    <row r="2309" ht="15.75" customHeight="1">
      <c r="A2309" s="3" t="str">
        <f>IFERROR(__xludf.DUMMYFUNCTION("LOWER(SUBSTITUTE(REGEXREPLACE(B2309, ""[^a-zA-Z\s]"", """"), "" "", ""-""))"),"what-level-does-nidoking-learn-earthquake")</f>
        <v>what-level-does-nidoking-learn-earthquake</v>
      </c>
      <c r="B2309" s="3" t="s">
        <v>4613</v>
      </c>
      <c r="C2309" s="3" t="s">
        <v>4614</v>
      </c>
    </row>
    <row r="2310" ht="15.75" customHeight="1">
      <c r="A2310" s="3" t="str">
        <f>IFERROR(__xludf.DUMMYFUNCTION("LOWER(SUBSTITUTE(REGEXREPLACE(B2310, ""[^a-zA-Z\s]"", """"), "" "", ""-""))"),"how-to-learn-to-roll-your-rs-in-spanish")</f>
        <v>how-to-learn-to-roll-your-rs-in-spanish</v>
      </c>
      <c r="B2310" s="3" t="s">
        <v>4615</v>
      </c>
      <c r="C2310" s="3" t="s">
        <v>4616</v>
      </c>
    </row>
    <row r="2311" ht="15.75" customHeight="1">
      <c r="A2311" s="3" t="str">
        <f>IFERROR(__xludf.DUMMYFUNCTION("LOWER(SUBSTITUTE(REGEXREPLACE(B2311, ""[^a-zA-Z\s]"", """"), "" "", ""-""))"),"how-long-does-it-take-to-learn-russian")</f>
        <v>how-long-does-it-take-to-learn-russian</v>
      </c>
      <c r="B2311" s="3" t="s">
        <v>4617</v>
      </c>
      <c r="C2311" s="3" t="s">
        <v>4618</v>
      </c>
    </row>
    <row r="2312" ht="15.75" customHeight="1">
      <c r="A2312" s="3" t="str">
        <f>IFERROR(__xludf.DUMMYFUNCTION("LOWER(SUBSTITUTE(REGEXREPLACE(B2312, ""[^a-zA-Z\s]"", """"), "" "", ""-""))"),"easiest-taylor-swift-song-to-learn-on-guitar")</f>
        <v>easiest-taylor-swift-song-to-learn-on-guitar</v>
      </c>
      <c r="B2312" s="3" t="s">
        <v>4619</v>
      </c>
      <c r="C2312" s="3" t="s">
        <v>4620</v>
      </c>
    </row>
    <row r="2313" ht="15.75" customHeight="1">
      <c r="A2313" s="3" t="str">
        <f>IFERROR(__xludf.DUMMYFUNCTION("LOWER(SUBSTITUTE(REGEXREPLACE(B2313, ""[^a-zA-Z\s]"", """"), "" "", ""-""))"),"fisher-price-wake-up-and-learn-coffee-mug")</f>
        <v>fisher-price-wake-up-and-learn-coffee-mug</v>
      </c>
      <c r="B2313" s="3" t="s">
        <v>4621</v>
      </c>
      <c r="C2313" s="3" t="s">
        <v>4622</v>
      </c>
    </row>
    <row r="2314" ht="15.75" customHeight="1">
      <c r="A2314" s="3" t="str">
        <f>IFERROR(__xludf.DUMMYFUNCTION("LOWER(SUBSTITUTE(REGEXREPLACE(B2314, ""[^a-zA-Z\s]"", """"), "" "", ""-""))"),"how-long-to-learn-java-script")</f>
        <v>how-long-to-learn-java-script</v>
      </c>
      <c r="B2314" s="3" t="s">
        <v>4623</v>
      </c>
      <c r="C2314" s="3" t="s">
        <v>4624</v>
      </c>
    </row>
    <row r="2315" ht="15.75" customHeight="1">
      <c r="A2315" s="3" t="str">
        <f>IFERROR(__xludf.DUMMYFUNCTION("LOWER(SUBSTITUTE(REGEXREPLACE(B2315, ""[^a-zA-Z\s]"", """"), "" "", ""-""))"),"learn-to-shuffle")</f>
        <v>learn-to-shuffle</v>
      </c>
      <c r="B2315" s="3" t="s">
        <v>4625</v>
      </c>
      <c r="C2315" s="3" t="s">
        <v>4626</v>
      </c>
    </row>
    <row r="2316" ht="15.75" customHeight="1">
      <c r="A2316" s="3" t="str">
        <f>IFERROR(__xludf.DUMMYFUNCTION("LOWER(SUBSTITUTE(REGEXREPLACE(B2316, ""[^a-zA-Z\s]"", """"), "" "", ""-""))"),"learn-how-to-deepthroat")</f>
        <v>learn-how-to-deepthroat</v>
      </c>
      <c r="B2316" s="3" t="s">
        <v>4627</v>
      </c>
      <c r="C2316" s="3" t="s">
        <v>4628</v>
      </c>
    </row>
    <row r="2317" ht="15.75" customHeight="1">
      <c r="A2317" s="3" t="str">
        <f>IFERROR(__xludf.DUMMYFUNCTION("LOWER(SUBSTITUTE(REGEXREPLACE(B2317, ""[^a-zA-Z\s]"", """"), "" "", ""-""))"),"easy-songs-to-learn-on-banjo")</f>
        <v>easy-songs-to-learn-on-banjo</v>
      </c>
      <c r="B2317" s="3" t="s">
        <v>4629</v>
      </c>
      <c r="C2317" s="3" t="s">
        <v>4630</v>
      </c>
    </row>
    <row r="2318" ht="15.75" customHeight="1">
      <c r="A2318" s="3" t="str">
        <f>IFERROR(__xludf.DUMMYFUNCTION("LOWER(SUBSTITUTE(REGEXREPLACE(B2318, ""[^a-zA-Z\s]"", """"), "" "", ""-""))"),"teens-are-stealing-cars-learn-social")</f>
        <v>teens-are-stealing-cars-learn-social</v>
      </c>
      <c r="B2318" s="3" t="s">
        <v>4631</v>
      </c>
      <c r="C2318" s="3" t="s">
        <v>4632</v>
      </c>
    </row>
    <row r="2319" ht="15.75" customHeight="1">
      <c r="A2319" s="3" t="str">
        <f>IFERROR(__xludf.DUMMYFUNCTION("LOWER(SUBSTITUTE(REGEXREPLACE(B2319, ""[^a-zA-Z\s]"", """"), "" "", ""-""))"),"learn-tagalog-duolingo")</f>
        <v>learn-tagalog-duolingo</v>
      </c>
      <c r="B2319" s="3" t="s">
        <v>4633</v>
      </c>
      <c r="C2319" s="3" t="s">
        <v>4634</v>
      </c>
    </row>
    <row r="2320" ht="15.75" customHeight="1">
      <c r="A2320" s="3" t="str">
        <f>IFERROR(__xludf.DUMMYFUNCTION("LOWER(SUBSTITUTE(REGEXREPLACE(B2320, ""[^a-zA-Z\s]"", """"), "" "", ""-""))"),"can-you-learn-to-drive-in-a-month")</f>
        <v>can-you-learn-to-drive-in-a-month</v>
      </c>
      <c r="B2320" s="3" t="s">
        <v>4635</v>
      </c>
      <c r="C2320" s="3" t="s">
        <v>4636</v>
      </c>
    </row>
    <row r="2321" ht="15.75" customHeight="1">
      <c r="A2321" s="3" t="str">
        <f>IFERROR(__xludf.DUMMYFUNCTION("LOWER(SUBSTITUTE(REGEXREPLACE(B2321, ""[^a-zA-Z\s]"", """"), "" "", ""-""))"),"learn-korean-classes-near-me")</f>
        <v>learn-korean-classes-near-me</v>
      </c>
      <c r="B2321" s="3" t="s">
        <v>4637</v>
      </c>
      <c r="C2321" s="3" t="s">
        <v>4638</v>
      </c>
    </row>
    <row r="2322" ht="15.75" customHeight="1">
      <c r="A2322" s="3" t="str">
        <f>IFERROR(__xludf.DUMMYFUNCTION("LOWER(SUBSTITUTE(REGEXREPLACE(B2322, ""[^a-zA-Z\s]"", """"), "" "", ""-""))"),"easy-drum-beats-to-learn")</f>
        <v>easy-drum-beats-to-learn</v>
      </c>
      <c r="B2322" s="3" t="s">
        <v>4639</v>
      </c>
      <c r="C2322" s="3" t="s">
        <v>4640</v>
      </c>
    </row>
    <row r="2323" ht="15.75" customHeight="1">
      <c r="A2323" s="3" t="str">
        <f>IFERROR(__xludf.DUMMYFUNCTION("LOWER(SUBSTITUTE(REGEXREPLACE(B2323, ""[^a-zA-Z\s]"", """"), "" "", ""-""))"),"how-hard-is-it-to-learn-to-drive-a-motorcycle")</f>
        <v>how-hard-is-it-to-learn-to-drive-a-motorcycle</v>
      </c>
      <c r="B2323" s="3" t="s">
        <v>4641</v>
      </c>
      <c r="C2323" s="3" t="s">
        <v>4642</v>
      </c>
    </row>
    <row r="2324" ht="15.75" customHeight="1">
      <c r="A2324" s="3" t="str">
        <f>IFERROR(__xludf.DUMMYFUNCTION("LOWER(SUBSTITUTE(REGEXREPLACE(B2324, ""[^a-zA-Z\s]"", """"), "" "", ""-""))"),"easy-to-learn-cad-software")</f>
        <v>easy-to-learn-cad-software</v>
      </c>
      <c r="B2324" s="3" t="s">
        <v>4643</v>
      </c>
      <c r="C2324" s="3" t="s">
        <v>4644</v>
      </c>
    </row>
    <row r="2325" ht="15.75" customHeight="1">
      <c r="A2325" s="3" t="str">
        <f>IFERROR(__xludf.DUMMYFUNCTION("LOWER(SUBSTITUTE(REGEXREPLACE(B2325, ""[^a-zA-Z\s]"", """"), "" "", ""-""))"),"best-way-to-learn-chinese-reddit")</f>
        <v>best-way-to-learn-chinese-reddit</v>
      </c>
      <c r="B2325" s="3" t="s">
        <v>4645</v>
      </c>
      <c r="C2325" s="3" t="s">
        <v>4646</v>
      </c>
    </row>
    <row r="2326" ht="15.75" customHeight="1">
      <c r="A2326" s="3" t="str">
        <f>IFERROR(__xludf.DUMMYFUNCTION("LOWER(SUBSTITUTE(REGEXREPLACE(B2326, ""[^a-zA-Z\s]"", """"), "" "", ""-""))"),"learn-telugu-from-english")</f>
        <v>learn-telugu-from-english</v>
      </c>
      <c r="B2326" s="3" t="s">
        <v>4647</v>
      </c>
      <c r="C2326" s="3" t="s">
        <v>4648</v>
      </c>
    </row>
    <row r="2327" ht="15.75" customHeight="1">
      <c r="A2327" s="3" t="str">
        <f>IFERROR(__xludf.DUMMYFUNCTION("LOWER(SUBSTITUTE(REGEXREPLACE(B2327, ""[^a-zA-Z\s]"", """"), "" "", ""-""))"),"is-guitar-or-ukulele-easier-to-learn")</f>
        <v>is-guitar-or-ukulele-easier-to-learn</v>
      </c>
      <c r="B2327" s="3" t="s">
        <v>4649</v>
      </c>
      <c r="C2327" s="3" t="s">
        <v>4650</v>
      </c>
    </row>
    <row r="2328" ht="15.75" customHeight="1">
      <c r="A2328" s="3" t="str">
        <f>IFERROR(__xludf.DUMMYFUNCTION("LOWER(SUBSTITUTE(REGEXREPLACE(B2328, ""[^a-zA-Z\s]"", """"), "" "", ""-""))"),"learn-to-fly-unblocked")</f>
        <v>learn-to-fly-unblocked</v>
      </c>
      <c r="B2328" s="3" t="s">
        <v>4651</v>
      </c>
      <c r="C2328" s="3" t="s">
        <v>4652</v>
      </c>
    </row>
    <row r="2329" ht="15.75" customHeight="1">
      <c r="A2329" s="3" t="str">
        <f>IFERROR(__xludf.DUMMYFUNCTION("LOWER(SUBSTITUTE(REGEXREPLACE(B2329, ""[^a-zA-Z\s]"", """"), "" "", ""-""))"),"how-hard-is-swahili-to-learn")</f>
        <v>how-hard-is-swahili-to-learn</v>
      </c>
      <c r="B2329" s="3" t="s">
        <v>4653</v>
      </c>
      <c r="C2329" s="3" t="s">
        <v>4654</v>
      </c>
    </row>
    <row r="2330" ht="15.75" customHeight="1">
      <c r="A2330" s="3" t="str">
        <f>IFERROR(__xludf.DUMMYFUNCTION("LOWER(SUBSTITUTE(REGEXREPLACE(B2330, ""[^a-zA-Z\s]"", """"), "" "", ""-""))"),"learn-about-this-picture-icon")</f>
        <v>learn-about-this-picture-icon</v>
      </c>
      <c r="B2330" s="3" t="s">
        <v>4655</v>
      </c>
      <c r="C2330" s="3" t="s">
        <v>4656</v>
      </c>
    </row>
    <row r="2331" ht="15.75" customHeight="1">
      <c r="A2331" s="3" t="str">
        <f>IFERROR(__xludf.DUMMYFUNCTION("LOWER(SUBSTITUTE(REGEXREPLACE(B2331, ""[^a-zA-Z\s]"", """"), "" "", ""-""))"),"if-you-want-to-be-happy-you-have-to-let-go-of-the-past-and-learn-to-sink-into-the-present-moment")</f>
        <v>if-you-want-to-be-happy-you-have-to-let-go-of-the-past-and-learn-to-sink-into-the-present-moment</v>
      </c>
      <c r="B2331" s="3" t="s">
        <v>4657</v>
      </c>
      <c r="C2331" s="3" t="s">
        <v>4658</v>
      </c>
    </row>
    <row r="2332" ht="15.75" customHeight="1">
      <c r="A2332" s="3" t="str">
        <f>IFERROR(__xludf.DUMMYFUNCTION("LOWER(SUBSTITUTE(REGEXREPLACE(B2332, ""[^a-zA-Z\s]"", """"), "" "", ""-""))"),"what-resources-can-best-help-you-learn-about-the-terrain")</f>
        <v>what-resources-can-best-help-you-learn-about-the-terrain</v>
      </c>
      <c r="B2332" s="3" t="s">
        <v>4659</v>
      </c>
      <c r="C2332" s="3" t="s">
        <v>4660</v>
      </c>
    </row>
    <row r="2333" ht="15.75" customHeight="1">
      <c r="A2333" s="3" t="str">
        <f>IFERROR(__xludf.DUMMYFUNCTION("LOWER(SUBSTITUTE(REGEXREPLACE(B2333, ""[^a-zA-Z\s]"", """"), "" "", ""-""))"),"mode-learn-sql")</f>
        <v>mode-learn-sql</v>
      </c>
      <c r="B2333" s="3" t="s">
        <v>4661</v>
      </c>
      <c r="C2333" s="3" t="s">
        <v>4662</v>
      </c>
    </row>
    <row r="2334" ht="15.75" customHeight="1">
      <c r="A2334" s="3" t="str">
        <f>IFERROR(__xludf.DUMMYFUNCTION("LOWER(SUBSTITUTE(REGEXREPLACE(B2334, ""[^a-zA-Z\s]"", """"), "" "", ""-""))"),"is-it-hard-to-learn-how-to-ride-a-motorcycle")</f>
        <v>is-it-hard-to-learn-how-to-ride-a-motorcycle</v>
      </c>
      <c r="B2334" s="3" t="s">
        <v>4663</v>
      </c>
      <c r="C2334" s="3" t="s">
        <v>4664</v>
      </c>
    </row>
    <row r="2335" ht="15.75" customHeight="1">
      <c r="A2335" s="3" t="str">
        <f>IFERROR(__xludf.DUMMYFUNCTION("LOWER(SUBSTITUTE(REGEXREPLACE(B2335, ""[^a-zA-Z\s]"", """"), "" "", ""-""))"),"hogwarts-learn-the-password-from-scrope")</f>
        <v>hogwarts-learn-the-password-from-scrope</v>
      </c>
      <c r="B2335" s="3" t="s">
        <v>4665</v>
      </c>
      <c r="C2335" s="3" t="s">
        <v>4666</v>
      </c>
    </row>
    <row r="2336" ht="15.75" customHeight="1">
      <c r="A2336" s="3" t="str">
        <f>IFERROR(__xludf.DUMMYFUNCTION("LOWER(SUBSTITUTE(REGEXREPLACE(B2336, ""[^a-zA-Z\s]"", """"), "" "", ""-""))"),"easiest-bass-songs-to-learn")</f>
        <v>easiest-bass-songs-to-learn</v>
      </c>
      <c r="B2336" s="3" t="s">
        <v>4667</v>
      </c>
      <c r="C2336" s="3" t="s">
        <v>4668</v>
      </c>
    </row>
    <row r="2337" ht="15.75" customHeight="1">
      <c r="A2337" s="3" t="str">
        <f>IFERROR(__xludf.DUMMYFUNCTION("LOWER(SUBSTITUTE(REGEXREPLACE(B2337, ""[^a-zA-Z\s]"", """"), "" "", ""-""))"),"learn-to-be-alone-quote")</f>
        <v>learn-to-be-alone-quote</v>
      </c>
      <c r="B2337" s="3" t="s">
        <v>4669</v>
      </c>
      <c r="C2337" s="3" t="s">
        <v>4670</v>
      </c>
    </row>
    <row r="2338" ht="15.75" customHeight="1">
      <c r="A2338" s="3" t="str">
        <f>IFERROR(__xludf.DUMMYFUNCTION("LOWER(SUBSTITUTE(REGEXREPLACE(B2338, ""[^a-zA-Z\s]"", """"), "" "", ""-""))"),"is-alto-sax-hard-to-learn")</f>
        <v>is-alto-sax-hard-to-learn</v>
      </c>
      <c r="B2338" s="3" t="s">
        <v>4671</v>
      </c>
      <c r="C2338" s="3" t="s">
        <v>4672</v>
      </c>
    </row>
    <row r="2339" ht="15.75" customHeight="1">
      <c r="A2339" s="3" t="str">
        <f>IFERROR(__xludf.DUMMYFUNCTION("LOWER(SUBSTITUTE(REGEXREPLACE(B2339, ""[^a-zA-Z\s]"", """"), "" "", ""-""))"),"time-to-learn-russian")</f>
        <v>time-to-learn-russian</v>
      </c>
      <c r="B2339" s="3" t="s">
        <v>4673</v>
      </c>
      <c r="C2339" s="3" t="s">
        <v>4674</v>
      </c>
    </row>
    <row r="2340" ht="15.75" customHeight="1">
      <c r="A2340" s="3" t="str">
        <f>IFERROR(__xludf.DUMMYFUNCTION("LOWER(SUBSTITUTE(REGEXREPLACE(B2340, ""[^a-zA-Z\s]"", """"), "" "", ""-""))"),"learn-to-deepthroat")</f>
        <v>learn-to-deepthroat</v>
      </c>
      <c r="B2340" s="3" t="s">
        <v>4675</v>
      </c>
      <c r="C2340" s="3" t="s">
        <v>4676</v>
      </c>
    </row>
    <row r="2341" ht="15.75" customHeight="1">
      <c r="A2341" s="3" t="str">
        <f>IFERROR(__xludf.DUMMYFUNCTION("LOWER(SUBSTITUTE(REGEXREPLACE(B2341, ""[^a-zA-Z\s]"", """"), "" "", ""-""))"),"best-workbook-to-learn-spanish")</f>
        <v>best-workbook-to-learn-spanish</v>
      </c>
      <c r="B2341" s="3" t="s">
        <v>4677</v>
      </c>
      <c r="C2341" s="3" t="s">
        <v>4678</v>
      </c>
    </row>
    <row r="2342" ht="15.75" customHeight="1">
      <c r="A2342" s="3" t="str">
        <f>IFERROR(__xludf.DUMMYFUNCTION("LOWER(SUBSTITUTE(REGEXREPLACE(B2342, ""[^a-zA-Z\s]"", """"), "" "", ""-""))"),"watch-linkedin-learn-emotional-intelligence-the-key-determiner-of-success")</f>
        <v>watch-linkedin-learn-emotional-intelligence-the-key-determiner-of-success</v>
      </c>
      <c r="B2342" s="3" t="s">
        <v>4679</v>
      </c>
      <c r="C2342" s="3" t="s">
        <v>4680</v>
      </c>
    </row>
    <row r="2343" ht="15.75" customHeight="1">
      <c r="A2343" s="3" t="str">
        <f>IFERROR(__xludf.DUMMYFUNCTION("LOWER(SUBSTITUTE(REGEXREPLACE(B2343, ""[^a-zA-Z\s]"", """"), "" "", ""-""))"),"pokemon-that-learn-baton-pass")</f>
        <v>pokemon-that-learn-baton-pass</v>
      </c>
      <c r="B2343" s="3" t="s">
        <v>4681</v>
      </c>
      <c r="C2343" s="3" t="s">
        <v>4682</v>
      </c>
    </row>
    <row r="2344" ht="15.75" customHeight="1">
      <c r="A2344" s="3" t="str">
        <f>IFERROR(__xludf.DUMMYFUNCTION("LOWER(SUBSTITUTE(REGEXREPLACE(B2344, ""[^a-zA-Z\s]"", """"), "" "", ""-""))"),"can-i-learn-piano-at-")</f>
        <v>can-i-learn-piano-at-</v>
      </c>
      <c r="B2344" s="3" t="s">
        <v>4683</v>
      </c>
      <c r="C2344" s="3" t="s">
        <v>4684</v>
      </c>
    </row>
    <row r="2345" ht="15.75" customHeight="1">
      <c r="A2345" s="3" t="str">
        <f>IFERROR(__xludf.DUMMYFUNCTION("LOWER(SUBSTITUTE(REGEXREPLACE(B2345, ""[^a-zA-Z\s]"", """"), "" "", ""-""))"),"learn-to-be-a-dom")</f>
        <v>learn-to-be-a-dom</v>
      </c>
      <c r="B2345" s="3" t="s">
        <v>4685</v>
      </c>
      <c r="C2345" s="3" t="s">
        <v>4686</v>
      </c>
    </row>
    <row r="2346" ht="15.75" customHeight="1">
      <c r="A2346" s="3" t="str">
        <f>IFERROR(__xludf.DUMMYFUNCTION("LOWER(SUBSTITUTE(REGEXREPLACE(B2346, ""[^a-zA-Z\s]"", """"), "" "", ""-""))"),"how-long-will-it-take-to-learn-how-to-drive")</f>
        <v>how-long-will-it-take-to-learn-how-to-drive</v>
      </c>
      <c r="B2346" s="3" t="s">
        <v>4687</v>
      </c>
      <c r="C2346" s="3" t="s">
        <v>4688</v>
      </c>
    </row>
    <row r="2347" ht="15.75" customHeight="1">
      <c r="A2347" s="3" t="str">
        <f>IFERROR(__xludf.DUMMYFUNCTION("LOWER(SUBSTITUTE(REGEXREPLACE(B2347, ""[^a-zA-Z\s]"", """"), "" "", ""-""))"),"how-to-learn-data-entry-for-free")</f>
        <v>how-to-learn-data-entry-for-free</v>
      </c>
      <c r="B2347" s="3" t="s">
        <v>4689</v>
      </c>
      <c r="C2347" s="3" t="s">
        <v>4690</v>
      </c>
    </row>
    <row r="2348" ht="15.75" customHeight="1">
      <c r="A2348" s="3" t="str">
        <f>IFERROR(__xludf.DUMMYFUNCTION("LOWER(SUBSTITUTE(REGEXREPLACE(B2348, ""[^a-zA-Z\s]"", """"), "" "", ""-""))"),"how-to-learn-to-drive-quickly")</f>
        <v>how-to-learn-to-drive-quickly</v>
      </c>
      <c r="B2348" s="3" t="s">
        <v>4691</v>
      </c>
      <c r="C2348" s="3" t="s">
        <v>4692</v>
      </c>
    </row>
    <row r="2349" ht="15.75" customHeight="1">
      <c r="A2349" s="3" t="str">
        <f>IFERROR(__xludf.DUMMYFUNCTION("LOWER(SUBSTITUTE(REGEXREPLACE(B2349, ""[^a-zA-Z\s]"", """"), "" "", ""-""))"),"easy-country-songs-to-learn-on-guitar")</f>
        <v>easy-country-songs-to-learn-on-guitar</v>
      </c>
      <c r="B2349" s="3" t="s">
        <v>4693</v>
      </c>
      <c r="C2349" s="3" t="s">
        <v>4694</v>
      </c>
    </row>
    <row r="2350" ht="15.75" customHeight="1">
      <c r="A2350" s="3" t="str">
        <f>IFERROR(__xludf.DUMMYFUNCTION("LOWER(SUBSTITUTE(REGEXREPLACE(B2350, ""[^a-zA-Z\s]"", """"), "" "", ""-""))"),"when-do-kids-learn-to-tie-shoes")</f>
        <v>when-do-kids-learn-to-tie-shoes</v>
      </c>
      <c r="B2350" s="3" t="s">
        <v>4695</v>
      </c>
      <c r="C2350" s="3" t="s">
        <v>4696</v>
      </c>
    </row>
    <row r="2351" ht="15.75" customHeight="1">
      <c r="A2351" s="3" t="str">
        <f>IFERROR(__xludf.DUMMYFUNCTION("LOWER(SUBSTITUTE(REGEXREPLACE(B2351, ""[^a-zA-Z\s]"", """"), "" "", ""-""))"),"what-does-ponyboy-learn-in-the-outsiders")</f>
        <v>what-does-ponyboy-learn-in-the-outsiders</v>
      </c>
      <c r="B2351" s="3" t="s">
        <v>4697</v>
      </c>
      <c r="C2351" s="3" t="s">
        <v>4698</v>
      </c>
    </row>
    <row r="2352" ht="15.75" customHeight="1">
      <c r="A2352" s="3" t="str">
        <f>IFERROR(__xludf.DUMMYFUNCTION("LOWER(SUBSTITUTE(REGEXREPLACE(B2352, ""[^a-zA-Z\s]"", """"), "" "", ""-""))"),"learn-to-fly-foo-fighters-chords")</f>
        <v>learn-to-fly-foo-fighters-chords</v>
      </c>
      <c r="B2352" s="3" t="s">
        <v>4699</v>
      </c>
      <c r="C2352" s="3" t="s">
        <v>4700</v>
      </c>
    </row>
    <row r="2353" ht="15.75" customHeight="1">
      <c r="A2353" s="3" t="str">
        <f>IFERROR(__xludf.DUMMYFUNCTION("LOWER(SUBSTITUTE(REGEXREPLACE(B2353, ""[^a-zA-Z\s]"", """"), "" "", ""-""))"),"is-saxaphone-hard-to-learn")</f>
        <v>is-saxaphone-hard-to-learn</v>
      </c>
      <c r="B2353" s="3" t="s">
        <v>4701</v>
      </c>
      <c r="C2353" s="3" t="s">
        <v>4702</v>
      </c>
    </row>
    <row r="2354" ht="15.75" customHeight="1">
      <c r="A2354" s="3" t="str">
        <f>IFERROR(__xludf.DUMMYFUNCTION("LOWER(SUBSTITUTE(REGEXREPLACE(B2354, ""[^a-zA-Z\s]"", """"), "" "", ""-""))"),"psychosocial-conflict-in-which-infants-must-learn-to-rely-on-others-to-meet-their-needs")</f>
        <v>psychosocial-conflict-in-which-infants-must-learn-to-rely-on-others-to-meet-their-needs</v>
      </c>
      <c r="B2354" s="3" t="s">
        <v>4703</v>
      </c>
      <c r="C2354" s="3" t="s">
        <v>4704</v>
      </c>
    </row>
    <row r="2355" ht="15.75" customHeight="1">
      <c r="A2355" s="3" t="str">
        <f>IFERROR(__xludf.DUMMYFUNCTION("LOWER(SUBSTITUTE(REGEXREPLACE(B2355, ""[^a-zA-Z\s]"", """"), "" "", ""-""))"),"how-hard-is-it-to-learn-to-play-the-saxophone")</f>
        <v>how-hard-is-it-to-learn-to-play-the-saxophone</v>
      </c>
      <c r="B2355" s="3" t="s">
        <v>4705</v>
      </c>
      <c r="C2355" s="3" t="s">
        <v>4706</v>
      </c>
    </row>
    <row r="2356" ht="15.75" customHeight="1">
      <c r="A2356" s="3" t="str">
        <f>IFERROR(__xludf.DUMMYFUNCTION("LOWER(SUBSTITUTE(REGEXREPLACE(B2356, ""[^a-zA-Z\s]"", """"), "" "", ""-""))"),"learn-lash-extensions")</f>
        <v>learn-lash-extensions</v>
      </c>
      <c r="B2356" s="3" t="s">
        <v>4707</v>
      </c>
      <c r="C2356" s="3" t="s">
        <v>4708</v>
      </c>
    </row>
    <row r="2357" ht="15.75" customHeight="1">
      <c r="A2357" s="3" t="str">
        <f>IFERROR(__xludf.DUMMYFUNCTION("LOWER(SUBSTITUTE(REGEXREPLACE(B2357, ""[^a-zA-Z\s]"", """"), "" "", ""-""))"),"learn-to-fly-unblock")</f>
        <v>learn-to-fly-unblock</v>
      </c>
      <c r="B2357" s="3" t="s">
        <v>4709</v>
      </c>
      <c r="C2357" s="3" t="s">
        <v>4710</v>
      </c>
    </row>
    <row r="2358" ht="15.75" customHeight="1">
      <c r="A2358" s="3" t="str">
        <f>IFERROR(__xludf.DUMMYFUNCTION("LOWER(SUBSTITUTE(REGEXREPLACE(B2358, ""[^a-zA-Z\s]"", """"), "" "", ""-""))"),"foo-fighters-learn-to-fly-chords")</f>
        <v>foo-fighters-learn-to-fly-chords</v>
      </c>
      <c r="B2358" s="3" t="s">
        <v>4711</v>
      </c>
      <c r="C2358" s="3" t="s">
        <v>4712</v>
      </c>
    </row>
    <row r="2359" ht="15.75" customHeight="1">
      <c r="A2359" s="3" t="str">
        <f>IFERROR(__xludf.DUMMYFUNCTION("LOWER(SUBSTITUTE(REGEXREPLACE(B2359, ""[^a-zA-Z\s]"", """"), "" "", ""-""))"),"learn-to-sew-kits-for-beginners")</f>
        <v>learn-to-sew-kits-for-beginners</v>
      </c>
      <c r="B2359" s="3" t="s">
        <v>4713</v>
      </c>
      <c r="C2359" s="3" t="s">
        <v>4714</v>
      </c>
    </row>
    <row r="2360" ht="15.75" customHeight="1">
      <c r="A2360" s="3" t="str">
        <f>IFERROR(__xludf.DUMMYFUNCTION("LOWER(SUBSTITUTE(REGEXREPLACE(B2360, ""[^a-zA-Z\s]"", """"), "" "", ""-""))"),"how-to-learn-truck-dispatching")</f>
        <v>how-to-learn-truck-dispatching</v>
      </c>
      <c r="B2360" s="3" t="s">
        <v>4715</v>
      </c>
      <c r="C2360" s="3" t="s">
        <v>4716</v>
      </c>
    </row>
    <row r="2361" ht="15.75" customHeight="1">
      <c r="A2361" s="3" t="str">
        <f>IFERROR(__xludf.DUMMYFUNCTION("LOWER(SUBSTITUTE(REGEXREPLACE(B2361, ""[^a-zA-Z\s]"", """"), "" "", ""-""))"),"easy-bass-songs-to-learn")</f>
        <v>easy-bass-songs-to-learn</v>
      </c>
      <c r="B2361" s="3" t="s">
        <v>4717</v>
      </c>
      <c r="C2361" s="3" t="s">
        <v>4718</v>
      </c>
    </row>
    <row r="2362" ht="15.75" customHeight="1">
      <c r="A2362" s="3" t="str">
        <f>IFERROR(__xludf.DUMMYFUNCTION("LOWER(SUBSTITUTE(REGEXREPLACE(B2362, ""[^a-zA-Z\s]"", """"), "" "", ""-""))"),"how-to-learn-petrificus-totalus-hogwarts-legacy")</f>
        <v>how-to-learn-petrificus-totalus-hogwarts-legacy</v>
      </c>
      <c r="B2362" s="3" t="s">
        <v>4719</v>
      </c>
      <c r="C2362" s="3" t="s">
        <v>4720</v>
      </c>
    </row>
    <row r="2363" ht="15.75" customHeight="1">
      <c r="A2363" s="3" t="str">
        <f>IFERROR(__xludf.DUMMYFUNCTION("LOWER(SUBSTITUTE(REGEXREPLACE(B2363, ""[^a-zA-Z\s]"", """"), "" "", ""-""))"),"how-long-does-it-take-to-learn-sql")</f>
        <v>how-long-does-it-take-to-learn-sql</v>
      </c>
      <c r="B2363" s="3" t="s">
        <v>4721</v>
      </c>
      <c r="C2363" s="3" t="s">
        <v>4722</v>
      </c>
    </row>
    <row r="2364" ht="15.75" customHeight="1">
      <c r="A2364" s="3" t="str">
        <f>IFERROR(__xludf.DUMMYFUNCTION("LOWER(SUBSTITUTE(REGEXREPLACE(B2364, ""[^a-zA-Z\s]"", """"), "" "", ""-""))"),"beginner-songs-to-learn-on-electric-guitar")</f>
        <v>beginner-songs-to-learn-on-electric-guitar</v>
      </c>
      <c r="B2364" s="3" t="s">
        <v>4723</v>
      </c>
      <c r="C2364" s="3" t="s">
        <v>4724</v>
      </c>
    </row>
    <row r="2365" ht="15.75" customHeight="1">
      <c r="A2365" s="3" t="str">
        <f>IFERROR(__xludf.DUMMYFUNCTION("LOWER(SUBSTITUTE(REGEXREPLACE(B2365, ""[^a-zA-Z\s]"", """"), "" "", ""-""))"),"according-to-noam-chomsky-humans-have-the-innate-ability-to-learn-language")</f>
        <v>according-to-noam-chomsky-humans-have-the-innate-ability-to-learn-language</v>
      </c>
      <c r="B2365" s="3" t="s">
        <v>4725</v>
      </c>
      <c r="C2365" s="3" t="s">
        <v>4726</v>
      </c>
    </row>
    <row r="2366" ht="15.75" customHeight="1">
      <c r="A2366" s="3" t="str">
        <f>IFERROR(__xludf.DUMMYFUNCTION("LOWER(SUBSTITUTE(REGEXREPLACE(B2366, ""[^a-zA-Z\s]"", """"), "" "", ""-""))"),"can-mudkip-learn-belly-drum")</f>
        <v>can-mudkip-learn-belly-drum</v>
      </c>
      <c r="B2366" s="3" t="s">
        <v>4727</v>
      </c>
      <c r="C2366" s="3" t="s">
        <v>4728</v>
      </c>
    </row>
    <row r="2367" ht="15.75" customHeight="1">
      <c r="A2367" s="3" t="str">
        <f>IFERROR(__xludf.DUMMYFUNCTION("LOWER(SUBSTITUTE(REGEXREPLACE(B2367, ""[^a-zA-Z\s]"", """"), "" "", ""-""))"),"when-did-luffy-learn-gear-")</f>
        <v>when-did-luffy-learn-gear-</v>
      </c>
      <c r="B2367" s="3" t="s">
        <v>4729</v>
      </c>
      <c r="C2367" s="3" t="s">
        <v>4730</v>
      </c>
    </row>
    <row r="2368" ht="15.75" customHeight="1">
      <c r="A2368" s="3" t="str">
        <f>IFERROR(__xludf.DUMMYFUNCTION("LOWER(SUBSTITUTE(REGEXREPLACE(B2368, ""[^a-zA-Z\s]"", """"), "" "", ""-""))"),"how-long-does-it-take-to-learn-javascript")</f>
        <v>how-long-does-it-take-to-learn-javascript</v>
      </c>
      <c r="B2368" s="3" t="s">
        <v>4731</v>
      </c>
      <c r="C2368" s="3" t="s">
        <v>4732</v>
      </c>
    </row>
    <row r="2369" ht="15.75" customHeight="1">
      <c r="A2369" s="3" t="str">
        <f>IFERROR(__xludf.DUMMYFUNCTION("LOWER(SUBSTITUTE(REGEXREPLACE(B2369, ""[^a-zA-Z\s]"", """"), "" "", ""-""))"),"learn-to-freestyle-rap")</f>
        <v>learn-to-freestyle-rap</v>
      </c>
      <c r="B2369" s="3" t="s">
        <v>4733</v>
      </c>
      <c r="C2369" s="3" t="s">
        <v>4734</v>
      </c>
    </row>
    <row r="2370" ht="15.75" customHeight="1">
      <c r="A2370" s="3" t="str">
        <f>IFERROR(__xludf.DUMMYFUNCTION("LOWER(SUBSTITUTE(REGEXREPLACE(B2370, ""[^a-zA-Z\s]"", """"), "" "", ""-""))"),"better-learn-chinese")</f>
        <v>better-learn-chinese</v>
      </c>
      <c r="B2370" s="3" t="s">
        <v>4735</v>
      </c>
      <c r="C2370" s="3" t="s">
        <v>4736</v>
      </c>
    </row>
    <row r="2371" ht="15.75" customHeight="1">
      <c r="A2371" s="3" t="str">
        <f>IFERROR(__xludf.DUMMYFUNCTION("LOWER(SUBSTITUTE(REGEXREPLACE(B2371, ""[^a-zA-Z\s]"", """"), "" "", ""-""))"),"what-is-a-good-martial-art-to-learn")</f>
        <v>what-is-a-good-martial-art-to-learn</v>
      </c>
      <c r="B2371" s="3" t="s">
        <v>4737</v>
      </c>
      <c r="C2371" s="3" t="s">
        <v>4738</v>
      </c>
    </row>
    <row r="2372" ht="15.75" customHeight="1">
      <c r="A2372" s="3" t="str">
        <f>IFERROR(__xludf.DUMMYFUNCTION("LOWER(SUBSTITUTE(REGEXREPLACE(B2372, ""[^a-zA-Z\s]"", """"), "" "", ""-""))"),"what-year-do-you-learn-trigonometry")</f>
        <v>what-year-do-you-learn-trigonometry</v>
      </c>
      <c r="B2372" s="3" t="s">
        <v>4739</v>
      </c>
      <c r="C2372" s="3" t="s">
        <v>4740</v>
      </c>
    </row>
    <row r="2373" ht="15.75" customHeight="1">
      <c r="A2373" s="3" t="str">
        <f>IFERROR(__xludf.DUMMYFUNCTION("LOWER(SUBSTITUTE(REGEXREPLACE(B2373, ""[^a-zA-Z\s]"", """"), "" "", ""-""))"),"what-do-you-learn-in-physics-in-high-school")</f>
        <v>what-do-you-learn-in-physics-in-high-school</v>
      </c>
      <c r="B2373" s="3" t="s">
        <v>4741</v>
      </c>
      <c r="C2373" s="3" t="s">
        <v>4742</v>
      </c>
    </row>
    <row r="2374" ht="15.75" customHeight="1">
      <c r="A2374" s="3" t="str">
        <f>IFERROR(__xludf.DUMMYFUNCTION("LOWER(SUBSTITUTE(REGEXREPLACE(B2374, ""[^a-zA-Z\s]"", """"), "" "", ""-""))"),"is-albanian-hard-to-learn")</f>
        <v>is-albanian-hard-to-learn</v>
      </c>
      <c r="B2374" s="3" t="s">
        <v>4743</v>
      </c>
      <c r="C2374" s="3" t="s">
        <v>4744</v>
      </c>
    </row>
    <row r="2375" ht="15.75" customHeight="1">
      <c r="A2375" s="3" t="str">
        <f>IFERROR(__xludf.DUMMYFUNCTION("LOWER(SUBSTITUTE(REGEXREPLACE(B2375, ""[^a-zA-Z\s]"", """"), "" "", ""-""))"),"what-grade-do-you-learn-pythagorean-theorem")</f>
        <v>what-grade-do-you-learn-pythagorean-theorem</v>
      </c>
      <c r="B2375" s="3" t="s">
        <v>4745</v>
      </c>
      <c r="C2375" s="3" t="s">
        <v>4746</v>
      </c>
    </row>
    <row r="2376" ht="15.75" customHeight="1">
      <c r="A2376" s="3" t="str">
        <f>IFERROR(__xludf.DUMMYFUNCTION("LOWER(SUBSTITUTE(REGEXREPLACE(B2376, ""[^a-zA-Z\s]"", """"), "" "", ""-""))"),"how-many-hours-to-learn-russian")</f>
        <v>how-many-hours-to-learn-russian</v>
      </c>
      <c r="B2376" s="3" t="s">
        <v>4747</v>
      </c>
      <c r="C2376" s="3" t="s">
        <v>4748</v>
      </c>
    </row>
    <row r="2377" ht="15.75" customHeight="1">
      <c r="A2377" s="3" t="str">
        <f>IFERROR(__xludf.DUMMYFUNCTION("LOWER(SUBSTITUTE(REGEXREPLACE(B2377, ""[^a-zA-Z\s]"", """"), "" "", ""-""))"),"if-you-want-to-be-happy-you-have-to-let-go-of-the-past-and-learn-to-sink-into-the-present-moment")</f>
        <v>if-you-want-to-be-happy-you-have-to-let-go-of-the-past-and-learn-to-sink-into-the-present-moment</v>
      </c>
      <c r="B2377" s="3" t="s">
        <v>4749</v>
      </c>
      <c r="C2377" s="3" t="s">
        <v>4750</v>
      </c>
    </row>
    <row r="2378" ht="15.75" customHeight="1">
      <c r="A2378" s="3" t="str">
        <f>IFERROR(__xludf.DUMMYFUNCTION("LOWER(SUBSTITUTE(REGEXREPLACE(B2378, ""[^a-zA-Z\s]"", """"), "" "", ""-""))"),"smart-sketcher-ssp-learn-to-draw-bluewhite")</f>
        <v>smart-sketcher-ssp-learn-to-draw-bluewhite</v>
      </c>
      <c r="B2378" s="3" t="s">
        <v>4751</v>
      </c>
      <c r="C2378" s="3" t="s">
        <v>4752</v>
      </c>
    </row>
    <row r="2379" ht="15.75" customHeight="1">
      <c r="A2379" s="3" t="str">
        <f>IFERROR(__xludf.DUMMYFUNCTION("LOWER(SUBSTITUTE(REGEXREPLACE(B2379, ""[^a-zA-Z\s]"", """"), "" "", ""-""))"),"best-guitar-scales-to-learn")</f>
        <v>best-guitar-scales-to-learn</v>
      </c>
      <c r="B2379" s="3" t="s">
        <v>4753</v>
      </c>
      <c r="C2379" s="3" t="s">
        <v>4754</v>
      </c>
    </row>
    <row r="2380" ht="15.75" customHeight="1">
      <c r="A2380" s="3" t="str">
        <f>IFERROR(__xludf.DUMMYFUNCTION("LOWER(SUBSTITUTE(REGEXREPLACE(B2380, ""[^a-zA-Z\s]"", """"), "" "", ""-""))"),"how-hard-is-it-to-learn-the-flute")</f>
        <v>how-hard-is-it-to-learn-the-flute</v>
      </c>
      <c r="B2380" s="3" t="s">
        <v>4755</v>
      </c>
      <c r="C2380" s="3" t="s">
        <v>4756</v>
      </c>
    </row>
    <row r="2381" ht="15.75" customHeight="1">
      <c r="A2381" s="3" t="str">
        <f>IFERROR(__xludf.DUMMYFUNCTION("LOWER(SUBSTITUTE(REGEXREPLACE(B2381, ""[^a-zA-Z\s]"", """"), "" "", ""-""))"),"-skills-are-things-you-learn-in-school-or-receive-special-training-on")</f>
        <v>-skills-are-things-you-learn-in-school-or-receive-special-training-on</v>
      </c>
      <c r="B2381" s="3" t="s">
        <v>4757</v>
      </c>
      <c r="C2381" s="3" t="s">
        <v>4758</v>
      </c>
    </row>
    <row r="2382" ht="15.75" customHeight="1">
      <c r="A2382" s="3" t="str">
        <f>IFERROR(__xludf.DUMMYFUNCTION("LOWER(SUBSTITUTE(REGEXREPLACE(B2382, ""[^a-zA-Z\s]"", """"), "" "", ""-""))"),"learn-onestream")</f>
        <v>learn-onestream</v>
      </c>
      <c r="B2382" s="3" t="s">
        <v>4759</v>
      </c>
      <c r="C2382" s="3" t="s">
        <v>4760</v>
      </c>
    </row>
    <row r="2383" ht="15.75" customHeight="1">
      <c r="A2383" s="3" t="str">
        <f>IFERROR(__xludf.DUMMYFUNCTION("LOWER(SUBSTITUTE(REGEXREPLACE(B2383, ""[^a-zA-Z\s]"", """"), "" "", ""-""))"),"when-can-i-learn-to-drive")</f>
        <v>when-can-i-learn-to-drive</v>
      </c>
      <c r="B2383" s="3" t="s">
        <v>4761</v>
      </c>
      <c r="C2383" s="3" t="s">
        <v>4762</v>
      </c>
    </row>
    <row r="2384" ht="15.75" customHeight="1">
      <c r="A2384" s="3" t="str">
        <f>IFERROR(__xludf.DUMMYFUNCTION("LOWER(SUBSTITUTE(REGEXREPLACE(B2384, ""[^a-zA-Z\s]"", """"), "" "", ""-""))"),"is-it-easy-to-learn-asl")</f>
        <v>is-it-easy-to-learn-asl</v>
      </c>
      <c r="B2384" s="3" t="s">
        <v>4763</v>
      </c>
      <c r="C2384" s="3" t="s">
        <v>4764</v>
      </c>
    </row>
    <row r="2385" ht="15.75" customHeight="1">
      <c r="A2385" s="3" t="str">
        <f>IFERROR(__xludf.DUMMYFUNCTION("LOWER(SUBSTITUTE(REGEXREPLACE(B2385, ""[^a-zA-Z\s]"", """"), "" "", ""-""))"),"can-i-learn-to-drive-in-a-month")</f>
        <v>can-i-learn-to-drive-in-a-month</v>
      </c>
      <c r="B2385" s="3" t="s">
        <v>4765</v>
      </c>
      <c r="C2385" s="3" t="s">
        <v>4766</v>
      </c>
    </row>
    <row r="2386" ht="15.75" customHeight="1">
      <c r="A2386" s="3" t="str">
        <f>IFERROR(__xludf.DUMMYFUNCTION("LOWER(SUBSTITUTE(REGEXREPLACE(B2386, ""[^a-zA-Z\s]"", """"), "" "", ""-""))"),"age-to-learn-to-tie-shoes")</f>
        <v>age-to-learn-to-tie-shoes</v>
      </c>
      <c r="B2386" s="3" t="s">
        <v>4767</v>
      </c>
      <c r="C2386" s="3" t="s">
        <v>4768</v>
      </c>
    </row>
    <row r="2387" ht="15.75" customHeight="1">
      <c r="A2387" s="3" t="str">
        <f>IFERROR(__xludf.DUMMYFUNCTION("LOWER(SUBSTITUTE(REGEXREPLACE(B2387, ""[^a-zA-Z\s]"", """"), "" "", ""-""))"),"how-hard-is-it-to-learn-sql")</f>
        <v>how-hard-is-it-to-learn-sql</v>
      </c>
      <c r="B2387" s="3" t="s">
        <v>4769</v>
      </c>
      <c r="C2387" s="3" t="s">
        <v>4770</v>
      </c>
    </row>
    <row r="2388" ht="15.75" customHeight="1">
      <c r="A2388" s="3" t="str">
        <f>IFERROR(__xludf.DUMMYFUNCTION("LOWER(SUBSTITUTE(REGEXREPLACE(B2388, ""[^a-zA-Z\s]"", """"), "" "", ""-""))"),"how-hard-to-learn-saxophone")</f>
        <v>how-hard-to-learn-saxophone</v>
      </c>
      <c r="B2388" s="3" t="s">
        <v>4771</v>
      </c>
      <c r="C2388" s="3" t="s">
        <v>4772</v>
      </c>
    </row>
    <row r="2389" ht="15.75" customHeight="1">
      <c r="A2389" s="3" t="str">
        <f>IFERROR(__xludf.DUMMYFUNCTION("LOWER(SUBSTITUTE(REGEXREPLACE(B2389, ""[^a-zA-Z\s]"", """"), "" "", ""-""))"),"is-learn-from-lucas-legit")</f>
        <v>is-learn-from-lucas-legit</v>
      </c>
      <c r="B2389" s="3" t="s">
        <v>4773</v>
      </c>
      <c r="C2389" s="3" t="s">
        <v>4774</v>
      </c>
    </row>
    <row r="2390" ht="15.75" customHeight="1">
      <c r="A2390" s="3" t="str">
        <f>IFERROR(__xludf.DUMMYFUNCTION("LOWER(SUBSTITUTE(REGEXREPLACE(B2390, ""[^a-zA-Z\s]"", """"), "" "", ""-""))"),"average-age-to-learn-to-ride-a-bike-without-training-wheels")</f>
        <v>average-age-to-learn-to-ride-a-bike-without-training-wheels</v>
      </c>
      <c r="B2390" s="3" t="s">
        <v>4775</v>
      </c>
      <c r="C2390" s="3" t="s">
        <v>4776</v>
      </c>
    </row>
    <row r="2391" ht="15.75" customHeight="1">
      <c r="A2391" s="3" t="str">
        <f>IFERROR(__xludf.DUMMYFUNCTION("LOWER(SUBSTITUTE(REGEXREPLACE(B2391, ""[^a-zA-Z\s]"", """"), "" "", ""-""))"),"k-means-clustering-scikit-learn")</f>
        <v>k-means-clustering-scikit-learn</v>
      </c>
      <c r="B2391" s="3" t="s">
        <v>4777</v>
      </c>
      <c r="C2391" s="3" t="s">
        <v>4778</v>
      </c>
    </row>
    <row r="2392" ht="15.75" customHeight="1">
      <c r="A2392" s="3" t="str">
        <f>IFERROR(__xludf.DUMMYFUNCTION("LOWER(SUBSTITUTE(REGEXREPLACE(B2392, ""[^a-zA-Z\s]"", """"), "" "", ""-""))"),"how-long-does-it-take-to-learn-russian-from-english")</f>
        <v>how-long-does-it-take-to-learn-russian-from-english</v>
      </c>
      <c r="B2392" s="3" t="s">
        <v>4779</v>
      </c>
      <c r="C2392" s="3" t="s">
        <v>4780</v>
      </c>
    </row>
    <row r="2393" ht="15.75" customHeight="1">
      <c r="A2393" s="3" t="str">
        <f>IFERROR(__xludf.DUMMYFUNCTION("LOWER(SUBSTITUTE(REGEXREPLACE(B2393, ""[^a-zA-Z\s]"", """"), "" "", ""-""))"),"top-martial-arts-to-learn")</f>
        <v>top-martial-arts-to-learn</v>
      </c>
      <c r="B2393" s="3" t="s">
        <v>4781</v>
      </c>
      <c r="C2393" s="3" t="s">
        <v>4782</v>
      </c>
    </row>
    <row r="2394" ht="15.75" customHeight="1">
      <c r="A2394" s="3" t="str">
        <f>IFERROR(__xludf.DUMMYFUNCTION("LOWER(SUBSTITUTE(REGEXREPLACE(B2394, ""[^a-zA-Z\s]"", """"), "" "", ""-""))"),"fisher-price-learn-and-laugh")</f>
        <v>fisher-price-learn-and-laugh</v>
      </c>
      <c r="B2394" s="3" t="s">
        <v>4783</v>
      </c>
      <c r="C2394" s="3" t="s">
        <v>4784</v>
      </c>
    </row>
    <row r="2395" ht="15.75" customHeight="1">
      <c r="A2395" s="3" t="str">
        <f>IFERROR(__xludf.DUMMYFUNCTION("LOWER(SUBSTITUTE(REGEXREPLACE(B2395, ""[^a-zA-Z\s]"", """"), "" "", ""-""))"),"first-song-to-learn-on-electric-guitar")</f>
        <v>first-song-to-learn-on-electric-guitar</v>
      </c>
      <c r="B2395" s="3" t="s">
        <v>4785</v>
      </c>
      <c r="C2395" s="3" t="s">
        <v>4786</v>
      </c>
    </row>
    <row r="2396" ht="15.75" customHeight="1">
      <c r="A2396" s="3" t="str">
        <f>IFERROR(__xludf.DUMMYFUNCTION("LOWER(SUBSTITUTE(REGEXREPLACE(B2396, ""[^a-zA-Z\s]"", """"), "" "", ""-""))"),"children-learn-what-they-live-poem")</f>
        <v>children-learn-what-they-live-poem</v>
      </c>
      <c r="B2396" s="3" t="s">
        <v>4787</v>
      </c>
      <c r="C2396" s="3" t="s">
        <v>4788</v>
      </c>
    </row>
    <row r="2397" ht="15.75" customHeight="1">
      <c r="A2397" s="3" t="str">
        <f>IFERROR(__xludf.DUMMYFUNCTION("LOWER(SUBSTITUTE(REGEXREPLACE(B2397, ""[^a-zA-Z\s]"", """"), "" "", ""-""))"),"when-do-kids-learn-to-count-to-")</f>
        <v>when-do-kids-learn-to-count-to-</v>
      </c>
      <c r="B2397" s="3" t="s">
        <v>4789</v>
      </c>
      <c r="C2397" s="3" t="s">
        <v>4790</v>
      </c>
    </row>
    <row r="2398" ht="15.75" customHeight="1">
      <c r="A2398" s="3" t="str">
        <f>IFERROR(__xludf.DUMMYFUNCTION("LOWER(SUBSTITUTE(REGEXREPLACE(B2398, ""[^a-zA-Z\s]"", """"), "" "", ""-""))"),"learn-how-to-sew-clothes-near-me")</f>
        <v>learn-how-to-sew-clothes-near-me</v>
      </c>
      <c r="B2398" s="3" t="s">
        <v>4791</v>
      </c>
      <c r="C2398" s="3" t="s">
        <v>4792</v>
      </c>
    </row>
    <row r="2399" ht="15.75" customHeight="1">
      <c r="A2399" s="3" t="str">
        <f>IFERROR(__xludf.DUMMYFUNCTION("LOWER(SUBSTITUTE(REGEXREPLACE(B2399, ""[^a-zA-Z\s]"", """"), "" "", ""-""))"),"when-do-babies-learn-to-kiss")</f>
        <v>when-do-babies-learn-to-kiss</v>
      </c>
      <c r="B2399" s="3" t="s">
        <v>4793</v>
      </c>
      <c r="C2399" s="3" t="s">
        <v>4794</v>
      </c>
    </row>
    <row r="2400" ht="15.75" customHeight="1">
      <c r="A2400" s="3" t="str">
        <f>IFERROR(__xludf.DUMMYFUNCTION("LOWER(SUBSTITUTE(REGEXREPLACE(B2400, ""[^a-zA-Z\s]"", """"), "" "", ""-""))"),"watch-chatgpt-complete-guide-learn-midjourney-chatgpt---more")</f>
        <v>watch-chatgpt-complete-guide-learn-midjourney-chatgpt---more</v>
      </c>
      <c r="B2400" s="3" t="s">
        <v>4795</v>
      </c>
      <c r="C2400" s="3" t="s">
        <v>4796</v>
      </c>
    </row>
    <row r="2401" ht="15.75" customHeight="1">
      <c r="A2401" s="3" t="str">
        <f>IFERROR(__xludf.DUMMYFUNCTION("LOWER(SUBSTITUTE(REGEXREPLACE(B2401, ""[^a-zA-Z\s]"", """"), "" "", ""-""))"),"fisherprice-laugh--learn-baby--toddler-toy-wake-up--learn-coffee-mug")</f>
        <v>fisherprice-laugh--learn-baby--toddler-toy-wake-up--learn-coffee-mug</v>
      </c>
      <c r="B2401" s="3" t="s">
        <v>4797</v>
      </c>
      <c r="C2401" s="3" t="s">
        <v>4798</v>
      </c>
    </row>
    <row r="2402" ht="15.75" customHeight="1">
      <c r="A2402" s="3" t="str">
        <f>IFERROR(__xludf.DUMMYFUNCTION("LOWER(SUBSTITUTE(REGEXREPLACE(B2402, ""[^a-zA-Z\s]"", """"), "" "", ""-""))"),"learn-to-speak-chinese-meme")</f>
        <v>learn-to-speak-chinese-meme</v>
      </c>
      <c r="B2402" s="3" t="s">
        <v>4799</v>
      </c>
      <c r="C2402" s="3" t="s">
        <v>4800</v>
      </c>
    </row>
    <row r="2403" ht="15.75" customHeight="1">
      <c r="A2403" s="3" t="str">
        <f>IFERROR(__xludf.DUMMYFUNCTION("LOWER(SUBSTITUTE(REGEXREPLACE(B2403, ""[^a-zA-Z\s]"", """"), "" "", ""-""))"),"should-i-learn-muay-thai-or-bjj-first")</f>
        <v>should-i-learn-muay-thai-or-bjj-first</v>
      </c>
      <c r="B2403" s="3" t="s">
        <v>4801</v>
      </c>
      <c r="C2403" s="3" t="s">
        <v>4802</v>
      </c>
    </row>
    <row r="2404" ht="15.75" customHeight="1">
      <c r="A2404" s="3" t="str">
        <f>IFERROR(__xludf.DUMMYFUNCTION("LOWER(SUBSTITUTE(REGEXREPLACE(B2404, ""[^a-zA-Z\s]"", """"), "" "", ""-""))"),"age-to-learn-piano")</f>
        <v>age-to-learn-piano</v>
      </c>
      <c r="B2404" s="3" t="s">
        <v>4803</v>
      </c>
      <c r="C2404" s="3" t="s">
        <v>4804</v>
      </c>
    </row>
    <row r="2405" ht="15.75" customHeight="1">
      <c r="A2405" s="3" t="str">
        <f>IFERROR(__xludf.DUMMYFUNCTION("LOWER(SUBSTITUTE(REGEXREPLACE(B2405, ""[^a-zA-Z\s]"", """"), "" "", ""-""))"),"learn-aws-cdk")</f>
        <v>learn-aws-cdk</v>
      </c>
      <c r="B2405" s="3" t="s">
        <v>4805</v>
      </c>
      <c r="C2405" s="3" t="s">
        <v>4806</v>
      </c>
    </row>
    <row r="2406" ht="15.75" customHeight="1">
      <c r="A2406" s="3" t="str">
        <f>IFERROR(__xludf.DUMMYFUNCTION("LOWER(SUBSTITUTE(REGEXREPLACE(B2406, ""[^a-zA-Z\s]"", """"), "" "", ""-""))"),"do-nd-graders-learn-multiplication")</f>
        <v>do-nd-graders-learn-multiplication</v>
      </c>
      <c r="B2406" s="3" t="s">
        <v>4807</v>
      </c>
      <c r="C2406" s="3" t="s">
        <v>4808</v>
      </c>
    </row>
    <row r="2407" ht="15.75" customHeight="1">
      <c r="A2407" s="3" t="str">
        <f>IFERROR(__xludf.DUMMYFUNCTION("LOWER(SUBSTITUTE(REGEXREPLACE(B2407, ""[^a-zA-Z\s]"", """"), "" "", ""-""))"),"burning-photos-had-to-learn-to-let-go-to-learn-to-let-go")</f>
        <v>burning-photos-had-to-learn-to-let-go-to-learn-to-let-go</v>
      </c>
      <c r="B2407" s="3" t="s">
        <v>4809</v>
      </c>
      <c r="C2407" s="3" t="s">
        <v>4810</v>
      </c>
    </row>
    <row r="2408" ht="15.75" customHeight="1">
      <c r="A2408" s="3" t="str">
        <f>IFERROR(__xludf.DUMMYFUNCTION("LOWER(SUBSTITUTE(REGEXREPLACE(B2408, ""[^a-zA-Z\s]"", """"), "" "", ""-""))"),"pokemon-that-can-learn-belly-drum")</f>
        <v>pokemon-that-can-learn-belly-drum</v>
      </c>
      <c r="B2408" s="3" t="s">
        <v>4811</v>
      </c>
      <c r="C2408" s="3" t="s">
        <v>4812</v>
      </c>
    </row>
    <row r="2409" ht="15.75" customHeight="1">
      <c r="A2409" s="3" t="str">
        <f>IFERROR(__xludf.DUMMYFUNCTION("LOWER(SUBSTITUTE(REGEXREPLACE(B2409, ""[^a-zA-Z\s]"", """"), "" "", ""-""))"),"laugh-and-learn-games")</f>
        <v>laugh-and-learn-games</v>
      </c>
      <c r="B2409" s="3" t="s">
        <v>4813</v>
      </c>
      <c r="C2409" s="3" t="s">
        <v>4814</v>
      </c>
    </row>
    <row r="2410" ht="15.75" customHeight="1">
      <c r="A2410" s="3" t="str">
        <f>IFERROR(__xludf.DUMMYFUNCTION("LOWER(SUBSTITUTE(REGEXREPLACE(B2410, ""[^a-zA-Z\s]"", """"), "" "", ""-""))"),"hogwarts-legacy-learn-imperio")</f>
        <v>hogwarts-legacy-learn-imperio</v>
      </c>
      <c r="B2410" s="3" t="s">
        <v>4815</v>
      </c>
      <c r="C2410" s="3" t="s">
        <v>4816</v>
      </c>
    </row>
    <row r="2411" ht="15.75" customHeight="1">
      <c r="A2411" s="3" t="str">
        <f>IFERROR(__xludf.DUMMYFUNCTION("LOWER(SUBSTITUTE(REGEXREPLACE(B2411, ""[^a-zA-Z\s]"", """"), "" "", ""-""))"),"best-podcast-to-learn-something")</f>
        <v>best-podcast-to-learn-something</v>
      </c>
      <c r="B2411" s="3" t="s">
        <v>4817</v>
      </c>
      <c r="C2411" s="3" t="s">
        <v>4818</v>
      </c>
    </row>
    <row r="2412" ht="15.75" customHeight="1">
      <c r="A2412" s="3" t="str">
        <f>IFERROR(__xludf.DUMMYFUNCTION("LOWER(SUBSTITUTE(REGEXREPLACE(B2412, ""[^a-zA-Z\s]"", """"), "" "", ""-""))"),"learn-to-fly--unblocked")</f>
        <v>learn-to-fly--unblocked</v>
      </c>
      <c r="B2412" s="3" t="s">
        <v>4819</v>
      </c>
      <c r="C2412" s="3" t="s">
        <v>4820</v>
      </c>
    </row>
    <row r="2413" ht="15.75" customHeight="1">
      <c r="A2413" s="3" t="str">
        <f>IFERROR(__xludf.DUMMYFUNCTION("LOWER(SUBSTITUTE(REGEXREPLACE(B2413, ""[^a-zA-Z\s]"", """"), "" "", ""-""))"),"fisher-price-laugh-and-learn-crawl-around-car")</f>
        <v>fisher-price-laugh-and-learn-crawl-around-car</v>
      </c>
      <c r="B2413" s="3" t="s">
        <v>4821</v>
      </c>
      <c r="C2413" s="3" t="s">
        <v>4822</v>
      </c>
    </row>
    <row r="2414" ht="15.75" customHeight="1">
      <c r="A2414" s="3" t="str">
        <f>IFERROR(__xludf.DUMMYFUNCTION("LOWER(SUBSTITUTE(REGEXREPLACE(B2414, ""[^a-zA-Z\s]"", """"), "" "", ""-""))"),"fisher-price-mix-and-learn-dj-table")</f>
        <v>fisher-price-mix-and-learn-dj-table</v>
      </c>
      <c r="B2414" s="3" t="s">
        <v>4823</v>
      </c>
      <c r="C2414" s="3" t="s">
        <v>4824</v>
      </c>
    </row>
    <row r="2415" ht="15.75" customHeight="1">
      <c r="A2415" s="3" t="str">
        <f>IFERROR(__xludf.DUMMYFUNCTION("LOWER(SUBSTITUTE(REGEXREPLACE(B2415, ""[^a-zA-Z\s]"", """"), "" "", ""-""))"),"learn-about-this-picture-windows-")</f>
        <v>learn-about-this-picture-windows-</v>
      </c>
      <c r="B2415" s="3" t="s">
        <v>4825</v>
      </c>
      <c r="C2415" s="3" t="s">
        <v>4826</v>
      </c>
    </row>
    <row r="2416" ht="15.75" customHeight="1">
      <c r="A2416" s="3" t="str">
        <f>IFERROR(__xludf.DUMMYFUNCTION("LOWER(SUBSTITUTE(REGEXREPLACE(B2416, ""[^a-zA-Z\s]"", """"), "" "", ""-""))"),"is-it-hard-to-learn-how-to-drive-a-motorcycle")</f>
        <v>is-it-hard-to-learn-how-to-drive-a-motorcycle</v>
      </c>
      <c r="B2416" s="3" t="s">
        <v>4827</v>
      </c>
      <c r="C2416" s="3" t="s">
        <v>4828</v>
      </c>
    </row>
    <row r="2417" ht="15.75" customHeight="1">
      <c r="A2417" s="3" t="str">
        <f>IFERROR(__xludf.DUMMYFUNCTION("LOWER(SUBSTITUTE(REGEXREPLACE(B2417, ""[^a-zA-Z\s]"", """"), "" "", ""-""))"),"i-want-to-learn-about-cars")</f>
        <v>i-want-to-learn-about-cars</v>
      </c>
      <c r="B2417" s="3" t="s">
        <v>4829</v>
      </c>
      <c r="C2417" s="3" t="s">
        <v>4830</v>
      </c>
    </row>
    <row r="2418" ht="15.75" customHeight="1">
      <c r="A2418" s="3" t="str">
        <f>IFERROR(__xludf.DUMMYFUNCTION("LOWER(SUBSTITUTE(REGEXREPLACE(B2418, ""[^a-zA-Z\s]"", """"), "" "", ""-""))"),"does-zuko-ever-learn-to-bend-lightning")</f>
        <v>does-zuko-ever-learn-to-bend-lightning</v>
      </c>
      <c r="B2418" s="3" t="s">
        <v>4831</v>
      </c>
      <c r="C2418" s="3" t="s">
        <v>4832</v>
      </c>
    </row>
    <row r="2419" ht="15.75" customHeight="1">
      <c r="A2419" s="3" t="str">
        <f>IFERROR(__xludf.DUMMYFUNCTION("LOWER(SUBSTITUTE(REGEXREPLACE(B2419, ""[^a-zA-Z\s]"", """"), "" "", ""-""))"),"what-moves-can-gardevoir-learn")</f>
        <v>what-moves-can-gardevoir-learn</v>
      </c>
      <c r="B2419" s="3" t="s">
        <v>4833</v>
      </c>
      <c r="C2419" s="3" t="s">
        <v>4834</v>
      </c>
    </row>
    <row r="2420" ht="15.75" customHeight="1">
      <c r="A2420" s="3" t="str">
        <f>IFERROR(__xludf.DUMMYFUNCTION("LOWER(SUBSTITUTE(REGEXREPLACE(B2420, ""[^a-zA-Z\s]"", """"), "" "", ""-""))"),"how-hard-is-it-to-learn-hebrew")</f>
        <v>how-hard-is-it-to-learn-hebrew</v>
      </c>
      <c r="B2420" s="3" t="s">
        <v>4835</v>
      </c>
      <c r="C2420" s="3" t="s">
        <v>4836</v>
      </c>
    </row>
    <row r="2421" ht="15.75" customHeight="1">
      <c r="A2421" s="3" t="str">
        <f>IFERROR(__xludf.DUMMYFUNCTION("LOWER(SUBSTITUTE(REGEXREPLACE(B2421, ""[^a-zA-Z\s]"", """"), "" "", ""-""))"),"why-is-it-important-to-learn-to-identify-the-eight-parts-of-speech")</f>
        <v>why-is-it-important-to-learn-to-identify-the-eight-parts-of-speech</v>
      </c>
      <c r="B2421" s="3" t="s">
        <v>4837</v>
      </c>
      <c r="C2421" s="3" t="s">
        <v>4838</v>
      </c>
    </row>
    <row r="2422" ht="15.75" customHeight="1">
      <c r="A2422" s="3" t="str">
        <f>IFERROR(__xludf.DUMMYFUNCTION("LOWER(SUBSTITUTE(REGEXREPLACE(B2422, ""[^a-zA-Z\s]"", """"), "" "", ""-""))"),"learn-to-do-nails-at-home-for-free")</f>
        <v>learn-to-do-nails-at-home-for-free</v>
      </c>
      <c r="B2422" s="3" t="s">
        <v>4839</v>
      </c>
      <c r="C2422" s="3" t="s">
        <v>4840</v>
      </c>
    </row>
    <row r="2423" ht="15.75" customHeight="1">
      <c r="A2423" s="3" t="str">
        <f>IFERROR(__xludf.DUMMYFUNCTION("LOWER(SUBSTITUTE(REGEXREPLACE(B2423, ""[^a-zA-Z\s]"", """"), "" "", ""-""))"),"how-did-taylor-swift-learn-to-play-guitar")</f>
        <v>how-did-taylor-swift-learn-to-play-guitar</v>
      </c>
      <c r="B2423" s="3" t="s">
        <v>4841</v>
      </c>
      <c r="C2423" s="3" t="s">
        <v>4842</v>
      </c>
    </row>
    <row r="2424" ht="15.75" customHeight="1">
      <c r="A2424" s="3" t="str">
        <f>IFERROR(__xludf.DUMMYFUNCTION("LOWER(SUBSTITUTE(REGEXREPLACE(B2424, ""[^a-zA-Z\s]"", """"), "" "", ""-""))"),"songs-to-learn-how-to-sing")</f>
        <v>songs-to-learn-how-to-sing</v>
      </c>
      <c r="B2424" s="3" t="s">
        <v>4843</v>
      </c>
      <c r="C2424" s="3" t="s">
        <v>4844</v>
      </c>
    </row>
    <row r="2425" ht="15.75" customHeight="1">
      <c r="A2425" s="3" t="str">
        <f>IFERROR(__xludf.DUMMYFUNCTION("LOWER(SUBSTITUTE(REGEXREPLACE(B2425, ""[^a-zA-Z\s]"", """"), "" "", ""-""))"),"leapfrog-scoop-and-learn-ice-cream-cart-deluxe")</f>
        <v>leapfrog-scoop-and-learn-ice-cream-cart-deluxe</v>
      </c>
      <c r="B2425" s="3" t="s">
        <v>4845</v>
      </c>
      <c r="C2425" s="3" t="s">
        <v>4846</v>
      </c>
    </row>
    <row r="2426" ht="15.75" customHeight="1">
      <c r="A2426" s="3" t="str">
        <f>IFERROR(__xludf.DUMMYFUNCTION("LOWER(SUBSTITUTE(REGEXREPLACE(B2426, ""[^a-zA-Z\s]"", """"), "" "", ""-""))"),"learn-emotional-intelligence-the-key-determiner-of-success-videos")</f>
        <v>learn-emotional-intelligence-the-key-determiner-of-success-videos</v>
      </c>
      <c r="B2426" s="3" t="s">
        <v>4847</v>
      </c>
      <c r="C2426" s="3" t="s">
        <v>4848</v>
      </c>
    </row>
    <row r="2427" ht="15.75" customHeight="1">
      <c r="A2427" s="3" t="str">
        <f>IFERROR(__xludf.DUMMYFUNCTION("LOWER(SUBSTITUTE(REGEXREPLACE(B2427, ""[^a-zA-Z\s]"", """"), "" "", ""-""))"),"how-fast-can-i-learn-how-to-drive")</f>
        <v>how-fast-can-i-learn-how-to-drive</v>
      </c>
      <c r="B2427" s="3" t="s">
        <v>4849</v>
      </c>
      <c r="C2427" s="3" t="s">
        <v>4850</v>
      </c>
    </row>
    <row r="2428" ht="15.75" customHeight="1">
      <c r="A2428" s="3" t="str">
        <f>IFERROR(__xludf.DUMMYFUNCTION("LOWER(SUBSTITUTE(REGEXREPLACE(B2428, ""[^a-zA-Z\s]"", """"), "" "", ""-""))"),"asl-sign-for-learn")</f>
        <v>asl-sign-for-learn</v>
      </c>
      <c r="B2428" s="3" t="s">
        <v>4851</v>
      </c>
      <c r="C2428" s="3" t="s">
        <v>4852</v>
      </c>
    </row>
    <row r="2429" ht="15.75" customHeight="1">
      <c r="A2429" s="3" t="str">
        <f>IFERROR(__xludf.DUMMYFUNCTION("LOWER(SUBSTITUTE(REGEXREPLACE(B2429, ""[^a-zA-Z\s]"", """"), "" "", ""-""))"),"hahdocebosaascomlearnsignin-help-at")</f>
        <v>hahdocebosaascomlearnsignin-help-at</v>
      </c>
      <c r="B2429" s="3" t="s">
        <v>4853</v>
      </c>
      <c r="C2429" s="3" t="s">
        <v>4854</v>
      </c>
    </row>
    <row r="2430" ht="15.75" customHeight="1">
      <c r="A2430" s="3" t="str">
        <f>IFERROR(__xludf.DUMMYFUNCTION("LOWER(SUBSTITUTE(REGEXREPLACE(B2430, ""[^a-zA-Z\s]"", """"), "" "", ""-""))"),"is-plumbing-hard-to-learn")</f>
        <v>is-plumbing-hard-to-learn</v>
      </c>
      <c r="B2430" s="3" t="s">
        <v>4855</v>
      </c>
      <c r="C2430" s="3" t="s">
        <v>4856</v>
      </c>
    </row>
    <row r="2431" ht="15.75" customHeight="1">
      <c r="A2431" s="3" t="str">
        <f>IFERROR(__xludf.DUMMYFUNCTION("LOWER(SUBSTITUTE(REGEXREPLACE(B2431, ""[^a-zA-Z\s]"", """"), "" "", ""-""))"),"learn-math-fast-system")</f>
        <v>learn-math-fast-system</v>
      </c>
      <c r="B2431" s="3" t="s">
        <v>4857</v>
      </c>
      <c r="C2431" s="3" t="s">
        <v>4858</v>
      </c>
    </row>
    <row r="2432" ht="15.75" customHeight="1">
      <c r="A2432" s="3" t="str">
        <f>IFERROR(__xludf.DUMMYFUNCTION("LOWER(SUBSTITUTE(REGEXREPLACE(B2432, ""[^a-zA-Z\s]"", """"), "" "", ""-""))"),"learn-embroidery-kit")</f>
        <v>learn-embroidery-kit</v>
      </c>
      <c r="B2432" s="3" t="s">
        <v>4859</v>
      </c>
      <c r="C2432" s="3" t="s">
        <v>4860</v>
      </c>
    </row>
    <row r="2433" ht="15.75" customHeight="1">
      <c r="A2433" s="3" t="str">
        <f>IFERROR(__xludf.DUMMYFUNCTION("LOWER(SUBSTITUTE(REGEXREPLACE(B2433, ""[^a-zA-Z\s]"", """"), "" "", ""-""))"),"easiest-song-to-learn-on-drums")</f>
        <v>easiest-song-to-learn-on-drums</v>
      </c>
      <c r="B2433" s="3" t="s">
        <v>4861</v>
      </c>
      <c r="C2433" s="3" t="s">
        <v>4862</v>
      </c>
    </row>
    <row r="2434" ht="15.75" customHeight="1">
      <c r="A2434" s="3" t="str">
        <f>IFERROR(__xludf.DUMMYFUNCTION("LOWER(SUBSTITUTE(REGEXREPLACE(B2434, ""[^a-zA-Z\s]"", """"), "" "", ""-""))"),"is-it-hard-to-learn-to-crochet")</f>
        <v>is-it-hard-to-learn-to-crochet</v>
      </c>
      <c r="B2434" s="3" t="s">
        <v>4863</v>
      </c>
      <c r="C2434" s="3" t="s">
        <v>4864</v>
      </c>
    </row>
    <row r="2435" ht="15.75" customHeight="1">
      <c r="A2435" s="3" t="str">
        <f>IFERROR(__xludf.DUMMYFUNCTION("LOWER(SUBSTITUTE(REGEXREPLACE(B2435, ""[^a-zA-Z\s]"", """"), "" "", ""-""))"),"why-should-you-learn-about-the-constitution")</f>
        <v>why-should-you-learn-about-the-constitution</v>
      </c>
      <c r="B2435" s="3" t="s">
        <v>4865</v>
      </c>
      <c r="C2435" s="3" t="s">
        <v>4866</v>
      </c>
    </row>
    <row r="2436" ht="15.75" customHeight="1">
      <c r="A2436" s="3" t="str">
        <f>IFERROR(__xludf.DUMMYFUNCTION("LOWER(SUBSTITUTE(REGEXREPLACE(B2436, ""[^a-zA-Z\s]"", """"), "" "", ""-""))"),"learn-from-lucas-review")</f>
        <v>learn-from-lucas-review</v>
      </c>
      <c r="B2436" s="3" t="s">
        <v>4867</v>
      </c>
      <c r="C2436" s="3" t="s">
        <v>4868</v>
      </c>
    </row>
    <row r="2437" ht="15.75" customHeight="1">
      <c r="A2437" s="3" t="str">
        <f>IFERROR(__xludf.DUMMYFUNCTION("LOWER(SUBSTITUTE(REGEXREPLACE(B2437, ""[^a-zA-Z\s]"", """"), "" "", ""-""))"),"is-it-hard-to-learn-the-flute")</f>
        <v>is-it-hard-to-learn-the-flute</v>
      </c>
      <c r="B2437" s="3" t="s">
        <v>4869</v>
      </c>
      <c r="C2437" s="3" t="s">
        <v>4870</v>
      </c>
    </row>
    <row r="2438" ht="15.75" customHeight="1">
      <c r="A2438" s="3" t="str">
        <f>IFERROR(__xludf.DUMMYFUNCTION("LOWER(SUBSTITUTE(REGEXREPLACE(B2438, ""[^a-zA-Z\s]"", """"), "" "", ""-""))"),"is-the-flute-easy-to-learn")</f>
        <v>is-the-flute-easy-to-learn</v>
      </c>
      <c r="B2438" s="3" t="s">
        <v>4871</v>
      </c>
      <c r="C2438" s="3" t="s">
        <v>4872</v>
      </c>
    </row>
    <row r="2439" ht="15.75" customHeight="1">
      <c r="A2439" s="3" t="str">
        <f>IFERROR(__xludf.DUMMYFUNCTION("LOWER(SUBSTITUTE(REGEXREPLACE(B2439, ""[^a-zA-Z\s]"", """"), "" "", ""-""))"),"why-is-it-important-to-learn-and-take-advice-from-people-who-are-successful")</f>
        <v>why-is-it-important-to-learn-and-take-advice-from-people-who-are-successful</v>
      </c>
      <c r="B2439" s="3" t="s">
        <v>4873</v>
      </c>
      <c r="C2439" s="3" t="s">
        <v>4874</v>
      </c>
    </row>
    <row r="2440" ht="15.75" customHeight="1">
      <c r="A2440" s="3" t="str">
        <f>IFERROR(__xludf.DUMMYFUNCTION("LOWER(SUBSTITUTE(REGEXREPLACE(B2440, ""[^a-zA-Z\s]"", """"), "" "", ""-""))"),"best-bike-to-learn-on")</f>
        <v>best-bike-to-learn-on</v>
      </c>
      <c r="B2440" s="3" t="s">
        <v>4875</v>
      </c>
      <c r="C2440" s="3" t="s">
        <v>4876</v>
      </c>
    </row>
    <row r="2441" ht="15.75" customHeight="1">
      <c r="A2441" s="3" t="str">
        <f>IFERROR(__xludf.DUMMYFUNCTION("LOWER(SUBSTITUTE(REGEXREPLACE(B2441, ""[^a-zA-Z\s]"", """"), "" "", ""-""))"),"download-linkedin-learn-emotional-intelligence-the-key-determiner-of-success")</f>
        <v>download-linkedin-learn-emotional-intelligence-the-key-determiner-of-success</v>
      </c>
      <c r="B2441" s="3" t="s">
        <v>4877</v>
      </c>
      <c r="C2441" s="3" t="s">
        <v>4878</v>
      </c>
    </row>
    <row r="2442" ht="15.75" customHeight="1">
      <c r="A2442" s="3" t="str">
        <f>IFERROR(__xludf.DUMMYFUNCTION("LOWER(SUBSTITUTE(REGEXREPLACE(B2442, ""[^a-zA-Z\s]"", """"), "" "", ""-""))"),"best-fighting-to-learn")</f>
        <v>best-fighting-to-learn</v>
      </c>
      <c r="B2442" s="3" t="s">
        <v>4879</v>
      </c>
      <c r="C2442" s="3" t="s">
        <v>4880</v>
      </c>
    </row>
    <row r="2443" ht="15.75" customHeight="1">
      <c r="A2443" s="3" t="str">
        <f>IFERROR(__xludf.DUMMYFUNCTION("LOWER(SUBSTITUTE(REGEXREPLACE(B2443, ""[^a-zA-Z\s]"", """"), "" "", ""-""))"),"starfall-learn-to-read-with-phonics-learn-mathematics")</f>
        <v>starfall-learn-to-read-with-phonics-learn-mathematics</v>
      </c>
      <c r="B2443" s="3" t="s">
        <v>4881</v>
      </c>
      <c r="C2443" s="3" t="s">
        <v>4882</v>
      </c>
    </row>
    <row r="2444" ht="15.75" customHeight="1">
      <c r="A2444" s="3" t="str">
        <f>IFERROR(__xludf.DUMMYFUNCTION("LOWER(SUBSTITUTE(REGEXREPLACE(B2444, ""[^a-zA-Z\s]"", """"), "" "", ""-""))"),"how-to-learn-data-entry-online-free")</f>
        <v>how-to-learn-data-entry-online-free</v>
      </c>
      <c r="B2444" s="3" t="s">
        <v>4883</v>
      </c>
      <c r="C2444" s="3" t="s">
        <v>4884</v>
      </c>
    </row>
    <row r="2445" ht="15.75" customHeight="1">
      <c r="A2445" s="3" t="str">
        <f>IFERROR(__xludf.DUMMYFUNCTION("LOWER(SUBSTITUTE(REGEXREPLACE(B2445, ""[^a-zA-Z\s]"", """"), "" "", ""-""))"),"hogwarts-legacy-how-to-learn-alohomora")</f>
        <v>hogwarts-legacy-how-to-learn-alohomora</v>
      </c>
      <c r="B2445" s="3" t="s">
        <v>4885</v>
      </c>
      <c r="C2445" s="3" t="s">
        <v>4886</v>
      </c>
    </row>
    <row r="2446" ht="15.75" customHeight="1">
      <c r="A2446" s="3" t="str">
        <f>IFERROR(__xludf.DUMMYFUNCTION("LOWER(SUBSTITUTE(REGEXREPLACE(B2446, ""[^a-zA-Z\s]"", """"), "" "", ""-""))"),"is-the-saxophone-hard-to-learn")</f>
        <v>is-the-saxophone-hard-to-learn</v>
      </c>
      <c r="B2446" s="3" t="s">
        <v>4887</v>
      </c>
      <c r="C2446" s="3" t="s">
        <v>4888</v>
      </c>
    </row>
    <row r="2447" ht="15.75" customHeight="1">
      <c r="A2447" s="3" t="str">
        <f>IFERROR(__xludf.DUMMYFUNCTION("LOWER(SUBSTITUTE(REGEXREPLACE(B2447, ""[^a-zA-Z\s]"", """"), "" "", ""-""))"),"is-greek-an-easy-language-to-learn")</f>
        <v>is-greek-an-easy-language-to-learn</v>
      </c>
      <c r="B2447" s="3" t="s">
        <v>4889</v>
      </c>
      <c r="C2447" s="3" t="s">
        <v>4890</v>
      </c>
    </row>
    <row r="2448" ht="15.75" customHeight="1">
      <c r="A2448" s="3" t="str">
        <f>IFERROR(__xludf.DUMMYFUNCTION("LOWER(SUBSTITUTE(REGEXREPLACE(B2448, ""[^a-zA-Z\s]"", """"), "" "", ""-""))"),"how-to-learn-thai")</f>
        <v>how-to-learn-thai</v>
      </c>
      <c r="B2448" s="3" t="s">
        <v>4891</v>
      </c>
      <c r="C2448" s="3" t="s">
        <v>4892</v>
      </c>
    </row>
    <row r="2449" ht="15.75" customHeight="1">
      <c r="A2449" s="3" t="str">
        <f>IFERROR(__xludf.DUMMYFUNCTION("LOWER(SUBSTITUTE(REGEXREPLACE(B2449, ""[^a-zA-Z\s]"", """"), "" "", ""-""))"),"help-kidz-learn")</f>
        <v>help-kidz-learn</v>
      </c>
      <c r="B2449" s="3" t="s">
        <v>4893</v>
      </c>
      <c r="C2449" s="3" t="s">
        <v>4894</v>
      </c>
    </row>
    <row r="2450" ht="15.75" customHeight="1">
      <c r="A2450" s="3" t="str">
        <f>IFERROR(__xludf.DUMMYFUNCTION("LOWER(SUBSTITUTE(REGEXREPLACE(B2450, ""[^a-zA-Z\s]"", """"), "" "", ""-""))"),"is-a-bass-guitar-easy-to-learn")</f>
        <v>is-a-bass-guitar-easy-to-learn</v>
      </c>
      <c r="B2450" s="3" t="s">
        <v>4895</v>
      </c>
      <c r="C2450" s="3" t="s">
        <v>4896</v>
      </c>
    </row>
    <row r="2451" ht="15.75" customHeight="1">
      <c r="A2451" s="3" t="str">
        <f>IFERROR(__xludf.DUMMYFUNCTION("LOWER(SUBSTITUTE(REGEXREPLACE(B2451, ""[^a-zA-Z\s]"", """"), "" "", ""-""))"),"learn-to-crochet-for-kids")</f>
        <v>learn-to-crochet-for-kids</v>
      </c>
      <c r="B2451" s="3" t="s">
        <v>4897</v>
      </c>
      <c r="C2451" s="3" t="s">
        <v>4898</v>
      </c>
    </row>
    <row r="2452" ht="15.75" customHeight="1">
      <c r="A2452" s="3" t="str">
        <f>IFERROR(__xludf.DUMMYFUNCTION("LOWER(SUBSTITUTE(REGEXREPLACE(B2452, ""[^a-zA-Z\s]"", """"), "" "", ""-""))"),"learn-latin-duolingo")</f>
        <v>learn-latin-duolingo</v>
      </c>
      <c r="B2452" s="3" t="s">
        <v>4899</v>
      </c>
      <c r="C2452" s="3" t="s">
        <v>4900</v>
      </c>
    </row>
    <row r="2453" ht="15.75" customHeight="1">
      <c r="A2453" s="3" t="str">
        <f>IFERROR(__xludf.DUMMYFUNCTION("LOWER(SUBSTITUTE(REGEXREPLACE(B2453, ""[^a-zA-Z\s]"", """"), "" "", ""-""))"),"best-books-to-learn-investing")</f>
        <v>best-books-to-learn-investing</v>
      </c>
      <c r="B2453" s="3" t="s">
        <v>4901</v>
      </c>
      <c r="C2453" s="3" t="s">
        <v>4902</v>
      </c>
    </row>
    <row r="2454" ht="15.75" customHeight="1">
      <c r="A2454" s="3" t="str">
        <f>IFERROR(__xludf.DUMMYFUNCTION("LOWER(SUBSTITUTE(REGEXREPLACE(B2454, ""[^a-zA-Z\s]"", """"), "" "", ""-""))"),"piano-songs-easy-to-learn")</f>
        <v>piano-songs-easy-to-learn</v>
      </c>
      <c r="B2454" s="3" t="s">
        <v>4903</v>
      </c>
      <c r="C2454" s="3" t="s">
        <v>4904</v>
      </c>
    </row>
    <row r="2455" ht="15.75" customHeight="1">
      <c r="A2455" s="3" t="str">
        <f>IFERROR(__xludf.DUMMYFUNCTION("LOWER(SUBSTITUTE(REGEXREPLACE(B2455, ""[^a-zA-Z\s]"", """"), "" "", ""-""))"),"can-i-learn-avada-kedavra-after-saying-no")</f>
        <v>can-i-learn-avada-kedavra-after-saying-no</v>
      </c>
      <c r="B2455" s="3" t="s">
        <v>4905</v>
      </c>
      <c r="C2455" s="3" t="s">
        <v>4906</v>
      </c>
    </row>
    <row r="2456" ht="15.75" customHeight="1">
      <c r="A2456" s="3" t="str">
        <f>IFERROR(__xludf.DUMMYFUNCTION("LOWER(SUBSTITUTE(REGEXREPLACE(B2456, ""[^a-zA-Z\s]"", """"), "" "", ""-""))"),"what-do-you-hope-to-learn-from-this-internship")</f>
        <v>what-do-you-hope-to-learn-from-this-internship</v>
      </c>
      <c r="B2456" s="3" t="s">
        <v>4907</v>
      </c>
      <c r="C2456" s="3" t="s">
        <v>4908</v>
      </c>
    </row>
    <row r="2457" ht="15.75" customHeight="1">
      <c r="A2457" s="3" t="str">
        <f>IFERROR(__xludf.DUMMYFUNCTION("LOWER(SUBSTITUTE(REGEXREPLACE(B2457, ""[^a-zA-Z\s]"", """"), "" "", ""-""))"),"fisherprice-laugh--learn")</f>
        <v>fisherprice-laugh--learn</v>
      </c>
      <c r="B2457" s="3" t="s">
        <v>4909</v>
      </c>
      <c r="C2457" s="3" t="s">
        <v>4910</v>
      </c>
    </row>
    <row r="2458" ht="15.75" customHeight="1">
      <c r="A2458" s="3" t="str">
        <f>IFERROR(__xludf.DUMMYFUNCTION("LOWER(SUBSTITUTE(REGEXREPLACE(B2458, ""[^a-zA-Z\s]"", """"), "" "", ""-""))"),"is-plumbing-easy-to-learn")</f>
        <v>is-plumbing-easy-to-learn</v>
      </c>
      <c r="B2458" s="3" t="s">
        <v>4911</v>
      </c>
      <c r="C2458" s="3" t="s">
        <v>4912</v>
      </c>
    </row>
    <row r="2459" ht="15.75" customHeight="1">
      <c r="A2459" s="3" t="str">
        <f>IFERROR(__xludf.DUMMYFUNCTION("LOWER(SUBSTITUTE(REGEXREPLACE(B2459, ""[^a-zA-Z\s]"", """"), "" "", ""-""))"),"fun-songs-to-learn-on-electric-guitar")</f>
        <v>fun-songs-to-learn-on-electric-guitar</v>
      </c>
      <c r="B2459" s="3" t="s">
        <v>4913</v>
      </c>
      <c r="C2459" s="3" t="s">
        <v>4914</v>
      </c>
    </row>
    <row r="2460" ht="15.75" customHeight="1">
      <c r="A2460" s="3" t="str">
        <f>IFERROR(__xludf.DUMMYFUNCTION("LOWER(SUBSTITUTE(REGEXREPLACE(B2460, ""[^a-zA-Z\s]"", """"), "" "", ""-""))"),"how-long-does-it-take-to-learn-to-drive")</f>
        <v>how-long-does-it-take-to-learn-to-drive</v>
      </c>
      <c r="B2460" s="3" t="s">
        <v>4915</v>
      </c>
      <c r="C2460" s="3" t="s">
        <v>4916</v>
      </c>
    </row>
    <row r="2461" ht="15.75" customHeight="1">
      <c r="A2461" s="3" t="str">
        <f>IFERROR(__xludf.DUMMYFUNCTION("LOWER(SUBSTITUTE(REGEXREPLACE(B2461, ""[^a-zA-Z\s]"", """"), "" "", ""-""))"),"surahs-to-learn")</f>
        <v>surahs-to-learn</v>
      </c>
      <c r="B2461" s="3" t="s">
        <v>4917</v>
      </c>
      <c r="C2461" s="3" t="s">
        <v>4918</v>
      </c>
    </row>
    <row r="2462" ht="15.75" customHeight="1">
      <c r="A2462" s="3" t="str">
        <f>IFERROR(__xludf.DUMMYFUNCTION("LOWER(SUBSTITUTE(REGEXREPLACE(B2462, ""[^a-zA-Z\s]"", """"), "" "", ""-""))"),"is-it-easy-to-learn-the-violin")</f>
        <v>is-it-easy-to-learn-the-violin</v>
      </c>
      <c r="B2462" s="3" t="s">
        <v>4919</v>
      </c>
      <c r="C2462" s="3" t="s">
        <v>4920</v>
      </c>
    </row>
    <row r="2463" ht="15.75" customHeight="1">
      <c r="A2463" s="3" t="str">
        <f>IFERROR(__xludf.DUMMYFUNCTION("LOWER(SUBSTITUTE(REGEXREPLACE(B2463, ""[^a-zA-Z\s]"", """"), "" "", ""-""))"),"is-quilting-hard-to-learn")</f>
        <v>is-quilting-hard-to-learn</v>
      </c>
      <c r="B2463" s="3" t="s">
        <v>4921</v>
      </c>
      <c r="C2463" s="3" t="s">
        <v>4922</v>
      </c>
    </row>
    <row r="2464" ht="15.75" customHeight="1">
      <c r="A2464" s="3" t="str">
        <f>IFERROR(__xludf.DUMMYFUNCTION("LOWER(SUBSTITUTE(REGEXREPLACE(B2464, ""[^a-zA-Z\s]"", """"), "" "", ""-""))"),"difficult-instruments-to-learn")</f>
        <v>difficult-instruments-to-learn</v>
      </c>
      <c r="B2464" s="3" t="s">
        <v>4923</v>
      </c>
      <c r="C2464" s="3" t="s">
        <v>4924</v>
      </c>
    </row>
    <row r="2465" ht="15.75" customHeight="1">
      <c r="A2465" s="3" t="str">
        <f>IFERROR(__xludf.DUMMYFUNCTION("LOWER(SUBSTITUTE(REGEXREPLACE(B2465, ""[^a-zA-Z\s]"", """"), "" "", ""-""))"),"when-does-dracovish-learn-fishious-rend")</f>
        <v>when-does-dracovish-learn-fishious-rend</v>
      </c>
      <c r="B2465" s="3" t="s">
        <v>4925</v>
      </c>
      <c r="C2465" s="3" t="s">
        <v>4926</v>
      </c>
    </row>
    <row r="2466" ht="15.75" customHeight="1">
      <c r="A2466" s="3" t="str">
        <f>IFERROR(__xludf.DUMMYFUNCTION("LOWER(SUBSTITUTE(REGEXREPLACE(B2466, ""[^a-zA-Z\s]"", """"), "" "", ""-""))"),"how-hard-is-it-to-learn-sign-language")</f>
        <v>how-hard-is-it-to-learn-sign-language</v>
      </c>
      <c r="B2466" s="3" t="s">
        <v>4927</v>
      </c>
      <c r="C2466" s="3" t="s">
        <v>4928</v>
      </c>
    </row>
    <row r="2467" ht="15.75" customHeight="1">
      <c r="A2467" s="3" t="str">
        <f>IFERROR(__xludf.DUMMYFUNCTION("LOWER(SUBSTITUTE(REGEXREPLACE(B2467, ""[^a-zA-Z\s]"", """"), "" "", ""-""))"),"is-the-piano-easy-to-learn")</f>
        <v>is-the-piano-easy-to-learn</v>
      </c>
      <c r="B2467" s="3" t="s">
        <v>4929</v>
      </c>
      <c r="C2467" s="3" t="s">
        <v>4930</v>
      </c>
    </row>
    <row r="2468" ht="15.75" customHeight="1">
      <c r="A2468" s="3" t="str">
        <f>IFERROR(__xludf.DUMMYFUNCTION("LOWER(SUBSTITUTE(REGEXREPLACE(B2468, ""[^a-zA-Z\s]"", """"), "" "", ""-""))"),"how-hard-is-hebrew-to-learn")</f>
        <v>how-hard-is-hebrew-to-learn</v>
      </c>
      <c r="B2468" s="3" t="s">
        <v>4931</v>
      </c>
      <c r="C2468" s="3" t="s">
        <v>4932</v>
      </c>
    </row>
    <row r="2469" ht="15.75" customHeight="1">
      <c r="A2469" s="3" t="str">
        <f>IFERROR(__xludf.DUMMYFUNCTION("LOWER(SUBSTITUTE(REGEXREPLACE(B2469, ""[^a-zA-Z\s]"", """"), "" "", ""-""))"),"remembering-unix-we-can-learn-from")</f>
        <v>remembering-unix-we-can-learn-from</v>
      </c>
      <c r="B2469" s="3" t="s">
        <v>4933</v>
      </c>
      <c r="C2469" s="3" t="s">
        <v>4934</v>
      </c>
    </row>
    <row r="2470" ht="15.75" customHeight="1">
      <c r="A2470" s="3" t="str">
        <f>IFERROR(__xludf.DUMMYFUNCTION("LOWER(SUBSTITUTE(REGEXREPLACE(B2470, ""[^a-zA-Z\s]"", """"), "" "", ""-""))"),"learn-solidworks-pdf")</f>
        <v>learn-solidworks-pdf</v>
      </c>
      <c r="B2470" s="3" t="s">
        <v>4935</v>
      </c>
      <c r="C2470" s="3" t="s">
        <v>4936</v>
      </c>
    </row>
    <row r="2471" ht="15.75" customHeight="1">
      <c r="A2471" s="3" t="str">
        <f>IFERROR(__xludf.DUMMYFUNCTION("LOWER(SUBSTITUTE(REGEXREPLACE(B2471, ""[^a-zA-Z\s]"", """"), "" "", ""-""))"),"what-do-you-learn-in-cosmetology-in-high-school")</f>
        <v>what-do-you-learn-in-cosmetology-in-high-school</v>
      </c>
      <c r="B2471" s="3" t="s">
        <v>4937</v>
      </c>
      <c r="C2471" s="3" t="s">
        <v>4938</v>
      </c>
    </row>
    <row r="2472" ht="15.75" customHeight="1">
      <c r="A2472" s="3" t="str">
        <f>IFERROR(__xludf.DUMMYFUNCTION("LOWER(SUBSTITUTE(REGEXREPLACE(B2472, ""[^a-zA-Z\s]"", """"), "" "", ""-""))"),"learn-saxophone-near-me")</f>
        <v>learn-saxophone-near-me</v>
      </c>
      <c r="B2472" s="3" t="s">
        <v>4939</v>
      </c>
      <c r="C2472" s="3" t="s">
        <v>4940</v>
      </c>
    </row>
    <row r="2473" ht="15.75" customHeight="1">
      <c r="A2473" s="3" t="str">
        <f>IFERROR(__xludf.DUMMYFUNCTION("LOWER(SUBSTITUTE(REGEXREPLACE(B2473, ""[^a-zA-Z\s]"", """"), "" "", ""-""))"),"how-to-learn-how-to-compose-music")</f>
        <v>how-to-learn-how-to-compose-music</v>
      </c>
      <c r="B2473" s="3" t="s">
        <v>4941</v>
      </c>
      <c r="C2473" s="3" t="s">
        <v>4942</v>
      </c>
    </row>
    <row r="2474" ht="15.75" customHeight="1">
      <c r="A2474" s="3" t="str">
        <f>IFERROR(__xludf.DUMMYFUNCTION("LOWER(SUBSTITUTE(REGEXREPLACE(B2474, ""[^a-zA-Z\s]"", """"), "" "", ""-""))"),"learn-how-to-draw-on-procreate")</f>
        <v>learn-how-to-draw-on-procreate</v>
      </c>
      <c r="B2474" s="3" t="s">
        <v>4943</v>
      </c>
      <c r="C2474" s="3" t="s">
        <v>4944</v>
      </c>
    </row>
    <row r="2475" ht="15.75" customHeight="1">
      <c r="A2475" s="3" t="str">
        <f>IFERROR(__xludf.DUMMYFUNCTION("LOWER(SUBSTITUTE(REGEXREPLACE(B2475, ""[^a-zA-Z\s]"", """"), "" "", ""-""))"),"learn-to-swim-vest")</f>
        <v>learn-to-swim-vest</v>
      </c>
      <c r="B2475" s="3" t="s">
        <v>4945</v>
      </c>
      <c r="C2475" s="3" t="s">
        <v>4946</v>
      </c>
    </row>
    <row r="2476" ht="15.75" customHeight="1">
      <c r="A2476" s="3" t="str">
        <f>IFERROR(__xludf.DUMMYFUNCTION("LOWER(SUBSTITUTE(REGEXREPLACE(B2476, ""[^a-zA-Z\s]"", """"), "" "", ""-""))"),"is-it-hard-to-learn-hebrew")</f>
        <v>is-it-hard-to-learn-hebrew</v>
      </c>
      <c r="B2476" s="3" t="s">
        <v>4947</v>
      </c>
      <c r="C2476" s="3" t="s">
        <v>4948</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2024-11-03T18:08:09Z</dcterms:created>
  <dc:creator>openpyxl</dc:creator>
</cp:coreProperties>
</file>