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Solll\02. Tratamiento de Radioterapia\10. Reporte ppt\"/>
    </mc:Choice>
  </mc:AlternateContent>
  <xr:revisionPtr revIDLastSave="0" documentId="13_ncr:1_{EF1FA647-AD26-4879-88D7-06A19F9E2065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IPRESS-RT" sheetId="1" r:id="rId1"/>
    <sheet name="RT-Cad" sheetId="18" r:id="rId2"/>
    <sheet name="RT-Cad.Res" sheetId="28" r:id="rId3"/>
    <sheet name="Eq.Act-RE" sheetId="16" r:id="rId4"/>
    <sheet name="Eq.Act-BQ" sheetId="24" r:id="rId5"/>
    <sheet name="CN_Proy" sheetId="33" r:id="rId6"/>
    <sheet name="Method Proy" sheetId="34" r:id="rId7"/>
    <sheet name="Proy Equip 2050" sheetId="38" r:id="rId8"/>
    <sheet name="Proy Equip 2040" sheetId="39" r:id="rId9"/>
    <sheet name="T_Apl.Dpto" sheetId="30" r:id="rId10"/>
    <sheet name="Cant_Equipos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8" l="1"/>
  <c r="L23" i="39"/>
  <c r="M23" i="39" s="1"/>
  <c r="N23" i="39" s="1"/>
  <c r="H23" i="39"/>
  <c r="I23" i="39" s="1"/>
  <c r="J23" i="39" s="1"/>
  <c r="L22" i="39"/>
  <c r="M22" i="39" s="1"/>
  <c r="N22" i="39" s="1"/>
  <c r="I22" i="39"/>
  <c r="J22" i="39" s="1"/>
  <c r="H22" i="39"/>
  <c r="L21" i="39"/>
  <c r="M21" i="39" s="1"/>
  <c r="N21" i="39" s="1"/>
  <c r="I21" i="39"/>
  <c r="J21" i="39" s="1"/>
  <c r="H21" i="39"/>
  <c r="L20" i="39"/>
  <c r="M20" i="39" s="1"/>
  <c r="N20" i="39" s="1"/>
  <c r="H20" i="39"/>
  <c r="I20" i="39" s="1"/>
  <c r="J20" i="39" s="1"/>
  <c r="L19" i="39"/>
  <c r="M19" i="39" s="1"/>
  <c r="N19" i="39" s="1"/>
  <c r="I19" i="39"/>
  <c r="J19" i="39" s="1"/>
  <c r="H19" i="39"/>
  <c r="L18" i="39"/>
  <c r="M18" i="39" s="1"/>
  <c r="N18" i="39" s="1"/>
  <c r="H18" i="39"/>
  <c r="I18" i="39" s="1"/>
  <c r="J18" i="39" s="1"/>
  <c r="L17" i="39"/>
  <c r="M17" i="39" s="1"/>
  <c r="N17" i="39" s="1"/>
  <c r="H17" i="39"/>
  <c r="I17" i="39" s="1"/>
  <c r="J17" i="39" s="1"/>
  <c r="L16" i="39"/>
  <c r="M16" i="39" s="1"/>
  <c r="N16" i="39" s="1"/>
  <c r="H16" i="39"/>
  <c r="I16" i="39" s="1"/>
  <c r="J16" i="39" s="1"/>
  <c r="M15" i="39"/>
  <c r="N15" i="39" s="1"/>
  <c r="L15" i="39"/>
  <c r="H15" i="39"/>
  <c r="I15" i="39" s="1"/>
  <c r="J15" i="39" s="1"/>
  <c r="L14" i="39"/>
  <c r="M14" i="39" s="1"/>
  <c r="N14" i="39" s="1"/>
  <c r="H14" i="39"/>
  <c r="I14" i="39" s="1"/>
  <c r="J14" i="39" s="1"/>
  <c r="L13" i="39"/>
  <c r="M13" i="39" s="1"/>
  <c r="N13" i="39" s="1"/>
  <c r="H13" i="39"/>
  <c r="I13" i="39" s="1"/>
  <c r="J13" i="39" s="1"/>
  <c r="L12" i="39"/>
  <c r="M12" i="39" s="1"/>
  <c r="N12" i="39" s="1"/>
  <c r="I12" i="39"/>
  <c r="J12" i="39" s="1"/>
  <c r="H12" i="39"/>
  <c r="L11" i="39"/>
  <c r="M11" i="39" s="1"/>
  <c r="N11" i="39" s="1"/>
  <c r="H11" i="39"/>
  <c r="I11" i="39" s="1"/>
  <c r="J11" i="39" s="1"/>
  <c r="L10" i="39"/>
  <c r="M10" i="39" s="1"/>
  <c r="N10" i="39" s="1"/>
  <c r="J10" i="39"/>
  <c r="I10" i="39"/>
  <c r="H10" i="39"/>
  <c r="L9" i="39"/>
  <c r="M9" i="39" s="1"/>
  <c r="N9" i="39" s="1"/>
  <c r="H9" i="39"/>
  <c r="I9" i="39" s="1"/>
  <c r="J9" i="39" s="1"/>
  <c r="L8" i="39"/>
  <c r="M8" i="39" s="1"/>
  <c r="N8" i="39" s="1"/>
  <c r="H8" i="39"/>
  <c r="I8" i="39" s="1"/>
  <c r="J8" i="39" s="1"/>
  <c r="M7" i="39"/>
  <c r="N7" i="39" s="1"/>
  <c r="L7" i="39"/>
  <c r="H7" i="39"/>
  <c r="I7" i="39" s="1"/>
  <c r="J7" i="39" s="1"/>
  <c r="L6" i="39"/>
  <c r="M6" i="39" s="1"/>
  <c r="N6" i="39" s="1"/>
  <c r="H6" i="39"/>
  <c r="I6" i="39" s="1"/>
  <c r="J6" i="39" s="1"/>
  <c r="L5" i="39"/>
  <c r="M5" i="39" s="1"/>
  <c r="N5" i="39" s="1"/>
  <c r="H5" i="39"/>
  <c r="I5" i="39" s="1"/>
  <c r="J5" i="39" s="1"/>
  <c r="M17" i="38"/>
  <c r="N17" i="38" s="1"/>
  <c r="M29" i="38"/>
  <c r="N29" i="38" s="1"/>
  <c r="M30" i="38"/>
  <c r="N30" i="38" s="1"/>
  <c r="L6" i="38"/>
  <c r="M6" i="38" s="1"/>
  <c r="N6" i="38" s="1"/>
  <c r="L7" i="38"/>
  <c r="M7" i="38" s="1"/>
  <c r="N7" i="38" s="1"/>
  <c r="L8" i="38"/>
  <c r="M8" i="38" s="1"/>
  <c r="N8" i="38" s="1"/>
  <c r="L9" i="38"/>
  <c r="M9" i="38" s="1"/>
  <c r="N9" i="38" s="1"/>
  <c r="L10" i="38"/>
  <c r="M10" i="38" s="1"/>
  <c r="N10" i="38" s="1"/>
  <c r="L11" i="38"/>
  <c r="M11" i="38" s="1"/>
  <c r="N11" i="38" s="1"/>
  <c r="L12" i="38"/>
  <c r="M12" i="38" s="1"/>
  <c r="N12" i="38" s="1"/>
  <c r="L13" i="38"/>
  <c r="M13" i="38" s="1"/>
  <c r="N13" i="38" s="1"/>
  <c r="L14" i="38"/>
  <c r="M14" i="38" s="1"/>
  <c r="N14" i="38" s="1"/>
  <c r="L15" i="38"/>
  <c r="M15" i="38" s="1"/>
  <c r="N15" i="38" s="1"/>
  <c r="L16" i="38"/>
  <c r="M16" i="38" s="1"/>
  <c r="N16" i="38" s="1"/>
  <c r="L17" i="38"/>
  <c r="L18" i="38"/>
  <c r="M18" i="38" s="1"/>
  <c r="N18" i="38" s="1"/>
  <c r="L19" i="38"/>
  <c r="M19" i="38" s="1"/>
  <c r="N19" i="38" s="1"/>
  <c r="L20" i="38"/>
  <c r="M20" i="38" s="1"/>
  <c r="N20" i="38" s="1"/>
  <c r="L21" i="38"/>
  <c r="M21" i="38" s="1"/>
  <c r="N21" i="38" s="1"/>
  <c r="L22" i="38"/>
  <c r="M22" i="38" s="1"/>
  <c r="N22" i="38" s="1"/>
  <c r="L23" i="38"/>
  <c r="M23" i="38" s="1"/>
  <c r="N23" i="38" s="1"/>
  <c r="L24" i="38"/>
  <c r="M24" i="38" s="1"/>
  <c r="N24" i="38" s="1"/>
  <c r="L25" i="38"/>
  <c r="M25" i="38" s="1"/>
  <c r="N25" i="38" s="1"/>
  <c r="L26" i="38"/>
  <c r="M26" i="38" s="1"/>
  <c r="N26" i="38" s="1"/>
  <c r="L27" i="38"/>
  <c r="M27" i="38" s="1"/>
  <c r="N27" i="38" s="1"/>
  <c r="L28" i="38"/>
  <c r="M28" i="38" s="1"/>
  <c r="N28" i="38" s="1"/>
  <c r="L29" i="38"/>
  <c r="L30" i="38"/>
  <c r="L31" i="38"/>
  <c r="M31" i="38" s="1"/>
  <c r="N31" i="38" s="1"/>
  <c r="L32" i="38"/>
  <c r="M32" i="38" s="1"/>
  <c r="N32" i="38" s="1"/>
  <c r="L33" i="38"/>
  <c r="M33" i="38" s="1"/>
  <c r="N33" i="38" s="1"/>
  <c r="M76" i="33"/>
  <c r="M77" i="33"/>
  <c r="M78" i="33"/>
  <c r="M79" i="33"/>
  <c r="M80" i="33"/>
  <c r="M81" i="33"/>
  <c r="M82" i="33"/>
  <c r="M83" i="33"/>
  <c r="M84" i="33"/>
  <c r="M85" i="33"/>
  <c r="M86" i="33"/>
  <c r="M87" i="33"/>
  <c r="M88" i="33"/>
  <c r="M89" i="33"/>
  <c r="M90" i="33"/>
  <c r="M91" i="33"/>
  <c r="M92" i="33"/>
  <c r="M93" i="33"/>
  <c r="M94" i="33"/>
  <c r="M95" i="33"/>
  <c r="M96" i="33"/>
  <c r="M97" i="33"/>
  <c r="M98" i="33"/>
  <c r="M99" i="33"/>
  <c r="M100" i="33"/>
  <c r="M101" i="33"/>
  <c r="M102" i="33"/>
  <c r="M103" i="33"/>
  <c r="M104" i="33"/>
  <c r="M105" i="33"/>
  <c r="M106" i="33"/>
  <c r="M42" i="33"/>
  <c r="M43" i="33"/>
  <c r="M44" i="33"/>
  <c r="M45" i="33"/>
  <c r="M46" i="33"/>
  <c r="M47" i="33"/>
  <c r="M48" i="33"/>
  <c r="M49" i="33"/>
  <c r="H10" i="38" s="1"/>
  <c r="I10" i="38" s="1"/>
  <c r="J10" i="38" s="1"/>
  <c r="M50" i="33"/>
  <c r="H11" i="38" s="1"/>
  <c r="I11" i="38" s="1"/>
  <c r="J11" i="38" s="1"/>
  <c r="M51" i="33"/>
  <c r="H12" i="38" s="1"/>
  <c r="I12" i="38" s="1"/>
  <c r="J12" i="38" s="1"/>
  <c r="M52" i="33"/>
  <c r="H13" i="38" s="1"/>
  <c r="I13" i="38" s="1"/>
  <c r="J13" i="38" s="1"/>
  <c r="M53" i="33"/>
  <c r="H14" i="38" s="1"/>
  <c r="I14" i="38" s="1"/>
  <c r="J14" i="38" s="1"/>
  <c r="M54" i="33"/>
  <c r="M55" i="33"/>
  <c r="M56" i="33"/>
  <c r="M57" i="33"/>
  <c r="M58" i="33"/>
  <c r="M59" i="33"/>
  <c r="M60" i="33"/>
  <c r="M61" i="33"/>
  <c r="H22" i="38" s="1"/>
  <c r="I22" i="38" s="1"/>
  <c r="J22" i="38" s="1"/>
  <c r="M62" i="33"/>
  <c r="H23" i="38" s="1"/>
  <c r="I23" i="38" s="1"/>
  <c r="J23" i="38" s="1"/>
  <c r="M63" i="33"/>
  <c r="H24" i="38" s="1"/>
  <c r="I24" i="38" s="1"/>
  <c r="J24" i="38" s="1"/>
  <c r="M64" i="33"/>
  <c r="H25" i="38" s="1"/>
  <c r="I25" i="38" s="1"/>
  <c r="J25" i="38" s="1"/>
  <c r="M65" i="33"/>
  <c r="M66" i="33"/>
  <c r="M67" i="33"/>
  <c r="M68" i="33"/>
  <c r="M69" i="33"/>
  <c r="M70" i="33"/>
  <c r="M71" i="33"/>
  <c r="M72" i="33"/>
  <c r="L5" i="38"/>
  <c r="M5" i="38" s="1"/>
  <c r="N5" i="38" s="1"/>
  <c r="T3" i="24"/>
  <c r="T4" i="24"/>
  <c r="T5" i="24"/>
  <c r="T6" i="24"/>
  <c r="T7" i="24"/>
  <c r="T8" i="24"/>
  <c r="T9" i="24"/>
  <c r="T10" i="24"/>
  <c r="T11" i="24"/>
  <c r="T12" i="24"/>
  <c r="T13" i="24"/>
  <c r="T14" i="24"/>
  <c r="T15" i="24"/>
  <c r="T16" i="24"/>
  <c r="T17" i="24"/>
  <c r="T18" i="24"/>
  <c r="T19" i="24"/>
  <c r="T20" i="24"/>
  <c r="T21" i="24"/>
  <c r="T22" i="24"/>
  <c r="T23" i="24"/>
  <c r="T24" i="24"/>
  <c r="T25" i="24"/>
  <c r="T26" i="24"/>
  <c r="T27" i="24"/>
  <c r="T28" i="24"/>
  <c r="T29" i="24"/>
  <c r="T30" i="24"/>
  <c r="T31" i="24"/>
  <c r="T32" i="24"/>
  <c r="T33" i="24"/>
  <c r="T34" i="24"/>
  <c r="T35" i="24"/>
  <c r="T36" i="24"/>
  <c r="T37" i="24"/>
  <c r="T38" i="24"/>
  <c r="T39" i="24"/>
  <c r="T40" i="24"/>
  <c r="T41" i="24"/>
  <c r="T42" i="24"/>
  <c r="T43" i="24"/>
  <c r="T44" i="24"/>
  <c r="T45" i="24"/>
  <c r="H6" i="38"/>
  <c r="I6" i="38" s="1"/>
  <c r="J6" i="38" s="1"/>
  <c r="H7" i="38"/>
  <c r="I7" i="38" s="1"/>
  <c r="J7" i="38" s="1"/>
  <c r="H8" i="38"/>
  <c r="I8" i="38" s="1"/>
  <c r="J8" i="38" s="1"/>
  <c r="H9" i="38"/>
  <c r="I9" i="38" s="1"/>
  <c r="J9" i="38" s="1"/>
  <c r="H15" i="38"/>
  <c r="I15" i="38" s="1"/>
  <c r="J15" i="38" s="1"/>
  <c r="H16" i="38"/>
  <c r="I16" i="38" s="1"/>
  <c r="J16" i="38" s="1"/>
  <c r="H17" i="38"/>
  <c r="I17" i="38" s="1"/>
  <c r="J17" i="38" s="1"/>
  <c r="H18" i="38"/>
  <c r="I18" i="38" s="1"/>
  <c r="J18" i="38" s="1"/>
  <c r="H19" i="38"/>
  <c r="I19" i="38" s="1"/>
  <c r="J19" i="38" s="1"/>
  <c r="H20" i="38"/>
  <c r="I20" i="38" s="1"/>
  <c r="J20" i="38" s="1"/>
  <c r="H21" i="38"/>
  <c r="I21" i="38" s="1"/>
  <c r="J21" i="38" s="1"/>
  <c r="H26" i="38"/>
  <c r="I26" i="38" s="1"/>
  <c r="J26" i="38" s="1"/>
  <c r="H27" i="38"/>
  <c r="I27" i="38" s="1"/>
  <c r="J27" i="38" s="1"/>
  <c r="H28" i="38"/>
  <c r="I28" i="38" s="1"/>
  <c r="J28" i="38" s="1"/>
  <c r="H29" i="38"/>
  <c r="I29" i="38" s="1"/>
  <c r="J29" i="38" s="1"/>
  <c r="H30" i="38"/>
  <c r="I30" i="38" s="1"/>
  <c r="J30" i="38" s="1"/>
  <c r="H31" i="38"/>
  <c r="I31" i="38" s="1"/>
  <c r="J31" i="38" s="1"/>
  <c r="H32" i="38"/>
  <c r="I32" i="38" s="1"/>
  <c r="J32" i="38" s="1"/>
  <c r="H33" i="38"/>
  <c r="I33" i="38" s="1"/>
  <c r="J33" i="38" s="1"/>
  <c r="H5" i="38"/>
  <c r="I5" i="38" s="1"/>
  <c r="J5" i="38" s="1"/>
  <c r="C77" i="33"/>
  <c r="D77" i="33"/>
  <c r="E77" i="33"/>
  <c r="F77" i="33"/>
  <c r="G77" i="33"/>
  <c r="H77" i="33"/>
  <c r="I77" i="33"/>
  <c r="J77" i="33"/>
  <c r="K77" i="33"/>
  <c r="L77" i="33"/>
  <c r="C78" i="33"/>
  <c r="D78" i="33"/>
  <c r="E78" i="33"/>
  <c r="F78" i="33"/>
  <c r="G78" i="33"/>
  <c r="H78" i="33"/>
  <c r="I78" i="33"/>
  <c r="J78" i="33"/>
  <c r="K78" i="33"/>
  <c r="L78" i="33"/>
  <c r="C79" i="33"/>
  <c r="D79" i="33"/>
  <c r="E79" i="33"/>
  <c r="F79" i="33"/>
  <c r="G79" i="33"/>
  <c r="H79" i="33"/>
  <c r="I79" i="33"/>
  <c r="J79" i="33"/>
  <c r="K79" i="33"/>
  <c r="L79" i="33"/>
  <c r="C80" i="33"/>
  <c r="D80" i="33"/>
  <c r="E80" i="33"/>
  <c r="F80" i="33"/>
  <c r="G80" i="33"/>
  <c r="H80" i="33"/>
  <c r="I80" i="33"/>
  <c r="J80" i="33"/>
  <c r="K80" i="33"/>
  <c r="L80" i="33"/>
  <c r="C81" i="33"/>
  <c r="D81" i="33"/>
  <c r="E81" i="33"/>
  <c r="F81" i="33"/>
  <c r="G81" i="33"/>
  <c r="H81" i="33"/>
  <c r="I81" i="33"/>
  <c r="J81" i="33"/>
  <c r="K81" i="33"/>
  <c r="L81" i="33"/>
  <c r="C82" i="33"/>
  <c r="D82" i="33"/>
  <c r="E82" i="33"/>
  <c r="F82" i="33"/>
  <c r="G82" i="33"/>
  <c r="H82" i="33"/>
  <c r="I82" i="33"/>
  <c r="J82" i="33"/>
  <c r="K82" i="33"/>
  <c r="L82" i="33"/>
  <c r="C83" i="33"/>
  <c r="D83" i="33"/>
  <c r="E83" i="33"/>
  <c r="F83" i="33"/>
  <c r="G83" i="33"/>
  <c r="H83" i="33"/>
  <c r="I83" i="33"/>
  <c r="J83" i="33"/>
  <c r="K83" i="33"/>
  <c r="L83" i="33"/>
  <c r="C84" i="33"/>
  <c r="D84" i="33"/>
  <c r="E84" i="33"/>
  <c r="F84" i="33"/>
  <c r="G84" i="33"/>
  <c r="H84" i="33"/>
  <c r="I84" i="33"/>
  <c r="J84" i="33"/>
  <c r="K84" i="33"/>
  <c r="L84" i="33"/>
  <c r="C85" i="33"/>
  <c r="D85" i="33"/>
  <c r="E85" i="33"/>
  <c r="F85" i="33"/>
  <c r="G85" i="33"/>
  <c r="H85" i="33"/>
  <c r="I85" i="33"/>
  <c r="J85" i="33"/>
  <c r="K85" i="33"/>
  <c r="L85" i="33"/>
  <c r="C86" i="33"/>
  <c r="D86" i="33"/>
  <c r="E86" i="33"/>
  <c r="F86" i="33"/>
  <c r="G86" i="33"/>
  <c r="H86" i="33"/>
  <c r="I86" i="33"/>
  <c r="J86" i="33"/>
  <c r="K86" i="33"/>
  <c r="L86" i="33"/>
  <c r="C87" i="33"/>
  <c r="D87" i="33"/>
  <c r="E87" i="33"/>
  <c r="F87" i="33"/>
  <c r="G87" i="33"/>
  <c r="H87" i="33"/>
  <c r="I87" i="33"/>
  <c r="J87" i="33"/>
  <c r="K87" i="33"/>
  <c r="L87" i="33"/>
  <c r="C88" i="33"/>
  <c r="D88" i="33"/>
  <c r="E88" i="33"/>
  <c r="F88" i="33"/>
  <c r="G88" i="33"/>
  <c r="H88" i="33"/>
  <c r="I88" i="33"/>
  <c r="J88" i="33"/>
  <c r="K88" i="33"/>
  <c r="L88" i="33"/>
  <c r="C89" i="33"/>
  <c r="D89" i="33"/>
  <c r="E89" i="33"/>
  <c r="F89" i="33"/>
  <c r="G89" i="33"/>
  <c r="H89" i="33"/>
  <c r="I89" i="33"/>
  <c r="J89" i="33"/>
  <c r="K89" i="33"/>
  <c r="L89" i="33"/>
  <c r="C90" i="33"/>
  <c r="D90" i="33"/>
  <c r="E90" i="33"/>
  <c r="F90" i="33"/>
  <c r="G90" i="33"/>
  <c r="H90" i="33"/>
  <c r="I90" i="33"/>
  <c r="J90" i="33"/>
  <c r="K90" i="33"/>
  <c r="L90" i="33"/>
  <c r="C91" i="33"/>
  <c r="D91" i="33"/>
  <c r="E91" i="33"/>
  <c r="F91" i="33"/>
  <c r="G91" i="33"/>
  <c r="H91" i="33"/>
  <c r="I91" i="33"/>
  <c r="J91" i="33"/>
  <c r="K91" i="33"/>
  <c r="L91" i="33"/>
  <c r="C92" i="33"/>
  <c r="D92" i="33"/>
  <c r="E92" i="33"/>
  <c r="F92" i="33"/>
  <c r="G92" i="33"/>
  <c r="H92" i="33"/>
  <c r="I92" i="33"/>
  <c r="J92" i="33"/>
  <c r="K92" i="33"/>
  <c r="L92" i="33"/>
  <c r="C93" i="33"/>
  <c r="D93" i="33"/>
  <c r="E93" i="33"/>
  <c r="F93" i="33"/>
  <c r="G93" i="33"/>
  <c r="H93" i="33"/>
  <c r="I93" i="33"/>
  <c r="J93" i="33"/>
  <c r="K93" i="33"/>
  <c r="L93" i="33"/>
  <c r="C94" i="33"/>
  <c r="D94" i="33"/>
  <c r="E94" i="33"/>
  <c r="F94" i="33"/>
  <c r="G94" i="33"/>
  <c r="H94" i="33"/>
  <c r="I94" i="33"/>
  <c r="J94" i="33"/>
  <c r="K94" i="33"/>
  <c r="L94" i="33"/>
  <c r="C95" i="33"/>
  <c r="D95" i="33"/>
  <c r="E95" i="33"/>
  <c r="F95" i="33"/>
  <c r="G95" i="33"/>
  <c r="H95" i="33"/>
  <c r="I95" i="33"/>
  <c r="J95" i="33"/>
  <c r="K95" i="33"/>
  <c r="L95" i="33"/>
  <c r="C96" i="33"/>
  <c r="D96" i="33"/>
  <c r="E96" i="33"/>
  <c r="F96" i="33"/>
  <c r="G96" i="33"/>
  <c r="H96" i="33"/>
  <c r="I96" i="33"/>
  <c r="J96" i="33"/>
  <c r="K96" i="33"/>
  <c r="L96" i="33"/>
  <c r="C97" i="33"/>
  <c r="D97" i="33"/>
  <c r="E97" i="33"/>
  <c r="F97" i="33"/>
  <c r="G97" i="33"/>
  <c r="H97" i="33"/>
  <c r="I97" i="33"/>
  <c r="J97" i="33"/>
  <c r="K97" i="33"/>
  <c r="L97" i="33"/>
  <c r="C98" i="33"/>
  <c r="D98" i="33"/>
  <c r="E98" i="33"/>
  <c r="F98" i="33"/>
  <c r="G98" i="33"/>
  <c r="H98" i="33"/>
  <c r="I98" i="33"/>
  <c r="J98" i="33"/>
  <c r="K98" i="33"/>
  <c r="L98" i="33"/>
  <c r="C99" i="33"/>
  <c r="D99" i="33"/>
  <c r="E99" i="33"/>
  <c r="F99" i="33"/>
  <c r="G99" i="33"/>
  <c r="H99" i="33"/>
  <c r="I99" i="33"/>
  <c r="J99" i="33"/>
  <c r="K99" i="33"/>
  <c r="L99" i="33"/>
  <c r="C100" i="33"/>
  <c r="D100" i="33"/>
  <c r="E100" i="33"/>
  <c r="F100" i="33"/>
  <c r="G100" i="33"/>
  <c r="H100" i="33"/>
  <c r="I100" i="33"/>
  <c r="J100" i="33"/>
  <c r="K100" i="33"/>
  <c r="L100" i="33"/>
  <c r="C101" i="33"/>
  <c r="D101" i="33"/>
  <c r="E101" i="33"/>
  <c r="F101" i="33"/>
  <c r="G101" i="33"/>
  <c r="H101" i="33"/>
  <c r="I101" i="33"/>
  <c r="J101" i="33"/>
  <c r="K101" i="33"/>
  <c r="L101" i="33"/>
  <c r="C102" i="33"/>
  <c r="D102" i="33"/>
  <c r="E102" i="33"/>
  <c r="F102" i="33"/>
  <c r="G102" i="33"/>
  <c r="H102" i="33"/>
  <c r="I102" i="33"/>
  <c r="J102" i="33"/>
  <c r="K102" i="33"/>
  <c r="L102" i="33"/>
  <c r="C103" i="33"/>
  <c r="D103" i="33"/>
  <c r="E103" i="33"/>
  <c r="F103" i="33"/>
  <c r="G103" i="33"/>
  <c r="H103" i="33"/>
  <c r="I103" i="33"/>
  <c r="J103" i="33"/>
  <c r="K103" i="33"/>
  <c r="L103" i="33"/>
  <c r="C104" i="33"/>
  <c r="D104" i="33"/>
  <c r="E104" i="33"/>
  <c r="F104" i="33"/>
  <c r="G104" i="33"/>
  <c r="H104" i="33"/>
  <c r="I104" i="33"/>
  <c r="J104" i="33"/>
  <c r="K104" i="33"/>
  <c r="L104" i="33"/>
  <c r="C105" i="33"/>
  <c r="D105" i="33"/>
  <c r="E105" i="33"/>
  <c r="F105" i="33"/>
  <c r="G105" i="33"/>
  <c r="H105" i="33"/>
  <c r="I105" i="33"/>
  <c r="J105" i="33"/>
  <c r="K105" i="33"/>
  <c r="L105" i="33"/>
  <c r="C106" i="33"/>
  <c r="D106" i="33"/>
  <c r="E106" i="33"/>
  <c r="F106" i="33"/>
  <c r="G106" i="33"/>
  <c r="H106" i="33"/>
  <c r="I106" i="33"/>
  <c r="J106" i="33"/>
  <c r="K106" i="33"/>
  <c r="L106" i="33"/>
  <c r="D76" i="33"/>
  <c r="E76" i="33"/>
  <c r="F76" i="33"/>
  <c r="G76" i="33"/>
  <c r="H76" i="33"/>
  <c r="I76" i="33"/>
  <c r="J76" i="33"/>
  <c r="K76" i="33"/>
  <c r="L76" i="33"/>
  <c r="C76" i="33"/>
  <c r="C8" i="34" l="1"/>
  <c r="H18" i="34" l="1"/>
  <c r="I18" i="34" s="1"/>
  <c r="J18" i="34" s="1"/>
  <c r="K18" i="34" s="1"/>
  <c r="H24" i="34"/>
  <c r="I24" i="34" s="1"/>
  <c r="J24" i="34" s="1"/>
  <c r="K24" i="34" s="1"/>
  <c r="H8" i="34"/>
  <c r="I8" i="34" s="1"/>
  <c r="J8" i="34" s="1"/>
  <c r="K8" i="34" s="1"/>
  <c r="T116" i="33"/>
  <c r="T115" i="33"/>
  <c r="T114" i="33"/>
  <c r="T113" i="33"/>
  <c r="T112" i="33"/>
  <c r="L72" i="33"/>
  <c r="K72" i="33"/>
  <c r="J72" i="33"/>
  <c r="I72" i="33"/>
  <c r="H72" i="33"/>
  <c r="G72" i="33"/>
  <c r="F72" i="33"/>
  <c r="E72" i="33"/>
  <c r="D72" i="33"/>
  <c r="C72" i="33"/>
  <c r="L71" i="33"/>
  <c r="K71" i="33"/>
  <c r="J71" i="33"/>
  <c r="I71" i="33"/>
  <c r="H71" i="33"/>
  <c r="G71" i="33"/>
  <c r="F71" i="33"/>
  <c r="E71" i="33"/>
  <c r="D71" i="33"/>
  <c r="C71" i="33"/>
  <c r="L70" i="33"/>
  <c r="K70" i="33"/>
  <c r="J70" i="33"/>
  <c r="I70" i="33"/>
  <c r="H70" i="33"/>
  <c r="G70" i="33"/>
  <c r="F70" i="33"/>
  <c r="E70" i="33"/>
  <c r="D70" i="33"/>
  <c r="C70" i="33"/>
  <c r="L69" i="33"/>
  <c r="K69" i="33"/>
  <c r="J69" i="33"/>
  <c r="I69" i="33"/>
  <c r="H69" i="33"/>
  <c r="G69" i="33"/>
  <c r="F69" i="33"/>
  <c r="E69" i="33"/>
  <c r="D69" i="33"/>
  <c r="C69" i="33"/>
  <c r="L68" i="33"/>
  <c r="K68" i="33"/>
  <c r="J68" i="33"/>
  <c r="I68" i="33"/>
  <c r="H68" i="33"/>
  <c r="G68" i="33"/>
  <c r="F68" i="33"/>
  <c r="E68" i="33"/>
  <c r="D68" i="33"/>
  <c r="C68" i="33"/>
  <c r="L67" i="33"/>
  <c r="K67" i="33"/>
  <c r="J67" i="33"/>
  <c r="I67" i="33"/>
  <c r="H67" i="33"/>
  <c r="G67" i="33"/>
  <c r="F67" i="33"/>
  <c r="E67" i="33"/>
  <c r="D67" i="33"/>
  <c r="C67" i="33"/>
  <c r="L66" i="33"/>
  <c r="K66" i="33"/>
  <c r="J66" i="33"/>
  <c r="I66" i="33"/>
  <c r="H66" i="33"/>
  <c r="G66" i="33"/>
  <c r="F66" i="33"/>
  <c r="E66" i="33"/>
  <c r="D66" i="33"/>
  <c r="C66" i="33"/>
  <c r="L65" i="33"/>
  <c r="K65" i="33"/>
  <c r="J65" i="33"/>
  <c r="I65" i="33"/>
  <c r="H65" i="33"/>
  <c r="G65" i="33"/>
  <c r="F65" i="33"/>
  <c r="E65" i="33"/>
  <c r="D65" i="33"/>
  <c r="C65" i="33"/>
  <c r="L64" i="33"/>
  <c r="K64" i="33"/>
  <c r="J64" i="33"/>
  <c r="I64" i="33"/>
  <c r="H64" i="33"/>
  <c r="G64" i="33"/>
  <c r="F64" i="33"/>
  <c r="E64" i="33"/>
  <c r="D64" i="33"/>
  <c r="C64" i="33"/>
  <c r="L63" i="33"/>
  <c r="K63" i="33"/>
  <c r="J63" i="33"/>
  <c r="I63" i="33"/>
  <c r="H63" i="33"/>
  <c r="G63" i="33"/>
  <c r="F63" i="33"/>
  <c r="E63" i="33"/>
  <c r="D63" i="33"/>
  <c r="C63" i="33"/>
  <c r="L62" i="33"/>
  <c r="K62" i="33"/>
  <c r="J62" i="33"/>
  <c r="I62" i="33"/>
  <c r="H62" i="33"/>
  <c r="G62" i="33"/>
  <c r="F62" i="33"/>
  <c r="E62" i="33"/>
  <c r="D62" i="33"/>
  <c r="C62" i="33"/>
  <c r="L61" i="33"/>
  <c r="K61" i="33"/>
  <c r="J61" i="33"/>
  <c r="I61" i="33"/>
  <c r="H61" i="33"/>
  <c r="G61" i="33"/>
  <c r="F61" i="33"/>
  <c r="E61" i="33"/>
  <c r="D61" i="33"/>
  <c r="C61" i="33"/>
  <c r="L60" i="33"/>
  <c r="K60" i="33"/>
  <c r="J60" i="33"/>
  <c r="I60" i="33"/>
  <c r="H60" i="33"/>
  <c r="G60" i="33"/>
  <c r="F60" i="33"/>
  <c r="E60" i="33"/>
  <c r="D60" i="33"/>
  <c r="C60" i="33"/>
  <c r="L59" i="33"/>
  <c r="K59" i="33"/>
  <c r="J59" i="33"/>
  <c r="I59" i="33"/>
  <c r="H59" i="33"/>
  <c r="G59" i="33"/>
  <c r="F59" i="33"/>
  <c r="E59" i="33"/>
  <c r="D59" i="33"/>
  <c r="C59" i="33"/>
  <c r="L58" i="33"/>
  <c r="K58" i="33"/>
  <c r="J58" i="33"/>
  <c r="I58" i="33"/>
  <c r="H58" i="33"/>
  <c r="G58" i="33"/>
  <c r="F58" i="33"/>
  <c r="E58" i="33"/>
  <c r="D58" i="33"/>
  <c r="C58" i="33"/>
  <c r="L57" i="33"/>
  <c r="K57" i="33"/>
  <c r="J57" i="33"/>
  <c r="I57" i="33"/>
  <c r="H57" i="33"/>
  <c r="G57" i="33"/>
  <c r="F57" i="33"/>
  <c r="E57" i="33"/>
  <c r="D57" i="33"/>
  <c r="C57" i="33"/>
  <c r="L56" i="33"/>
  <c r="K56" i="33"/>
  <c r="J56" i="33"/>
  <c r="I56" i="33"/>
  <c r="H56" i="33"/>
  <c r="G56" i="33"/>
  <c r="F56" i="33"/>
  <c r="E56" i="33"/>
  <c r="D56" i="33"/>
  <c r="C56" i="33"/>
  <c r="L55" i="33"/>
  <c r="K55" i="33"/>
  <c r="J55" i="33"/>
  <c r="I55" i="33"/>
  <c r="H55" i="33"/>
  <c r="G55" i="33"/>
  <c r="F55" i="33"/>
  <c r="E55" i="33"/>
  <c r="D55" i="33"/>
  <c r="C55" i="33"/>
  <c r="L54" i="33"/>
  <c r="K54" i="33"/>
  <c r="J54" i="33"/>
  <c r="I54" i="33"/>
  <c r="H54" i="33"/>
  <c r="G54" i="33"/>
  <c r="F54" i="33"/>
  <c r="E54" i="33"/>
  <c r="D54" i="33"/>
  <c r="C54" i="33"/>
  <c r="L53" i="33"/>
  <c r="K53" i="33"/>
  <c r="J53" i="33"/>
  <c r="I53" i="33"/>
  <c r="H53" i="33"/>
  <c r="G53" i="33"/>
  <c r="F53" i="33"/>
  <c r="E53" i="33"/>
  <c r="D53" i="33"/>
  <c r="C53" i="33"/>
  <c r="L52" i="33"/>
  <c r="K52" i="33"/>
  <c r="J52" i="33"/>
  <c r="I52" i="33"/>
  <c r="H52" i="33"/>
  <c r="G52" i="33"/>
  <c r="F52" i="33"/>
  <c r="E52" i="33"/>
  <c r="D52" i="33"/>
  <c r="C52" i="33"/>
  <c r="L51" i="33"/>
  <c r="K51" i="33"/>
  <c r="J51" i="33"/>
  <c r="I51" i="33"/>
  <c r="H51" i="33"/>
  <c r="G51" i="33"/>
  <c r="F51" i="33"/>
  <c r="E51" i="33"/>
  <c r="D51" i="33"/>
  <c r="C51" i="33"/>
  <c r="L50" i="33"/>
  <c r="K50" i="33"/>
  <c r="J50" i="33"/>
  <c r="I50" i="33"/>
  <c r="H50" i="33"/>
  <c r="G50" i="33"/>
  <c r="F50" i="33"/>
  <c r="E50" i="33"/>
  <c r="D50" i="33"/>
  <c r="C50" i="33"/>
  <c r="L49" i="33"/>
  <c r="K49" i="33"/>
  <c r="J49" i="33"/>
  <c r="I49" i="33"/>
  <c r="H49" i="33"/>
  <c r="G49" i="33"/>
  <c r="F49" i="33"/>
  <c r="E49" i="33"/>
  <c r="D49" i="33"/>
  <c r="C49" i="33"/>
  <c r="L48" i="33"/>
  <c r="K48" i="33"/>
  <c r="J48" i="33"/>
  <c r="I48" i="33"/>
  <c r="H48" i="33"/>
  <c r="G48" i="33"/>
  <c r="F48" i="33"/>
  <c r="E48" i="33"/>
  <c r="D48" i="33"/>
  <c r="C48" i="33"/>
  <c r="L47" i="33"/>
  <c r="K47" i="33"/>
  <c r="J47" i="33"/>
  <c r="I47" i="33"/>
  <c r="H47" i="33"/>
  <c r="G47" i="33"/>
  <c r="F47" i="33"/>
  <c r="E47" i="33"/>
  <c r="D47" i="33"/>
  <c r="C47" i="33"/>
  <c r="L46" i="33"/>
  <c r="K46" i="33"/>
  <c r="J46" i="33"/>
  <c r="I46" i="33"/>
  <c r="H46" i="33"/>
  <c r="G46" i="33"/>
  <c r="F46" i="33"/>
  <c r="E46" i="33"/>
  <c r="D46" i="33"/>
  <c r="C46" i="33"/>
  <c r="L45" i="33"/>
  <c r="K45" i="33"/>
  <c r="J45" i="33"/>
  <c r="I45" i="33"/>
  <c r="H45" i="33"/>
  <c r="G45" i="33"/>
  <c r="F45" i="33"/>
  <c r="E45" i="33"/>
  <c r="D45" i="33"/>
  <c r="C45" i="33"/>
  <c r="L44" i="33"/>
  <c r="K44" i="33"/>
  <c r="J44" i="33"/>
  <c r="I44" i="33"/>
  <c r="H44" i="33"/>
  <c r="G44" i="33"/>
  <c r="F44" i="33"/>
  <c r="E44" i="33"/>
  <c r="D44" i="33"/>
  <c r="C44" i="33"/>
  <c r="L43" i="33"/>
  <c r="K43" i="33"/>
  <c r="J43" i="33"/>
  <c r="I43" i="33"/>
  <c r="H43" i="33"/>
  <c r="G43" i="33"/>
  <c r="F43" i="33"/>
  <c r="E43" i="33"/>
  <c r="D43" i="33"/>
  <c r="C43" i="33"/>
  <c r="L42" i="33"/>
  <c r="K42" i="33"/>
  <c r="J42" i="33"/>
  <c r="I42" i="33"/>
  <c r="H42" i="33"/>
  <c r="G42" i="33"/>
  <c r="F42" i="33"/>
  <c r="E42" i="33"/>
  <c r="D42" i="33"/>
  <c r="C42" i="33"/>
  <c r="M33" i="33"/>
  <c r="Q33" i="33" s="1"/>
  <c r="M32" i="33"/>
  <c r="Q32" i="33" s="1"/>
  <c r="M31" i="33"/>
  <c r="Q31" i="33" s="1"/>
  <c r="M30" i="33"/>
  <c r="Q30" i="33" s="1"/>
  <c r="M29" i="33"/>
  <c r="Q29" i="33" s="1"/>
  <c r="M28" i="33"/>
  <c r="Q28" i="33" s="1"/>
  <c r="M27" i="33"/>
  <c r="Q27" i="33" s="1"/>
  <c r="M26" i="33"/>
  <c r="Q26" i="33" s="1"/>
  <c r="M25" i="33"/>
  <c r="Q25" i="33" s="1"/>
  <c r="M24" i="33"/>
  <c r="Q24" i="33" s="1"/>
  <c r="M23" i="33"/>
  <c r="Q23" i="33" s="1"/>
  <c r="M22" i="33"/>
  <c r="Q22" i="33" s="1"/>
  <c r="M21" i="33"/>
  <c r="Q21" i="33" s="1"/>
  <c r="M20" i="33"/>
  <c r="Q20" i="33" s="1"/>
  <c r="M19" i="33"/>
  <c r="Q19" i="33" s="1"/>
  <c r="M18" i="33"/>
  <c r="Q18" i="33" s="1"/>
  <c r="M17" i="33"/>
  <c r="Q17" i="33" s="1"/>
  <c r="M16" i="33"/>
  <c r="Q16" i="33" s="1"/>
  <c r="M15" i="33"/>
  <c r="Q15" i="33" s="1"/>
  <c r="M14" i="33"/>
  <c r="Q14" i="33" s="1"/>
  <c r="M13" i="33"/>
  <c r="Q13" i="33" s="1"/>
  <c r="M12" i="33"/>
  <c r="Q12" i="33" s="1"/>
  <c r="M11" i="33"/>
  <c r="Q11" i="33" s="1"/>
  <c r="M10" i="33"/>
  <c r="Q10" i="33" s="1"/>
  <c r="M9" i="33"/>
  <c r="Q9" i="33" s="1"/>
  <c r="M8" i="33"/>
  <c r="Q8" i="33" s="1"/>
  <c r="M7" i="33"/>
  <c r="Q7" i="33" s="1"/>
  <c r="M6" i="33"/>
  <c r="M5" i="33"/>
  <c r="M4" i="33"/>
  <c r="M3" i="33"/>
  <c r="Q3" i="33" s="1"/>
  <c r="H9" i="34" l="1"/>
  <c r="I9" i="34" s="1"/>
  <c r="J9" i="34" s="1"/>
  <c r="K9" i="34" s="1"/>
  <c r="H25" i="34"/>
  <c r="I25" i="34" s="1"/>
  <c r="J25" i="34" s="1"/>
  <c r="K25" i="34" s="1"/>
  <c r="H11" i="34"/>
  <c r="I11" i="34" s="1"/>
  <c r="J11" i="34" s="1"/>
  <c r="K11" i="34" s="1"/>
  <c r="H26" i="34"/>
  <c r="I26" i="34" s="1"/>
  <c r="J26" i="34" s="1"/>
  <c r="K26" i="34" s="1"/>
  <c r="H10" i="34"/>
  <c r="I10" i="34" s="1"/>
  <c r="J10" i="34" s="1"/>
  <c r="K10" i="34" s="1"/>
  <c r="H13" i="34"/>
  <c r="I13" i="34" s="1"/>
  <c r="J13" i="34" s="1"/>
  <c r="K13" i="34" s="1"/>
  <c r="H27" i="34"/>
  <c r="I27" i="34" s="1"/>
  <c r="J27" i="34" s="1"/>
  <c r="K27" i="34" s="1"/>
  <c r="H12" i="34"/>
  <c r="I12" i="34" s="1"/>
  <c r="J12" i="34" s="1"/>
  <c r="K12" i="34" s="1"/>
  <c r="H20" i="34"/>
  <c r="I20" i="34" s="1"/>
  <c r="J20" i="34" s="1"/>
  <c r="K20" i="34" s="1"/>
  <c r="H5" i="34"/>
  <c r="I5" i="34" s="1"/>
  <c r="J5" i="34" s="1"/>
  <c r="K5" i="34" s="1"/>
  <c r="H14" i="34"/>
  <c r="I14" i="34" s="1"/>
  <c r="J14" i="34" s="1"/>
  <c r="K14" i="34" s="1"/>
  <c r="H21" i="34"/>
  <c r="I21" i="34" s="1"/>
  <c r="J21" i="34" s="1"/>
  <c r="K21" i="34" s="1"/>
  <c r="H6" i="34"/>
  <c r="I6" i="34" s="1"/>
  <c r="J6" i="34" s="1"/>
  <c r="K6" i="34" s="1"/>
  <c r="H15" i="34"/>
  <c r="I15" i="34" s="1"/>
  <c r="J15" i="34" s="1"/>
  <c r="K15" i="34" s="1"/>
  <c r="H22" i="34"/>
  <c r="I22" i="34" s="1"/>
  <c r="J22" i="34" s="1"/>
  <c r="K22" i="34" s="1"/>
  <c r="H16" i="34"/>
  <c r="I16" i="34" s="1"/>
  <c r="J16" i="34" s="1"/>
  <c r="K16" i="34" s="1"/>
  <c r="H23" i="34"/>
  <c r="I23" i="34" s="1"/>
  <c r="J23" i="34" s="1"/>
  <c r="K23" i="34" s="1"/>
  <c r="H19" i="34"/>
  <c r="I19" i="34" s="1"/>
  <c r="J19" i="34" s="1"/>
  <c r="K19" i="34" s="1"/>
  <c r="H4" i="34"/>
  <c r="I4" i="34" s="1"/>
  <c r="J4" i="34" s="1"/>
  <c r="K4" i="34" s="1"/>
  <c r="H31" i="34"/>
  <c r="I31" i="34" s="1"/>
  <c r="J31" i="34" s="1"/>
  <c r="K31" i="34" s="1"/>
  <c r="H17" i="34"/>
  <c r="I17" i="34" s="1"/>
  <c r="J17" i="34" s="1"/>
  <c r="K17" i="34" s="1"/>
  <c r="H30" i="34"/>
  <c r="I30" i="34" s="1"/>
  <c r="J30" i="34" s="1"/>
  <c r="K30" i="34" s="1"/>
  <c r="H32" i="34"/>
  <c r="I32" i="34" s="1"/>
  <c r="J32" i="34" s="1"/>
  <c r="K32" i="34" s="1"/>
  <c r="H29" i="34"/>
  <c r="I29" i="34" s="1"/>
  <c r="J29" i="34" s="1"/>
  <c r="K29" i="34" s="1"/>
  <c r="H7" i="34"/>
  <c r="I7" i="34" s="1"/>
  <c r="J7" i="34" s="1"/>
  <c r="K7" i="34" s="1"/>
  <c r="H28" i="34"/>
  <c r="I28" i="34" s="1"/>
  <c r="J28" i="34" s="1"/>
  <c r="K28" i="34" s="1"/>
  <c r="Q4" i="33"/>
  <c r="Q5" i="33"/>
  <c r="Q6" i="33"/>
  <c r="L18" i="34" l="1"/>
  <c r="M18" i="34" s="1"/>
  <c r="N18" i="34" s="1"/>
  <c r="O18" i="34" s="1"/>
  <c r="L31" i="34"/>
  <c r="M31" i="34" s="1"/>
  <c r="N31" i="34" s="1"/>
  <c r="O31" i="34" s="1"/>
  <c r="L9" i="34"/>
  <c r="M9" i="34" s="1"/>
  <c r="N9" i="34" s="1"/>
  <c r="O9" i="34" s="1"/>
  <c r="L28" i="34"/>
  <c r="M28" i="34" s="1"/>
  <c r="N28" i="34" s="1"/>
  <c r="O28" i="34" s="1"/>
  <c r="L8" i="34"/>
  <c r="M8" i="34" s="1"/>
  <c r="N8" i="34" s="1"/>
  <c r="O8" i="34" s="1"/>
  <c r="L27" i="34"/>
  <c r="M27" i="34" s="1"/>
  <c r="N27" i="34" s="1"/>
  <c r="O27" i="34" s="1"/>
  <c r="L25" i="34"/>
  <c r="M25" i="34" s="1"/>
  <c r="N25" i="34" s="1"/>
  <c r="O25" i="34" s="1"/>
  <c r="L13" i="34"/>
  <c r="M13" i="34" s="1"/>
  <c r="N13" i="34" s="1"/>
  <c r="O13" i="34" s="1"/>
  <c r="L29" i="34"/>
  <c r="M29" i="34" s="1"/>
  <c r="N29" i="34" s="1"/>
  <c r="O29" i="34" s="1"/>
  <c r="L32" i="34"/>
  <c r="M32" i="34" s="1"/>
  <c r="N32" i="34" s="1"/>
  <c r="O32" i="34" s="1"/>
  <c r="L11" i="34"/>
  <c r="M11" i="34" s="1"/>
  <c r="N11" i="34" s="1"/>
  <c r="O11" i="34" s="1"/>
  <c r="L22" i="34"/>
  <c r="M22" i="34" s="1"/>
  <c r="N22" i="34" s="1"/>
  <c r="O22" i="34" s="1"/>
  <c r="L24" i="34"/>
  <c r="M24" i="34" s="1"/>
  <c r="N24" i="34" s="1"/>
  <c r="O24" i="34" s="1"/>
  <c r="L6" i="34"/>
  <c r="M6" i="34" s="1"/>
  <c r="N6" i="34" s="1"/>
  <c r="O6" i="34" s="1"/>
  <c r="L17" i="34"/>
  <c r="M17" i="34" s="1"/>
  <c r="N17" i="34" s="1"/>
  <c r="O17" i="34" s="1"/>
  <c r="L16" i="34"/>
  <c r="M16" i="34" s="1"/>
  <c r="N16" i="34" s="1"/>
  <c r="O16" i="34" s="1"/>
  <c r="L21" i="34"/>
  <c r="M21" i="34" s="1"/>
  <c r="N21" i="34" s="1"/>
  <c r="O21" i="34" s="1"/>
  <c r="L19" i="34"/>
  <c r="M19" i="34" s="1"/>
  <c r="N19" i="34" s="1"/>
  <c r="O19" i="34" s="1"/>
  <c r="L23" i="34"/>
  <c r="M23" i="34" s="1"/>
  <c r="N23" i="34" s="1"/>
  <c r="O23" i="34" s="1"/>
  <c r="L5" i="34"/>
  <c r="M5" i="34" s="1"/>
  <c r="N5" i="34" s="1"/>
  <c r="O5" i="34" s="1"/>
  <c r="L12" i="34"/>
  <c r="M12" i="34" s="1"/>
  <c r="N12" i="34" s="1"/>
  <c r="O12" i="34" s="1"/>
  <c r="L20" i="34"/>
  <c r="M20" i="34" s="1"/>
  <c r="N20" i="34" s="1"/>
  <c r="O20" i="34" s="1"/>
  <c r="L10" i="34"/>
  <c r="M10" i="34" s="1"/>
  <c r="N10" i="34" s="1"/>
  <c r="O10" i="34" s="1"/>
  <c r="L15" i="34"/>
  <c r="M15" i="34" s="1"/>
  <c r="N15" i="34" s="1"/>
  <c r="O15" i="34" s="1"/>
  <c r="L7" i="34"/>
  <c r="M7" i="34" s="1"/>
  <c r="N7" i="34" s="1"/>
  <c r="O7" i="34" s="1"/>
  <c r="L26" i="34"/>
  <c r="M26" i="34" s="1"/>
  <c r="N26" i="34" s="1"/>
  <c r="O26" i="34" s="1"/>
  <c r="L30" i="34"/>
  <c r="M30" i="34" s="1"/>
  <c r="N30" i="34" s="1"/>
  <c r="O30" i="34" s="1"/>
  <c r="L14" i="34"/>
  <c r="M14" i="34" s="1"/>
  <c r="N14" i="34" s="1"/>
  <c r="O14" i="34" s="1"/>
  <c r="L4" i="34"/>
  <c r="M4" i="34" s="1"/>
  <c r="N4" i="34" s="1"/>
  <c r="O4" i="34" s="1"/>
  <c r="I16" i="3"/>
  <c r="J16" i="3"/>
  <c r="H16" i="3"/>
  <c r="E16" i="3"/>
  <c r="F16" i="3"/>
  <c r="D16" i="3"/>
  <c r="D30" i="30" l="1"/>
  <c r="O30" i="30"/>
  <c r="N30" i="30"/>
  <c r="M30" i="30"/>
  <c r="L30" i="30"/>
  <c r="K30" i="30"/>
  <c r="J30" i="30"/>
  <c r="I30" i="30"/>
  <c r="H30" i="30"/>
  <c r="G30" i="30"/>
  <c r="F30" i="30"/>
  <c r="E30" i="30"/>
  <c r="C30" i="30"/>
  <c r="M32" i="28" l="1"/>
  <c r="L32" i="28"/>
  <c r="K32" i="28"/>
  <c r="I32" i="28"/>
  <c r="H32" i="28"/>
  <c r="M15" i="28"/>
  <c r="L15" i="28"/>
  <c r="K15" i="28"/>
  <c r="I15" i="28"/>
  <c r="H15" i="28"/>
  <c r="M10" i="28"/>
  <c r="L10" i="28"/>
  <c r="K10" i="28"/>
  <c r="I10" i="28"/>
  <c r="H10" i="28"/>
  <c r="I7" i="3"/>
  <c r="I10" i="3" s="1"/>
  <c r="I13" i="3" s="1"/>
  <c r="I14" i="3" s="1"/>
  <c r="J7" i="3"/>
  <c r="J10" i="3" s="1"/>
  <c r="J13" i="3" s="1"/>
  <c r="J14" i="3" s="1"/>
  <c r="H7" i="3"/>
  <c r="H10" i="3" s="1"/>
  <c r="H13" i="3" s="1"/>
  <c r="H14" i="3" s="1"/>
  <c r="K34" i="28" l="1"/>
  <c r="H34" i="28"/>
  <c r="M34" i="28"/>
  <c r="L34" i="28"/>
  <c r="I34" i="28"/>
  <c r="G34" i="28"/>
  <c r="G34" i="18"/>
  <c r="N15" i="18"/>
  <c r="N10" i="18"/>
  <c r="P32" i="18"/>
  <c r="P15" i="18"/>
  <c r="P10" i="18"/>
  <c r="P34" i="18" s="1"/>
  <c r="O32" i="18"/>
  <c r="O15" i="18"/>
  <c r="O10" i="18"/>
  <c r="N32" i="18"/>
  <c r="K3" i="24"/>
  <c r="E3" i="24"/>
  <c r="L45" i="24"/>
  <c r="F45" i="24"/>
  <c r="L44" i="24"/>
  <c r="F44" i="24"/>
  <c r="L43" i="24"/>
  <c r="F43" i="24"/>
  <c r="L42" i="24"/>
  <c r="F42" i="24"/>
  <c r="L41" i="24"/>
  <c r="F41" i="24"/>
  <c r="L40" i="24"/>
  <c r="F40" i="24"/>
  <c r="L39" i="24"/>
  <c r="F39" i="24"/>
  <c r="L38" i="24"/>
  <c r="F38" i="24"/>
  <c r="L37" i="24"/>
  <c r="F37" i="24"/>
  <c r="L36" i="24"/>
  <c r="F36" i="24"/>
  <c r="L35" i="24"/>
  <c r="F35" i="24"/>
  <c r="L34" i="24"/>
  <c r="F34" i="24"/>
  <c r="L33" i="24"/>
  <c r="F33" i="24"/>
  <c r="L32" i="24"/>
  <c r="F32" i="24"/>
  <c r="L31" i="24"/>
  <c r="F31" i="24"/>
  <c r="L30" i="24"/>
  <c r="F30" i="24"/>
  <c r="L29" i="24"/>
  <c r="F29" i="24"/>
  <c r="L28" i="24"/>
  <c r="F28" i="24"/>
  <c r="L27" i="24"/>
  <c r="F27" i="24"/>
  <c r="L26" i="24"/>
  <c r="F26" i="24"/>
  <c r="L25" i="24"/>
  <c r="F25" i="24"/>
  <c r="L24" i="24"/>
  <c r="F24" i="24"/>
  <c r="L23" i="24"/>
  <c r="F23" i="24"/>
  <c r="L22" i="24"/>
  <c r="F22" i="24"/>
  <c r="L21" i="24"/>
  <c r="F21" i="24"/>
  <c r="L20" i="24"/>
  <c r="F20" i="24"/>
  <c r="L19" i="24"/>
  <c r="F19" i="24"/>
  <c r="L18" i="24"/>
  <c r="F18" i="24"/>
  <c r="L17" i="24"/>
  <c r="F17" i="24"/>
  <c r="Q3" i="24"/>
  <c r="T37" i="16"/>
  <c r="T38" i="16"/>
  <c r="T39" i="16"/>
  <c r="T40" i="16"/>
  <c r="T41" i="16"/>
  <c r="T42" i="16"/>
  <c r="T43" i="16"/>
  <c r="T44" i="16"/>
  <c r="T45" i="16"/>
  <c r="T46" i="16"/>
  <c r="L37" i="16"/>
  <c r="L38" i="16"/>
  <c r="L39" i="16"/>
  <c r="L40" i="16"/>
  <c r="L41" i="16"/>
  <c r="L42" i="16"/>
  <c r="L43" i="16"/>
  <c r="L44" i="16"/>
  <c r="L45" i="16"/>
  <c r="L46" i="16"/>
  <c r="F37" i="16"/>
  <c r="F38" i="16"/>
  <c r="F39" i="16"/>
  <c r="F40" i="16"/>
  <c r="F41" i="16"/>
  <c r="F42" i="16"/>
  <c r="F43" i="16"/>
  <c r="F44" i="16"/>
  <c r="F45" i="16"/>
  <c r="F46" i="16"/>
  <c r="O34" i="18" l="1"/>
  <c r="N34" i="18"/>
  <c r="R3" i="24"/>
  <c r="R45" i="24"/>
  <c r="R43" i="24"/>
  <c r="R42" i="24"/>
  <c r="R44" i="24"/>
  <c r="R41" i="24"/>
  <c r="R39" i="24"/>
  <c r="R40" i="24"/>
  <c r="R37" i="24"/>
  <c r="R35" i="24"/>
  <c r="R36" i="24"/>
  <c r="R34" i="24"/>
  <c r="R33" i="24"/>
  <c r="R32" i="24"/>
  <c r="R30" i="24"/>
  <c r="R27" i="24"/>
  <c r="R28" i="24"/>
  <c r="R29" i="24"/>
  <c r="R21" i="24"/>
  <c r="R22" i="24"/>
  <c r="R17" i="24"/>
  <c r="R18" i="24"/>
  <c r="R20" i="24"/>
  <c r="K4" i="24"/>
  <c r="L3" i="24"/>
  <c r="E4" i="24"/>
  <c r="F3" i="24"/>
  <c r="R24" i="24"/>
  <c r="R38" i="24"/>
  <c r="Q4" i="24"/>
  <c r="R4" i="24" s="1"/>
  <c r="R26" i="24"/>
  <c r="R23" i="24"/>
  <c r="R31" i="24"/>
  <c r="R25" i="24"/>
  <c r="R19" i="24"/>
  <c r="Q5" i="24" l="1"/>
  <c r="R5" i="24" s="1"/>
  <c r="K5" i="24"/>
  <c r="L4" i="24"/>
  <c r="E5" i="24"/>
  <c r="F4" i="24"/>
  <c r="Q6" i="24" l="1"/>
  <c r="R6" i="24" s="1"/>
  <c r="F5" i="24"/>
  <c r="E6" i="24"/>
  <c r="L5" i="24"/>
  <c r="K6" i="24"/>
  <c r="E7" i="3"/>
  <c r="F7" i="3"/>
  <c r="D7" i="3"/>
  <c r="Q7" i="24" l="1"/>
  <c r="Q8" i="24" s="1"/>
  <c r="E7" i="24"/>
  <c r="F6" i="24"/>
  <c r="K7" i="24"/>
  <c r="L6" i="24"/>
  <c r="R7" i="24" l="1"/>
  <c r="L7" i="24"/>
  <c r="K8" i="24"/>
  <c r="R8" i="24"/>
  <c r="Q9" i="24"/>
  <c r="F7" i="24"/>
  <c r="E8" i="24"/>
  <c r="F10" i="3"/>
  <c r="F13" i="3" s="1"/>
  <c r="F14" i="3" s="1"/>
  <c r="E10" i="3"/>
  <c r="E13" i="3" s="1"/>
  <c r="E14" i="3" s="1"/>
  <c r="D10" i="3"/>
  <c r="D13" i="3" s="1"/>
  <c r="T32" i="16"/>
  <c r="T33" i="16"/>
  <c r="T34" i="16"/>
  <c r="T35" i="16"/>
  <c r="T36" i="16"/>
  <c r="L32" i="16"/>
  <c r="L33" i="16"/>
  <c r="L34" i="16"/>
  <c r="L35" i="16"/>
  <c r="L36" i="16"/>
  <c r="F32" i="16"/>
  <c r="F33" i="16"/>
  <c r="F34" i="16"/>
  <c r="F35" i="16"/>
  <c r="F36" i="16"/>
  <c r="K32" i="18"/>
  <c r="K34" i="18" s="1"/>
  <c r="I32" i="18"/>
  <c r="I34" i="18" s="1"/>
  <c r="K15" i="18"/>
  <c r="K10" i="18"/>
  <c r="I15" i="18"/>
  <c r="I10" i="18"/>
  <c r="L32" i="18"/>
  <c r="L15" i="18"/>
  <c r="L10" i="18"/>
  <c r="J32" i="18"/>
  <c r="J15" i="18"/>
  <c r="J10" i="18"/>
  <c r="H32" i="18"/>
  <c r="H15" i="18"/>
  <c r="G15" i="18"/>
  <c r="H10" i="18"/>
  <c r="F31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" i="16"/>
  <c r="Q3" i="16" s="1"/>
  <c r="L31" i="16"/>
  <c r="L30" i="16"/>
  <c r="L29" i="16"/>
  <c r="L28" i="16"/>
  <c r="L27" i="16"/>
  <c r="L26" i="16"/>
  <c r="L25" i="16"/>
  <c r="L24" i="16"/>
  <c r="L23" i="16"/>
  <c r="L22" i="16"/>
  <c r="L21" i="16"/>
  <c r="L20" i="16"/>
  <c r="L19" i="16"/>
  <c r="L18" i="16"/>
  <c r="K3" i="16"/>
  <c r="K4" i="16" s="1"/>
  <c r="F19" i="16"/>
  <c r="F18" i="16"/>
  <c r="F20" i="16"/>
  <c r="F21" i="16"/>
  <c r="F22" i="16"/>
  <c r="F23" i="16"/>
  <c r="F24" i="16"/>
  <c r="F25" i="16"/>
  <c r="F26" i="16"/>
  <c r="F27" i="16"/>
  <c r="F28" i="16"/>
  <c r="F29" i="16"/>
  <c r="F30" i="16"/>
  <c r="E3" i="16"/>
  <c r="F3" i="16" s="1"/>
  <c r="H30" i="1"/>
  <c r="I30" i="1"/>
  <c r="G30" i="1"/>
  <c r="R44" i="16" l="1"/>
  <c r="E9" i="24"/>
  <c r="F8" i="24"/>
  <c r="R9" i="24"/>
  <c r="Q10" i="24"/>
  <c r="L8" i="24"/>
  <c r="K9" i="24"/>
  <c r="R39" i="16"/>
  <c r="R38" i="16"/>
  <c r="R37" i="16"/>
  <c r="R42" i="16"/>
  <c r="R41" i="16"/>
  <c r="R40" i="16"/>
  <c r="R45" i="16"/>
  <c r="R46" i="16"/>
  <c r="R43" i="16"/>
  <c r="R36" i="16"/>
  <c r="R35" i="16"/>
  <c r="R33" i="16"/>
  <c r="R34" i="16"/>
  <c r="R32" i="16"/>
  <c r="R31" i="16"/>
  <c r="R27" i="16"/>
  <c r="R26" i="16"/>
  <c r="R24" i="16"/>
  <c r="R23" i="16"/>
  <c r="R22" i="16"/>
  <c r="R21" i="16"/>
  <c r="R20" i="16"/>
  <c r="R19" i="16"/>
  <c r="R30" i="16"/>
  <c r="R18" i="16"/>
  <c r="R29" i="16"/>
  <c r="R28" i="16"/>
  <c r="R25" i="16"/>
  <c r="Q4" i="16"/>
  <c r="R3" i="16"/>
  <c r="E4" i="16"/>
  <c r="K5" i="16"/>
  <c r="L4" i="16"/>
  <c r="L3" i="16"/>
  <c r="L9" i="24" l="1"/>
  <c r="K10" i="24"/>
  <c r="R10" i="24"/>
  <c r="Q11" i="24"/>
  <c r="F9" i="24"/>
  <c r="E10" i="24"/>
  <c r="R4" i="16"/>
  <c r="Q5" i="16"/>
  <c r="F4" i="16"/>
  <c r="E5" i="16"/>
  <c r="K6" i="16"/>
  <c r="L5" i="16"/>
  <c r="E11" i="24" l="1"/>
  <c r="F10" i="24"/>
  <c r="L10" i="24"/>
  <c r="K11" i="24"/>
  <c r="R11" i="24"/>
  <c r="Q12" i="24"/>
  <c r="Q6" i="16"/>
  <c r="R5" i="16"/>
  <c r="F5" i="16"/>
  <c r="E6" i="16"/>
  <c r="L6" i="16"/>
  <c r="K7" i="16"/>
  <c r="D14" i="3"/>
  <c r="H14" i="1"/>
  <c r="I14" i="1"/>
  <c r="G14" i="1"/>
  <c r="R12" i="24" l="1"/>
  <c r="Q13" i="24"/>
  <c r="K12" i="24"/>
  <c r="L11" i="24"/>
  <c r="E12" i="24"/>
  <c r="F11" i="24"/>
  <c r="Q7" i="16"/>
  <c r="R6" i="16"/>
  <c r="E7" i="16"/>
  <c r="F6" i="16"/>
  <c r="L7" i="16"/>
  <c r="K8" i="16"/>
  <c r="F12" i="24" l="1"/>
  <c r="E13" i="24"/>
  <c r="L12" i="24"/>
  <c r="K13" i="24"/>
  <c r="R13" i="24"/>
  <c r="Q14" i="24"/>
  <c r="Q8" i="16"/>
  <c r="R7" i="16"/>
  <c r="E8" i="16"/>
  <c r="F7" i="16"/>
  <c r="K9" i="16"/>
  <c r="L8" i="16"/>
  <c r="Q15" i="24" l="1"/>
  <c r="R14" i="24"/>
  <c r="K14" i="24"/>
  <c r="L13" i="24"/>
  <c r="E14" i="24"/>
  <c r="F13" i="24"/>
  <c r="Q9" i="16"/>
  <c r="R8" i="16"/>
  <c r="E9" i="16"/>
  <c r="F8" i="16"/>
  <c r="K10" i="16"/>
  <c r="L9" i="16"/>
  <c r="H9" i="1"/>
  <c r="H32" i="1" s="1"/>
  <c r="I9" i="1"/>
  <c r="I32" i="1" s="1"/>
  <c r="G9" i="1"/>
  <c r="G32" i="1" s="1"/>
  <c r="F14" i="24" l="1"/>
  <c r="E15" i="24"/>
  <c r="L14" i="24"/>
  <c r="K15" i="24"/>
  <c r="R15" i="24"/>
  <c r="Q16" i="24"/>
  <c r="Q10" i="16"/>
  <c r="R9" i="16"/>
  <c r="E10" i="16"/>
  <c r="F9" i="16"/>
  <c r="K11" i="16"/>
  <c r="L10" i="16"/>
  <c r="R16" i="24" l="1"/>
  <c r="Q17" i="24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K16" i="24"/>
  <c r="L15" i="24"/>
  <c r="E16" i="24"/>
  <c r="F15" i="24"/>
  <c r="Q11" i="16"/>
  <c r="R10" i="16"/>
  <c r="E11" i="16"/>
  <c r="F10" i="16"/>
  <c r="K12" i="16"/>
  <c r="L11" i="16"/>
  <c r="F16" i="24" l="1"/>
  <c r="E17" i="24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E32" i="24" s="1"/>
  <c r="E33" i="24" s="1"/>
  <c r="E34" i="24" s="1"/>
  <c r="E35" i="24" s="1"/>
  <c r="E36" i="24" s="1"/>
  <c r="E37" i="24" s="1"/>
  <c r="E38" i="24" s="1"/>
  <c r="E39" i="24" s="1"/>
  <c r="E40" i="24" s="1"/>
  <c r="E41" i="24" s="1"/>
  <c r="E42" i="24" s="1"/>
  <c r="E43" i="24" s="1"/>
  <c r="E44" i="24" s="1"/>
  <c r="E45" i="24" s="1"/>
  <c r="K17" i="24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L16" i="24"/>
  <c r="Q12" i="16"/>
  <c r="R11" i="16"/>
  <c r="E12" i="16"/>
  <c r="F11" i="16"/>
  <c r="L12" i="16"/>
  <c r="K13" i="16"/>
  <c r="Q13" i="16" l="1"/>
  <c r="R12" i="16"/>
  <c r="E13" i="16"/>
  <c r="F12" i="16"/>
  <c r="L13" i="16"/>
  <c r="K14" i="16"/>
  <c r="Q14" i="16" l="1"/>
  <c r="R13" i="16"/>
  <c r="E14" i="16"/>
  <c r="F13" i="16"/>
  <c r="K15" i="16"/>
  <c r="L14" i="16"/>
  <c r="Q15" i="16" l="1"/>
  <c r="R14" i="16"/>
  <c r="E15" i="16"/>
  <c r="F14" i="16"/>
  <c r="L15" i="16"/>
  <c r="K16" i="16"/>
  <c r="Q16" i="16" l="1"/>
  <c r="R15" i="16"/>
  <c r="E16" i="16"/>
  <c r="F15" i="16"/>
  <c r="K17" i="16"/>
  <c r="L16" i="16"/>
  <c r="Q17" i="16" l="1"/>
  <c r="R16" i="16"/>
  <c r="E17" i="16"/>
  <c r="F16" i="16"/>
  <c r="K18" i="16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L17" i="16"/>
  <c r="Q18" i="16" l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R17" i="16"/>
  <c r="E18" i="16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F17" i="16"/>
</calcChain>
</file>

<file path=xl/sharedStrings.xml><?xml version="1.0" encoding="utf-8"?>
<sst xmlns="http://schemas.openxmlformats.org/spreadsheetml/2006/main" count="1014" uniqueCount="165">
  <si>
    <t>CUSCO</t>
  </si>
  <si>
    <t>III-1</t>
  </si>
  <si>
    <t>HOSPITAL GOYENECHE</t>
  </si>
  <si>
    <t>AREQUIPA</t>
  </si>
  <si>
    <t>INSTITUTO NACIONAL DE ENFERMEDADES NEOPLASICAS</t>
  </si>
  <si>
    <t>LIMA</t>
  </si>
  <si>
    <t>III-2</t>
  </si>
  <si>
    <t>INSTITUTO REGIONAL DE ENFERMEDADES NEOPLÁSICAS - IREN CENTRO</t>
  </si>
  <si>
    <t>JUNIN</t>
  </si>
  <si>
    <t>II-E</t>
  </si>
  <si>
    <t>INSTITUTO REGIONAL DE ENFERMEDADES NEOPLASICAS - IREN NORTE</t>
  </si>
  <si>
    <t>LA LIBERTAD</t>
  </si>
  <si>
    <t>INSTITUTO REGIONAL DE ENFERMEDADES NEOPLASICAS - IREN SUR</t>
  </si>
  <si>
    <t>NOMBRE DEL ESTABLECIMIENTO</t>
  </si>
  <si>
    <t>DEPARTAMENTO</t>
  </si>
  <si>
    <t>CAT</t>
  </si>
  <si>
    <t>ACELERADOR LINEAL</t>
  </si>
  <si>
    <t>UNIDAD DE COBALTO</t>
  </si>
  <si>
    <t>EQUIPO DE BRAQUITERAPIA</t>
  </si>
  <si>
    <t>EQUIPO DE RADIOTERAPIA EXTERNA</t>
  </si>
  <si>
    <t>Distritos</t>
  </si>
  <si>
    <t>AMAZONAS</t>
  </si>
  <si>
    <t>ANCASH</t>
  </si>
  <si>
    <t>APURIMAC</t>
  </si>
  <si>
    <t>AYACUCHO</t>
  </si>
  <si>
    <t>CAJAMARCA</t>
  </si>
  <si>
    <t>CALLAO</t>
  </si>
  <si>
    <t>HUANCAVELICA</t>
  </si>
  <si>
    <t>HUANUCO</t>
  </si>
  <si>
    <t>ICA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</si>
  <si>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</si>
  <si>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</si>
  <si>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</si>
  <si>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</si>
  <si>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</si>
  <si>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</si>
  <si>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</si>
  <si>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</si>
  <si>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</si>
  <si>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</si>
  <si>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</si>
  <si>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RADIOTERAPIA EXTERNA</t>
  </si>
  <si>
    <t>BRAQUITERAPIA</t>
  </si>
  <si>
    <t>RT Externa</t>
  </si>
  <si>
    <t>Braquiterapia</t>
  </si>
  <si>
    <t>Dias de trabajo</t>
  </si>
  <si>
    <t>Diferencia</t>
  </si>
  <si>
    <t>HG</t>
  </si>
  <si>
    <t>INEN</t>
  </si>
  <si>
    <t>IREN.CENTRO</t>
  </si>
  <si>
    <t>IREN.NORTE</t>
  </si>
  <si>
    <t>IREN.SUR</t>
  </si>
  <si>
    <t>SIGLAS IPRESS</t>
  </si>
  <si>
    <t>MAMA</t>
  </si>
  <si>
    <t>PROSTATA</t>
  </si>
  <si>
    <t>COLORECTAL</t>
  </si>
  <si>
    <t>CERVICAL</t>
  </si>
  <si>
    <t>PULMON</t>
  </si>
  <si>
    <t>ESTOMAGO</t>
  </si>
  <si>
    <t>TIROIDES</t>
  </si>
  <si>
    <t>CUERPO UTERINO</t>
  </si>
  <si>
    <t>CABEZA Y CUELLO</t>
  </si>
  <si>
    <t>LINFOMA NO-HODGKIN</t>
  </si>
  <si>
    <t>Aplicaciones necesarias</t>
  </si>
  <si>
    <t>Aplicaciones</t>
  </si>
  <si>
    <t>SISTEMA DE SALUD</t>
  </si>
  <si>
    <t>MINSA</t>
  </si>
  <si>
    <t>ESSALUD</t>
  </si>
  <si>
    <t>HOSPITAL DE ALTA COMPLEJIDAD DE LA LIBERTAD VIRGEN DE LA PUERTA</t>
  </si>
  <si>
    <t>HOSPITAL NACIONAL EDGARDO REBAGLIATI MARTINS</t>
  </si>
  <si>
    <t>PRIVADO</t>
  </si>
  <si>
    <t>ALIADA</t>
  </si>
  <si>
    <t>AUNA CLÍNICA DELGADO</t>
  </si>
  <si>
    <t>CLINICA AUNA SEDE CHICLAYO</t>
  </si>
  <si>
    <t>CLINICA MONTE SINAI JULIACA</t>
  </si>
  <si>
    <t>CENTRO ONCOLOGICO RADIOTERAPICA</t>
  </si>
  <si>
    <t>CREO CLINICA RENAL Y ONCOLOGICA</t>
  </si>
  <si>
    <t>CLINICA RICARDO PALMA</t>
  </si>
  <si>
    <t>CLINICA SAN GABRIEL</t>
  </si>
  <si>
    <t>CLINICA SAN PABLO</t>
  </si>
  <si>
    <t>CENTRO DE TRATAMIENTO DEL CANCER ONCORAD</t>
  </si>
  <si>
    <t>ONCORAD</t>
  </si>
  <si>
    <t>III-E</t>
  </si>
  <si>
    <t>I-3</t>
  </si>
  <si>
    <t>II-2</t>
  </si>
  <si>
    <t>I-2</t>
  </si>
  <si>
    <t>HACVP</t>
  </si>
  <si>
    <t>HNERM</t>
  </si>
  <si>
    <t>Aliada</t>
  </si>
  <si>
    <t>Auna</t>
  </si>
  <si>
    <t>CACH</t>
  </si>
  <si>
    <t>CMSJ</t>
  </si>
  <si>
    <t>COR</t>
  </si>
  <si>
    <t>CRO</t>
  </si>
  <si>
    <t>CRP</t>
  </si>
  <si>
    <t>CSG</t>
  </si>
  <si>
    <t>CSP</t>
  </si>
  <si>
    <t>CTDO</t>
  </si>
  <si>
    <t>Oncorad</t>
  </si>
  <si>
    <t>SC</t>
  </si>
  <si>
    <t>Atendidos por día</t>
  </si>
  <si>
    <t>Aplicaciones disponibles por año</t>
  </si>
  <si>
    <t>HOSPITAL NACIONAL III-1 CARLOS ALBERTO SEGUÍN ESCOBEDO</t>
  </si>
  <si>
    <t>HNCASE</t>
  </si>
  <si>
    <t>CLINICA SAN PABLO AREQUIPA</t>
  </si>
  <si>
    <t>ONCOSUR</t>
  </si>
  <si>
    <t>CSPA</t>
  </si>
  <si>
    <t>Oncosur</t>
  </si>
  <si>
    <t>Oncosalud</t>
  </si>
  <si>
    <t>ONCOSALUD</t>
  </si>
  <si>
    <t>ANHO</t>
  </si>
  <si>
    <t>-</t>
  </si>
  <si>
    <t>ESTIMACIÓN DE COMPRA (uno por año)</t>
  </si>
  <si>
    <t>1(*)</t>
  </si>
  <si>
    <t>(*): Instalación nueva pero es una maquina antigua (2012)</t>
  </si>
  <si>
    <t>Equipos activos</t>
  </si>
  <si>
    <t>Equipo activos</t>
  </si>
  <si>
    <t>Anho</t>
  </si>
  <si>
    <t>DPTO</t>
  </si>
  <si>
    <t>EsSalud</t>
  </si>
  <si>
    <t>Privados</t>
  </si>
  <si>
    <t>Total</t>
  </si>
  <si>
    <t>AL</t>
  </si>
  <si>
    <t>UC</t>
  </si>
  <si>
    <t>Población</t>
  </si>
  <si>
    <t>Población Onco.</t>
  </si>
  <si>
    <t>Equipos 
adicionales</t>
  </si>
  <si>
    <t>RE</t>
  </si>
  <si>
    <t>BQ</t>
  </si>
  <si>
    <t>Departamentos</t>
  </si>
  <si>
    <t>Total de
Equipos</t>
  </si>
  <si>
    <t>Poblacion</t>
  </si>
  <si>
    <t>Incidencia</t>
  </si>
  <si>
    <t>RT</t>
  </si>
  <si>
    <t>POBLACION</t>
  </si>
  <si>
    <t>Prediction</t>
  </si>
  <si>
    <t>POR INCIDENCIA</t>
  </si>
  <si>
    <t>POR CASOS NUEVOS</t>
  </si>
  <si>
    <t>Pacientes</t>
  </si>
  <si>
    <t>Equipos necesarios Inc</t>
  </si>
  <si>
    <t>Dif_Eq_Inc</t>
  </si>
  <si>
    <t>Equipos necesarios CN</t>
  </si>
  <si>
    <t>Dif_Eq_CN</t>
  </si>
  <si>
    <t>Dias_Utiles</t>
  </si>
  <si>
    <t>Apli_dia</t>
  </si>
  <si>
    <t>Ind_Uso</t>
  </si>
  <si>
    <t>Apli_nec_pct</t>
  </si>
  <si>
    <t>Incidencia (10 neoplasias)</t>
  </si>
  <si>
    <t>AsIR (10 neoplasias)</t>
  </si>
  <si>
    <t>.</t>
  </si>
  <si>
    <t>Total 10 Neoplasias</t>
  </si>
  <si>
    <t>Aplicaciones por paciente RE</t>
  </si>
  <si>
    <t>Equipos Necesarios</t>
  </si>
  <si>
    <t>Apli_dia_RE</t>
  </si>
  <si>
    <t>Apli_dia_BQ</t>
  </si>
  <si>
    <t>Aplicaciones por paciente BQ</t>
  </si>
  <si>
    <t>Active devices</t>
  </si>
  <si>
    <t>Required devices</t>
  </si>
  <si>
    <t>Acquired</t>
  </si>
  <si>
    <t>Accumulated</t>
  </si>
  <si>
    <t>Active</t>
  </si>
  <si>
    <t>Acquisition projection</t>
  </si>
  <si>
    <t>Sum</t>
  </si>
  <si>
    <t>Year</t>
  </si>
  <si>
    <t>Healthcare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</si>
</sst>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_ ;_ * \-#,##0_ ;_ * &quot;-&quot;??_ ;_ @_ "/>
    <numFmt numFmtId="165" formatCode="_-* #,##0_-;\-* #,##0_-;_-* &quot;-&quot;??_-;_-@_-"/>
    <numFmt numFmtId="166" formatCode="0.0"/>
    <numFmt numFmtId="168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18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"/>
      <family val="2"/>
    </font>
    <font>
      <b/>
      <sz val="10.3"/>
      <color theme="0"/>
      <name val="Arial"/>
      <family val="2"/>
    </font>
    <font>
      <sz val="9.5"/>
      <color rgb="FF000000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9"/>
      <color indexed="18"/>
      <name val="Arial"/>
      <family val="2"/>
    </font>
    <font>
      <sz val="8"/>
      <color theme="1"/>
      <name val="Arial"/>
      <family val="2"/>
    </font>
    <font>
      <b/>
      <sz val="10.5"/>
      <color theme="0"/>
      <name val="Arial"/>
      <family val="2"/>
    </font>
    <font>
      <b/>
      <sz val="9.5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9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1" borderId="1" xfId="0" applyFill="1" applyBorder="1"/>
    <xf numFmtId="0" fontId="0" fillId="8" borderId="1" xfId="0" applyFill="1" applyBorder="1"/>
    <xf numFmtId="0" fontId="3" fillId="12" borderId="2" xfId="0" applyFont="1" applyFill="1" applyBorder="1" applyAlignment="1">
      <alignment horizontal="center"/>
    </xf>
    <xf numFmtId="0" fontId="13" fillId="12" borderId="2" xfId="0" applyFont="1" applyFill="1" applyBorder="1" applyAlignment="1">
      <alignment horizontal="center"/>
    </xf>
    <xf numFmtId="0" fontId="14" fillId="0" borderId="0" xfId="0" applyFont="1"/>
    <xf numFmtId="165" fontId="2" fillId="4" borderId="10" xfId="1" applyNumberFormat="1" applyFont="1" applyFill="1" applyBorder="1" applyAlignment="1">
      <alignment horizontal="center"/>
    </xf>
    <xf numFmtId="165" fontId="2" fillId="4" borderId="11" xfId="1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9" borderId="4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165" fontId="2" fillId="4" borderId="15" xfId="1" applyNumberFormat="1" applyFont="1" applyFill="1" applyBorder="1" applyAlignment="1">
      <alignment horizontal="center"/>
    </xf>
    <xf numFmtId="165" fontId="2" fillId="4" borderId="16" xfId="1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165" fontId="10" fillId="0" borderId="1" xfId="1" applyNumberFormat="1" applyFont="1" applyBorder="1" applyAlignment="1">
      <alignment vertical="center"/>
    </xf>
    <xf numFmtId="165" fontId="6" fillId="0" borderId="1" xfId="1" applyNumberFormat="1" applyFont="1" applyBorder="1" applyAlignment="1">
      <alignment vertical="center"/>
    </xf>
    <xf numFmtId="165" fontId="10" fillId="0" borderId="1" xfId="1" applyNumberFormat="1" applyFont="1" applyBorder="1" applyAlignment="1">
      <alignment vertical="center" wrapText="1"/>
    </xf>
    <xf numFmtId="165" fontId="10" fillId="0" borderId="1" xfId="1" applyNumberFormat="1" applyFont="1" applyFill="1" applyBorder="1" applyAlignment="1">
      <alignment vertical="center"/>
    </xf>
    <xf numFmtId="166" fontId="11" fillId="9" borderId="1" xfId="0" applyNumberFormat="1" applyFont="1" applyFill="1" applyBorder="1" applyAlignment="1">
      <alignment horizontal="center" vertical="center" wrapText="1"/>
    </xf>
    <xf numFmtId="166" fontId="11" fillId="7" borderId="1" xfId="0" applyNumberFormat="1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/>
    </xf>
    <xf numFmtId="165" fontId="0" fillId="0" borderId="0" xfId="0" applyNumberFormat="1"/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8" fillId="6" borderId="20" xfId="0" applyFont="1" applyFill="1" applyBorder="1"/>
    <xf numFmtId="0" fontId="8" fillId="6" borderId="21" xfId="0" applyFont="1" applyFill="1" applyBorder="1"/>
    <xf numFmtId="0" fontId="8" fillId="6" borderId="22" xfId="0" applyFont="1" applyFill="1" applyBorder="1"/>
    <xf numFmtId="0" fontId="8" fillId="6" borderId="2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165" fontId="9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18" borderId="1" xfId="0" applyFill="1" applyBorder="1"/>
    <xf numFmtId="3" fontId="0" fillId="0" borderId="0" xfId="0" applyNumberFormat="1"/>
    <xf numFmtId="3" fontId="0" fillId="0" borderId="1" xfId="0" applyNumberFormat="1" applyBorder="1"/>
    <xf numFmtId="0" fontId="0" fillId="21" borderId="1" xfId="0" applyFill="1" applyBorder="1"/>
    <xf numFmtId="0" fontId="0" fillId="19" borderId="1" xfId="0" applyFill="1" applyBorder="1"/>
    <xf numFmtId="0" fontId="19" fillId="20" borderId="1" xfId="0" applyFont="1" applyFill="1" applyBorder="1"/>
    <xf numFmtId="0" fontId="0" fillId="20" borderId="1" xfId="0" applyFill="1" applyBorder="1"/>
    <xf numFmtId="0" fontId="15" fillId="5" borderId="30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33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0" borderId="3" xfId="0" applyBorder="1"/>
    <xf numFmtId="0" fontId="0" fillId="0" borderId="2" xfId="0" applyBorder="1"/>
    <xf numFmtId="0" fontId="0" fillId="0" borderId="31" xfId="0" applyBorder="1"/>
    <xf numFmtId="0" fontId="0" fillId="0" borderId="3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168" fontId="0" fillId="0" borderId="0" xfId="0" applyNumberFormat="1"/>
    <xf numFmtId="0" fontId="0" fillId="17" borderId="3" xfId="0" applyFill="1" applyBorder="1"/>
    <xf numFmtId="1" fontId="0" fillId="0" borderId="2" xfId="0" applyNumberFormat="1" applyBorder="1"/>
    <xf numFmtId="0" fontId="0" fillId="17" borderId="31" xfId="0" applyFill="1" applyBorder="1"/>
    <xf numFmtId="1" fontId="0" fillId="0" borderId="32" xfId="0" applyNumberFormat="1" applyBorder="1"/>
    <xf numFmtId="1" fontId="0" fillId="10" borderId="2" xfId="0" applyNumberFormat="1" applyFill="1" applyBorder="1"/>
    <xf numFmtId="1" fontId="0" fillId="0" borderId="1" xfId="0" applyNumberFormat="1" applyBorder="1"/>
    <xf numFmtId="0" fontId="17" fillId="14" borderId="2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164" fontId="7" fillId="13" borderId="13" xfId="1" applyNumberFormat="1" applyFont="1" applyFill="1" applyBorder="1" applyAlignment="1">
      <alignment horizontal="center" vertical="center" wrapText="1"/>
    </xf>
    <xf numFmtId="164" fontId="7" fillId="13" borderId="8" xfId="1" applyNumberFormat="1" applyFont="1" applyFill="1" applyBorder="1" applyAlignment="1">
      <alignment horizontal="center" vertical="center" wrapText="1"/>
    </xf>
    <xf numFmtId="0" fontId="7" fillId="13" borderId="28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5" fillId="13" borderId="29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16" borderId="5" xfId="0" applyFont="1" applyFill="1" applyBorder="1" applyAlignment="1">
      <alignment horizontal="center" vertical="center" wrapText="1"/>
    </xf>
    <xf numFmtId="0" fontId="11" fillId="16" borderId="14" xfId="0" applyFont="1" applyFill="1" applyBorder="1" applyAlignment="1">
      <alignment horizontal="center" vertical="center" wrapText="1"/>
    </xf>
    <xf numFmtId="0" fontId="11" fillId="16" borderId="6" xfId="0" applyFont="1" applyFill="1" applyBorder="1" applyAlignment="1">
      <alignment horizontal="center" vertical="center" wrapText="1"/>
    </xf>
    <xf numFmtId="165" fontId="10" fillId="16" borderId="5" xfId="1" applyNumberFormat="1" applyFont="1" applyFill="1" applyBorder="1" applyAlignment="1">
      <alignment horizontal="center" vertical="center"/>
    </xf>
    <xf numFmtId="165" fontId="10" fillId="16" borderId="14" xfId="1" applyNumberFormat="1" applyFont="1" applyFill="1" applyBorder="1" applyAlignment="1">
      <alignment horizontal="center" vertical="center"/>
    </xf>
    <xf numFmtId="165" fontId="10" fillId="16" borderId="6" xfId="1" applyNumberFormat="1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63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.5"/>
        <color theme="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BC8FDD"/>
      <color rgb="FF70AD47"/>
      <color rgb="FFBF8F00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'Eq.Act-RE'!$D$2</c:f>
              <c:strCache>
                <c:ptCount val="1"/>
                <c:pt idx="0">
                  <c:v>Acquired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'Eq.Act-RE'!$B$3:$C$31</c15:sqref>
                  </c15:fullRef>
                  <c15:levelRef>
                    <c15:sqref>'Eq.Act-RE'!$C$3:$C$31</c15:sqref>
                  </c15:levelRef>
                </c:ext>
              </c:extLst>
              <c:f>'Eq.Act-RE'!$C$3:$C$31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'Eq.Act-RE'!$D$3:$D$31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7-4AEE-B311-2650B5AC5BA6}"/>
            </c:ext>
          </c:extLst>
        </c:ser>
        <c:ser>
          <c:idx val="1"/>
          <c:order val="1"/>
          <c:tx>
            <c:strRef>
              <c:f>'Eq.Act-RE'!$E$2</c:f>
              <c:strCache>
                <c:ptCount val="1"/>
                <c:pt idx="0">
                  <c:v>Accumulated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'Eq.Act-RE'!$B$3:$C$31</c15:sqref>
                  </c15:fullRef>
                  <c15:levelRef>
                    <c15:sqref>'Eq.Act-RE'!$C$3:$C$31</c15:sqref>
                  </c15:levelRef>
                </c:ext>
              </c:extLst>
              <c:f>'Eq.Act-RE'!$C$3:$C$31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'Eq.Act-RE'!$E$3:$E$31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7-4AEE-B311-2650B5AC5BA6}"/>
            </c:ext>
          </c:extLst>
        </c:ser>
        <c:ser>
          <c:idx val="2"/>
          <c:order val="2"/>
          <c:tx>
            <c:strRef>
              <c:f>'Eq.Act-RE'!$F$2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EC7-4AEE-B311-2650B5AC5BA6}"/>
                </c:ext>
              </c:extLst>
            </c:dLbl>
            <c:dLbl>
              <c:idx val="2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C7-4AEE-B311-2650B5AC5BA6}"/>
                </c:ext>
              </c:extLst>
            </c:dLbl>
            <c:dLbl>
              <c:idx val="2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EC7-4AEE-B311-2650B5AC5BA6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000" b="1" i="0" u="none" strike="noStrike" kern="1200" baseline="0">
                    <a:solidFill>
                      <a:sysClr val="window" lastClr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'Eq.Act-RE'!$B$3:$C$31</c15:sqref>
                  </c15:fullRef>
                  <c15:levelRef>
                    <c15:sqref>'Eq.Act-RE'!$C$3:$C$31</c15:sqref>
                  </c15:levelRef>
                </c:ext>
              </c:extLst>
              <c:f>'Eq.Act-RE'!$C$3:$C$31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'Eq.Act-RE'!$F$3:$F$31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9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7-4AEE-B311-2650B5AC5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572528"/>
        <c:axId val="1881573008"/>
      </c:barChart>
      <c:catAx>
        <c:axId val="188157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1573008"/>
        <c:crosses val="autoZero"/>
        <c:auto val="1"/>
        <c:lblAlgn val="ctr"/>
        <c:lblOffset val="100"/>
        <c:noMultiLvlLbl val="0"/>
      </c:catAx>
      <c:valAx>
        <c:axId val="18815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157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'Eq.Act-RE'!$J$2</c:f>
              <c:strCache>
                <c:ptCount val="1"/>
                <c:pt idx="0">
                  <c:v>Acquired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'Eq.Act-RE'!$H$3:$I$31</c15:sqref>
                  </c15:fullRef>
                  <c15:levelRef>
                    <c15:sqref>'Eq.Act-RE'!$I$3:$I$31</c15:sqref>
                  </c15:levelRef>
                </c:ext>
              </c:extLst>
              <c:f>'Eq.Act-RE'!$I$3:$I$31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'Eq.Act-RE'!$J$3:$J$31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D-4F74-A8C0-1F09B4B311E6}"/>
            </c:ext>
          </c:extLst>
        </c:ser>
        <c:ser>
          <c:idx val="1"/>
          <c:order val="1"/>
          <c:tx>
            <c:strRef>
              <c:f>'Eq.Act-RE'!$K$2</c:f>
              <c:strCache>
                <c:ptCount val="1"/>
                <c:pt idx="0">
                  <c:v>Accumulated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'Eq.Act-RE'!$H$3:$I$31</c15:sqref>
                  </c15:fullRef>
                  <c15:levelRef>
                    <c15:sqref>'Eq.Act-RE'!$I$3:$I$31</c15:sqref>
                  </c15:levelRef>
                </c:ext>
              </c:extLst>
              <c:f>'Eq.Act-RE'!$I$3:$I$31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'Eq.Act-RE'!$K$3:$K$31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D-4F74-A8C0-1F09B4B311E6}"/>
            </c:ext>
          </c:extLst>
        </c:ser>
        <c:ser>
          <c:idx val="2"/>
          <c:order val="2"/>
          <c:tx>
            <c:strRef>
              <c:f>'Eq.Act-RE'!$L$2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BD-4F74-A8C0-1F09B4B311E6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'Eq.Act-RE'!$H$3:$I$31</c15:sqref>
                  </c15:fullRef>
                  <c15:levelRef>
                    <c15:sqref>'Eq.Act-RE'!$I$3:$I$31</c15:sqref>
                  </c15:levelRef>
                </c:ext>
              </c:extLst>
              <c:f>'Eq.Act-RE'!$I$3:$I$31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'Eq.Act-RE'!$L$3:$L$31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D-4F74-A8C0-1F09B4B3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414256"/>
        <c:axId val="1950416656"/>
      </c:barChart>
      <c:catAx>
        <c:axId val="195041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0416656"/>
        <c:crosses val="autoZero"/>
        <c:auto val="1"/>
        <c:lblAlgn val="ctr"/>
        <c:lblOffset val="100"/>
        <c:noMultiLvlLbl val="0"/>
      </c:catAx>
      <c:valAx>
        <c:axId val="19504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04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'Eq.Act-RE'!$P$2</c:f>
              <c:strCache>
                <c:ptCount val="1"/>
                <c:pt idx="0">
                  <c:v>Acquired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'Eq.Act-RE'!$N$3:$O$31</c15:sqref>
                  </c15:fullRef>
                  <c15:levelRef>
                    <c15:sqref>'Eq.Act-RE'!$O$3:$O$31</c15:sqref>
                  </c15:levelRef>
                </c:ext>
              </c:extLst>
              <c:f>'Eq.Act-RE'!$O$3:$O$31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'Eq.Act-RE'!$P$3:$P$31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5-4746-AF1E-ABA292BA7E11}"/>
            </c:ext>
          </c:extLst>
        </c:ser>
        <c:ser>
          <c:idx val="1"/>
          <c:order val="1"/>
          <c:tx>
            <c:strRef>
              <c:f>'Eq.Act-RE'!$Q$2</c:f>
              <c:strCache>
                <c:ptCount val="1"/>
                <c:pt idx="0">
                  <c:v>Accumulated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'Eq.Act-RE'!$N$3:$O$31</c15:sqref>
                  </c15:fullRef>
                  <c15:levelRef>
                    <c15:sqref>'Eq.Act-RE'!$O$3:$O$31</c15:sqref>
                  </c15:levelRef>
                </c:ext>
              </c:extLst>
              <c:f>'Eq.Act-RE'!$O$3:$O$31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'Eq.Act-RE'!$Q$3:$Q$31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9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5-4746-AF1E-ABA292BA7E11}"/>
            </c:ext>
          </c:extLst>
        </c:ser>
        <c:ser>
          <c:idx val="2"/>
          <c:order val="2"/>
          <c:tx>
            <c:strRef>
              <c:f>'Eq.Act-RE'!$R$2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555-4746-AF1E-ABA292BA7E11}"/>
                </c:ext>
              </c:extLst>
            </c:dLbl>
            <c:dLbl>
              <c:idx val="2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555-4746-AF1E-ABA292BA7E11}"/>
                </c:ext>
              </c:extLst>
            </c:dLbl>
            <c:dLbl>
              <c:idx val="2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555-4746-AF1E-ABA292BA7E11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'Eq.Act-RE'!$N$3:$O$31</c15:sqref>
                  </c15:fullRef>
                  <c15:levelRef>
                    <c15:sqref>'Eq.Act-RE'!$O$3:$O$31</c15:sqref>
                  </c15:levelRef>
                </c:ext>
              </c:extLst>
              <c:f>'Eq.Act-RE'!$O$3:$O$31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'Eq.Act-RE'!$R$3:$R$31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9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16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18</c:v>
                </c:pt>
                <c:pt idx="27">
                  <c:v>17</c:v>
                </c:pt>
                <c:pt idx="2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55-4746-AF1E-ABA292BA7E11}"/>
            </c:ext>
          </c:extLst>
        </c:ser>
        <c:ser>
          <c:idx val="3"/>
          <c:order val="3"/>
          <c:tx>
            <c:strRef>
              <c:f>'Eq.Act-RE'!$S$2</c:f>
              <c:strCache>
                <c:ptCount val="1"/>
                <c:pt idx="0">
                  <c:v>Acquisition projection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'Eq.Act-RE'!$N$3:$O$31</c15:sqref>
                  </c15:fullRef>
                  <c15:levelRef>
                    <c15:sqref>'Eq.Act-RE'!$O$3:$O$31</c15:sqref>
                  </c15:levelRef>
                </c:ext>
              </c:extLst>
              <c:f>'Eq.Act-RE'!$O$3:$O$31</c:f>
              <c:strCache>
                <c:ptCount val="2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</c:strCache>
            </c:strRef>
          </c:cat>
          <c:val>
            <c:numRef>
              <c:f>'Eq.Act-RE'!$S$3:$S$31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55-4746-AF1E-ABA292BA7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954736"/>
        <c:axId val="1883951376"/>
      </c:barChart>
      <c:catAx>
        <c:axId val="188395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951376"/>
        <c:crosses val="autoZero"/>
        <c:auto val="1"/>
        <c:lblAlgn val="ctr"/>
        <c:lblOffset val="100"/>
        <c:noMultiLvlLbl val="0"/>
      </c:catAx>
      <c:valAx>
        <c:axId val="188395137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9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'Eq.Act-BQ'!$D$2</c:f>
              <c:strCache>
                <c:ptCount val="1"/>
                <c:pt idx="0">
                  <c:v>Acquired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'Eq.Act-BQ'!$B$3:$C$30</c15:sqref>
                  </c15:fullRef>
                  <c15:levelRef>
                    <c15:sqref>'Eq.Act-BQ'!$C$3:$C$30</c15:sqref>
                  </c15:levelRef>
                </c:ext>
              </c:extLst>
              <c:f>'Eq.Act-BQ'!$C$3:$C$30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'Eq.Act-BQ'!$D$3:$D$30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4-491B-B099-2FD371C2AF4F}"/>
            </c:ext>
          </c:extLst>
        </c:ser>
        <c:ser>
          <c:idx val="1"/>
          <c:order val="1"/>
          <c:tx>
            <c:strRef>
              <c:f>'Eq.Act-BQ'!$E$2</c:f>
              <c:strCache>
                <c:ptCount val="1"/>
                <c:pt idx="0">
                  <c:v>Accumulated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'Eq.Act-BQ'!$B$3:$C$30</c15:sqref>
                  </c15:fullRef>
                  <c15:levelRef>
                    <c15:sqref>'Eq.Act-BQ'!$C$3:$C$30</c15:sqref>
                  </c15:levelRef>
                </c:ext>
              </c:extLst>
              <c:f>'Eq.Act-BQ'!$C$3:$C$30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'Eq.Act-BQ'!$E$3:$E$30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4-491B-B099-2FD371C2AF4F}"/>
            </c:ext>
          </c:extLst>
        </c:ser>
        <c:ser>
          <c:idx val="2"/>
          <c:order val="2"/>
          <c:tx>
            <c:strRef>
              <c:f>'Eq.Act-BQ'!$F$2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B4-4012-B80B-6F6F8053D247}"/>
                </c:ext>
              </c:extLst>
            </c:dLbl>
            <c:dLbl>
              <c:idx val="2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B4-4012-B80B-6F6F8053D247}"/>
                </c:ext>
              </c:extLst>
            </c:dLbl>
            <c:dLbl>
              <c:idx val="2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B4-4012-B80B-6F6F8053D247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000" b="1" i="0" u="none" strike="noStrike" kern="1200" baseline="0">
                    <a:solidFill>
                      <a:sysClr val="window" lastClr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'Eq.Act-BQ'!$B$3:$C$30</c15:sqref>
                  </c15:fullRef>
                  <c15:levelRef>
                    <c15:sqref>'Eq.Act-BQ'!$C$3:$C$30</c15:sqref>
                  </c15:levelRef>
                </c:ext>
              </c:extLst>
              <c:f>'Eq.Act-BQ'!$C$3:$C$30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'Eq.Act-BQ'!$F$3:$F$30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34-491B-B099-2FD371C2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572528"/>
        <c:axId val="1881573008"/>
      </c:barChart>
      <c:catAx>
        <c:axId val="188157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1573008"/>
        <c:crosses val="autoZero"/>
        <c:auto val="1"/>
        <c:lblAlgn val="ctr"/>
        <c:lblOffset val="100"/>
        <c:noMultiLvlLbl val="0"/>
      </c:catAx>
      <c:valAx>
        <c:axId val="18815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157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'Eq.Act-BQ'!$J$2</c:f>
              <c:strCache>
                <c:ptCount val="1"/>
                <c:pt idx="0">
                  <c:v>Acquired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'Eq.Act-BQ'!$H$3:$I$30</c15:sqref>
                  </c15:fullRef>
                  <c15:levelRef>
                    <c15:sqref>'Eq.Act-BQ'!$I$3:$I$30</c15:sqref>
                  </c15:levelRef>
                </c:ext>
              </c:extLst>
              <c:f>'Eq.Act-BQ'!$I$3:$I$30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'Eq.Act-BQ'!$J$3:$J$30</c:f>
              <c:numCache>
                <c:formatCode>General</c:formatCode>
                <c:ptCount val="2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E-4ECC-91E4-45BF35C680EE}"/>
            </c:ext>
          </c:extLst>
        </c:ser>
        <c:ser>
          <c:idx val="1"/>
          <c:order val="1"/>
          <c:tx>
            <c:strRef>
              <c:f>'Eq.Act-BQ'!$K$2</c:f>
              <c:strCache>
                <c:ptCount val="1"/>
                <c:pt idx="0">
                  <c:v>Accumulated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'Eq.Act-BQ'!$H$3:$I$30</c15:sqref>
                  </c15:fullRef>
                  <c15:levelRef>
                    <c15:sqref>'Eq.Act-BQ'!$I$3:$I$30</c15:sqref>
                  </c15:levelRef>
                </c:ext>
              </c:extLst>
              <c:f>'Eq.Act-BQ'!$I$3:$I$30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'Eq.Act-BQ'!$K$3:$K$30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E-4ECC-91E4-45BF35C680EE}"/>
            </c:ext>
          </c:extLst>
        </c:ser>
        <c:ser>
          <c:idx val="2"/>
          <c:order val="2"/>
          <c:tx>
            <c:strRef>
              <c:f>'Eq.Act-BQ'!$L$2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43-4784-B4A6-1415F1D18368}"/>
                </c:ext>
              </c:extLst>
            </c:dLbl>
            <c:dLbl>
              <c:idx val="2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4E-4ECC-91E4-45BF35C680EE}"/>
                </c:ext>
              </c:extLst>
            </c:dLbl>
            <c:dLbl>
              <c:idx val="2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34E-4ECC-91E4-45BF35C680EE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'Eq.Act-BQ'!$H$3:$I$30</c15:sqref>
                  </c15:fullRef>
                  <c15:levelRef>
                    <c15:sqref>'Eq.Act-BQ'!$I$3:$I$30</c15:sqref>
                  </c15:levelRef>
                </c:ext>
              </c:extLst>
              <c:f>'Eq.Act-BQ'!$I$3:$I$30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'Eq.Act-BQ'!$L$3:$L$30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4E-4ECC-91E4-45BF35C68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414256"/>
        <c:axId val="1950416656"/>
      </c:barChart>
      <c:catAx>
        <c:axId val="195041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0416656"/>
        <c:crosses val="autoZero"/>
        <c:auto val="1"/>
        <c:lblAlgn val="ctr"/>
        <c:lblOffset val="100"/>
        <c:noMultiLvlLbl val="0"/>
      </c:catAx>
      <c:valAx>
        <c:axId val="195041665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041425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'Eq.Act-BQ'!$P$2</c:f>
              <c:strCache>
                <c:ptCount val="1"/>
                <c:pt idx="0">
                  <c:v>Acquired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'Eq.Act-BQ'!$N$3:$O$30</c15:sqref>
                  </c15:fullRef>
                  <c15:levelRef>
                    <c15:sqref>'Eq.Act-BQ'!$O$3:$O$30</c15:sqref>
                  </c15:levelRef>
                </c:ext>
              </c:extLst>
              <c:f>'Eq.Act-BQ'!$O$3:$O$30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'Eq.Act-BQ'!$P$3:$P$30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4-431A-A967-FD069C8C78BF}"/>
            </c:ext>
          </c:extLst>
        </c:ser>
        <c:ser>
          <c:idx val="1"/>
          <c:order val="1"/>
          <c:tx>
            <c:strRef>
              <c:f>'Eq.Act-BQ'!$Q$2</c:f>
              <c:strCache>
                <c:ptCount val="1"/>
                <c:pt idx="0">
                  <c:v>Accumulated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'Eq.Act-BQ'!$N$3:$O$30</c15:sqref>
                  </c15:fullRef>
                  <c15:levelRef>
                    <c15:sqref>'Eq.Act-BQ'!$O$3:$O$30</c15:sqref>
                  </c15:levelRef>
                </c:ext>
              </c:extLst>
              <c:f>'Eq.Act-BQ'!$O$3:$O$30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'Eq.Act-BQ'!$Q$3:$Q$30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4-431A-A967-FD069C8C78BF}"/>
            </c:ext>
          </c:extLst>
        </c:ser>
        <c:ser>
          <c:idx val="2"/>
          <c:order val="2"/>
          <c:tx>
            <c:strRef>
              <c:f>'Eq.Act-BQ'!$R$2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5A-4694-8D3D-CCBCC4E9D9F1}"/>
                </c:ext>
              </c:extLst>
            </c:dLbl>
            <c:dLbl>
              <c:idx val="2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5A-4694-8D3D-CCBCC4E9D9F1}"/>
                </c:ext>
              </c:extLst>
            </c:dLbl>
            <c:dLbl>
              <c:idx val="2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5A-4694-8D3D-CCBCC4E9D9F1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'Eq.Act-BQ'!$N$3:$O$30</c15:sqref>
                  </c15:fullRef>
                  <c15:levelRef>
                    <c15:sqref>'Eq.Act-BQ'!$O$3:$O$30</c15:sqref>
                  </c15:levelRef>
                </c:ext>
              </c:extLst>
              <c:f>'Eq.Act-BQ'!$O$3:$O$30</c:f>
              <c:strCache>
                <c:ptCount val="2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</c:strCache>
            </c:strRef>
          </c:cat>
          <c:val>
            <c:numRef>
              <c:f>'Eq.Act-BQ'!$R$3:$R$30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84-431A-A967-FD069C8C7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954736"/>
        <c:axId val="1883951376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'Eq.Act-BQ'!$S$2</c15:sqref>
                        </c15:formulaRef>
                      </c:ext>
                    </c:extLst>
                    <c:strCache>
                      <c:ptCount val="1"/>
                      <c:pt idx="0">
                        <c:v>Acquisition projection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'Eq.Act-BQ'!$N$3:$O$30</c15:sqref>
                        </c15:fullRef>
                        <c15:levelRef>
                          <c15:sqref>'Eq.Act-BQ'!$O$3:$O$30</c15:sqref>
                        </c15:levelRef>
                        <c15:formulaRef>
                          <c15:sqref>'Eq.Act-BQ'!$O$3:$O$30</c15:sqref>
                        </c15:formulaRef>
                      </c:ext>
                    </c:extLst>
                    <c:strCache>
                      <c:ptCount val="28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  <c:pt idx="5">
                        <c:v>2013</c:v>
                      </c:pt>
                      <c:pt idx="6">
                        <c:v>2014</c:v>
                      </c:pt>
                      <c:pt idx="7">
                        <c:v>2015</c:v>
                      </c:pt>
                      <c:pt idx="8">
                        <c:v>2016</c:v>
                      </c:pt>
                      <c:pt idx="9">
                        <c:v>2017</c:v>
                      </c:pt>
                      <c:pt idx="10">
                        <c:v>2018</c:v>
                      </c:pt>
                      <c:pt idx="11">
                        <c:v>2019</c:v>
                      </c:pt>
                      <c:pt idx="12">
                        <c:v>2020</c:v>
                      </c:pt>
                      <c:pt idx="13">
                        <c:v>2021</c:v>
                      </c:pt>
                      <c:pt idx="14">
                        <c:v>2022</c:v>
                      </c:pt>
                      <c:pt idx="15">
                        <c:v>2023</c:v>
                      </c:pt>
                      <c:pt idx="16">
                        <c:v>2024</c:v>
                      </c:pt>
                      <c:pt idx="17">
                        <c:v>2025</c:v>
                      </c:pt>
                      <c:pt idx="18">
                        <c:v>2026</c:v>
                      </c:pt>
                      <c:pt idx="19">
                        <c:v>2027</c:v>
                      </c:pt>
                      <c:pt idx="20">
                        <c:v>2028</c:v>
                      </c:pt>
                      <c:pt idx="21">
                        <c:v>2029</c:v>
                      </c:pt>
                      <c:pt idx="22">
                        <c:v>2030</c:v>
                      </c:pt>
                      <c:pt idx="23">
                        <c:v>2031</c:v>
                      </c:pt>
                      <c:pt idx="24">
                        <c:v>2032</c:v>
                      </c:pt>
                      <c:pt idx="25">
                        <c:v>2033</c:v>
                      </c:pt>
                      <c:pt idx="26">
                        <c:v>2034</c:v>
                      </c:pt>
                      <c:pt idx="27">
                        <c:v>2035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'Eq.Act-BQ'!$S$3:$S$30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D84-431A-A967-FD069C8C78BF}"/>
                  </c:ext>
                </c:extLst>
              </c15:ser>
            </c15:filteredBarSeries>
          </c:ext>
        </c:extLst>
      </c:barChart>
      <c:catAx>
        <c:axId val="188395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951376"/>
        <c:crosses val="autoZero"/>
        <c:auto val="1"/>
        <c:lblAlgn val="ctr"/>
        <c:lblOffset val="100"/>
        <c:noMultiLvlLbl val="0"/>
      </c:catAx>
      <c:valAx>
        <c:axId val="188395137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9547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ysClr val="windowText" lastClr="000000"/>
                </a:solidFill>
              </a:rPr>
              <a:t>Proyeccion de</a:t>
            </a:r>
            <a:r>
              <a:rPr lang="es-MX" baseline="0">
                <a:solidFill>
                  <a:sysClr val="windowText" lastClr="000000"/>
                </a:solidFill>
              </a:rPr>
              <a:t> Incidencia cruda (10 neoplasias) y crecimiento poblacional</a:t>
            </a:r>
            <a:endParaRPr lang="es-MX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CN_Proy!$Q$2</c:f>
              <c:strCache>
                <c:ptCount val="1"/>
                <c:pt idx="0">
                  <c:v>Incidencia (10 neoplasias)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5389308655699813E-2"/>
                  <c:y val="-4.84245069320181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60C-4FE5-BA0D-A75236A192C9}"/>
                </c:ext>
              </c:extLst>
            </c:dLbl>
            <c:dLbl>
              <c:idx val="5"/>
              <c:layout>
                <c:manualLayout>
                  <c:x val="-2.221092128936417E-2"/>
                  <c:y val="-4.79001342141954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0C-4FE5-BA0D-A75236A192C9}"/>
                </c:ext>
              </c:extLst>
            </c:dLbl>
            <c:dLbl>
              <c:idx val="10"/>
              <c:layout>
                <c:manualLayout>
                  <c:x val="-2.8567696022035544E-2"/>
                  <c:y val="-4.15135056974829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60C-4FE5-BA0D-A75236A192C9}"/>
                </c:ext>
              </c:extLst>
            </c:dLbl>
            <c:dLbl>
              <c:idx val="15"/>
              <c:layout>
                <c:manualLayout>
                  <c:x val="-3.0156889705203378E-2"/>
                  <c:y val="-5.05692859241549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0C-4FE5-BA0D-A75236A192C9}"/>
                </c:ext>
              </c:extLst>
            </c:dLbl>
            <c:dLbl>
              <c:idx val="20"/>
              <c:layout>
                <c:manualLayout>
                  <c:x val="-3.0194679980188887E-2"/>
                  <c:y val="-4.270642735935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60C-4FE5-BA0D-A75236A192C9}"/>
                </c:ext>
              </c:extLst>
            </c:dLbl>
            <c:dLbl>
              <c:idx val="25"/>
              <c:layout>
                <c:manualLayout>
                  <c:x val="-3.1783873663356721E-2"/>
                  <c:y val="-4.67101549242906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166468663978635E-2"/>
                      <c:h val="3.999734345845559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560C-4FE5-BA0D-A75236A192C9}"/>
                </c:ext>
              </c:extLst>
            </c:dLbl>
            <c:dLbl>
              <c:idx val="30"/>
              <c:layout>
                <c:manualLayout>
                  <c:x val="-3.3373067346524794E-2"/>
                  <c:y val="-2.9360668809554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60C-4FE5-BA0D-A75236A192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CN_Proy!$O$3:$O$33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CN_Proy!$Q$3:$Q$33</c:f>
              <c:numCache>
                <c:formatCode>General</c:formatCode>
                <c:ptCount val="31"/>
                <c:pt idx="0">
                  <c:v>128.30000000000001</c:v>
                </c:pt>
                <c:pt idx="1">
                  <c:v>131.1</c:v>
                </c:pt>
                <c:pt idx="2">
                  <c:v>133.5</c:v>
                </c:pt>
                <c:pt idx="3">
                  <c:v>136.1</c:v>
                </c:pt>
                <c:pt idx="4">
                  <c:v>138.9</c:v>
                </c:pt>
                <c:pt idx="5">
                  <c:v>142</c:v>
                </c:pt>
                <c:pt idx="6">
                  <c:v>144.4</c:v>
                </c:pt>
                <c:pt idx="7">
                  <c:v>147.19999999999999</c:v>
                </c:pt>
                <c:pt idx="8">
                  <c:v>150</c:v>
                </c:pt>
                <c:pt idx="9">
                  <c:v>153</c:v>
                </c:pt>
                <c:pt idx="10">
                  <c:v>156.9</c:v>
                </c:pt>
                <c:pt idx="11">
                  <c:v>159.19999999999999</c:v>
                </c:pt>
                <c:pt idx="12">
                  <c:v>162.5</c:v>
                </c:pt>
                <c:pt idx="13">
                  <c:v>165.9</c:v>
                </c:pt>
                <c:pt idx="14">
                  <c:v>169.4</c:v>
                </c:pt>
                <c:pt idx="15">
                  <c:v>173.7</c:v>
                </c:pt>
                <c:pt idx="16">
                  <c:v>176.8</c:v>
                </c:pt>
                <c:pt idx="17">
                  <c:v>180.7</c:v>
                </c:pt>
                <c:pt idx="18">
                  <c:v>184.8</c:v>
                </c:pt>
                <c:pt idx="19">
                  <c:v>189</c:v>
                </c:pt>
                <c:pt idx="20">
                  <c:v>192.1</c:v>
                </c:pt>
                <c:pt idx="21">
                  <c:v>197.8</c:v>
                </c:pt>
                <c:pt idx="22">
                  <c:v>202.4</c:v>
                </c:pt>
                <c:pt idx="23">
                  <c:v>207.2</c:v>
                </c:pt>
                <c:pt idx="24">
                  <c:v>212.1</c:v>
                </c:pt>
                <c:pt idx="25">
                  <c:v>217.2</c:v>
                </c:pt>
                <c:pt idx="26">
                  <c:v>222.5</c:v>
                </c:pt>
                <c:pt idx="27">
                  <c:v>228</c:v>
                </c:pt>
                <c:pt idx="28">
                  <c:v>233.6</c:v>
                </c:pt>
                <c:pt idx="29">
                  <c:v>239.4</c:v>
                </c:pt>
                <c:pt idx="30">
                  <c:v>245.5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0C-4FE5-BA0D-A75236A192C9}"/>
            </c:ext>
          </c:extLst>
        </c:ser>
        <c:ser>
          <c:idx val="2"/>
          <c:order val="2"/>
          <c:tx>
            <c:strRef>
              <c:f>CN_Proy!$R$2</c:f>
              <c:strCache>
                <c:ptCount val="1"/>
                <c:pt idx="0">
                  <c:v>AsIR (10 neoplasias)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CN_Proy!$R$3:$R$33</c:f>
              <c:numCache>
                <c:formatCode>General</c:formatCode>
                <c:ptCount val="31"/>
                <c:pt idx="0">
                  <c:v>162.69999999999999</c:v>
                </c:pt>
                <c:pt idx="1">
                  <c:v>162.69999999999999</c:v>
                </c:pt>
                <c:pt idx="2">
                  <c:v>162.69999999999999</c:v>
                </c:pt>
                <c:pt idx="3">
                  <c:v>162.69999999999999</c:v>
                </c:pt>
                <c:pt idx="4">
                  <c:v>162.69999999999999</c:v>
                </c:pt>
                <c:pt idx="5">
                  <c:v>162.69999999999999</c:v>
                </c:pt>
                <c:pt idx="6">
                  <c:v>162.69999999999999</c:v>
                </c:pt>
                <c:pt idx="7">
                  <c:v>162.69999999999999</c:v>
                </c:pt>
                <c:pt idx="8">
                  <c:v>162.69999999999999</c:v>
                </c:pt>
                <c:pt idx="9">
                  <c:v>162.69999999999999</c:v>
                </c:pt>
                <c:pt idx="10">
                  <c:v>162.69999999999999</c:v>
                </c:pt>
                <c:pt idx="11">
                  <c:v>162.69999999999999</c:v>
                </c:pt>
                <c:pt idx="12">
                  <c:v>162.69999999999999</c:v>
                </c:pt>
                <c:pt idx="13">
                  <c:v>162.69999999999999</c:v>
                </c:pt>
                <c:pt idx="14">
                  <c:v>162.69999999999999</c:v>
                </c:pt>
                <c:pt idx="15">
                  <c:v>162.69999999999999</c:v>
                </c:pt>
                <c:pt idx="16">
                  <c:v>162.69999999999999</c:v>
                </c:pt>
                <c:pt idx="17">
                  <c:v>162.69999999999999</c:v>
                </c:pt>
                <c:pt idx="18">
                  <c:v>162.69999999999999</c:v>
                </c:pt>
                <c:pt idx="19">
                  <c:v>162.69999999999999</c:v>
                </c:pt>
                <c:pt idx="20">
                  <c:v>162.69999999999999</c:v>
                </c:pt>
                <c:pt idx="21">
                  <c:v>162.69999999999999</c:v>
                </c:pt>
                <c:pt idx="22">
                  <c:v>162.69999999999999</c:v>
                </c:pt>
                <c:pt idx="23">
                  <c:v>162.69999999999999</c:v>
                </c:pt>
                <c:pt idx="24">
                  <c:v>162.69999999999999</c:v>
                </c:pt>
                <c:pt idx="25">
                  <c:v>162.69999999999999</c:v>
                </c:pt>
                <c:pt idx="26">
                  <c:v>162.69999999999999</c:v>
                </c:pt>
                <c:pt idx="27">
                  <c:v>162.69999999999999</c:v>
                </c:pt>
                <c:pt idx="28">
                  <c:v>162.69999999999999</c:v>
                </c:pt>
                <c:pt idx="29">
                  <c:v>162.69999999999999</c:v>
                </c:pt>
                <c:pt idx="30">
                  <c:v>162.69999999999999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0C-4FE5-BA0D-A75236A19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81312"/>
        <c:axId val="210691296"/>
      </c:lineChart>
      <c:lineChart>
        <c:grouping val="standard"/>
        <c:varyColors val="0"/>
        <c:ser>
          <c:idx val="0"/>
          <c:order val="0"/>
          <c:tx>
            <c:strRef>
              <c:f>CN_Proy!$P$2</c:f>
              <c:strCache>
                <c:ptCount val="1"/>
                <c:pt idx="0">
                  <c:v>Poblacion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CN_Proy!$O$3:$O$33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CN_Proy!$P$3:$P$33</c:f>
              <c:numCache>
                <c:formatCode>#,##0</c:formatCode>
                <c:ptCount val="31"/>
                <c:pt idx="0">
                  <c:v>32971846</c:v>
                </c:pt>
                <c:pt idx="1">
                  <c:v>33359418</c:v>
                </c:pt>
                <c:pt idx="2">
                  <c:v>33684208</c:v>
                </c:pt>
                <c:pt idx="3">
                  <c:v>33966046</c:v>
                </c:pt>
                <c:pt idx="4">
                  <c:v>34236198</c:v>
                </c:pt>
                <c:pt idx="5">
                  <c:v>34517495</c:v>
                </c:pt>
                <c:pt idx="6">
                  <c:v>34814657</c:v>
                </c:pt>
                <c:pt idx="7">
                  <c:v>35119956</c:v>
                </c:pt>
                <c:pt idx="8">
                  <c:v>35429207</c:v>
                </c:pt>
                <c:pt idx="9">
                  <c:v>35734665</c:v>
                </c:pt>
                <c:pt idx="10">
                  <c:v>36030592</c:v>
                </c:pt>
                <c:pt idx="11">
                  <c:v>36316902</c:v>
                </c:pt>
                <c:pt idx="12">
                  <c:v>36596067</c:v>
                </c:pt>
                <c:pt idx="13">
                  <c:v>36867745</c:v>
                </c:pt>
                <c:pt idx="14">
                  <c:v>37131743</c:v>
                </c:pt>
                <c:pt idx="15">
                  <c:v>37387960</c:v>
                </c:pt>
                <c:pt idx="16">
                  <c:v>37636014</c:v>
                </c:pt>
                <c:pt idx="17">
                  <c:v>37875783</c:v>
                </c:pt>
                <c:pt idx="18">
                  <c:v>38107865</c:v>
                </c:pt>
                <c:pt idx="19">
                  <c:v>38333099</c:v>
                </c:pt>
                <c:pt idx="20">
                  <c:v>38552106</c:v>
                </c:pt>
                <c:pt idx="21">
                  <c:v>38765020</c:v>
                </c:pt>
                <c:pt idx="22">
                  <c:v>38971591</c:v>
                </c:pt>
                <c:pt idx="23">
                  <c:v>39171676</c:v>
                </c:pt>
                <c:pt idx="24">
                  <c:v>39364972</c:v>
                </c:pt>
                <c:pt idx="25">
                  <c:v>39551259</c:v>
                </c:pt>
                <c:pt idx="26">
                  <c:v>39730457</c:v>
                </c:pt>
                <c:pt idx="27">
                  <c:v>39902530</c:v>
                </c:pt>
                <c:pt idx="28">
                  <c:v>40067279</c:v>
                </c:pt>
                <c:pt idx="29">
                  <c:v>40224501</c:v>
                </c:pt>
                <c:pt idx="30">
                  <c:v>40373987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0C-4FE5-BA0D-A75236A19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321119"/>
        <c:axId val="2068043119"/>
      </c:lineChart>
      <c:catAx>
        <c:axId val="21068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069129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106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0681312"/>
        <c:crossesAt val="1"/>
        <c:crossBetween val="between"/>
      </c:valAx>
      <c:valAx>
        <c:axId val="2068043119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6321119"/>
        <c:crosses val="max"/>
        <c:crossBetween val="between"/>
      </c:valAx>
      <c:catAx>
        <c:axId val="2076321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80431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PE" sz="1600">
                <a:solidFill>
                  <a:sysClr val="windowText" lastClr="000000"/>
                </a:solidFill>
              </a:rPr>
              <a:t>Cantidad de equipos</a:t>
            </a:r>
            <a:r>
              <a:rPr lang="es-PE" sz="1600" baseline="0">
                <a:solidFill>
                  <a:sysClr val="windowText" lastClr="000000"/>
                </a:solidFill>
              </a:rPr>
              <a:t> de RT Externa (AL) para atender la demanda segun casos nuevos y AsIR</a:t>
            </a:r>
            <a:endParaRPr lang="es-PE" sz="16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'Method Proy'!$K$3</c:f>
              <c:strCache>
                <c:ptCount val="1"/>
                <c:pt idx="0">
                  <c:v>Dif_Eq_Inc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'Method Proy'!$E$4:$E$32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'Method Proy'!$K$4:$K$32</c:f>
              <c:numCache>
                <c:formatCode>General</c:formatCode>
                <c:ptCount val="2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28</c:v>
                </c:pt>
                <c:pt idx="11">
                  <c:v>31</c:v>
                </c:pt>
                <c:pt idx="12">
                  <c:v>33</c:v>
                </c:pt>
                <c:pt idx="13">
                  <c:v>36</c:v>
                </c:pt>
                <c:pt idx="14">
                  <c:v>36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6-47A8-80B9-CD13AE31BAB4}"/>
            </c:ext>
          </c:extLst>
        </c:ser>
        <c:ser>
          <c:idx val="4"/>
          <c:order val="4"/>
          <c:tx>
            <c:strRef>
              <c:f>'Method Proy'!$O$3</c:f>
              <c:strCache>
                <c:ptCount val="1"/>
                <c:pt idx="0">
                  <c:v>Dif_Eq_CN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'Method Proy'!$E$4:$E$32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'Method Proy'!$O$4:$O$32</c:f>
              <c:numCache>
                <c:formatCode>General</c:formatCode>
                <c:ptCount val="2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14</c:v>
                </c:pt>
                <c:pt idx="5">
                  <c:v>18</c:v>
                </c:pt>
                <c:pt idx="6">
                  <c:v>20</c:v>
                </c:pt>
                <c:pt idx="7">
                  <c:v>20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29</c:v>
                </c:pt>
                <c:pt idx="12">
                  <c:v>32</c:v>
                </c:pt>
                <c:pt idx="13">
                  <c:v>36</c:v>
                </c:pt>
                <c:pt idx="14">
                  <c:v>38</c:v>
                </c:pt>
                <c:pt idx="15">
                  <c:v>41</c:v>
                </c:pt>
                <c:pt idx="16">
                  <c:v>43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51</c:v>
                </c:pt>
                <c:pt idx="22">
                  <c:v>53</c:v>
                </c:pt>
                <c:pt idx="23">
                  <c:v>55</c:v>
                </c:pt>
                <c:pt idx="24">
                  <c:v>57</c:v>
                </c:pt>
                <c:pt idx="25">
                  <c:v>59</c:v>
                </c:pt>
                <c:pt idx="26">
                  <c:v>61</c:v>
                </c:pt>
                <c:pt idx="27">
                  <c:v>64</c:v>
                </c:pt>
                <c:pt idx="28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B6-47A8-80B9-CD13AE31B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42335232"/>
        <c:axId val="1742329824"/>
      </c:barChart>
      <c:lineChart>
        <c:grouping val="standard"/>
        <c:varyColors val="0"/>
        <c:ser>
          <c:idx val="0"/>
          <c:order val="0"/>
          <c:tx>
            <c:strRef>
              <c:f>'Method Proy'!$G$3</c:f>
              <c:strCache>
                <c:ptCount val="1"/>
                <c:pt idx="0">
                  <c:v>Equipos activos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1435104745109269E-2"/>
                  <c:y val="3.29218074171973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B6-47A8-80B9-CD13AE31BAB4}"/>
                </c:ext>
              </c:extLst>
            </c:dLbl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B6-47A8-80B9-CD13AE31BA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'Method Proy'!$E$4:$E$32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'Method Proy'!$G$4:$G$32</c:f>
              <c:numCache>
                <c:formatCode>General</c:formatCode>
                <c:ptCount val="2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28</c:v>
                </c:pt>
                <c:pt idx="5">
                  <c:v>25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21</c:v>
                </c:pt>
                <c:pt idx="12">
                  <c:v>20</c:v>
                </c:pt>
                <c:pt idx="13">
                  <c:v>17</c:v>
                </c:pt>
                <c:pt idx="14">
                  <c:v>17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B6-47A8-80B9-CD13AE31BAB4}"/>
            </c:ext>
          </c:extLst>
        </c:ser>
        <c:ser>
          <c:idx val="1"/>
          <c:order val="1"/>
          <c:tx>
            <c:strRef>
              <c:f>'Method Proy'!$J$3</c:f>
              <c:strCache>
                <c:ptCount val="1"/>
                <c:pt idx="0">
                  <c:v>Equipos necesarios 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722125694131122E-2"/>
                  <c:y val="-4.55840410391964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B6-47A8-80B9-CD13AE31BAB4}"/>
                </c:ext>
              </c:extLst>
            </c:dLbl>
            <c:dLbl>
              <c:idx val="28"/>
              <c:layout>
                <c:manualLayout>
                  <c:x val="-1.0291594270598338E-2"/>
                  <c:y val="-5.31813812123959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8B6-47A8-80B9-CD13AE31BA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'Method Proy'!$E$4:$E$32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'Method Proy'!$J$4:$J$32</c:f>
              <c:numCache>
                <c:formatCode>General</c:formatCode>
                <c:ptCount val="29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50</c:v>
                </c:pt>
                <c:pt idx="6">
                  <c:v>50</c:v>
                </c:pt>
                <c:pt idx="7">
                  <c:v>51</c:v>
                </c:pt>
                <c:pt idx="8">
                  <c:v>51</c:v>
                </c:pt>
                <c:pt idx="9">
                  <c:v>51</c:v>
                </c:pt>
                <c:pt idx="10">
                  <c:v>52</c:v>
                </c:pt>
                <c:pt idx="11">
                  <c:v>52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55</c:v>
                </c:pt>
                <c:pt idx="22">
                  <c:v>56</c:v>
                </c:pt>
                <c:pt idx="23">
                  <c:v>56</c:v>
                </c:pt>
                <c:pt idx="24">
                  <c:v>56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B6-47A8-80B9-CD13AE31BAB4}"/>
            </c:ext>
          </c:extLst>
        </c:ser>
        <c:ser>
          <c:idx val="2"/>
          <c:order val="2"/>
          <c:tx>
            <c:strRef>
              <c:f>'Method Proy'!$N$3</c:f>
              <c:strCache>
                <c:ptCount val="1"/>
                <c:pt idx="0">
                  <c:v>Equipos necesarios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7152657117663901E-2"/>
                  <c:y val="-3.0389360692797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8B6-47A8-80B9-CD13AE31BAB4}"/>
                </c:ext>
              </c:extLst>
            </c:dLbl>
            <c:dLbl>
              <c:idx val="13"/>
              <c:layout>
                <c:manualLayout>
                  <c:x val="-1.37221256941312E-2"/>
                  <c:y val="3.54542541415972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8B6-47A8-80B9-CD13AE31BAB4}"/>
                </c:ext>
              </c:extLst>
            </c:dLbl>
            <c:dLbl>
              <c:idx val="28"/>
              <c:layout>
                <c:manualLayout>
                  <c:x val="-2.0583188541196677E-2"/>
                  <c:y val="-3.03893606927976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8B6-47A8-80B9-CD13AE31BA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'Method Proy'!$E$4:$E$32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'Method Proy'!$N$4:$N$32</c:f>
              <c:numCache>
                <c:formatCode>General</c:formatCode>
                <c:ptCount val="29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  <c:pt idx="12">
                  <c:v>52</c:v>
                </c:pt>
                <c:pt idx="13">
                  <c:v>53</c:v>
                </c:pt>
                <c:pt idx="14">
                  <c:v>55</c:v>
                </c:pt>
                <c:pt idx="15">
                  <c:v>56</c:v>
                </c:pt>
                <c:pt idx="16">
                  <c:v>58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66</c:v>
                </c:pt>
                <c:pt idx="22">
                  <c:v>68</c:v>
                </c:pt>
                <c:pt idx="23">
                  <c:v>70</c:v>
                </c:pt>
                <c:pt idx="24">
                  <c:v>72</c:v>
                </c:pt>
                <c:pt idx="25">
                  <c:v>74</c:v>
                </c:pt>
                <c:pt idx="26">
                  <c:v>76</c:v>
                </c:pt>
                <c:pt idx="27">
                  <c:v>79</c:v>
                </c:pt>
                <c:pt idx="28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8B6-47A8-80B9-CD13AE31B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820624"/>
        <c:axId val="1660818960"/>
      </c:lineChart>
      <c:catAx>
        <c:axId val="16608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0818960"/>
        <c:crosses val="autoZero"/>
        <c:auto val="1"/>
        <c:lblAlgn val="ctr"/>
        <c:lblOffset val="100"/>
        <c:noMultiLvlLbl val="0"/>
      </c:catAx>
      <c:valAx>
        <c:axId val="1660818960"/>
        <c:scaling>
          <c:orientation val="minMax"/>
          <c:max val="8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0820624"/>
        <c:crosses val="autoZero"/>
        <c:crossBetween val="between"/>
      </c:valAx>
      <c:valAx>
        <c:axId val="1742329824"/>
        <c:scaling>
          <c:orientation val="minMax"/>
          <c:max val="1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2335232"/>
        <c:crosses val="max"/>
        <c:crossBetween val="between"/>
      </c:valAx>
      <c:catAx>
        <c:axId val="174233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329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'Proy Equip 2050'!$G$4</c:f>
              <c:strCache>
                <c:ptCount val="1"/>
                <c:pt idx="0">
                  <c:v>Equipos activos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8252985175272064E-2"/>
                  <c:y val="4.2488377293645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7F1-4B09-A23B-AD7742C03A9E}"/>
                </c:ext>
              </c:extLst>
            </c:dLbl>
            <c:dLbl>
              <c:idx val="8"/>
              <c:layout>
                <c:manualLayout>
                  <c:x val="-1.8252985175272064E-2"/>
                  <c:y val="3.65093040499982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7F1-4B09-A23B-AD7742C03A9E}"/>
                </c:ext>
              </c:extLst>
            </c:dLbl>
            <c:dLbl>
              <c:idx val="13"/>
              <c:layout>
                <c:manualLayout>
                  <c:x val="-1.8172896372143206E-2"/>
                  <c:y val="4.16684909901957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7F1-4B09-A23B-AD7742C03A9E}"/>
                </c:ext>
              </c:extLst>
            </c:dLbl>
            <c:dLbl>
              <c:idx val="18"/>
              <c:layout>
                <c:manualLayout>
                  <c:x val="-1.561793906196508E-2"/>
                  <c:y val="3.7858832668337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7F1-4B09-A23B-AD7742C03A9E}"/>
                </c:ext>
              </c:extLst>
            </c:dLbl>
            <c:dLbl>
              <c:idx val="23"/>
              <c:layout>
                <c:manualLayout>
                  <c:x val="-1.561793906196508E-2"/>
                  <c:y val="3.86789543683720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7F1-4B09-A23B-AD7742C03A9E}"/>
                </c:ext>
              </c:extLst>
            </c:dLbl>
            <c:dLbl>
              <c:idx val="28"/>
              <c:layout>
                <c:manualLayout>
                  <c:x val="-1.7206851119894596E-2"/>
                  <c:y val="3.73915704483127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7F1-4B09-A23B-AD7742C03A9E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'Proy Equip 2050'!$E$5:$E$33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'Proy Equip 2050'!$G$5:$G$33</c:f>
              <c:numCache>
                <c:formatCode>General</c:formatCode>
                <c:ptCount val="2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28</c:v>
                </c:pt>
                <c:pt idx="5">
                  <c:v>25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21</c:v>
                </c:pt>
                <c:pt idx="12">
                  <c:v>20</c:v>
                </c:pt>
                <c:pt idx="13">
                  <c:v>17</c:v>
                </c:pt>
                <c:pt idx="14">
                  <c:v>17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1-4B09-A23B-AD7742C03A9E}"/>
            </c:ext>
          </c:extLst>
        </c:ser>
        <c:ser>
          <c:idx val="1"/>
          <c:order val="1"/>
          <c:tx>
            <c:strRef>
              <c:f>'Proy Equip 2050'!$J$4</c:f>
              <c:strCache>
                <c:ptCount val="1"/>
                <c:pt idx="0">
                  <c:v>Equipos Necesarios</c:v>
                </c:pt>
              </c:strCache>
            </c:strRef>
          </c:tx>
          <c:spPr>
            <a:ln w="28575" cap="rnd">
              <a:solidFill>
                <a:srgbClr val="BF8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F8F00"/>
              </a:solidFill>
              <a:ln w="9525">
                <a:solidFill>
                  <a:srgbClr val="BF8F00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7F1-4B09-A23B-AD7742C03A9E}"/>
                </c:ext>
              </c:extLst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7F1-4B09-A23B-AD7742C03A9E}"/>
                </c:ext>
              </c:extLst>
            </c:dLbl>
            <c:dLbl>
              <c:idx val="1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7F1-4B09-A23B-AD7742C03A9E}"/>
                </c:ext>
              </c:extLst>
            </c:dLbl>
            <c:dLbl>
              <c:idx val="1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F1-4B09-A23B-AD7742C03A9E}"/>
                </c:ext>
              </c:extLst>
            </c:dLbl>
            <c:dLbl>
              <c:idx val="2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7F1-4B09-A23B-AD7742C03A9E}"/>
                </c:ext>
              </c:extLst>
            </c:dLbl>
            <c:dLbl>
              <c:idx val="2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7F1-4B09-A23B-AD7742C03A9E}"/>
                </c:ext>
              </c:extLst>
            </c:dLbl>
            <c:spPr>
              <a:solidFill>
                <a:srgbClr val="BF8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'Proy Equip 2050'!$E$5:$E$33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'Proy Equip 2050'!$J$5:$J$33</c:f>
              <c:numCache>
                <c:formatCode>General</c:formatCode>
                <c:ptCount val="29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  <c:pt idx="12">
                  <c:v>52</c:v>
                </c:pt>
                <c:pt idx="13">
                  <c:v>53</c:v>
                </c:pt>
                <c:pt idx="14">
                  <c:v>55</c:v>
                </c:pt>
                <c:pt idx="15">
                  <c:v>56</c:v>
                </c:pt>
                <c:pt idx="16">
                  <c:v>58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66</c:v>
                </c:pt>
                <c:pt idx="22">
                  <c:v>68</c:v>
                </c:pt>
                <c:pt idx="23">
                  <c:v>70</c:v>
                </c:pt>
                <c:pt idx="24">
                  <c:v>72</c:v>
                </c:pt>
                <c:pt idx="25">
                  <c:v>74</c:v>
                </c:pt>
                <c:pt idx="26">
                  <c:v>76</c:v>
                </c:pt>
                <c:pt idx="27">
                  <c:v>79</c:v>
                </c:pt>
                <c:pt idx="28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1-4B09-A23B-AD7742C03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709343"/>
        <c:axId val="289280959"/>
      </c:lineChart>
      <c:catAx>
        <c:axId val="27970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9280959"/>
        <c:crosses val="autoZero"/>
        <c:auto val="1"/>
        <c:lblAlgn val="ctr"/>
        <c:lblOffset val="100"/>
        <c:noMultiLvlLbl val="0"/>
      </c:catAx>
      <c:valAx>
        <c:axId val="289280959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970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'Proy Equip 2050'!$K$4</c:f>
              <c:strCache>
                <c:ptCount val="1"/>
                <c:pt idx="0">
                  <c:v>Equipos activos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8481848184818482E-2"/>
                  <c:y val="4.4846910683479416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761-48E8-AED7-87A56EC1816A}"/>
                </c:ext>
              </c:extLst>
            </c:dLbl>
            <c:dLbl>
              <c:idx val="8"/>
              <c:layout>
                <c:manualLayout>
                  <c:x val="-1.4521452145214522E-2"/>
                  <c:y val="4.4846910683479416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761-48E8-AED7-87A56EC1816A}"/>
                </c:ext>
              </c:extLst>
            </c:dLbl>
            <c:dLbl>
              <c:idx val="13"/>
              <c:layout>
                <c:manualLayout>
                  <c:x val="-2.7722772277227723E-2"/>
                  <c:y val="2.414833652187353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761-48E8-AED7-87A56EC181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'Proy Equip 2050'!$E$5:$E$33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'Proy Equip 2050'!$K$5:$K$33</c:f>
              <c:numCache>
                <c:formatCode>General</c:formatCode>
                <c:ptCount val="2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1-48E8-AED7-87A56EC1816A}"/>
            </c:ext>
          </c:extLst>
        </c:ser>
        <c:ser>
          <c:idx val="1"/>
          <c:order val="1"/>
          <c:tx>
            <c:strRef>
              <c:f>'Proy Equip 2050'!$N$4</c:f>
              <c:strCache>
                <c:ptCount val="1"/>
                <c:pt idx="0">
                  <c:v>Equipos Necesarios</c:v>
                </c:pt>
              </c:strCache>
            </c:strRef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8481848184818482E-2"/>
                  <c:y val="-4.829667304374706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61-48E8-AED7-87A56EC1816A}"/>
                </c:ext>
              </c:extLst>
            </c:dLbl>
            <c:dLbl>
              <c:idx val="8"/>
              <c:layout>
                <c:manualLayout>
                  <c:x val="-1.7161716171617162E-2"/>
                  <c:y val="-5.519619776428239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761-48E8-AED7-87A56EC1816A}"/>
                </c:ext>
              </c:extLst>
            </c:dLbl>
            <c:dLbl>
              <c:idx val="13"/>
              <c:layout>
                <c:manualLayout>
                  <c:x val="-1.8481848184818482E-2"/>
                  <c:y val="-5.1746435404014711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61-48E8-AED7-87A56EC1816A}"/>
                </c:ext>
              </c:extLst>
            </c:dLbl>
            <c:dLbl>
              <c:idx val="18"/>
              <c:layout>
                <c:manualLayout>
                  <c:x val="-1.8481848184818482E-2"/>
                  <c:y val="-4.829667304374706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761-48E8-AED7-87A56EC1816A}"/>
                </c:ext>
              </c:extLst>
            </c:dLbl>
            <c:dLbl>
              <c:idx val="23"/>
              <c:layout>
                <c:manualLayout>
                  <c:x val="-1.8481848184818676E-2"/>
                  <c:y val="-5.1746435404014711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761-48E8-AED7-87A56EC1816A}"/>
                </c:ext>
              </c:extLst>
            </c:dLbl>
            <c:dLbl>
              <c:idx val="28"/>
              <c:layout>
                <c:manualLayout>
                  <c:x val="-1.9801980198019802E-2"/>
                  <c:y val="-5.1746435404014711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761-48E8-AED7-87A56EC1816A}"/>
                </c:ext>
              </c:extLst>
            </c:dLbl>
            <c:spPr>
              <a:solidFill>
                <a:srgbClr val="70AD4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'Proy Equip 2050'!$E$5:$E$33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'Proy Equip 2050'!$N$5:$N$33</c:f>
              <c:numCache>
                <c:formatCode>General</c:formatCode>
                <c:ptCount val="29"/>
                <c:pt idx="0">
                  <c:v>17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19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  <c:pt idx="12">
                  <c:v>23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26</c:v>
                </c:pt>
                <c:pt idx="19">
                  <c:v>27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1-48E8-AED7-87A56EC1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332623"/>
        <c:axId val="85853391"/>
      </c:lineChart>
      <c:catAx>
        <c:axId val="23433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853391"/>
        <c:crosses val="autoZero"/>
        <c:auto val="1"/>
        <c:lblAlgn val="ctr"/>
        <c:lblOffset val="100"/>
        <c:noMultiLvlLbl val="0"/>
      </c:catAx>
      <c:valAx>
        <c:axId val="85853391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433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'Proy Equip 2040'!$G$4</c:f>
              <c:strCache>
                <c:ptCount val="1"/>
                <c:pt idx="0">
                  <c:v>Active devices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6993055555555556E-2"/>
                  <c:y val="4.24882977048169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1A1-4322-B47A-A80328B543CA}"/>
                </c:ext>
              </c:extLst>
            </c:dLbl>
            <c:dLbl>
              <c:idx val="8"/>
              <c:layout>
                <c:manualLayout>
                  <c:x val="-1.8252985175272064E-2"/>
                  <c:y val="3.65093040499982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A1-4322-B47A-A80328B543CA}"/>
                </c:ext>
              </c:extLst>
            </c:dLbl>
            <c:dLbl>
              <c:idx val="13"/>
              <c:layout>
                <c:manualLayout>
                  <c:x val="-1.8172916666666667E-2"/>
                  <c:y val="3.87318626853619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A1-4322-B47A-A80328B543CA}"/>
                </c:ext>
              </c:extLst>
            </c:dLbl>
            <c:dLbl>
              <c:idx val="18"/>
              <c:layout>
                <c:manualLayout>
                  <c:x val="-1.561793906196508E-2"/>
                  <c:y val="3.7858832668337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A1-4322-B47A-A80328B543CA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'Proy Equip 2040'!$E$5:$E$23</c:f>
              <c:numCache>
                <c:formatCode>General</c:formatCode>
                <c:ptCount val="1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</c:numCache>
            </c:numRef>
          </c:cat>
          <c:val>
            <c:numRef>
              <c:f>'Proy Equip 2040'!$G$5:$G$23</c:f>
              <c:numCache>
                <c:formatCode>General</c:formatCode>
                <c:ptCount val="1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28</c:v>
                </c:pt>
                <c:pt idx="5">
                  <c:v>25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21</c:v>
                </c:pt>
                <c:pt idx="12">
                  <c:v>20</c:v>
                </c:pt>
                <c:pt idx="13">
                  <c:v>17</c:v>
                </c:pt>
                <c:pt idx="14">
                  <c:v>17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A1-4322-B47A-A80328B543CA}"/>
            </c:ext>
          </c:extLst>
        </c:ser>
        <c:ser>
          <c:idx val="1"/>
          <c:order val="1"/>
          <c:tx>
            <c:strRef>
              <c:f>'Proy Equip 2040'!$J$4</c:f>
              <c:strCache>
                <c:ptCount val="1"/>
                <c:pt idx="0">
                  <c:v>Required devices</c:v>
                </c:pt>
              </c:strCache>
            </c:strRef>
          </c:tx>
          <c:spPr>
            <a:ln w="28575" cap="rnd">
              <a:solidFill>
                <a:srgbClr val="BF8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F8F00"/>
              </a:solidFill>
              <a:ln w="9525">
                <a:solidFill>
                  <a:srgbClr val="BF8F00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A1-4322-B47A-A80328B543CA}"/>
                </c:ext>
              </c:extLst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1A1-4322-B47A-A80328B543CA}"/>
                </c:ext>
              </c:extLst>
            </c:dLbl>
            <c:dLbl>
              <c:idx val="1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1A1-4322-B47A-A80328B543CA}"/>
                </c:ext>
              </c:extLst>
            </c:dLbl>
            <c:dLbl>
              <c:idx val="1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1A1-4322-B47A-A80328B543CA}"/>
                </c:ext>
              </c:extLst>
            </c:dLbl>
            <c:spPr>
              <a:solidFill>
                <a:srgbClr val="BF8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'Proy Equip 2040'!$E$5:$E$23</c:f>
              <c:numCache>
                <c:formatCode>General</c:formatCode>
                <c:ptCount val="1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</c:numCache>
            </c:numRef>
          </c:cat>
          <c:val>
            <c:numRef>
              <c:f>'Proy Equip 2040'!$J$5:$J$23</c:f>
              <c:numCache>
                <c:formatCode>General</c:formatCode>
                <c:ptCount val="19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  <c:pt idx="12">
                  <c:v>52</c:v>
                </c:pt>
                <c:pt idx="13">
                  <c:v>53</c:v>
                </c:pt>
                <c:pt idx="14">
                  <c:v>55</c:v>
                </c:pt>
                <c:pt idx="15">
                  <c:v>56</c:v>
                </c:pt>
                <c:pt idx="16">
                  <c:v>58</c:v>
                </c:pt>
                <c:pt idx="17">
                  <c:v>59</c:v>
                </c:pt>
                <c:pt idx="18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1A1-4322-B47A-A80328B54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709343"/>
        <c:axId val="289280959"/>
      </c:lineChart>
      <c:catAx>
        <c:axId val="27970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89280959"/>
        <c:crosses val="autoZero"/>
        <c:auto val="1"/>
        <c:lblAlgn val="ctr"/>
        <c:lblOffset val="100"/>
        <c:noMultiLvlLbl val="0"/>
      </c:catAx>
      <c:valAx>
        <c:axId val="289280959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970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'Proy Equip 2040'!$K$4</c:f>
              <c:strCache>
                <c:ptCount val="1"/>
                <c:pt idx="0">
                  <c:v>Active devices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7221924603174614E-2"/>
                  <c:y val="4.1907175925925924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AB-4248-8AB5-569B6CEEB40D}"/>
                </c:ext>
              </c:extLst>
            </c:dLbl>
            <c:dLbl>
              <c:idx val="8"/>
              <c:layout>
                <c:manualLayout>
                  <c:x val="-1.4521428571428664E-2"/>
                  <c:y val="3.8967361111111001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AB-4248-8AB5-569B6CEEB40D}"/>
                </c:ext>
              </c:extLst>
            </c:dLbl>
            <c:dLbl>
              <c:idx val="13"/>
              <c:layout>
                <c:manualLayout>
                  <c:x val="-2.7722772277227723E-2"/>
                  <c:y val="2.414833652187353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AB-4248-8AB5-569B6CEEB40D}"/>
                </c:ext>
              </c:extLst>
            </c:dLbl>
            <c:dLbl>
              <c:idx val="18"/>
              <c:layout>
                <c:manualLayout>
                  <c:x val="-1.5748015873016059E-2"/>
                  <c:y val="-4.3377083333333441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ysClr val="window" lastClr="FFFFFF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1AB-4248-8AB5-569B6CEEB4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'Proy Equip 2040'!$E$5:$E$23</c:f>
              <c:numCache>
                <c:formatCode>General</c:formatCode>
                <c:ptCount val="1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</c:numCache>
            </c:numRef>
          </c:cat>
          <c:val>
            <c:numRef>
              <c:f>'Proy Equip 2040'!$K$5:$K$23</c:f>
              <c:numCache>
                <c:formatCode>General</c:formatCode>
                <c:ptCount val="1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AB-4248-8AB5-569B6CEEB40D}"/>
            </c:ext>
          </c:extLst>
        </c:ser>
        <c:ser>
          <c:idx val="1"/>
          <c:order val="1"/>
          <c:tx>
            <c:strRef>
              <c:f>'Proy Equip 2040'!$N$4</c:f>
              <c:strCache>
                <c:ptCount val="1"/>
                <c:pt idx="0">
                  <c:v>Required devices</c:v>
                </c:pt>
              </c:strCache>
            </c:strRef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8481845238095238E-2"/>
                  <c:y val="-4.2417129629629631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AB-4248-8AB5-569B6CEEB40D}"/>
                </c:ext>
              </c:extLst>
            </c:dLbl>
            <c:dLbl>
              <c:idx val="8"/>
              <c:layout>
                <c:manualLayout>
                  <c:x val="-1.716170634920635E-2"/>
                  <c:y val="-4.0497222222222219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AB-4248-8AB5-569B6CEEB40D}"/>
                </c:ext>
              </c:extLst>
            </c:dLbl>
            <c:dLbl>
              <c:idx val="13"/>
              <c:layout>
                <c:manualLayout>
                  <c:x val="-1.8481845238095332E-2"/>
                  <c:y val="-3.9987268518518519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1AB-4248-8AB5-569B6CEEB40D}"/>
                </c:ext>
              </c:extLst>
            </c:dLbl>
            <c:dLbl>
              <c:idx val="18"/>
              <c:layout>
                <c:manualLayout>
                  <c:x val="-1.8481845238095238E-2"/>
                  <c:y val="-3.6537500000000014E-2"/>
                </c:manualLayout>
              </c:layout>
              <c:spPr>
                <a:solidFill>
                  <a:srgbClr val="70AD47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1AB-4248-8AB5-569B6CEEB40D}"/>
                </c:ext>
              </c:extLst>
            </c:dLbl>
            <c:spPr>
              <a:solidFill>
                <a:srgbClr val="70AD4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'Proy Equip 2040'!$E$5:$E$23</c:f>
              <c:numCache>
                <c:formatCode>General</c:formatCode>
                <c:ptCount val="1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</c:numCache>
            </c:numRef>
          </c:cat>
          <c:val>
            <c:numRef>
              <c:f>'Proy Equip 2040'!$N$5:$N$23</c:f>
              <c:numCache>
                <c:formatCode>General</c:formatCode>
                <c:ptCount val="19"/>
                <c:pt idx="0">
                  <c:v>17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19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  <c:pt idx="12">
                  <c:v>23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AB-4248-8AB5-569B6CEEB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332623"/>
        <c:axId val="85853391"/>
      </c:lineChart>
      <c:catAx>
        <c:axId val="23433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85853391"/>
        <c:crosses val="autoZero"/>
        <c:auto val="1"/>
        <c:lblAlgn val="ctr"/>
        <c:lblOffset val="100"/>
        <c:noMultiLvlLbl val="0"/>
      </c:catAx>
      <c:valAx>
        <c:axId val="85853391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3433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19049</xdr:colOff>
      <xdr:row>1</xdr:row>
      <xdr:rowOff>28575</xdr:rowOff>
    </xdr:from>
    <xdr:to>
      <xdr:col>32</xdr:col>
      <xdr:colOff>193049</xdr:colOff>
      <xdr:row>13</xdr:row>
      <xdr:rowOff>10575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867DD2-3186-7FD7-08BF-9774C0884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23812</xdr:colOff>
      <xdr:row>13</xdr:row>
      <xdr:rowOff>61912</xdr:rowOff>
    </xdr:from>
    <xdr:to>
      <xdr:col>32</xdr:col>
      <xdr:colOff>197812</xdr:colOff>
      <xdr:row>25</xdr:row>
      <xdr:rowOff>43912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6FBD54-F17C-585B-F479-A0E607D6C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38099</xdr:colOff>
      <xdr:row>25</xdr:row>
      <xdr:rowOff>80962</xdr:rowOff>
    </xdr:from>
    <xdr:to>
      <xdr:col>32</xdr:col>
      <xdr:colOff>212099</xdr:colOff>
      <xdr:row>37</xdr:row>
      <xdr:rowOff>62962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D2D7115-E1A7-FEBD-7D19-F85026AEE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19049</xdr:colOff>
      <xdr:row>1</xdr:row>
      <xdr:rowOff>28575</xdr:rowOff>
    </xdr:from>
    <xdr:to>
      <xdr:col>32</xdr:col>
      <xdr:colOff>193049</xdr:colOff>
      <xdr:row>12</xdr:row>
      <xdr:rowOff>10575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5AFF9C-2C13-413B-8066-0217B53F1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38100</xdr:colOff>
      <xdr:row>12</xdr:row>
      <xdr:rowOff>61912</xdr:rowOff>
    </xdr:from>
    <xdr:to>
      <xdr:col>32</xdr:col>
      <xdr:colOff>245437</xdr:colOff>
      <xdr:row>24</xdr:row>
      <xdr:rowOff>43912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68C29D-BB33-4D7E-8167-23B3A9721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38099</xdr:colOff>
      <xdr:row>24</xdr:row>
      <xdr:rowOff>80962</xdr:rowOff>
    </xdr:from>
    <xdr:to>
      <xdr:col>32</xdr:col>
      <xdr:colOff>212099</xdr:colOff>
      <xdr:row>36</xdr:row>
      <xdr:rowOff>62962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876034-3FB1-4F22-8405-693F52BC3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109</xdr:row>
      <xdr:rowOff>104776</xdr:rowOff>
    </xdr:from>
    <xdr:to>
      <xdr:col>16</xdr:col>
      <xdr:colOff>800100</xdr:colOff>
      <xdr:row>116</xdr:row>
      <xdr:rowOff>59088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87CB8D-5F0F-443F-95AC-E67E4FCDE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4468476"/>
          <a:ext cx="12792075" cy="1583087"/>
        </a:xfrm>
        <a:prstGeom prst="rect">
          <a:avLst/>
        </a:prstGeom>
      </xdr:spPr>
    </xdr:pic>
    <xdr:clientData/>
  </xdr:twoCellAnchor>
  <xdr:twoCellAnchor>
    <xdr:from>
      <xdr:col>18</xdr:col>
      <xdr:colOff>276226</xdr:colOff>
      <xdr:row>0</xdr:row>
      <xdr:rowOff>185409</xdr:rowOff>
    </xdr:from>
    <xdr:to>
      <xdr:col>29</xdr:col>
      <xdr:colOff>752476</xdr:colOff>
      <xdr:row>26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BF2F8B-EECA-415E-A8A8-D2E6B208A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2</xdr:row>
      <xdr:rowOff>38100</xdr:rowOff>
    </xdr:from>
    <xdr:to>
      <xdr:col>31</xdr:col>
      <xdr:colOff>0</xdr:colOff>
      <xdr:row>28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B60575-B704-4685-8F04-7F11B5F29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628650</xdr:colOff>
      <xdr:row>1</xdr:row>
      <xdr:rowOff>28575</xdr:rowOff>
    </xdr:from>
    <xdr:to>
      <xdr:col>27</xdr:col>
      <xdr:colOff>361950</xdr:colOff>
      <xdr:row>22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8B5B1D-7D4B-BFDE-CDA3-7228745A4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581025</xdr:colOff>
      <xdr:row>22</xdr:row>
      <xdr:rowOff>176211</xdr:rowOff>
    </xdr:from>
    <xdr:to>
      <xdr:col>27</xdr:col>
      <xdr:colOff>352425</xdr:colOff>
      <xdr:row>43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E24D35-E836-E27E-455D-29C3A42D1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628650</xdr:colOff>
      <xdr:row>1</xdr:row>
      <xdr:rowOff>28575</xdr:rowOff>
    </xdr:from>
    <xdr:to>
      <xdr:col>28</xdr:col>
      <xdr:colOff>40650</xdr:colOff>
      <xdr:row>22</xdr:row>
      <xdr:rowOff>150248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9321D9-7ACC-4657-8AE8-FB80F7C33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628650</xdr:colOff>
      <xdr:row>23</xdr:row>
      <xdr:rowOff>52385</xdr:rowOff>
    </xdr:from>
    <xdr:to>
      <xdr:col>28</xdr:col>
      <xdr:colOff>40650</xdr:colOff>
      <xdr:row>45</xdr:row>
      <xdr:rowOff>181385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5EFDAD-B3BB-4109-9CBB-78E8EEC72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E54AD-71C1-4917-B47E-AF049BE73C23}" name="Tabla1" displayName="Tabla1" ref="B2:M33" totalsRowShown="0" headerRowDxfId="62" headerRowBorderDxfId="61" tableBorderDxfId="60" totalsRowBorderDxfId="59">
  <tableColumns count="12">
    <tableColumn id="1" xr3:uid="{965F7D7A-56B8-4D88-8984-BCF162CC51CF}" name="Anho" dataDxfId="58"/>
    <tableColumn id="2" xr3:uid="{77F2CDCE-9282-442C-B00C-EA062223D5D7}" name="MAMA" dataDxfId="57"/>
    <tableColumn id="3" xr3:uid="{58DDCF9B-9CDB-4510-99B2-CEF4B934DB23}" name="PROSTATA" dataDxfId="56"/>
    <tableColumn id="4" xr3:uid="{130F3A1C-DD82-467C-993B-C09AA160C132}" name="COLORECTAL" dataDxfId="55"/>
    <tableColumn id="5" xr3:uid="{0845C4E7-7062-4CA9-9F0F-219486FDCFA6}" name="CERVICAL" dataDxfId="54"/>
    <tableColumn id="6" xr3:uid="{34E09714-7249-49A4-B4E1-5F5DFE2CF9D7}" name="PULMON" dataDxfId="53"/>
    <tableColumn id="7" xr3:uid="{737AE2B7-3B42-4CE7-B0C8-C3CA44442430}" name="ESTOMAGO" dataDxfId="52"/>
    <tableColumn id="8" xr3:uid="{8F8D6407-1864-44DC-90F5-AEFA7F86492C}" name="TIROIDES" dataDxfId="51"/>
    <tableColumn id="9" xr3:uid="{BDD12865-F3B9-456A-9519-449382F8E154}" name="CUERPO UTERINO" dataDxfId="50"/>
    <tableColumn id="10" xr3:uid="{ED9581A8-5523-4635-9396-394AF3C1BC99}" name="CABEZA Y CUELLO" dataDxfId="49"/>
    <tableColumn id="11" xr3:uid="{A7D6A47A-D051-40D1-AEC0-C410E5FB7C62}" name="LINFOMA NO-HODGKIN" dataDxfId="48"/>
    <tableColumn id="13" xr3:uid="{859F2B9D-E3D3-4E19-B1A3-5AC899FB48D4}" name="Total 10 Neoplasias" dataDxfId="47">
      <calculatedColumnFormula>SUM(Tabla1[[#This Row],[MAMA]:[LINFOMA NO-HODGKIN]])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567DB7-2076-4071-883D-FE07C18A9736}" name="Tabla2" displayName="Tabla2" ref="B41:M72" totalsRowShown="0" headerRowDxfId="46" headerRowBorderDxfId="45" tableBorderDxfId="44" totalsRowBorderDxfId="43">
  <tableColumns count="12">
    <tableColumn id="1" xr3:uid="{E0F94EFD-B32D-45F2-B8D1-8583264AAC2F}" name="Anho" dataDxfId="42"/>
    <tableColumn id="2" xr3:uid="{AFD92F23-364D-434C-AAE2-A396DA210829}" name="MAMA" dataDxfId="41">
      <calculatedColumnFormula>C3*C$37</calculatedColumnFormula>
    </tableColumn>
    <tableColumn id="3" xr3:uid="{DA87827E-B24E-408B-96F6-3458938519F9}" name="PROSTATA" dataDxfId="40">
      <calculatedColumnFormula>D3*D$37</calculatedColumnFormula>
    </tableColumn>
    <tableColumn id="4" xr3:uid="{787D05BA-6378-4E9F-9492-6C1FFBD4F38F}" name="COLORECTAL" dataDxfId="39">
      <calculatedColumnFormula>E3*E$37</calculatedColumnFormula>
    </tableColumn>
    <tableColumn id="5" xr3:uid="{2732B85A-1A88-47CB-AB0D-1A5AC04E8D97}" name="CERVICAL" dataDxfId="38">
      <calculatedColumnFormula>F3*F$37</calculatedColumnFormula>
    </tableColumn>
    <tableColumn id="6" xr3:uid="{EA9FF5B6-5D10-4205-98C2-DD75FB4C178D}" name="PULMON" dataDxfId="37">
      <calculatedColumnFormula>G3*G$37</calculatedColumnFormula>
    </tableColumn>
    <tableColumn id="7" xr3:uid="{4380D830-1683-4138-9FA3-6873021394C0}" name="ESTOMAGO" dataDxfId="36">
      <calculatedColumnFormula>H3*H$37</calculatedColumnFormula>
    </tableColumn>
    <tableColumn id="8" xr3:uid="{707DA5A8-5CA3-4434-BE3B-F2B9FD477587}" name="TIROIDES" dataDxfId="35">
      <calculatedColumnFormula>I3*I$37</calculatedColumnFormula>
    </tableColumn>
    <tableColumn id="9" xr3:uid="{E3ACF68A-6C03-48B6-8A95-29F5B75555E3}" name="CUERPO UTERINO" dataDxfId="34">
      <calculatedColumnFormula>J3*J$37</calculatedColumnFormula>
    </tableColumn>
    <tableColumn id="10" xr3:uid="{354A3588-0215-4D9C-BCD2-C107E9BFC530}" name="CABEZA Y CUELLO" dataDxfId="33">
      <calculatedColumnFormula>K3*K$37</calculatedColumnFormula>
    </tableColumn>
    <tableColumn id="11" xr3:uid="{BACC37E4-5B71-470A-8E00-846931416436}" name="LINFOMA NO-HODGKIN" dataDxfId="32">
      <calculatedColumnFormula>L3*L$37</calculatedColumnFormula>
    </tableColumn>
    <tableColumn id="12" xr3:uid="{9E33266E-5507-4B5D-8148-6E2942708277}" name="Total" dataDxfId="31">
      <calculatedColumnFormula>SUM(C42:L42)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52B44C-54B5-499F-AE97-B75438570F60}" name="Tabla4" displayName="Tabla4" ref="B36:L38" totalsRowShown="0" headerRowDxfId="30" headerRowBorderDxfId="29" tableBorderDxfId="28" totalsRowBorderDxfId="27">
  <tableColumns count="11">
    <tableColumn id="1" xr3:uid="{D5929F4F-DAEF-42B7-AC4B-8F105E6E8C6C}" name="RT" dataDxfId="26"/>
    <tableColumn id="2" xr3:uid="{8E3772F5-D727-4814-92E8-7ED0D62A9828}" name="MAMA" dataDxfId="25"/>
    <tableColumn id="3" xr3:uid="{95ACB743-8101-4DD1-9926-90E9E40547D5}" name="PROSTATA" dataDxfId="24"/>
    <tableColumn id="4" xr3:uid="{143BED96-4406-4507-81D8-66061B59742C}" name="COLORECTAL" dataDxfId="23"/>
    <tableColumn id="5" xr3:uid="{FC67BD56-7EBF-46E7-A5C2-1664903B3021}" name="CERVICAL" dataDxfId="22"/>
    <tableColumn id="6" xr3:uid="{25C24A62-2114-4D39-94CD-997368DA2A9A}" name="PULMON" dataDxfId="21"/>
    <tableColumn id="7" xr3:uid="{CA7E5E57-AF09-4913-AC29-6974165E181E}" name="ESTOMAGO" dataDxfId="20"/>
    <tableColumn id="8" xr3:uid="{A06362F9-4896-4009-B23C-644664EA7763}" name="TIROIDES" dataDxfId="19"/>
    <tableColumn id="9" xr3:uid="{30E770FA-440A-432C-9161-5041827F255F}" name="CUERPO UTERINO" dataDxfId="18"/>
    <tableColumn id="10" xr3:uid="{BDC8E28D-5213-420C-867C-F9AD66424097}" name="CABEZA Y CUELLO" dataDxfId="17"/>
    <tableColumn id="11" xr3:uid="{02C61717-A34E-4295-92B6-518CA9DFE94B}" name="LINFOMA NO-HODGKIN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DF72C1-D2A0-4C3B-8FA8-7EB7C72BAAE8}" name="Tabla6" displayName="Tabla6" ref="B75:M106" totalsRowShown="0" headerRowDxfId="15" headerRowBorderDxfId="14" tableBorderDxfId="13" totalsRowBorderDxfId="12">
  <tableColumns count="12">
    <tableColumn id="1" xr3:uid="{14AD7D63-B969-4FA3-B14B-95A7BF8A490E}" name="Anho" dataDxfId="11"/>
    <tableColumn id="2" xr3:uid="{582662E1-985F-430E-BB23-D2B8F1C34688}" name="MAMA" dataDxfId="10">
      <calculatedColumnFormula>C3*C$38</calculatedColumnFormula>
    </tableColumn>
    <tableColumn id="3" xr3:uid="{265A9EA5-0BDC-49B9-873F-B251D8014B82}" name="PROSTATA" dataDxfId="9">
      <calculatedColumnFormula>D3*D$38</calculatedColumnFormula>
    </tableColumn>
    <tableColumn id="4" xr3:uid="{42A736A8-019A-44FA-98D2-ADCA8AA5B805}" name="COLORECTAL" dataDxfId="8">
      <calculatedColumnFormula>E3*E$38</calculatedColumnFormula>
    </tableColumn>
    <tableColumn id="5" xr3:uid="{B95B2238-E270-49AB-B4B9-2E09FD444E97}" name="CERVICAL" dataDxfId="7">
      <calculatedColumnFormula>F3*F$38</calculatedColumnFormula>
    </tableColumn>
    <tableColumn id="6" xr3:uid="{1EE3EADE-A50A-426E-9737-4A4704934D21}" name="PULMON" dataDxfId="6">
      <calculatedColumnFormula>G3*G$38</calculatedColumnFormula>
    </tableColumn>
    <tableColumn id="7" xr3:uid="{0878A959-B91E-40F4-8986-D6B33E85C046}" name="ESTOMAGO" dataDxfId="5">
      <calculatedColumnFormula>H3*H$38</calculatedColumnFormula>
    </tableColumn>
    <tableColumn id="8" xr3:uid="{93E12C41-996E-4A4D-BC95-752ACF6D67CA}" name="TIROIDES" dataDxfId="4">
      <calculatedColumnFormula>I3*I$38</calculatedColumnFormula>
    </tableColumn>
    <tableColumn id="9" xr3:uid="{1278FB32-0B38-499E-BE4E-05462D29A01F}" name="CUERPO UTERINO" dataDxfId="3">
      <calculatedColumnFormula>J3*J$38</calculatedColumnFormula>
    </tableColumn>
    <tableColumn id="10" xr3:uid="{3370981C-BF90-4585-B871-E66236CC670D}" name="CABEZA Y CUELLO" dataDxfId="2">
      <calculatedColumnFormula>K3*K$38</calculatedColumnFormula>
    </tableColumn>
    <tableColumn id="11" xr3:uid="{691D6E61-7C3B-4994-868F-C2CCE3C28225}" name="LINFOMA NO-HODGKIN" dataDxfId="1">
      <calculatedColumnFormula>L3*L$38</calculatedColumnFormula>
    </tableColumn>
    <tableColumn id="12" xr3:uid="{D814EA60-AD80-4903-8BE7-69F70C5C25F3}" name="Total" dataDxfId="0">
      <calculatedColumnFormula>SUM(C76:L76)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showGridLines="0" workbookViewId="0">
      <selection activeCell="G4" sqref="G4:H28"/>
    </sheetView>
  </sheetViews>
  <sheetFormatPr baseColWidth="10" defaultColWidth="9.140625" defaultRowHeight="15" x14ac:dyDescent="0.25"/>
  <cols>
    <col min="2" max="2" width="18.28515625" customWidth="1"/>
    <col min="3" max="3" width="17.7109375" customWidth="1"/>
    <col min="4" max="4" width="66.140625" customWidth="1"/>
    <col min="5" max="5" width="11.85546875" customWidth="1"/>
    <col min="6" max="6" width="20" customWidth="1"/>
    <col min="7" max="8" width="17.5703125" customWidth="1"/>
    <col min="9" max="9" width="19.5703125" customWidth="1"/>
  </cols>
  <sheetData>
    <row r="2" spans="2:9" s="2" customFormat="1" ht="31.5" customHeight="1" x14ac:dyDescent="0.25">
      <c r="B2" s="5"/>
      <c r="C2" s="5"/>
      <c r="D2" s="5"/>
      <c r="E2" s="5"/>
      <c r="F2" s="5"/>
      <c r="G2" s="85" t="s">
        <v>19</v>
      </c>
      <c r="H2" s="86"/>
      <c r="I2" s="5"/>
    </row>
    <row r="3" spans="2:9" s="2" customFormat="1" ht="31.5" customHeight="1" x14ac:dyDescent="0.25">
      <c r="B3" s="7" t="s">
        <v>65</v>
      </c>
      <c r="C3" s="7" t="s">
        <v>52</v>
      </c>
      <c r="D3" s="7" t="s">
        <v>13</v>
      </c>
      <c r="E3" s="7" t="s">
        <v>15</v>
      </c>
      <c r="F3" s="7" t="s">
        <v>14</v>
      </c>
      <c r="G3" s="12" t="s">
        <v>16</v>
      </c>
      <c r="H3" s="12" t="s">
        <v>17</v>
      </c>
      <c r="I3" s="13" t="s">
        <v>18</v>
      </c>
    </row>
    <row r="4" spans="2:9" x14ac:dyDescent="0.25">
      <c r="B4" s="3" t="s">
        <v>66</v>
      </c>
      <c r="C4" s="3" t="s">
        <v>51</v>
      </c>
      <c r="D4" s="1" t="s">
        <v>12</v>
      </c>
      <c r="E4" s="3" t="s">
        <v>6</v>
      </c>
      <c r="F4" s="3" t="s">
        <v>3</v>
      </c>
      <c r="G4" s="4">
        <v>1</v>
      </c>
      <c r="H4" s="4">
        <v>0</v>
      </c>
      <c r="I4" s="3">
        <v>1</v>
      </c>
    </row>
    <row r="5" spans="2:9" x14ac:dyDescent="0.25">
      <c r="B5" s="3" t="s">
        <v>66</v>
      </c>
      <c r="C5" s="3" t="s">
        <v>47</v>
      </c>
      <c r="D5" s="1" t="s">
        <v>2</v>
      </c>
      <c r="E5" s="3" t="s">
        <v>1</v>
      </c>
      <c r="F5" s="3" t="s">
        <v>3</v>
      </c>
      <c r="G5" s="4">
        <v>0</v>
      </c>
      <c r="H5" s="4">
        <v>1</v>
      </c>
      <c r="I5" s="3">
        <v>1</v>
      </c>
    </row>
    <row r="6" spans="2:9" x14ac:dyDescent="0.25">
      <c r="B6" s="3" t="s">
        <v>66</v>
      </c>
      <c r="C6" s="3" t="s">
        <v>49</v>
      </c>
      <c r="D6" s="1" t="s">
        <v>7</v>
      </c>
      <c r="E6" s="3" t="s">
        <v>9</v>
      </c>
      <c r="F6" s="3" t="s">
        <v>8</v>
      </c>
      <c r="G6" s="4">
        <v>2</v>
      </c>
      <c r="H6" s="4">
        <v>0</v>
      </c>
      <c r="I6" s="3">
        <v>1</v>
      </c>
    </row>
    <row r="7" spans="2:9" x14ac:dyDescent="0.25">
      <c r="B7" s="3" t="s">
        <v>66</v>
      </c>
      <c r="C7" s="3" t="s">
        <v>50</v>
      </c>
      <c r="D7" s="1" t="s">
        <v>10</v>
      </c>
      <c r="E7" s="3" t="s">
        <v>6</v>
      </c>
      <c r="F7" s="3" t="s">
        <v>11</v>
      </c>
      <c r="G7" s="4">
        <v>1</v>
      </c>
      <c r="H7" s="4">
        <v>0</v>
      </c>
      <c r="I7" s="3">
        <v>0</v>
      </c>
    </row>
    <row r="8" spans="2:9" x14ac:dyDescent="0.25">
      <c r="B8" s="3" t="s">
        <v>66</v>
      </c>
      <c r="C8" s="3" t="s">
        <v>48</v>
      </c>
      <c r="D8" s="1" t="s">
        <v>4</v>
      </c>
      <c r="E8" s="3" t="s">
        <v>6</v>
      </c>
      <c r="F8" s="3" t="s">
        <v>5</v>
      </c>
      <c r="G8" s="4">
        <v>5</v>
      </c>
      <c r="H8" s="4">
        <v>1</v>
      </c>
      <c r="I8" s="3">
        <v>2</v>
      </c>
    </row>
    <row r="9" spans="2:9" x14ac:dyDescent="0.25">
      <c r="G9" s="6">
        <f>SUM(G4:G8)</f>
        <v>9</v>
      </c>
      <c r="H9" s="6">
        <f>SUM(H4:H8)</f>
        <v>2</v>
      </c>
      <c r="I9" s="6">
        <f>SUM(I4:I8)</f>
        <v>5</v>
      </c>
    </row>
    <row r="10" spans="2:9" ht="6.95" customHeight="1" x14ac:dyDescent="0.25"/>
    <row r="11" spans="2:9" x14ac:dyDescent="0.25">
      <c r="B11" s="3" t="s">
        <v>67</v>
      </c>
      <c r="C11" s="3" t="s">
        <v>103</v>
      </c>
      <c r="D11" s="1" t="s">
        <v>102</v>
      </c>
      <c r="E11" s="3" t="s">
        <v>1</v>
      </c>
      <c r="F11" s="3" t="s">
        <v>3</v>
      </c>
      <c r="G11" s="4">
        <v>1</v>
      </c>
      <c r="H11" s="4">
        <v>0</v>
      </c>
      <c r="I11" s="3">
        <v>1</v>
      </c>
    </row>
    <row r="12" spans="2:9" x14ac:dyDescent="0.25">
      <c r="B12" s="3" t="s">
        <v>67</v>
      </c>
      <c r="C12" s="3" t="s">
        <v>86</v>
      </c>
      <c r="D12" s="1" t="s">
        <v>68</v>
      </c>
      <c r="E12" s="3" t="s">
        <v>82</v>
      </c>
      <c r="F12" s="3" t="s">
        <v>11</v>
      </c>
      <c r="G12" s="4">
        <v>1</v>
      </c>
      <c r="H12" s="4">
        <v>0</v>
      </c>
      <c r="I12" s="3">
        <v>1</v>
      </c>
    </row>
    <row r="13" spans="2:9" x14ac:dyDescent="0.25">
      <c r="B13" s="3" t="s">
        <v>67</v>
      </c>
      <c r="C13" s="3" t="s">
        <v>87</v>
      </c>
      <c r="D13" s="1" t="s">
        <v>69</v>
      </c>
      <c r="E13" s="3" t="s">
        <v>6</v>
      </c>
      <c r="F13" s="3" t="s">
        <v>5</v>
      </c>
      <c r="G13" s="4">
        <v>2</v>
      </c>
      <c r="H13" s="4">
        <v>1</v>
      </c>
      <c r="I13" s="3">
        <v>1</v>
      </c>
    </row>
    <row r="14" spans="2:9" x14ac:dyDescent="0.25">
      <c r="G14" s="6">
        <f>SUM(G11:G13)</f>
        <v>4</v>
      </c>
      <c r="H14" s="6">
        <f t="shared" ref="H14:I14" si="0">SUM(H11:H13)</f>
        <v>1</v>
      </c>
      <c r="I14" s="6">
        <f t="shared" si="0"/>
        <v>3</v>
      </c>
    </row>
    <row r="15" spans="2:9" ht="6.95" customHeight="1" x14ac:dyDescent="0.25"/>
    <row r="16" spans="2:9" x14ac:dyDescent="0.25">
      <c r="B16" s="3" t="s">
        <v>70</v>
      </c>
      <c r="C16" s="3" t="s">
        <v>106</v>
      </c>
      <c r="D16" s="1" t="s">
        <v>104</v>
      </c>
      <c r="E16" s="3" t="s">
        <v>84</v>
      </c>
      <c r="F16" s="3" t="s">
        <v>3</v>
      </c>
      <c r="G16" s="4">
        <v>1</v>
      </c>
      <c r="H16" s="4">
        <v>0</v>
      </c>
      <c r="I16" s="3">
        <v>0</v>
      </c>
    </row>
    <row r="17" spans="2:9" x14ac:dyDescent="0.25">
      <c r="B17" s="3" t="s">
        <v>70</v>
      </c>
      <c r="C17" s="3" t="s">
        <v>107</v>
      </c>
      <c r="D17" s="1" t="s">
        <v>105</v>
      </c>
      <c r="E17" s="3" t="s">
        <v>99</v>
      </c>
      <c r="F17" s="3" t="s">
        <v>0</v>
      </c>
      <c r="G17" s="4">
        <v>1</v>
      </c>
      <c r="H17" s="4">
        <v>0</v>
      </c>
      <c r="I17" s="3">
        <v>0</v>
      </c>
    </row>
    <row r="18" spans="2:9" x14ac:dyDescent="0.25">
      <c r="B18" s="3" t="s">
        <v>70</v>
      </c>
      <c r="C18" s="3" t="s">
        <v>92</v>
      </c>
      <c r="D18" s="1" t="s">
        <v>75</v>
      </c>
      <c r="E18" s="3" t="s">
        <v>99</v>
      </c>
      <c r="F18" s="3" t="s">
        <v>29</v>
      </c>
      <c r="G18" s="4">
        <v>1</v>
      </c>
      <c r="H18" s="4">
        <v>0</v>
      </c>
      <c r="I18" s="3">
        <v>0</v>
      </c>
    </row>
    <row r="19" spans="2:9" x14ac:dyDescent="0.25">
      <c r="B19" s="3" t="s">
        <v>70</v>
      </c>
      <c r="C19" s="3" t="s">
        <v>90</v>
      </c>
      <c r="D19" s="1" t="s">
        <v>73</v>
      </c>
      <c r="E19" s="3" t="s">
        <v>9</v>
      </c>
      <c r="F19" s="3" t="s">
        <v>30</v>
      </c>
      <c r="G19" s="4">
        <v>1</v>
      </c>
      <c r="H19" s="4">
        <v>0</v>
      </c>
      <c r="I19" s="3">
        <v>0</v>
      </c>
    </row>
    <row r="20" spans="2:9" x14ac:dyDescent="0.25">
      <c r="B20" s="3" t="s">
        <v>70</v>
      </c>
      <c r="C20" s="3" t="s">
        <v>98</v>
      </c>
      <c r="D20" s="1" t="s">
        <v>81</v>
      </c>
      <c r="E20" s="3" t="s">
        <v>85</v>
      </c>
      <c r="F20" s="3" t="s">
        <v>30</v>
      </c>
      <c r="G20" s="4">
        <v>2</v>
      </c>
      <c r="H20" s="4">
        <v>0</v>
      </c>
      <c r="I20" s="3">
        <v>1</v>
      </c>
    </row>
    <row r="21" spans="2:9" x14ac:dyDescent="0.25">
      <c r="B21" s="3" t="s">
        <v>70</v>
      </c>
      <c r="C21" s="3" t="s">
        <v>89</v>
      </c>
      <c r="D21" s="1" t="s">
        <v>72</v>
      </c>
      <c r="E21" s="3" t="s">
        <v>1</v>
      </c>
      <c r="F21" s="3" t="s">
        <v>5</v>
      </c>
      <c r="G21" s="4">
        <v>1</v>
      </c>
      <c r="H21" s="4">
        <v>0</v>
      </c>
      <c r="I21" s="3">
        <v>1</v>
      </c>
    </row>
    <row r="22" spans="2:9" x14ac:dyDescent="0.25">
      <c r="B22" s="3" t="s">
        <v>70</v>
      </c>
      <c r="C22" s="3" t="s">
        <v>94</v>
      </c>
      <c r="D22" s="1" t="s">
        <v>77</v>
      </c>
      <c r="E22" s="3" t="s">
        <v>1</v>
      </c>
      <c r="F22" s="3" t="s">
        <v>5</v>
      </c>
      <c r="G22" s="4">
        <v>2</v>
      </c>
      <c r="H22" s="4">
        <v>0</v>
      </c>
      <c r="I22" s="3">
        <v>1</v>
      </c>
    </row>
    <row r="23" spans="2:9" x14ac:dyDescent="0.25">
      <c r="B23" s="3" t="s">
        <v>70</v>
      </c>
      <c r="C23" s="3" t="s">
        <v>93</v>
      </c>
      <c r="D23" s="1" t="s">
        <v>76</v>
      </c>
      <c r="E23" s="3" t="s">
        <v>9</v>
      </c>
      <c r="F23" s="3" t="s">
        <v>5</v>
      </c>
      <c r="G23" s="4">
        <v>1</v>
      </c>
      <c r="H23" s="4">
        <v>0</v>
      </c>
      <c r="I23" s="3">
        <v>0</v>
      </c>
    </row>
    <row r="24" spans="2:9" x14ac:dyDescent="0.25">
      <c r="B24" s="3" t="s">
        <v>70</v>
      </c>
      <c r="C24" s="3" t="s">
        <v>95</v>
      </c>
      <c r="D24" s="1" t="s">
        <v>78</v>
      </c>
      <c r="E24" s="3" t="s">
        <v>84</v>
      </c>
      <c r="F24" s="3" t="s">
        <v>5</v>
      </c>
      <c r="G24" s="4">
        <v>1</v>
      </c>
      <c r="H24" s="4">
        <v>0</v>
      </c>
      <c r="I24" s="3">
        <v>0</v>
      </c>
    </row>
    <row r="25" spans="2:9" x14ac:dyDescent="0.25">
      <c r="B25" s="3" t="s">
        <v>70</v>
      </c>
      <c r="C25" s="3" t="s">
        <v>96</v>
      </c>
      <c r="D25" s="1" t="s">
        <v>79</v>
      </c>
      <c r="E25" s="3" t="s">
        <v>84</v>
      </c>
      <c r="F25" s="3" t="s">
        <v>5</v>
      </c>
      <c r="G25" s="4">
        <v>1</v>
      </c>
      <c r="H25" s="4">
        <v>0</v>
      </c>
      <c r="I25" s="3">
        <v>1</v>
      </c>
    </row>
    <row r="26" spans="2:9" x14ac:dyDescent="0.25">
      <c r="B26" s="3" t="s">
        <v>70</v>
      </c>
      <c r="C26" s="3" t="s">
        <v>88</v>
      </c>
      <c r="D26" s="1" t="s">
        <v>71</v>
      </c>
      <c r="E26" s="3" t="s">
        <v>83</v>
      </c>
      <c r="F26" s="3" t="s">
        <v>5</v>
      </c>
      <c r="G26" s="4">
        <v>1</v>
      </c>
      <c r="H26" s="4">
        <v>0</v>
      </c>
      <c r="I26" s="3">
        <v>0</v>
      </c>
    </row>
    <row r="27" spans="2:9" x14ac:dyDescent="0.25">
      <c r="B27" s="3" t="s">
        <v>70</v>
      </c>
      <c r="C27" s="3" t="s">
        <v>108</v>
      </c>
      <c r="D27" s="1" t="s">
        <v>109</v>
      </c>
      <c r="E27" s="3" t="s">
        <v>85</v>
      </c>
      <c r="F27" s="3" t="s">
        <v>5</v>
      </c>
      <c r="G27" s="4">
        <v>2</v>
      </c>
      <c r="H27" s="4">
        <v>0</v>
      </c>
      <c r="I27" s="3">
        <v>0</v>
      </c>
    </row>
    <row r="28" spans="2:9" x14ac:dyDescent="0.25">
      <c r="B28" s="3" t="s">
        <v>70</v>
      </c>
      <c r="C28" s="3" t="s">
        <v>97</v>
      </c>
      <c r="D28" s="1" t="s">
        <v>80</v>
      </c>
      <c r="E28" s="3" t="s">
        <v>99</v>
      </c>
      <c r="F28" s="3" t="s">
        <v>35</v>
      </c>
      <c r="G28" s="4">
        <v>1</v>
      </c>
      <c r="H28" s="4">
        <v>0</v>
      </c>
      <c r="I28" s="3">
        <v>0</v>
      </c>
    </row>
    <row r="29" spans="2:9" x14ac:dyDescent="0.25">
      <c r="B29" s="3" t="s">
        <v>70</v>
      </c>
      <c r="C29" s="3" t="s">
        <v>91</v>
      </c>
      <c r="D29" s="1" t="s">
        <v>74</v>
      </c>
      <c r="E29" s="3" t="s">
        <v>9</v>
      </c>
      <c r="F29" s="3" t="s">
        <v>36</v>
      </c>
      <c r="G29" s="4">
        <v>1</v>
      </c>
      <c r="H29" s="4">
        <v>0</v>
      </c>
      <c r="I29" s="3">
        <v>0</v>
      </c>
    </row>
    <row r="30" spans="2:9" x14ac:dyDescent="0.25">
      <c r="G30" s="6">
        <f>SUM(G16:G29)</f>
        <v>17</v>
      </c>
      <c r="H30" s="6">
        <f t="shared" ref="H30:I30" si="1">SUM(H16:H29)</f>
        <v>0</v>
      </c>
      <c r="I30" s="6">
        <f t="shared" si="1"/>
        <v>4</v>
      </c>
    </row>
    <row r="31" spans="2:9" ht="9.9499999999999993" customHeight="1" x14ac:dyDescent="0.25"/>
    <row r="32" spans="2:9" x14ac:dyDescent="0.25">
      <c r="G32" s="12">
        <f>SUM(G9,G14,G30)</f>
        <v>30</v>
      </c>
      <c r="H32" s="12">
        <f>SUM(H9,H14,H30)</f>
        <v>3</v>
      </c>
      <c r="I32" s="13">
        <f>SUM(I9,I14,I30)</f>
        <v>12</v>
      </c>
    </row>
  </sheetData>
  <sortState xmlns:xlrd2="http://schemas.microsoft.com/office/spreadsheetml/2017/richdata2" ref="B16:I29">
    <sortCondition ref="F16:F29"/>
    <sortCondition descending="1" ref="E16:E29"/>
  </sortState>
  <mergeCells count="1">
    <mergeCell ref="G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8442-A842-4C62-B9B8-FBDAF2E29C77}">
  <dimension ref="B2:P35"/>
  <sheetViews>
    <sheetView showGridLines="0" zoomScaleNormal="100" workbookViewId="0">
      <selection activeCell="D36" sqref="D36"/>
    </sheetView>
  </sheetViews>
  <sheetFormatPr baseColWidth="10" defaultRowHeight="15" x14ac:dyDescent="0.25"/>
  <cols>
    <col min="2" max="2" width="15.5703125" customWidth="1"/>
    <col min="3" max="3" width="14" customWidth="1"/>
    <col min="4" max="4" width="65.42578125" customWidth="1"/>
    <col min="5" max="5" width="9.7109375" customWidth="1"/>
    <col min="6" max="6" width="20" customWidth="1"/>
    <col min="7" max="12" width="9.28515625" customWidth="1"/>
    <col min="13" max="13" width="0.42578125" customWidth="1"/>
    <col min="14" max="16" width="9.28515625" customWidth="1"/>
  </cols>
  <sheetData>
    <row r="2" spans="2:16" ht="31.5" customHeight="1" x14ac:dyDescent="0.25">
      <c r="G2" s="85" t="s">
        <v>19</v>
      </c>
      <c r="H2" s="98"/>
      <c r="I2" s="98"/>
      <c r="J2" s="98"/>
      <c r="K2" s="98"/>
      <c r="L2" s="86"/>
      <c r="M2" s="92"/>
      <c r="N2" s="91" t="s">
        <v>18</v>
      </c>
      <c r="O2" s="91"/>
      <c r="P2" s="91"/>
    </row>
    <row r="3" spans="2:16" ht="16.5" customHeight="1" x14ac:dyDescent="0.25">
      <c r="B3" s="90" t="s">
        <v>65</v>
      </c>
      <c r="C3" s="90" t="s">
        <v>52</v>
      </c>
      <c r="D3" s="90" t="s">
        <v>13</v>
      </c>
      <c r="E3" s="90" t="s">
        <v>15</v>
      </c>
      <c r="F3" s="90" t="s">
        <v>14</v>
      </c>
      <c r="G3" s="85">
        <v>2023</v>
      </c>
      <c r="H3" s="86"/>
      <c r="I3" s="85">
        <v>2030</v>
      </c>
      <c r="J3" s="86"/>
      <c r="K3" s="85">
        <v>2035</v>
      </c>
      <c r="L3" s="86"/>
      <c r="M3" s="93"/>
      <c r="N3" s="99">
        <v>2023</v>
      </c>
      <c r="O3" s="99">
        <v>2030</v>
      </c>
      <c r="P3" s="99">
        <v>2035</v>
      </c>
    </row>
    <row r="4" spans="2:16" ht="16.5" customHeight="1" x14ac:dyDescent="0.25">
      <c r="B4" s="90"/>
      <c r="C4" s="90"/>
      <c r="D4" s="90"/>
      <c r="E4" s="90"/>
      <c r="F4" s="90"/>
      <c r="G4" s="12" t="s">
        <v>122</v>
      </c>
      <c r="H4" s="29" t="s">
        <v>123</v>
      </c>
      <c r="I4" s="12" t="s">
        <v>122</v>
      </c>
      <c r="J4" s="29" t="s">
        <v>123</v>
      </c>
      <c r="K4" s="12" t="s">
        <v>122</v>
      </c>
      <c r="L4" s="29" t="s">
        <v>123</v>
      </c>
      <c r="M4" s="93"/>
      <c r="N4" s="100"/>
      <c r="O4" s="100"/>
      <c r="P4" s="100"/>
    </row>
    <row r="5" spans="2:16" x14ac:dyDescent="0.25">
      <c r="B5" s="3" t="s">
        <v>66</v>
      </c>
      <c r="C5" s="3" t="s">
        <v>51</v>
      </c>
      <c r="D5" s="1" t="s">
        <v>12</v>
      </c>
      <c r="E5" s="3" t="s">
        <v>6</v>
      </c>
      <c r="F5" s="3" t="s">
        <v>3</v>
      </c>
      <c r="G5" s="4">
        <v>1</v>
      </c>
      <c r="H5" s="4" t="s">
        <v>111</v>
      </c>
      <c r="I5" s="4">
        <v>1</v>
      </c>
      <c r="J5" s="4" t="s">
        <v>111</v>
      </c>
      <c r="K5" s="4">
        <v>1</v>
      </c>
      <c r="L5" s="3" t="s">
        <v>111</v>
      </c>
      <c r="M5" s="93"/>
      <c r="N5" s="3">
        <v>1</v>
      </c>
      <c r="O5" s="3">
        <v>1</v>
      </c>
      <c r="P5" s="3">
        <v>1</v>
      </c>
    </row>
    <row r="6" spans="2:16" x14ac:dyDescent="0.25">
      <c r="B6" s="3" t="s">
        <v>66</v>
      </c>
      <c r="C6" s="3" t="s">
        <v>47</v>
      </c>
      <c r="D6" s="1" t="s">
        <v>2</v>
      </c>
      <c r="E6" s="3" t="s">
        <v>1</v>
      </c>
      <c r="F6" s="3" t="s">
        <v>3</v>
      </c>
      <c r="G6" s="4" t="s">
        <v>111</v>
      </c>
      <c r="H6" s="4">
        <v>1</v>
      </c>
      <c r="I6" s="4" t="s">
        <v>111</v>
      </c>
      <c r="J6" s="17">
        <v>0</v>
      </c>
      <c r="K6" s="4" t="s">
        <v>111</v>
      </c>
      <c r="L6" s="3" t="s">
        <v>111</v>
      </c>
      <c r="M6" s="93"/>
      <c r="N6" s="3">
        <v>1</v>
      </c>
      <c r="O6" s="17">
        <v>0</v>
      </c>
      <c r="P6" s="3" t="s">
        <v>111</v>
      </c>
    </row>
    <row r="7" spans="2:16" x14ac:dyDescent="0.25">
      <c r="B7" s="3" t="s">
        <v>66</v>
      </c>
      <c r="C7" s="3" t="s">
        <v>49</v>
      </c>
      <c r="D7" s="1" t="s">
        <v>7</v>
      </c>
      <c r="E7" s="3" t="s">
        <v>9</v>
      </c>
      <c r="F7" s="3" t="s">
        <v>8</v>
      </c>
      <c r="G7" s="4">
        <v>2</v>
      </c>
      <c r="H7" s="4" t="s">
        <v>111</v>
      </c>
      <c r="I7" s="4">
        <v>2</v>
      </c>
      <c r="J7" s="4" t="s">
        <v>111</v>
      </c>
      <c r="K7" s="17">
        <v>0</v>
      </c>
      <c r="L7" s="3" t="s">
        <v>111</v>
      </c>
      <c r="M7" s="93"/>
      <c r="N7" s="3">
        <v>1</v>
      </c>
      <c r="O7" s="3">
        <v>1</v>
      </c>
      <c r="P7" s="32">
        <v>0</v>
      </c>
    </row>
    <row r="8" spans="2:16" x14ac:dyDescent="0.25">
      <c r="B8" s="3" t="s">
        <v>66</v>
      </c>
      <c r="C8" s="3" t="s">
        <v>50</v>
      </c>
      <c r="D8" s="1" t="s">
        <v>10</v>
      </c>
      <c r="E8" s="3" t="s">
        <v>6</v>
      </c>
      <c r="F8" s="3" t="s">
        <v>11</v>
      </c>
      <c r="G8" s="4">
        <v>1</v>
      </c>
      <c r="H8" s="4" t="s">
        <v>111</v>
      </c>
      <c r="I8" s="17">
        <v>0</v>
      </c>
      <c r="J8" s="4" t="s">
        <v>111</v>
      </c>
      <c r="K8" s="4" t="s">
        <v>111</v>
      </c>
      <c r="L8" s="3" t="s">
        <v>111</v>
      </c>
      <c r="M8" s="93"/>
      <c r="N8" s="3" t="s">
        <v>111</v>
      </c>
      <c r="O8" s="3" t="s">
        <v>111</v>
      </c>
      <c r="P8" s="3" t="s">
        <v>111</v>
      </c>
    </row>
    <row r="9" spans="2:16" x14ac:dyDescent="0.25">
      <c r="B9" s="3" t="s">
        <v>66</v>
      </c>
      <c r="C9" s="3" t="s">
        <v>48</v>
      </c>
      <c r="D9" s="1" t="s">
        <v>4</v>
      </c>
      <c r="E9" s="3" t="s">
        <v>6</v>
      </c>
      <c r="F9" s="3" t="s">
        <v>5</v>
      </c>
      <c r="G9" s="4">
        <v>5</v>
      </c>
      <c r="H9" s="18">
        <v>0</v>
      </c>
      <c r="I9" s="17">
        <v>2</v>
      </c>
      <c r="J9" s="4" t="s">
        <v>111</v>
      </c>
      <c r="K9" s="17">
        <v>0</v>
      </c>
      <c r="L9" s="3" t="s">
        <v>111</v>
      </c>
      <c r="M9" s="93"/>
      <c r="N9" s="3">
        <v>2</v>
      </c>
      <c r="O9" s="17">
        <v>1</v>
      </c>
      <c r="P9" s="32">
        <v>0</v>
      </c>
    </row>
    <row r="10" spans="2:16" x14ac:dyDescent="0.25">
      <c r="G10" s="6">
        <f>SUM(G5:G9)</f>
        <v>9</v>
      </c>
      <c r="H10" s="6">
        <f>SUM(H5:H9)</f>
        <v>1</v>
      </c>
      <c r="I10" s="6">
        <f t="shared" ref="G10:L10" si="0">SUM(I5:I9)</f>
        <v>5</v>
      </c>
      <c r="J10" s="6">
        <f>SUM(J5:J9)</f>
        <v>0</v>
      </c>
      <c r="K10" s="6">
        <f>SUM(K5:K9)</f>
        <v>1</v>
      </c>
      <c r="L10" s="6">
        <f t="shared" si="0"/>
        <v>0</v>
      </c>
      <c r="M10" s="94"/>
      <c r="N10" s="6">
        <f>SUM(N5:N9)</f>
        <v>5</v>
      </c>
      <c r="O10" s="6">
        <f t="shared" ref="O10:P10" si="1">SUM(O5:O9)</f>
        <v>3</v>
      </c>
      <c r="P10" s="6">
        <f t="shared" si="1"/>
        <v>1</v>
      </c>
    </row>
    <row r="12" spans="2:16" x14ac:dyDescent="0.25">
      <c r="B12" s="3" t="s">
        <v>67</v>
      </c>
      <c r="C12" s="3" t="s">
        <v>103</v>
      </c>
      <c r="D12" s="1" t="s">
        <v>102</v>
      </c>
      <c r="E12" s="3" t="s">
        <v>1</v>
      </c>
      <c r="F12" s="3" t="s">
        <v>3</v>
      </c>
      <c r="G12" s="18">
        <v>0</v>
      </c>
      <c r="H12" s="4" t="s">
        <v>111</v>
      </c>
      <c r="I12" s="4" t="s">
        <v>111</v>
      </c>
      <c r="J12" s="4" t="s">
        <v>111</v>
      </c>
      <c r="K12" s="4" t="s">
        <v>111</v>
      </c>
      <c r="L12" s="3" t="s">
        <v>111</v>
      </c>
      <c r="M12" s="95"/>
      <c r="N12" s="18">
        <v>0</v>
      </c>
      <c r="O12" s="3" t="s">
        <v>111</v>
      </c>
      <c r="P12" s="3" t="s">
        <v>111</v>
      </c>
    </row>
    <row r="13" spans="2:16" x14ac:dyDescent="0.25">
      <c r="B13" s="3" t="s">
        <v>67</v>
      </c>
      <c r="C13" s="3" t="s">
        <v>86</v>
      </c>
      <c r="D13" s="1" t="s">
        <v>68</v>
      </c>
      <c r="E13" s="3" t="s">
        <v>82</v>
      </c>
      <c r="F13" s="3" t="s">
        <v>11</v>
      </c>
      <c r="G13" s="4">
        <v>1</v>
      </c>
      <c r="H13" s="4" t="s">
        <v>111</v>
      </c>
      <c r="I13" s="17">
        <v>0</v>
      </c>
      <c r="J13" s="4" t="s">
        <v>111</v>
      </c>
      <c r="K13" s="4" t="s">
        <v>111</v>
      </c>
      <c r="L13" s="3" t="s">
        <v>111</v>
      </c>
      <c r="M13" s="96"/>
      <c r="N13" s="3">
        <v>1</v>
      </c>
      <c r="O13" s="17">
        <v>0</v>
      </c>
      <c r="P13" s="3" t="s">
        <v>111</v>
      </c>
    </row>
    <row r="14" spans="2:16" x14ac:dyDescent="0.25">
      <c r="B14" s="3" t="s">
        <v>67</v>
      </c>
      <c r="C14" s="3" t="s">
        <v>87</v>
      </c>
      <c r="D14" s="1" t="s">
        <v>69</v>
      </c>
      <c r="E14" s="3" t="s">
        <v>6</v>
      </c>
      <c r="F14" s="3" t="s">
        <v>5</v>
      </c>
      <c r="G14" s="4">
        <v>2</v>
      </c>
      <c r="H14" s="18">
        <v>0</v>
      </c>
      <c r="I14" s="17">
        <v>0</v>
      </c>
      <c r="J14" s="4" t="s">
        <v>111</v>
      </c>
      <c r="K14" s="4" t="s">
        <v>111</v>
      </c>
      <c r="L14" s="3" t="s">
        <v>111</v>
      </c>
      <c r="M14" s="96"/>
      <c r="N14" s="3">
        <v>1</v>
      </c>
      <c r="O14" s="17">
        <v>0</v>
      </c>
      <c r="P14" s="3" t="s">
        <v>111</v>
      </c>
    </row>
    <row r="15" spans="2:16" x14ac:dyDescent="0.25">
      <c r="G15" s="6">
        <f>SUM(G12:G14)</f>
        <v>3</v>
      </c>
      <c r="H15" s="6">
        <f>SUM(H12:H14)</f>
        <v>0</v>
      </c>
      <c r="I15" s="6">
        <f>SUM(I12:I14)</f>
        <v>0</v>
      </c>
      <c r="J15" s="6">
        <f>SUM(J12:J14)</f>
        <v>0</v>
      </c>
      <c r="K15" s="6">
        <f>SUM(K12:K14)</f>
        <v>0</v>
      </c>
      <c r="L15" s="6">
        <f t="shared" ref="L15" si="2">SUM(L12:L14)</f>
        <v>0</v>
      </c>
      <c r="M15" s="97"/>
      <c r="N15" s="6">
        <f>SUM(N12:N14)</f>
        <v>2</v>
      </c>
      <c r="O15" s="6">
        <f t="shared" ref="O15:P15" si="3">SUM(O12:O14)</f>
        <v>0</v>
      </c>
      <c r="P15" s="6">
        <f t="shared" si="3"/>
        <v>0</v>
      </c>
    </row>
    <row r="17" spans="2:16" x14ac:dyDescent="0.25">
      <c r="B17" s="3" t="s">
        <v>70</v>
      </c>
      <c r="C17" s="3" t="s">
        <v>106</v>
      </c>
      <c r="D17" s="1" t="s">
        <v>104</v>
      </c>
      <c r="E17" s="3" t="s">
        <v>84</v>
      </c>
      <c r="F17" s="3" t="s">
        <v>3</v>
      </c>
      <c r="G17" s="4">
        <v>1</v>
      </c>
      <c r="H17" s="4" t="s">
        <v>111</v>
      </c>
      <c r="I17" s="4">
        <v>1</v>
      </c>
      <c r="J17" s="4" t="s">
        <v>111</v>
      </c>
      <c r="K17" s="4">
        <v>0</v>
      </c>
      <c r="L17" s="3" t="s">
        <v>111</v>
      </c>
      <c r="M17" s="95"/>
      <c r="N17" s="3" t="s">
        <v>111</v>
      </c>
      <c r="O17" s="3" t="s">
        <v>111</v>
      </c>
      <c r="P17" s="3" t="s">
        <v>111</v>
      </c>
    </row>
    <row r="18" spans="2:16" x14ac:dyDescent="0.25">
      <c r="B18" s="3" t="s">
        <v>70</v>
      </c>
      <c r="C18" s="3" t="s">
        <v>107</v>
      </c>
      <c r="D18" s="1" t="s">
        <v>105</v>
      </c>
      <c r="E18" s="3" t="s">
        <v>99</v>
      </c>
      <c r="F18" s="3" t="s">
        <v>0</v>
      </c>
      <c r="G18" s="4" t="s">
        <v>113</v>
      </c>
      <c r="H18" s="4" t="s">
        <v>111</v>
      </c>
      <c r="I18" s="17">
        <v>0</v>
      </c>
      <c r="J18" s="4" t="s">
        <v>111</v>
      </c>
      <c r="K18" s="4" t="s">
        <v>111</v>
      </c>
      <c r="L18" s="3" t="s">
        <v>111</v>
      </c>
      <c r="M18" s="96"/>
      <c r="N18" s="3" t="s">
        <v>111</v>
      </c>
      <c r="O18" s="3" t="s">
        <v>111</v>
      </c>
      <c r="P18" s="3" t="s">
        <v>111</v>
      </c>
    </row>
    <row r="19" spans="2:16" x14ac:dyDescent="0.25">
      <c r="B19" s="3" t="s">
        <v>70</v>
      </c>
      <c r="C19" s="3" t="s">
        <v>92</v>
      </c>
      <c r="D19" s="1" t="s">
        <v>75</v>
      </c>
      <c r="E19" s="3" t="s">
        <v>99</v>
      </c>
      <c r="F19" s="3" t="s">
        <v>29</v>
      </c>
      <c r="G19" s="4">
        <v>1</v>
      </c>
      <c r="H19" s="4" t="s">
        <v>111</v>
      </c>
      <c r="I19" s="4">
        <v>1</v>
      </c>
      <c r="J19" s="4" t="s">
        <v>111</v>
      </c>
      <c r="K19" s="4">
        <v>1</v>
      </c>
      <c r="L19" s="3" t="s">
        <v>111</v>
      </c>
      <c r="M19" s="96"/>
      <c r="N19" s="3" t="s">
        <v>111</v>
      </c>
      <c r="O19" s="3" t="s">
        <v>111</v>
      </c>
      <c r="P19" s="3" t="s">
        <v>111</v>
      </c>
    </row>
    <row r="20" spans="2:16" x14ac:dyDescent="0.25">
      <c r="B20" s="3" t="s">
        <v>70</v>
      </c>
      <c r="C20" s="3" t="s">
        <v>90</v>
      </c>
      <c r="D20" s="1" t="s">
        <v>73</v>
      </c>
      <c r="E20" s="3" t="s">
        <v>9</v>
      </c>
      <c r="F20" s="3" t="s">
        <v>30</v>
      </c>
      <c r="G20" s="4">
        <v>1</v>
      </c>
      <c r="H20" s="4" t="s">
        <v>111</v>
      </c>
      <c r="I20" s="4">
        <v>1</v>
      </c>
      <c r="J20" s="4" t="s">
        <v>111</v>
      </c>
      <c r="K20" s="4">
        <v>1</v>
      </c>
      <c r="L20" s="3" t="s">
        <v>111</v>
      </c>
      <c r="M20" s="96"/>
      <c r="N20" s="3" t="s">
        <v>111</v>
      </c>
      <c r="O20" s="3" t="s">
        <v>111</v>
      </c>
      <c r="P20" s="3" t="s">
        <v>111</v>
      </c>
    </row>
    <row r="21" spans="2:16" x14ac:dyDescent="0.25">
      <c r="B21" s="3" t="s">
        <v>70</v>
      </c>
      <c r="C21" s="3" t="s">
        <v>98</v>
      </c>
      <c r="D21" s="1" t="s">
        <v>81</v>
      </c>
      <c r="E21" s="3" t="s">
        <v>85</v>
      </c>
      <c r="F21" s="3" t="s">
        <v>30</v>
      </c>
      <c r="G21" s="4">
        <v>2</v>
      </c>
      <c r="H21" s="4" t="s">
        <v>111</v>
      </c>
      <c r="I21" s="4">
        <v>2</v>
      </c>
      <c r="J21" s="4" t="s">
        <v>111</v>
      </c>
      <c r="K21" s="4">
        <v>0</v>
      </c>
      <c r="L21" s="3" t="s">
        <v>111</v>
      </c>
      <c r="M21" s="96"/>
      <c r="N21" s="3">
        <v>1</v>
      </c>
      <c r="O21" s="3" t="s">
        <v>111</v>
      </c>
      <c r="P21" s="3" t="s">
        <v>111</v>
      </c>
    </row>
    <row r="22" spans="2:16" x14ac:dyDescent="0.25">
      <c r="B22" s="3" t="s">
        <v>70</v>
      </c>
      <c r="C22" s="3" t="s">
        <v>89</v>
      </c>
      <c r="D22" s="1" t="s">
        <v>72</v>
      </c>
      <c r="E22" s="3" t="s">
        <v>1</v>
      </c>
      <c r="F22" s="3" t="s">
        <v>5</v>
      </c>
      <c r="G22" s="4">
        <v>1</v>
      </c>
      <c r="H22" s="4" t="s">
        <v>111</v>
      </c>
      <c r="I22" s="4">
        <v>1</v>
      </c>
      <c r="J22" s="4" t="s">
        <v>111</v>
      </c>
      <c r="K22" s="17">
        <v>0</v>
      </c>
      <c r="L22" s="3" t="s">
        <v>111</v>
      </c>
      <c r="M22" s="96"/>
      <c r="N22" s="3">
        <v>1</v>
      </c>
      <c r="O22" s="3">
        <v>1</v>
      </c>
      <c r="P22" s="32">
        <v>0</v>
      </c>
    </row>
    <row r="23" spans="2:16" x14ac:dyDescent="0.25">
      <c r="B23" s="3" t="s">
        <v>70</v>
      </c>
      <c r="C23" s="3" t="s">
        <v>94</v>
      </c>
      <c r="D23" s="1" t="s">
        <v>77</v>
      </c>
      <c r="E23" s="3" t="s">
        <v>1</v>
      </c>
      <c r="F23" s="3" t="s">
        <v>5</v>
      </c>
      <c r="G23" s="4">
        <v>2</v>
      </c>
      <c r="H23" s="4" t="s">
        <v>111</v>
      </c>
      <c r="I23" s="4">
        <v>2</v>
      </c>
      <c r="J23" s="4" t="s">
        <v>111</v>
      </c>
      <c r="K23" s="17">
        <v>0</v>
      </c>
      <c r="L23" s="3" t="s">
        <v>111</v>
      </c>
      <c r="M23" s="96"/>
      <c r="N23" s="3">
        <v>1</v>
      </c>
      <c r="O23" s="3">
        <v>1</v>
      </c>
      <c r="P23" s="32">
        <v>0</v>
      </c>
    </row>
    <row r="24" spans="2:16" x14ac:dyDescent="0.25">
      <c r="B24" s="3" t="s">
        <v>70</v>
      </c>
      <c r="C24" s="3" t="s">
        <v>93</v>
      </c>
      <c r="D24" s="1" t="s">
        <v>76</v>
      </c>
      <c r="E24" s="3" t="s">
        <v>9</v>
      </c>
      <c r="F24" s="3" t="s">
        <v>5</v>
      </c>
      <c r="G24" s="4">
        <v>1</v>
      </c>
      <c r="H24" s="4" t="s">
        <v>111</v>
      </c>
      <c r="I24" s="4">
        <v>1</v>
      </c>
      <c r="J24" s="4" t="s">
        <v>111</v>
      </c>
      <c r="K24" s="17">
        <v>0</v>
      </c>
      <c r="L24" s="3" t="s">
        <v>111</v>
      </c>
      <c r="M24" s="96"/>
      <c r="N24" s="3" t="s">
        <v>111</v>
      </c>
      <c r="O24" s="3" t="s">
        <v>111</v>
      </c>
      <c r="P24" s="3" t="s">
        <v>111</v>
      </c>
    </row>
    <row r="25" spans="2:16" x14ac:dyDescent="0.25">
      <c r="B25" s="3" t="s">
        <v>70</v>
      </c>
      <c r="C25" s="3" t="s">
        <v>95</v>
      </c>
      <c r="D25" s="1" t="s">
        <v>78</v>
      </c>
      <c r="E25" s="3" t="s">
        <v>84</v>
      </c>
      <c r="F25" s="3" t="s">
        <v>5</v>
      </c>
      <c r="G25" s="4">
        <v>1</v>
      </c>
      <c r="H25" s="4" t="s">
        <v>111</v>
      </c>
      <c r="I25" s="4">
        <v>1</v>
      </c>
      <c r="J25" s="4" t="s">
        <v>111</v>
      </c>
      <c r="K25" s="17">
        <v>0</v>
      </c>
      <c r="L25" s="3" t="s">
        <v>111</v>
      </c>
      <c r="M25" s="96"/>
      <c r="N25" s="3" t="s">
        <v>111</v>
      </c>
      <c r="O25" s="3" t="s">
        <v>111</v>
      </c>
      <c r="P25" s="3" t="s">
        <v>111</v>
      </c>
    </row>
    <row r="26" spans="2:16" x14ac:dyDescent="0.25">
      <c r="B26" s="3" t="s">
        <v>70</v>
      </c>
      <c r="C26" s="3" t="s">
        <v>96</v>
      </c>
      <c r="D26" s="1" t="s">
        <v>79</v>
      </c>
      <c r="E26" s="3" t="s">
        <v>84</v>
      </c>
      <c r="F26" s="3" t="s">
        <v>5</v>
      </c>
      <c r="G26" s="4">
        <v>1</v>
      </c>
      <c r="H26" s="4" t="s">
        <v>111</v>
      </c>
      <c r="I26" s="17">
        <v>0</v>
      </c>
      <c r="J26" s="4" t="s">
        <v>111</v>
      </c>
      <c r="K26" s="4" t="s">
        <v>111</v>
      </c>
      <c r="L26" s="3" t="s">
        <v>111</v>
      </c>
      <c r="M26" s="96"/>
      <c r="N26" s="3">
        <v>1</v>
      </c>
      <c r="O26" s="17">
        <v>0</v>
      </c>
      <c r="P26" s="3" t="s">
        <v>111</v>
      </c>
    </row>
    <row r="27" spans="2:16" x14ac:dyDescent="0.25">
      <c r="B27" s="3" t="s">
        <v>70</v>
      </c>
      <c r="C27" s="3" t="s">
        <v>88</v>
      </c>
      <c r="D27" s="1" t="s">
        <v>71</v>
      </c>
      <c r="E27" s="3" t="s">
        <v>83</v>
      </c>
      <c r="F27" s="3" t="s">
        <v>5</v>
      </c>
      <c r="G27" s="4">
        <v>1</v>
      </c>
      <c r="H27" s="4" t="s">
        <v>111</v>
      </c>
      <c r="I27" s="17">
        <v>0</v>
      </c>
      <c r="J27" s="4" t="s">
        <v>111</v>
      </c>
      <c r="K27" s="4" t="s">
        <v>111</v>
      </c>
      <c r="L27" s="3" t="s">
        <v>111</v>
      </c>
      <c r="M27" s="96"/>
      <c r="N27" s="3" t="s">
        <v>111</v>
      </c>
      <c r="O27" s="3" t="s">
        <v>111</v>
      </c>
      <c r="P27" s="3" t="s">
        <v>111</v>
      </c>
    </row>
    <row r="28" spans="2:16" x14ac:dyDescent="0.25">
      <c r="B28" s="3" t="s">
        <v>70</v>
      </c>
      <c r="C28" s="3" t="s">
        <v>108</v>
      </c>
      <c r="D28" s="1" t="s">
        <v>109</v>
      </c>
      <c r="E28" s="3" t="s">
        <v>85</v>
      </c>
      <c r="F28" s="3" t="s">
        <v>5</v>
      </c>
      <c r="G28" s="4">
        <v>2</v>
      </c>
      <c r="H28" s="4" t="s">
        <v>111</v>
      </c>
      <c r="I28" s="17">
        <v>0</v>
      </c>
      <c r="J28" s="4" t="s">
        <v>111</v>
      </c>
      <c r="K28" s="4" t="s">
        <v>111</v>
      </c>
      <c r="L28" s="3" t="s">
        <v>111</v>
      </c>
      <c r="M28" s="96"/>
      <c r="N28" s="3" t="s">
        <v>111</v>
      </c>
      <c r="O28" s="3" t="s">
        <v>111</v>
      </c>
      <c r="P28" s="3" t="s">
        <v>111</v>
      </c>
    </row>
    <row r="29" spans="2:16" x14ac:dyDescent="0.25">
      <c r="B29" s="3" t="s">
        <v>70</v>
      </c>
      <c r="C29" s="3" t="s">
        <v>97</v>
      </c>
      <c r="D29" s="1" t="s">
        <v>80</v>
      </c>
      <c r="E29" s="3" t="s">
        <v>99</v>
      </c>
      <c r="F29" s="3" t="s">
        <v>35</v>
      </c>
      <c r="G29" s="4">
        <v>1</v>
      </c>
      <c r="H29" s="4" t="s">
        <v>111</v>
      </c>
      <c r="I29" s="4">
        <v>1</v>
      </c>
      <c r="J29" s="4" t="s">
        <v>111</v>
      </c>
      <c r="K29" s="4">
        <v>1</v>
      </c>
      <c r="L29" s="3" t="s">
        <v>111</v>
      </c>
      <c r="M29" s="96"/>
      <c r="N29" s="3" t="s">
        <v>111</v>
      </c>
      <c r="O29" s="3" t="s">
        <v>111</v>
      </c>
      <c r="P29" s="3" t="s">
        <v>111</v>
      </c>
    </row>
    <row r="30" spans="2:16" x14ac:dyDescent="0.25">
      <c r="B30" s="3" t="s">
        <v>70</v>
      </c>
      <c r="C30" s="3" t="s">
        <v>91</v>
      </c>
      <c r="D30" s="1" t="s">
        <v>74</v>
      </c>
      <c r="E30" s="3" t="s">
        <v>9</v>
      </c>
      <c r="F30" s="3" t="s">
        <v>36</v>
      </c>
      <c r="G30" s="4">
        <v>1</v>
      </c>
      <c r="H30" s="4" t="s">
        <v>111</v>
      </c>
      <c r="I30" s="4">
        <v>1</v>
      </c>
      <c r="J30" s="4" t="s">
        <v>111</v>
      </c>
      <c r="K30" s="4">
        <v>1</v>
      </c>
      <c r="L30" s="3" t="s">
        <v>111</v>
      </c>
      <c r="M30" s="96"/>
      <c r="N30" s="3" t="s">
        <v>111</v>
      </c>
      <c r="O30" s="3" t="s">
        <v>111</v>
      </c>
      <c r="P30" s="3" t="s">
        <v>111</v>
      </c>
    </row>
    <row r="31" spans="2:16" x14ac:dyDescent="0.25">
      <c r="B31" s="87" t="s">
        <v>112</v>
      </c>
      <c r="C31" s="88"/>
      <c r="D31" s="88"/>
      <c r="E31" s="88"/>
      <c r="F31" s="89"/>
      <c r="G31" s="4">
        <v>0</v>
      </c>
      <c r="H31" s="4"/>
      <c r="I31" s="4">
        <v>7</v>
      </c>
      <c r="J31" s="4"/>
      <c r="K31" s="4">
        <v>12</v>
      </c>
      <c r="L31" s="3"/>
      <c r="M31" s="96"/>
      <c r="N31" s="3"/>
      <c r="O31" s="3"/>
      <c r="P31" s="3"/>
    </row>
    <row r="32" spans="2:16" x14ac:dyDescent="0.25">
      <c r="G32" s="6">
        <v>17</v>
      </c>
      <c r="H32" s="6">
        <f>SUM(H17:H30)</f>
        <v>0</v>
      </c>
      <c r="I32" s="6">
        <f>SUM(I17:I31)</f>
        <v>19</v>
      </c>
      <c r="J32" s="6">
        <f>SUM(J17:J30)</f>
        <v>0</v>
      </c>
      <c r="K32" s="6">
        <f>SUM(K17:K31)</f>
        <v>16</v>
      </c>
      <c r="L32" s="6">
        <f t="shared" ref="L32:N32" si="4">SUM(L17:L30)</f>
        <v>0</v>
      </c>
      <c r="M32" s="97"/>
      <c r="N32" s="6">
        <f t="shared" si="4"/>
        <v>4</v>
      </c>
      <c r="O32" s="6">
        <f t="shared" ref="O32:P32" si="5">SUM(O17:O30)</f>
        <v>2</v>
      </c>
      <c r="P32" s="6">
        <f t="shared" si="5"/>
        <v>0</v>
      </c>
    </row>
    <row r="34" spans="2:16" x14ac:dyDescent="0.25">
      <c r="G34" s="85">
        <f>SUM(G10:H10,G15:H15,G32:H32)</f>
        <v>30</v>
      </c>
      <c r="H34" s="86"/>
      <c r="I34" s="85">
        <f>SUM(I10:J10,I15:J15,I32:J32)</f>
        <v>24</v>
      </c>
      <c r="J34" s="86"/>
      <c r="K34" s="85">
        <f>SUM(K10:L10,K15:L15,K32:L32)</f>
        <v>17</v>
      </c>
      <c r="L34" s="86"/>
      <c r="N34" s="12">
        <f t="shared" ref="N34:P34" si="6">SUM(N10,N15,N32)</f>
        <v>11</v>
      </c>
      <c r="O34" s="12">
        <f t="shared" si="6"/>
        <v>5</v>
      </c>
      <c r="P34" s="12">
        <f t="shared" si="6"/>
        <v>1</v>
      </c>
    </row>
    <row r="35" spans="2:16" x14ac:dyDescent="0.25">
      <c r="B35" s="19" t="s">
        <v>114</v>
      </c>
    </row>
  </sheetData>
  <mergeCells count="20">
    <mergeCell ref="G34:H34"/>
    <mergeCell ref="I34:J34"/>
    <mergeCell ref="K34:L34"/>
    <mergeCell ref="N2:P2"/>
    <mergeCell ref="M2:M10"/>
    <mergeCell ref="M12:M15"/>
    <mergeCell ref="M17:M32"/>
    <mergeCell ref="G2:L2"/>
    <mergeCell ref="G3:H3"/>
    <mergeCell ref="I3:J3"/>
    <mergeCell ref="K3:L3"/>
    <mergeCell ref="N3:N4"/>
    <mergeCell ref="O3:O4"/>
    <mergeCell ref="P3:P4"/>
    <mergeCell ref="B31:F31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  <ignoredErrors>
    <ignoredError sqref="N10" formulaRange="1"/>
    <ignoredError sqref="I32 J32:K3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78FF-5350-485E-BE50-5DD369A741BE}">
  <dimension ref="B2:M35"/>
  <sheetViews>
    <sheetView showGridLines="0" zoomScaleNormal="100" workbookViewId="0">
      <selection activeCell="M34" sqref="M34"/>
    </sheetView>
  </sheetViews>
  <sheetFormatPr baseColWidth="10" defaultRowHeight="15" x14ac:dyDescent="0.25"/>
  <cols>
    <col min="2" max="2" width="15.5703125" customWidth="1"/>
    <col min="3" max="3" width="14" hidden="1" customWidth="1"/>
    <col min="4" max="4" width="67.85546875" customWidth="1"/>
    <col min="5" max="5" width="9.7109375" hidden="1" customWidth="1"/>
    <col min="6" max="6" width="14.28515625" customWidth="1"/>
    <col min="7" max="9" width="10.28515625" customWidth="1"/>
    <col min="10" max="10" width="0.42578125" customWidth="1"/>
    <col min="11" max="13" width="10.28515625" customWidth="1"/>
  </cols>
  <sheetData>
    <row r="2" spans="2:13" ht="31.5" customHeight="1" x14ac:dyDescent="0.25">
      <c r="G2" s="85" t="s">
        <v>19</v>
      </c>
      <c r="H2" s="98"/>
      <c r="I2" s="98"/>
      <c r="J2" s="92"/>
      <c r="K2" s="91" t="s">
        <v>18</v>
      </c>
      <c r="L2" s="91"/>
      <c r="M2" s="91"/>
    </row>
    <row r="3" spans="2:13" ht="16.5" customHeight="1" x14ac:dyDescent="0.25">
      <c r="B3" s="90" t="s">
        <v>65</v>
      </c>
      <c r="C3" s="90" t="s">
        <v>52</v>
      </c>
      <c r="D3" s="90" t="s">
        <v>13</v>
      </c>
      <c r="E3" s="90" t="s">
        <v>15</v>
      </c>
      <c r="F3" s="90" t="s">
        <v>118</v>
      </c>
      <c r="G3" s="101">
        <v>2023</v>
      </c>
      <c r="H3" s="101">
        <v>2030</v>
      </c>
      <c r="I3" s="101">
        <v>2035</v>
      </c>
      <c r="J3" s="93"/>
      <c r="K3" s="99">
        <v>2023</v>
      </c>
      <c r="L3" s="99">
        <v>2030</v>
      </c>
      <c r="M3" s="99">
        <v>2035</v>
      </c>
    </row>
    <row r="4" spans="2:13" ht="16.5" customHeight="1" x14ac:dyDescent="0.25">
      <c r="B4" s="90"/>
      <c r="C4" s="90"/>
      <c r="D4" s="90"/>
      <c r="E4" s="90"/>
      <c r="F4" s="90"/>
      <c r="G4" s="102"/>
      <c r="H4" s="102"/>
      <c r="I4" s="102"/>
      <c r="J4" s="93"/>
      <c r="K4" s="100"/>
      <c r="L4" s="100"/>
      <c r="M4" s="100"/>
    </row>
    <row r="5" spans="2:13" x14ac:dyDescent="0.25">
      <c r="B5" s="3" t="s">
        <v>66</v>
      </c>
      <c r="C5" s="3" t="s">
        <v>51</v>
      </c>
      <c r="D5" s="1" t="s">
        <v>12</v>
      </c>
      <c r="E5" s="3" t="s">
        <v>6</v>
      </c>
      <c r="F5" s="3" t="s">
        <v>3</v>
      </c>
      <c r="G5" s="4">
        <v>1</v>
      </c>
      <c r="H5" s="4">
        <v>1</v>
      </c>
      <c r="I5" s="4">
        <v>1</v>
      </c>
      <c r="J5" s="93"/>
      <c r="K5" s="3">
        <v>1</v>
      </c>
      <c r="L5" s="3">
        <v>1</v>
      </c>
      <c r="M5" s="3">
        <v>1</v>
      </c>
    </row>
    <row r="6" spans="2:13" x14ac:dyDescent="0.25">
      <c r="B6" s="3" t="s">
        <v>66</v>
      </c>
      <c r="C6" s="3" t="s">
        <v>47</v>
      </c>
      <c r="D6" s="1" t="s">
        <v>2</v>
      </c>
      <c r="E6" s="3" t="s">
        <v>1</v>
      </c>
      <c r="F6" s="3" t="s">
        <v>3</v>
      </c>
      <c r="G6" s="4">
        <v>1</v>
      </c>
      <c r="H6" s="4" t="s">
        <v>111</v>
      </c>
      <c r="I6" s="4" t="s">
        <v>111</v>
      </c>
      <c r="J6" s="93"/>
      <c r="K6" s="3">
        <v>1</v>
      </c>
      <c r="L6" s="4" t="s">
        <v>111</v>
      </c>
      <c r="M6" s="3" t="s">
        <v>111</v>
      </c>
    </row>
    <row r="7" spans="2:13" x14ac:dyDescent="0.25">
      <c r="B7" s="3" t="s">
        <v>66</v>
      </c>
      <c r="C7" s="3" t="s">
        <v>49</v>
      </c>
      <c r="D7" s="1" t="s">
        <v>7</v>
      </c>
      <c r="E7" s="3" t="s">
        <v>9</v>
      </c>
      <c r="F7" s="3" t="s">
        <v>8</v>
      </c>
      <c r="G7" s="4">
        <v>2</v>
      </c>
      <c r="H7" s="4">
        <v>2</v>
      </c>
      <c r="I7" s="4" t="s">
        <v>111</v>
      </c>
      <c r="J7" s="93"/>
      <c r="K7" s="3">
        <v>1</v>
      </c>
      <c r="L7" s="3">
        <v>1</v>
      </c>
      <c r="M7" s="3" t="s">
        <v>111</v>
      </c>
    </row>
    <row r="8" spans="2:13" x14ac:dyDescent="0.25">
      <c r="B8" s="3" t="s">
        <v>66</v>
      </c>
      <c r="C8" s="3" t="s">
        <v>50</v>
      </c>
      <c r="D8" s="1" t="s">
        <v>10</v>
      </c>
      <c r="E8" s="3" t="s">
        <v>6</v>
      </c>
      <c r="F8" s="3" t="s">
        <v>11</v>
      </c>
      <c r="G8" s="4">
        <v>1</v>
      </c>
      <c r="H8" s="4" t="s">
        <v>111</v>
      </c>
      <c r="I8" s="4" t="s">
        <v>111</v>
      </c>
      <c r="J8" s="93"/>
      <c r="K8" s="3" t="s">
        <v>111</v>
      </c>
      <c r="L8" s="3" t="s">
        <v>111</v>
      </c>
      <c r="M8" s="3" t="s">
        <v>111</v>
      </c>
    </row>
    <row r="9" spans="2:13" x14ac:dyDescent="0.25">
      <c r="B9" s="3" t="s">
        <v>66</v>
      </c>
      <c r="C9" s="3" t="s">
        <v>48</v>
      </c>
      <c r="D9" s="1" t="s">
        <v>4</v>
      </c>
      <c r="E9" s="3" t="s">
        <v>6</v>
      </c>
      <c r="F9" s="3" t="s">
        <v>5</v>
      </c>
      <c r="G9" s="4">
        <v>5</v>
      </c>
      <c r="H9" s="17">
        <v>2</v>
      </c>
      <c r="I9" s="4" t="s">
        <v>111</v>
      </c>
      <c r="J9" s="93"/>
      <c r="K9" s="3">
        <v>2</v>
      </c>
      <c r="L9" s="17">
        <v>1</v>
      </c>
      <c r="M9" s="3" t="s">
        <v>111</v>
      </c>
    </row>
    <row r="10" spans="2:13" x14ac:dyDescent="0.25">
      <c r="G10" s="6">
        <v>10</v>
      </c>
      <c r="H10" s="6">
        <f>SUM(H5:H9)</f>
        <v>5</v>
      </c>
      <c r="I10" s="6">
        <f>SUM(I5:I9)</f>
        <v>1</v>
      </c>
      <c r="J10" s="94"/>
      <c r="K10" s="6">
        <f>SUM(K5:K9)</f>
        <v>5</v>
      </c>
      <c r="L10" s="6">
        <f>SUM(L5:L9)</f>
        <v>3</v>
      </c>
      <c r="M10" s="6">
        <f>SUM(M5:M9)</f>
        <v>1</v>
      </c>
    </row>
    <row r="12" spans="2:13" x14ac:dyDescent="0.25">
      <c r="B12" s="3" t="s">
        <v>67</v>
      </c>
      <c r="C12" s="3" t="s">
        <v>103</v>
      </c>
      <c r="D12" s="1" t="s">
        <v>102</v>
      </c>
      <c r="E12" s="3" t="s">
        <v>1</v>
      </c>
      <c r="F12" s="3" t="s">
        <v>3</v>
      </c>
      <c r="G12" s="18">
        <v>0</v>
      </c>
      <c r="H12" s="4" t="s">
        <v>111</v>
      </c>
      <c r="I12" s="4" t="s">
        <v>111</v>
      </c>
      <c r="J12" s="95"/>
      <c r="K12" s="18">
        <v>0</v>
      </c>
      <c r="L12" s="3" t="s">
        <v>111</v>
      </c>
      <c r="M12" s="3" t="s">
        <v>111</v>
      </c>
    </row>
    <row r="13" spans="2:13" x14ac:dyDescent="0.25">
      <c r="B13" s="3" t="s">
        <v>67</v>
      </c>
      <c r="C13" s="3" t="s">
        <v>86</v>
      </c>
      <c r="D13" s="1" t="s">
        <v>68</v>
      </c>
      <c r="E13" s="3" t="s">
        <v>82</v>
      </c>
      <c r="F13" s="3" t="s">
        <v>11</v>
      </c>
      <c r="G13" s="4">
        <v>1</v>
      </c>
      <c r="H13" s="3" t="s">
        <v>111</v>
      </c>
      <c r="I13" s="4" t="s">
        <v>111</v>
      </c>
      <c r="J13" s="96"/>
      <c r="K13" s="3">
        <v>1</v>
      </c>
      <c r="L13" s="3" t="s">
        <v>111</v>
      </c>
      <c r="M13" s="3" t="s">
        <v>111</v>
      </c>
    </row>
    <row r="14" spans="2:13" x14ac:dyDescent="0.25">
      <c r="B14" s="3" t="s">
        <v>67</v>
      </c>
      <c r="C14" s="3" t="s">
        <v>87</v>
      </c>
      <c r="D14" s="1" t="s">
        <v>69</v>
      </c>
      <c r="E14" s="3" t="s">
        <v>6</v>
      </c>
      <c r="F14" s="3" t="s">
        <v>5</v>
      </c>
      <c r="G14" s="4">
        <v>2</v>
      </c>
      <c r="H14" s="3" t="s">
        <v>111</v>
      </c>
      <c r="I14" s="4" t="s">
        <v>111</v>
      </c>
      <c r="J14" s="96"/>
      <c r="K14" s="3">
        <v>1</v>
      </c>
      <c r="L14" s="3" t="s">
        <v>111</v>
      </c>
      <c r="M14" s="3" t="s">
        <v>111</v>
      </c>
    </row>
    <row r="15" spans="2:13" x14ac:dyDescent="0.25">
      <c r="G15" s="6">
        <v>3</v>
      </c>
      <c r="H15" s="6">
        <f>SUM(H12:H14)</f>
        <v>0</v>
      </c>
      <c r="I15" s="6">
        <f>SUM(I12:I14)</f>
        <v>0</v>
      </c>
      <c r="J15" s="97"/>
      <c r="K15" s="6">
        <f>SUM(K12:K14)</f>
        <v>2</v>
      </c>
      <c r="L15" s="6">
        <f t="shared" ref="L15:M15" si="0">SUM(L12:L14)</f>
        <v>0</v>
      </c>
      <c r="M15" s="6">
        <f t="shared" si="0"/>
        <v>0</v>
      </c>
    </row>
    <row r="17" spans="2:13" x14ac:dyDescent="0.25">
      <c r="B17" s="3" t="s">
        <v>70</v>
      </c>
      <c r="C17" s="3" t="s">
        <v>106</v>
      </c>
      <c r="D17" s="1" t="s">
        <v>104</v>
      </c>
      <c r="E17" s="3" t="s">
        <v>84</v>
      </c>
      <c r="F17" s="3" t="s">
        <v>3</v>
      </c>
      <c r="G17" s="4">
        <v>1</v>
      </c>
      <c r="H17" s="4">
        <v>1</v>
      </c>
      <c r="I17" s="4">
        <v>0</v>
      </c>
      <c r="J17" s="95"/>
      <c r="K17" s="3" t="s">
        <v>111</v>
      </c>
      <c r="L17" s="3" t="s">
        <v>111</v>
      </c>
      <c r="M17" s="3" t="s">
        <v>111</v>
      </c>
    </row>
    <row r="18" spans="2:13" x14ac:dyDescent="0.25">
      <c r="B18" s="3" t="s">
        <v>70</v>
      </c>
      <c r="C18" s="3" t="s">
        <v>107</v>
      </c>
      <c r="D18" s="1" t="s">
        <v>105</v>
      </c>
      <c r="E18" s="3" t="s">
        <v>99</v>
      </c>
      <c r="F18" s="3" t="s">
        <v>0</v>
      </c>
      <c r="G18" s="4" t="s">
        <v>113</v>
      </c>
      <c r="H18" s="3" t="s">
        <v>111</v>
      </c>
      <c r="I18" s="4" t="s">
        <v>111</v>
      </c>
      <c r="J18" s="96"/>
      <c r="K18" s="3" t="s">
        <v>111</v>
      </c>
      <c r="L18" s="3" t="s">
        <v>111</v>
      </c>
      <c r="M18" s="3" t="s">
        <v>111</v>
      </c>
    </row>
    <row r="19" spans="2:13" x14ac:dyDescent="0.25">
      <c r="B19" s="3" t="s">
        <v>70</v>
      </c>
      <c r="C19" s="3" t="s">
        <v>92</v>
      </c>
      <c r="D19" s="1" t="s">
        <v>75</v>
      </c>
      <c r="E19" s="3" t="s">
        <v>99</v>
      </c>
      <c r="F19" s="3" t="s">
        <v>29</v>
      </c>
      <c r="G19" s="4">
        <v>1</v>
      </c>
      <c r="H19" s="4">
        <v>1</v>
      </c>
      <c r="I19" s="4">
        <v>1</v>
      </c>
      <c r="J19" s="96"/>
      <c r="K19" s="3" t="s">
        <v>111</v>
      </c>
      <c r="L19" s="3" t="s">
        <v>111</v>
      </c>
      <c r="M19" s="3" t="s">
        <v>111</v>
      </c>
    </row>
    <row r="20" spans="2:13" x14ac:dyDescent="0.25">
      <c r="B20" s="3" t="s">
        <v>70</v>
      </c>
      <c r="C20" s="3" t="s">
        <v>90</v>
      </c>
      <c r="D20" s="1" t="s">
        <v>73</v>
      </c>
      <c r="E20" s="3" t="s">
        <v>9</v>
      </c>
      <c r="F20" s="3" t="s">
        <v>30</v>
      </c>
      <c r="G20" s="4">
        <v>1</v>
      </c>
      <c r="H20" s="4">
        <v>1</v>
      </c>
      <c r="I20" s="4">
        <v>1</v>
      </c>
      <c r="J20" s="96"/>
      <c r="K20" s="3" t="s">
        <v>111</v>
      </c>
      <c r="L20" s="3" t="s">
        <v>111</v>
      </c>
      <c r="M20" s="3" t="s">
        <v>111</v>
      </c>
    </row>
    <row r="21" spans="2:13" x14ac:dyDescent="0.25">
      <c r="B21" s="3" t="s">
        <v>70</v>
      </c>
      <c r="C21" s="3" t="s">
        <v>98</v>
      </c>
      <c r="D21" s="1" t="s">
        <v>81</v>
      </c>
      <c r="E21" s="3" t="s">
        <v>85</v>
      </c>
      <c r="F21" s="3" t="s">
        <v>30</v>
      </c>
      <c r="G21" s="4">
        <v>2</v>
      </c>
      <c r="H21" s="4">
        <v>2</v>
      </c>
      <c r="I21" s="4">
        <v>0</v>
      </c>
      <c r="J21" s="96"/>
      <c r="K21" s="3">
        <v>1</v>
      </c>
      <c r="L21" s="3" t="s">
        <v>111</v>
      </c>
      <c r="M21" s="3" t="s">
        <v>111</v>
      </c>
    </row>
    <row r="22" spans="2:13" x14ac:dyDescent="0.25">
      <c r="B22" s="3" t="s">
        <v>70</v>
      </c>
      <c r="C22" s="3" t="s">
        <v>89</v>
      </c>
      <c r="D22" s="1" t="s">
        <v>72</v>
      </c>
      <c r="E22" s="3" t="s">
        <v>1</v>
      </c>
      <c r="F22" s="3" t="s">
        <v>5</v>
      </c>
      <c r="G22" s="4">
        <v>1</v>
      </c>
      <c r="H22" s="4">
        <v>1</v>
      </c>
      <c r="I22" s="3" t="s">
        <v>111</v>
      </c>
      <c r="J22" s="96"/>
      <c r="K22" s="3">
        <v>1</v>
      </c>
      <c r="L22" s="3">
        <v>1</v>
      </c>
      <c r="M22" s="3" t="s">
        <v>111</v>
      </c>
    </row>
    <row r="23" spans="2:13" x14ac:dyDescent="0.25">
      <c r="B23" s="3" t="s">
        <v>70</v>
      </c>
      <c r="C23" s="3" t="s">
        <v>94</v>
      </c>
      <c r="D23" s="1" t="s">
        <v>77</v>
      </c>
      <c r="E23" s="3" t="s">
        <v>1</v>
      </c>
      <c r="F23" s="3" t="s">
        <v>5</v>
      </c>
      <c r="G23" s="4">
        <v>2</v>
      </c>
      <c r="H23" s="4">
        <v>2</v>
      </c>
      <c r="I23" s="3" t="s">
        <v>111</v>
      </c>
      <c r="J23" s="96"/>
      <c r="K23" s="3">
        <v>1</v>
      </c>
      <c r="L23" s="3">
        <v>1</v>
      </c>
      <c r="M23" s="3" t="s">
        <v>111</v>
      </c>
    </row>
    <row r="24" spans="2:13" x14ac:dyDescent="0.25">
      <c r="B24" s="3" t="s">
        <v>70</v>
      </c>
      <c r="C24" s="3" t="s">
        <v>93</v>
      </c>
      <c r="D24" s="1" t="s">
        <v>76</v>
      </c>
      <c r="E24" s="3" t="s">
        <v>9</v>
      </c>
      <c r="F24" s="3" t="s">
        <v>5</v>
      </c>
      <c r="G24" s="4">
        <v>1</v>
      </c>
      <c r="H24" s="4">
        <v>1</v>
      </c>
      <c r="I24" s="3" t="s">
        <v>111</v>
      </c>
      <c r="J24" s="96"/>
      <c r="K24" s="3" t="s">
        <v>111</v>
      </c>
      <c r="L24" s="3" t="s">
        <v>111</v>
      </c>
      <c r="M24" s="3" t="s">
        <v>111</v>
      </c>
    </row>
    <row r="25" spans="2:13" x14ac:dyDescent="0.25">
      <c r="B25" s="3" t="s">
        <v>70</v>
      </c>
      <c r="C25" s="3" t="s">
        <v>95</v>
      </c>
      <c r="D25" s="1" t="s">
        <v>78</v>
      </c>
      <c r="E25" s="3" t="s">
        <v>84</v>
      </c>
      <c r="F25" s="3" t="s">
        <v>5</v>
      </c>
      <c r="G25" s="4">
        <v>1</v>
      </c>
      <c r="H25" s="4">
        <v>1</v>
      </c>
      <c r="I25" s="3" t="s">
        <v>111</v>
      </c>
      <c r="J25" s="96"/>
      <c r="K25" s="3" t="s">
        <v>111</v>
      </c>
      <c r="L25" s="3" t="s">
        <v>111</v>
      </c>
      <c r="M25" s="3" t="s">
        <v>111</v>
      </c>
    </row>
    <row r="26" spans="2:13" x14ac:dyDescent="0.25">
      <c r="B26" s="3" t="s">
        <v>70</v>
      </c>
      <c r="C26" s="3" t="s">
        <v>96</v>
      </c>
      <c r="D26" s="1" t="s">
        <v>79</v>
      </c>
      <c r="E26" s="3" t="s">
        <v>84</v>
      </c>
      <c r="F26" s="3" t="s">
        <v>5</v>
      </c>
      <c r="G26" s="4">
        <v>1</v>
      </c>
      <c r="H26" s="3" t="s">
        <v>111</v>
      </c>
      <c r="I26" s="4" t="s">
        <v>111</v>
      </c>
      <c r="J26" s="96"/>
      <c r="K26" s="3">
        <v>1</v>
      </c>
      <c r="L26" s="3" t="s">
        <v>111</v>
      </c>
      <c r="M26" s="3" t="s">
        <v>111</v>
      </c>
    </row>
    <row r="27" spans="2:13" x14ac:dyDescent="0.25">
      <c r="B27" s="3" t="s">
        <v>70</v>
      </c>
      <c r="C27" s="3" t="s">
        <v>88</v>
      </c>
      <c r="D27" s="1" t="s">
        <v>71</v>
      </c>
      <c r="E27" s="3" t="s">
        <v>83</v>
      </c>
      <c r="F27" s="3" t="s">
        <v>5</v>
      </c>
      <c r="G27" s="4">
        <v>1</v>
      </c>
      <c r="H27" s="3" t="s">
        <v>111</v>
      </c>
      <c r="I27" s="4" t="s">
        <v>111</v>
      </c>
      <c r="J27" s="96"/>
      <c r="K27" s="3" t="s">
        <v>111</v>
      </c>
      <c r="L27" s="3" t="s">
        <v>111</v>
      </c>
      <c r="M27" s="3" t="s">
        <v>111</v>
      </c>
    </row>
    <row r="28" spans="2:13" x14ac:dyDescent="0.25">
      <c r="B28" s="3" t="s">
        <v>70</v>
      </c>
      <c r="C28" s="3" t="s">
        <v>108</v>
      </c>
      <c r="D28" s="1" t="s">
        <v>109</v>
      </c>
      <c r="E28" s="3" t="s">
        <v>85</v>
      </c>
      <c r="F28" s="3" t="s">
        <v>5</v>
      </c>
      <c r="G28" s="4">
        <v>2</v>
      </c>
      <c r="H28" s="3" t="s">
        <v>111</v>
      </c>
      <c r="I28" s="4" t="s">
        <v>111</v>
      </c>
      <c r="J28" s="96"/>
      <c r="K28" s="3" t="s">
        <v>111</v>
      </c>
      <c r="L28" s="3" t="s">
        <v>111</v>
      </c>
      <c r="M28" s="3" t="s">
        <v>111</v>
      </c>
    </row>
    <row r="29" spans="2:13" x14ac:dyDescent="0.25">
      <c r="B29" s="3" t="s">
        <v>70</v>
      </c>
      <c r="C29" s="3" t="s">
        <v>97</v>
      </c>
      <c r="D29" s="1" t="s">
        <v>80</v>
      </c>
      <c r="E29" s="3" t="s">
        <v>99</v>
      </c>
      <c r="F29" s="3" t="s">
        <v>35</v>
      </c>
      <c r="G29" s="4">
        <v>1</v>
      </c>
      <c r="H29" s="4">
        <v>1</v>
      </c>
      <c r="I29" s="4">
        <v>1</v>
      </c>
      <c r="J29" s="96"/>
      <c r="K29" s="3" t="s">
        <v>111</v>
      </c>
      <c r="L29" s="3" t="s">
        <v>111</v>
      </c>
      <c r="M29" s="3" t="s">
        <v>111</v>
      </c>
    </row>
    <row r="30" spans="2:13" x14ac:dyDescent="0.25">
      <c r="B30" s="3" t="s">
        <v>70</v>
      </c>
      <c r="C30" s="3" t="s">
        <v>91</v>
      </c>
      <c r="D30" s="1" t="s">
        <v>74</v>
      </c>
      <c r="E30" s="3" t="s">
        <v>9</v>
      </c>
      <c r="F30" s="3" t="s">
        <v>36</v>
      </c>
      <c r="G30" s="4">
        <v>1</v>
      </c>
      <c r="H30" s="4">
        <v>1</v>
      </c>
      <c r="I30" s="4">
        <v>1</v>
      </c>
      <c r="J30" s="96"/>
      <c r="K30" s="3" t="s">
        <v>111</v>
      </c>
      <c r="L30" s="3" t="s">
        <v>111</v>
      </c>
      <c r="M30" s="3" t="s">
        <v>111</v>
      </c>
    </row>
    <row r="31" spans="2:13" x14ac:dyDescent="0.25">
      <c r="B31" s="87" t="s">
        <v>112</v>
      </c>
      <c r="C31" s="88"/>
      <c r="D31" s="88"/>
      <c r="E31" s="88"/>
      <c r="F31" s="89"/>
      <c r="G31" s="4">
        <v>0</v>
      </c>
      <c r="H31" s="4">
        <v>7</v>
      </c>
      <c r="I31" s="4">
        <v>12</v>
      </c>
      <c r="J31" s="96"/>
      <c r="K31" s="3"/>
      <c r="L31" s="3"/>
      <c r="M31" s="3"/>
    </row>
    <row r="32" spans="2:13" x14ac:dyDescent="0.25">
      <c r="G32" s="6">
        <v>17</v>
      </c>
      <c r="H32" s="6">
        <f>SUM(H17:H31)</f>
        <v>19</v>
      </c>
      <c r="I32" s="6">
        <f>SUM(I17:I31)</f>
        <v>16</v>
      </c>
      <c r="J32" s="97"/>
      <c r="K32" s="6">
        <f t="shared" ref="K32:M32" si="1">SUM(K17:K30)</f>
        <v>4</v>
      </c>
      <c r="L32" s="6">
        <f t="shared" si="1"/>
        <v>2</v>
      </c>
      <c r="M32" s="6">
        <f t="shared" si="1"/>
        <v>0</v>
      </c>
    </row>
    <row r="33" spans="2:13" ht="6" customHeight="1" x14ac:dyDescent="0.25"/>
    <row r="34" spans="2:13" x14ac:dyDescent="0.25">
      <c r="G34" s="42">
        <f>SUM(G10:G10,G15:G15,G32:G32)</f>
        <v>30</v>
      </c>
      <c r="H34" s="42">
        <f>SUM(H10:H10,H15:H15,H32:H32)</f>
        <v>24</v>
      </c>
      <c r="I34" s="42">
        <f>SUM(I10:I10,I15:I15,I32:I32)</f>
        <v>17</v>
      </c>
      <c r="J34" s="43"/>
      <c r="K34" s="12">
        <f t="shared" ref="K34:M34" si="2">SUM(K10,K15,K32)</f>
        <v>11</v>
      </c>
      <c r="L34" s="12">
        <f t="shared" si="2"/>
        <v>5</v>
      </c>
      <c r="M34" s="12">
        <f t="shared" si="2"/>
        <v>1</v>
      </c>
    </row>
    <row r="35" spans="2:13" x14ac:dyDescent="0.25">
      <c r="B35" s="19" t="s">
        <v>114</v>
      </c>
    </row>
  </sheetData>
  <mergeCells count="17">
    <mergeCell ref="B31:F31"/>
    <mergeCell ref="G3:G4"/>
    <mergeCell ref="H3:H4"/>
    <mergeCell ref="K3:K4"/>
    <mergeCell ref="L3:L4"/>
    <mergeCell ref="B3:B4"/>
    <mergeCell ref="C3:C4"/>
    <mergeCell ref="D3:D4"/>
    <mergeCell ref="E3:E4"/>
    <mergeCell ref="F3:F4"/>
    <mergeCell ref="M3:M4"/>
    <mergeCell ref="J12:J15"/>
    <mergeCell ref="J17:J32"/>
    <mergeCell ref="I3:I4"/>
    <mergeCell ref="G2:I2"/>
    <mergeCell ref="J2:J10"/>
    <mergeCell ref="K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58FC-6C27-4262-BE06-590643DF4081}">
  <dimension ref="B2:T46"/>
  <sheetViews>
    <sheetView workbookViewId="0">
      <selection activeCell="A2" sqref="A2:T2"/>
    </sheetView>
  </sheetViews>
  <sheetFormatPr baseColWidth="10" defaultRowHeight="15" x14ac:dyDescent="0.25"/>
  <cols>
    <col min="2" max="2" width="12.85546875" style="11" customWidth="1"/>
    <col min="3" max="3" width="8.42578125" customWidth="1"/>
    <col min="4" max="4" width="10.85546875" customWidth="1"/>
    <col min="5" max="5" width="14.42578125" customWidth="1"/>
    <col min="6" max="6" width="8.85546875" customWidth="1"/>
    <col min="8" max="8" width="12.85546875" style="11" customWidth="1"/>
    <col min="9" max="9" width="8.42578125" customWidth="1"/>
    <col min="10" max="10" width="10.85546875" customWidth="1"/>
    <col min="11" max="11" width="14.42578125" customWidth="1"/>
    <col min="12" max="12" width="8.85546875" customWidth="1"/>
    <col min="13" max="13" width="10.85546875" customWidth="1"/>
    <col min="14" max="14" width="12.85546875" style="11" customWidth="1"/>
    <col min="15" max="15" width="8.42578125" customWidth="1"/>
    <col min="16" max="16" width="10.85546875" customWidth="1"/>
    <col min="17" max="17" width="14.42578125" customWidth="1"/>
    <col min="18" max="18" width="8.85546875" customWidth="1"/>
    <col min="19" max="19" width="12.42578125" customWidth="1"/>
    <col min="20" max="20" width="9" customWidth="1"/>
  </cols>
  <sheetData>
    <row r="2" spans="2:20" s="2" customFormat="1" ht="30" x14ac:dyDescent="0.25">
      <c r="B2" s="134" t="s">
        <v>164</v>
      </c>
      <c r="C2" s="134" t="s">
        <v>163</v>
      </c>
      <c r="D2" s="134" t="s">
        <v>158</v>
      </c>
      <c r="E2" s="134" t="s">
        <v>159</v>
      </c>
      <c r="F2" s="134" t="s">
        <v>160</v>
      </c>
      <c r="H2" s="134" t="s">
        <v>164</v>
      </c>
      <c r="I2" s="134" t="s">
        <v>163</v>
      </c>
      <c r="J2" s="134" t="s">
        <v>158</v>
      </c>
      <c r="K2" s="134" t="s">
        <v>159</v>
      </c>
      <c r="L2" s="134" t="s">
        <v>160</v>
      </c>
      <c r="N2" s="134" t="s">
        <v>164</v>
      </c>
      <c r="O2" s="134" t="s">
        <v>163</v>
      </c>
      <c r="P2" s="134" t="s">
        <v>158</v>
      </c>
      <c r="Q2" s="134" t="s">
        <v>159</v>
      </c>
      <c r="R2" s="134" t="s">
        <v>160</v>
      </c>
      <c r="S2" s="134" t="s">
        <v>161</v>
      </c>
      <c r="T2" s="134" t="s">
        <v>162</v>
      </c>
    </row>
    <row r="3" spans="2:20" x14ac:dyDescent="0.25">
      <c r="B3" s="135" t="s">
        <v>66</v>
      </c>
      <c r="C3" s="15">
        <v>2007</v>
      </c>
      <c r="D3" s="15">
        <v>1</v>
      </c>
      <c r="E3" s="15">
        <f>D3</f>
        <v>1</v>
      </c>
      <c r="F3" s="15">
        <f>E3</f>
        <v>1</v>
      </c>
      <c r="H3" s="135" t="s">
        <v>67</v>
      </c>
      <c r="I3" s="15">
        <v>2007</v>
      </c>
      <c r="J3" s="15">
        <v>1</v>
      </c>
      <c r="K3" s="15">
        <f>J3</f>
        <v>1</v>
      </c>
      <c r="L3" s="15">
        <f>K3</f>
        <v>1</v>
      </c>
      <c r="N3" s="135" t="s">
        <v>70</v>
      </c>
      <c r="O3" s="15">
        <v>2007</v>
      </c>
      <c r="P3" s="15">
        <v>0</v>
      </c>
      <c r="Q3" s="15">
        <f>T3</f>
        <v>0</v>
      </c>
      <c r="R3" s="15">
        <f>Q3</f>
        <v>0</v>
      </c>
      <c r="S3" s="15">
        <v>0</v>
      </c>
      <c r="T3" s="15">
        <f>P3+S3</f>
        <v>0</v>
      </c>
    </row>
    <row r="4" spans="2:20" x14ac:dyDescent="0.25">
      <c r="B4" s="135" t="s">
        <v>66</v>
      </c>
      <c r="C4" s="15">
        <v>2008</v>
      </c>
      <c r="D4" s="15">
        <v>0</v>
      </c>
      <c r="E4" s="15">
        <f>D4+E3</f>
        <v>1</v>
      </c>
      <c r="F4" s="15">
        <f t="shared" ref="F4:F17" si="0">E4</f>
        <v>1</v>
      </c>
      <c r="H4" s="135" t="s">
        <v>67</v>
      </c>
      <c r="I4" s="15">
        <v>2008</v>
      </c>
      <c r="J4" s="15">
        <v>1</v>
      </c>
      <c r="K4" s="15">
        <f>J4+K3</f>
        <v>2</v>
      </c>
      <c r="L4" s="15">
        <f t="shared" ref="L4:L17" si="1">K4</f>
        <v>2</v>
      </c>
      <c r="N4" s="135" t="s">
        <v>70</v>
      </c>
      <c r="O4" s="15">
        <v>2008</v>
      </c>
      <c r="P4" s="15">
        <v>0</v>
      </c>
      <c r="Q4" s="15">
        <f>T4+Q3</f>
        <v>0</v>
      </c>
      <c r="R4" s="15">
        <f t="shared" ref="R4:R17" si="2">Q4</f>
        <v>0</v>
      </c>
      <c r="S4" s="15">
        <v>0</v>
      </c>
      <c r="T4" s="15">
        <f t="shared" ref="T4:T46" si="3">P4+S4</f>
        <v>0</v>
      </c>
    </row>
    <row r="5" spans="2:20" x14ac:dyDescent="0.25">
      <c r="B5" s="135" t="s">
        <v>66</v>
      </c>
      <c r="C5" s="15">
        <v>2009</v>
      </c>
      <c r="D5" s="15">
        <v>0</v>
      </c>
      <c r="E5" s="15">
        <f t="shared" ref="E5:E46" si="4">D5+E4</f>
        <v>1</v>
      </c>
      <c r="F5" s="15">
        <f t="shared" si="0"/>
        <v>1</v>
      </c>
      <c r="H5" s="135" t="s">
        <v>67</v>
      </c>
      <c r="I5" s="15">
        <v>2009</v>
      </c>
      <c r="J5" s="15">
        <v>0</v>
      </c>
      <c r="K5" s="15">
        <f t="shared" ref="K5:K31" si="5">J5+K4</f>
        <v>2</v>
      </c>
      <c r="L5" s="15">
        <f t="shared" si="1"/>
        <v>2</v>
      </c>
      <c r="N5" s="135" t="s">
        <v>70</v>
      </c>
      <c r="O5" s="15">
        <v>2009</v>
      </c>
      <c r="P5" s="15">
        <v>1</v>
      </c>
      <c r="Q5" s="15">
        <f t="shared" ref="Q5:Q46" si="6">T5+Q4</f>
        <v>1</v>
      </c>
      <c r="R5" s="15">
        <f t="shared" si="2"/>
        <v>1</v>
      </c>
      <c r="S5" s="15">
        <v>0</v>
      </c>
      <c r="T5" s="15">
        <f t="shared" si="3"/>
        <v>1</v>
      </c>
    </row>
    <row r="6" spans="2:20" x14ac:dyDescent="0.25">
      <c r="B6" s="135" t="s">
        <v>66</v>
      </c>
      <c r="C6" s="15">
        <v>2010</v>
      </c>
      <c r="D6" s="15">
        <v>0</v>
      </c>
      <c r="E6" s="15">
        <f t="shared" si="4"/>
        <v>1</v>
      </c>
      <c r="F6" s="15">
        <f t="shared" si="0"/>
        <v>1</v>
      </c>
      <c r="H6" s="135" t="s">
        <v>67</v>
      </c>
      <c r="I6" s="15">
        <v>2010</v>
      </c>
      <c r="J6" s="15">
        <v>0</v>
      </c>
      <c r="K6" s="15">
        <f t="shared" si="5"/>
        <v>2</v>
      </c>
      <c r="L6" s="15">
        <f t="shared" si="1"/>
        <v>2</v>
      </c>
      <c r="N6" s="135" t="s">
        <v>70</v>
      </c>
      <c r="O6" s="15">
        <v>2010</v>
      </c>
      <c r="P6" s="15">
        <v>1</v>
      </c>
      <c r="Q6" s="15">
        <f t="shared" si="6"/>
        <v>2</v>
      </c>
      <c r="R6" s="15">
        <f t="shared" si="2"/>
        <v>2</v>
      </c>
      <c r="S6" s="15">
        <v>0</v>
      </c>
      <c r="T6" s="15">
        <f t="shared" si="3"/>
        <v>1</v>
      </c>
    </row>
    <row r="7" spans="2:20" x14ac:dyDescent="0.25">
      <c r="B7" s="135" t="s">
        <v>66</v>
      </c>
      <c r="C7" s="15">
        <v>2011</v>
      </c>
      <c r="D7" s="15">
        <v>1</v>
      </c>
      <c r="E7" s="15">
        <f t="shared" si="4"/>
        <v>2</v>
      </c>
      <c r="F7" s="15">
        <f t="shared" si="0"/>
        <v>2</v>
      </c>
      <c r="H7" s="135" t="s">
        <v>67</v>
      </c>
      <c r="I7" s="15">
        <v>2011</v>
      </c>
      <c r="J7" s="15">
        <v>2</v>
      </c>
      <c r="K7" s="15">
        <f t="shared" si="5"/>
        <v>4</v>
      </c>
      <c r="L7" s="15">
        <f t="shared" si="1"/>
        <v>4</v>
      </c>
      <c r="N7" s="135" t="s">
        <v>70</v>
      </c>
      <c r="O7" s="15">
        <v>2011</v>
      </c>
      <c r="P7" s="15">
        <v>0</v>
      </c>
      <c r="Q7" s="15">
        <f t="shared" si="6"/>
        <v>2</v>
      </c>
      <c r="R7" s="15">
        <f t="shared" si="2"/>
        <v>2</v>
      </c>
      <c r="S7" s="15">
        <v>0</v>
      </c>
      <c r="T7" s="15">
        <f t="shared" si="3"/>
        <v>0</v>
      </c>
    </row>
    <row r="8" spans="2:20" x14ac:dyDescent="0.25">
      <c r="B8" s="135" t="s">
        <v>66</v>
      </c>
      <c r="C8" s="15">
        <v>2012</v>
      </c>
      <c r="D8" s="15">
        <v>3</v>
      </c>
      <c r="E8" s="15">
        <f t="shared" si="4"/>
        <v>5</v>
      </c>
      <c r="F8" s="15">
        <f t="shared" si="0"/>
        <v>5</v>
      </c>
      <c r="H8" s="135" t="s">
        <v>67</v>
      </c>
      <c r="I8" s="15">
        <v>2012</v>
      </c>
      <c r="J8" s="15">
        <v>0</v>
      </c>
      <c r="K8" s="15">
        <f t="shared" si="5"/>
        <v>4</v>
      </c>
      <c r="L8" s="15">
        <f t="shared" si="1"/>
        <v>4</v>
      </c>
      <c r="N8" s="135" t="s">
        <v>70</v>
      </c>
      <c r="O8" s="15">
        <v>2012</v>
      </c>
      <c r="P8" s="15">
        <v>1</v>
      </c>
      <c r="Q8" s="15">
        <f t="shared" si="6"/>
        <v>3</v>
      </c>
      <c r="R8" s="15">
        <f t="shared" si="2"/>
        <v>3</v>
      </c>
      <c r="S8" s="15">
        <v>0</v>
      </c>
      <c r="T8" s="15">
        <f t="shared" si="3"/>
        <v>1</v>
      </c>
    </row>
    <row r="9" spans="2:20" x14ac:dyDescent="0.25">
      <c r="B9" s="135" t="s">
        <v>66</v>
      </c>
      <c r="C9" s="15">
        <v>2013</v>
      </c>
      <c r="D9" s="15">
        <v>1</v>
      </c>
      <c r="E9" s="15">
        <f t="shared" si="4"/>
        <v>6</v>
      </c>
      <c r="F9" s="15">
        <f t="shared" si="0"/>
        <v>6</v>
      </c>
      <c r="H9" s="135" t="s">
        <v>67</v>
      </c>
      <c r="I9" s="15">
        <v>2013</v>
      </c>
      <c r="J9" s="15">
        <v>1</v>
      </c>
      <c r="K9" s="15">
        <f t="shared" si="5"/>
        <v>5</v>
      </c>
      <c r="L9" s="15">
        <f t="shared" si="1"/>
        <v>5</v>
      </c>
      <c r="N9" s="135" t="s">
        <v>70</v>
      </c>
      <c r="O9" s="15">
        <v>2013</v>
      </c>
      <c r="P9" s="15">
        <v>0</v>
      </c>
      <c r="Q9" s="15">
        <f t="shared" si="6"/>
        <v>3</v>
      </c>
      <c r="R9" s="15">
        <f t="shared" si="2"/>
        <v>3</v>
      </c>
      <c r="S9" s="15">
        <v>0</v>
      </c>
      <c r="T9" s="15">
        <f t="shared" si="3"/>
        <v>0</v>
      </c>
    </row>
    <row r="10" spans="2:20" x14ac:dyDescent="0.25">
      <c r="B10" s="135" t="s">
        <v>66</v>
      </c>
      <c r="C10" s="15">
        <v>2014</v>
      </c>
      <c r="D10" s="15">
        <v>0</v>
      </c>
      <c r="E10" s="15">
        <f t="shared" si="4"/>
        <v>6</v>
      </c>
      <c r="F10" s="15">
        <f t="shared" si="0"/>
        <v>6</v>
      </c>
      <c r="H10" s="135" t="s">
        <v>67</v>
      </c>
      <c r="I10" s="15">
        <v>2014</v>
      </c>
      <c r="J10" s="15">
        <v>0</v>
      </c>
      <c r="K10" s="15">
        <f t="shared" si="5"/>
        <v>5</v>
      </c>
      <c r="L10" s="15">
        <f t="shared" si="1"/>
        <v>5</v>
      </c>
      <c r="N10" s="135" t="s">
        <v>70</v>
      </c>
      <c r="O10" s="15">
        <v>2014</v>
      </c>
      <c r="P10" s="15">
        <v>0</v>
      </c>
      <c r="Q10" s="15">
        <f t="shared" si="6"/>
        <v>3</v>
      </c>
      <c r="R10" s="15">
        <f t="shared" si="2"/>
        <v>3</v>
      </c>
      <c r="S10" s="15">
        <v>0</v>
      </c>
      <c r="T10" s="15">
        <f t="shared" si="3"/>
        <v>0</v>
      </c>
    </row>
    <row r="11" spans="2:20" x14ac:dyDescent="0.25">
      <c r="B11" s="135" t="s">
        <v>66</v>
      </c>
      <c r="C11" s="15">
        <v>2015</v>
      </c>
      <c r="D11" s="15">
        <v>0</v>
      </c>
      <c r="E11" s="15">
        <f t="shared" si="4"/>
        <v>6</v>
      </c>
      <c r="F11" s="15">
        <f t="shared" si="0"/>
        <v>6</v>
      </c>
      <c r="H11" s="135" t="s">
        <v>67</v>
      </c>
      <c r="I11" s="15">
        <v>2015</v>
      </c>
      <c r="J11" s="15">
        <v>0</v>
      </c>
      <c r="K11" s="15">
        <f t="shared" si="5"/>
        <v>5</v>
      </c>
      <c r="L11" s="15">
        <f t="shared" si="1"/>
        <v>5</v>
      </c>
      <c r="N11" s="135" t="s">
        <v>70</v>
      </c>
      <c r="O11" s="15">
        <v>2015</v>
      </c>
      <c r="P11" s="15">
        <v>2</v>
      </c>
      <c r="Q11" s="15">
        <f t="shared" si="6"/>
        <v>5</v>
      </c>
      <c r="R11" s="15">
        <f t="shared" si="2"/>
        <v>5</v>
      </c>
      <c r="S11" s="15">
        <v>0</v>
      </c>
      <c r="T11" s="15">
        <f t="shared" si="3"/>
        <v>2</v>
      </c>
    </row>
    <row r="12" spans="2:20" x14ac:dyDescent="0.25">
      <c r="B12" s="135" t="s">
        <v>66</v>
      </c>
      <c r="C12" s="15">
        <v>2016</v>
      </c>
      <c r="D12" s="15">
        <v>0</v>
      </c>
      <c r="E12" s="15">
        <f t="shared" si="4"/>
        <v>6</v>
      </c>
      <c r="F12" s="15">
        <f t="shared" si="0"/>
        <v>6</v>
      </c>
      <c r="H12" s="135" t="s">
        <v>67</v>
      </c>
      <c r="I12" s="15">
        <v>2016</v>
      </c>
      <c r="J12" s="15">
        <v>0</v>
      </c>
      <c r="K12" s="15">
        <f t="shared" si="5"/>
        <v>5</v>
      </c>
      <c r="L12" s="15">
        <f t="shared" si="1"/>
        <v>5</v>
      </c>
      <c r="N12" s="135" t="s">
        <v>70</v>
      </c>
      <c r="O12" s="15">
        <v>2016</v>
      </c>
      <c r="P12" s="15">
        <v>1</v>
      </c>
      <c r="Q12" s="15">
        <f t="shared" si="6"/>
        <v>6</v>
      </c>
      <c r="R12" s="15">
        <f t="shared" si="2"/>
        <v>6</v>
      </c>
      <c r="S12" s="15">
        <v>0</v>
      </c>
      <c r="T12" s="15">
        <f t="shared" si="3"/>
        <v>1</v>
      </c>
    </row>
    <row r="13" spans="2:20" x14ac:dyDescent="0.25">
      <c r="B13" s="135" t="s">
        <v>66</v>
      </c>
      <c r="C13" s="15">
        <v>2017</v>
      </c>
      <c r="D13" s="15">
        <v>0</v>
      </c>
      <c r="E13" s="15">
        <f t="shared" si="4"/>
        <v>6</v>
      </c>
      <c r="F13" s="15">
        <f t="shared" si="0"/>
        <v>6</v>
      </c>
      <c r="H13" s="135" t="s">
        <v>67</v>
      </c>
      <c r="I13" s="15">
        <v>2017</v>
      </c>
      <c r="J13" s="15">
        <v>0</v>
      </c>
      <c r="K13" s="15">
        <f t="shared" si="5"/>
        <v>5</v>
      </c>
      <c r="L13" s="15">
        <f t="shared" si="1"/>
        <v>5</v>
      </c>
      <c r="N13" s="135" t="s">
        <v>70</v>
      </c>
      <c r="O13" s="15">
        <v>2017</v>
      </c>
      <c r="P13" s="15">
        <v>1</v>
      </c>
      <c r="Q13" s="15">
        <f t="shared" si="6"/>
        <v>7</v>
      </c>
      <c r="R13" s="15">
        <f t="shared" si="2"/>
        <v>7</v>
      </c>
      <c r="S13" s="15">
        <v>0</v>
      </c>
      <c r="T13" s="15">
        <f t="shared" si="3"/>
        <v>1</v>
      </c>
    </row>
    <row r="14" spans="2:20" x14ac:dyDescent="0.25">
      <c r="B14" s="135" t="s">
        <v>66</v>
      </c>
      <c r="C14" s="15">
        <v>2018</v>
      </c>
      <c r="D14" s="15">
        <v>2</v>
      </c>
      <c r="E14" s="15">
        <f t="shared" si="4"/>
        <v>8</v>
      </c>
      <c r="F14" s="15">
        <f t="shared" si="0"/>
        <v>8</v>
      </c>
      <c r="H14" s="135" t="s">
        <v>67</v>
      </c>
      <c r="I14" s="15">
        <v>2018</v>
      </c>
      <c r="J14" s="15">
        <v>0</v>
      </c>
      <c r="K14" s="15">
        <f t="shared" si="5"/>
        <v>5</v>
      </c>
      <c r="L14" s="15">
        <f t="shared" si="1"/>
        <v>5</v>
      </c>
      <c r="N14" s="135" t="s">
        <v>70</v>
      </c>
      <c r="O14" s="15">
        <v>2018</v>
      </c>
      <c r="P14" s="15">
        <v>2</v>
      </c>
      <c r="Q14" s="15">
        <f t="shared" si="6"/>
        <v>9</v>
      </c>
      <c r="R14" s="15">
        <f t="shared" si="2"/>
        <v>9</v>
      </c>
      <c r="S14" s="15">
        <v>0</v>
      </c>
      <c r="T14" s="15">
        <f t="shared" si="3"/>
        <v>2</v>
      </c>
    </row>
    <row r="15" spans="2:20" x14ac:dyDescent="0.25">
      <c r="B15" s="135" t="s">
        <v>66</v>
      </c>
      <c r="C15" s="15">
        <v>2019</v>
      </c>
      <c r="D15" s="15">
        <v>0</v>
      </c>
      <c r="E15" s="15">
        <f t="shared" si="4"/>
        <v>8</v>
      </c>
      <c r="F15" s="15">
        <f t="shared" si="0"/>
        <v>8</v>
      </c>
      <c r="H15" s="135" t="s">
        <v>67</v>
      </c>
      <c r="I15" s="15">
        <v>2019</v>
      </c>
      <c r="J15" s="15">
        <v>0</v>
      </c>
      <c r="K15" s="15">
        <f t="shared" si="5"/>
        <v>5</v>
      </c>
      <c r="L15" s="15">
        <f t="shared" si="1"/>
        <v>5</v>
      </c>
      <c r="N15" s="135" t="s">
        <v>70</v>
      </c>
      <c r="O15" s="15">
        <v>2019</v>
      </c>
      <c r="P15" s="15">
        <v>2</v>
      </c>
      <c r="Q15" s="15">
        <f t="shared" si="6"/>
        <v>11</v>
      </c>
      <c r="R15" s="15">
        <f t="shared" si="2"/>
        <v>11</v>
      </c>
      <c r="S15" s="15">
        <v>0</v>
      </c>
      <c r="T15" s="15">
        <f t="shared" si="3"/>
        <v>2</v>
      </c>
    </row>
    <row r="16" spans="2:20" x14ac:dyDescent="0.25">
      <c r="B16" s="135" t="s">
        <v>66</v>
      </c>
      <c r="C16" s="15">
        <v>2020</v>
      </c>
      <c r="D16" s="15">
        <v>2</v>
      </c>
      <c r="E16" s="15">
        <f t="shared" si="4"/>
        <v>10</v>
      </c>
      <c r="F16" s="15">
        <f t="shared" si="0"/>
        <v>10</v>
      </c>
      <c r="H16" s="135" t="s">
        <v>67</v>
      </c>
      <c r="I16" s="15">
        <v>2020</v>
      </c>
      <c r="J16" s="15">
        <v>0</v>
      </c>
      <c r="K16" s="15">
        <f t="shared" si="5"/>
        <v>5</v>
      </c>
      <c r="L16" s="15">
        <f t="shared" si="1"/>
        <v>5</v>
      </c>
      <c r="N16" s="135" t="s">
        <v>70</v>
      </c>
      <c r="O16" s="15">
        <v>2020</v>
      </c>
      <c r="P16" s="15">
        <v>2</v>
      </c>
      <c r="Q16" s="15">
        <f t="shared" si="6"/>
        <v>13</v>
      </c>
      <c r="R16" s="15">
        <f t="shared" si="2"/>
        <v>13</v>
      </c>
      <c r="S16" s="15">
        <v>0</v>
      </c>
      <c r="T16" s="15">
        <f t="shared" si="3"/>
        <v>2</v>
      </c>
    </row>
    <row r="17" spans="2:20" x14ac:dyDescent="0.25">
      <c r="B17" s="135" t="s">
        <v>66</v>
      </c>
      <c r="C17" s="15">
        <v>2021</v>
      </c>
      <c r="D17" s="15">
        <v>0</v>
      </c>
      <c r="E17" s="15">
        <f t="shared" si="4"/>
        <v>10</v>
      </c>
      <c r="F17" s="15">
        <f t="shared" si="0"/>
        <v>10</v>
      </c>
      <c r="H17" s="135" t="s">
        <v>67</v>
      </c>
      <c r="I17" s="15">
        <v>2021</v>
      </c>
      <c r="J17" s="15">
        <v>0</v>
      </c>
      <c r="K17" s="15">
        <f t="shared" si="5"/>
        <v>5</v>
      </c>
      <c r="L17" s="15">
        <f t="shared" si="1"/>
        <v>5</v>
      </c>
      <c r="N17" s="135" t="s">
        <v>70</v>
      </c>
      <c r="O17" s="15">
        <v>2021</v>
      </c>
      <c r="P17" s="15">
        <v>1</v>
      </c>
      <c r="Q17" s="15">
        <f t="shared" si="6"/>
        <v>14</v>
      </c>
      <c r="R17" s="15">
        <f t="shared" si="2"/>
        <v>14</v>
      </c>
      <c r="S17" s="15">
        <v>0</v>
      </c>
      <c r="T17" s="15">
        <f t="shared" si="3"/>
        <v>1</v>
      </c>
    </row>
    <row r="18" spans="2:20" x14ac:dyDescent="0.25">
      <c r="B18" s="135" t="s">
        <v>66</v>
      </c>
      <c r="C18" s="15">
        <v>2022</v>
      </c>
      <c r="D18" s="15">
        <v>1</v>
      </c>
      <c r="E18" s="15">
        <f t="shared" si="4"/>
        <v>11</v>
      </c>
      <c r="F18" s="15">
        <f>SUM(D4:D18)</f>
        <v>10</v>
      </c>
      <c r="H18" s="135" t="s">
        <v>67</v>
      </c>
      <c r="I18" s="15">
        <v>2022</v>
      </c>
      <c r="J18" s="15">
        <v>0</v>
      </c>
      <c r="K18" s="15">
        <f t="shared" si="5"/>
        <v>5</v>
      </c>
      <c r="L18" s="15">
        <f>SUM(J4:J18)</f>
        <v>4</v>
      </c>
      <c r="N18" s="135" t="s">
        <v>70</v>
      </c>
      <c r="O18" s="15">
        <v>2022</v>
      </c>
      <c r="P18" s="15">
        <v>2</v>
      </c>
      <c r="Q18" s="15">
        <f t="shared" si="6"/>
        <v>16</v>
      </c>
      <c r="R18" s="15">
        <f>SUM(T4:T18)</f>
        <v>16</v>
      </c>
      <c r="S18" s="15">
        <v>0</v>
      </c>
      <c r="T18" s="15">
        <f t="shared" si="3"/>
        <v>2</v>
      </c>
    </row>
    <row r="19" spans="2:20" x14ac:dyDescent="0.25">
      <c r="B19" s="135" t="s">
        <v>66</v>
      </c>
      <c r="C19" s="15">
        <v>2023</v>
      </c>
      <c r="D19" s="15">
        <v>0</v>
      </c>
      <c r="E19" s="15">
        <f t="shared" si="4"/>
        <v>11</v>
      </c>
      <c r="F19" s="15">
        <f>SUM(D5:D19)</f>
        <v>10</v>
      </c>
      <c r="H19" s="135" t="s">
        <v>67</v>
      </c>
      <c r="I19" s="15">
        <v>2023</v>
      </c>
      <c r="J19" s="15">
        <v>0</v>
      </c>
      <c r="K19" s="15">
        <f t="shared" si="5"/>
        <v>5</v>
      </c>
      <c r="L19" s="15">
        <f>SUM(J5:J19)</f>
        <v>3</v>
      </c>
      <c r="N19" s="135" t="s">
        <v>70</v>
      </c>
      <c r="O19" s="15">
        <v>2023</v>
      </c>
      <c r="P19" s="15">
        <v>1</v>
      </c>
      <c r="Q19" s="15">
        <f t="shared" si="6"/>
        <v>17</v>
      </c>
      <c r="R19" s="15">
        <f t="shared" ref="R19:R46" si="7">SUM(T5:T19)</f>
        <v>17</v>
      </c>
      <c r="S19" s="15">
        <v>0</v>
      </c>
      <c r="T19" s="15">
        <f t="shared" si="3"/>
        <v>1</v>
      </c>
    </row>
    <row r="20" spans="2:20" x14ac:dyDescent="0.25">
      <c r="B20" s="136" t="s">
        <v>66</v>
      </c>
      <c r="C20" s="16">
        <v>2024</v>
      </c>
      <c r="D20" s="16">
        <v>0</v>
      </c>
      <c r="E20" s="16">
        <f t="shared" si="4"/>
        <v>11</v>
      </c>
      <c r="F20" s="16">
        <f t="shared" ref="F20:F30" si="8">SUM(D6:D20)</f>
        <v>10</v>
      </c>
      <c r="H20" s="136" t="s">
        <v>67</v>
      </c>
      <c r="I20" s="16">
        <v>2024</v>
      </c>
      <c r="J20" s="16">
        <v>0</v>
      </c>
      <c r="K20" s="16">
        <f t="shared" si="5"/>
        <v>5</v>
      </c>
      <c r="L20" s="16">
        <f t="shared" ref="L20:L31" si="9">SUM(J6:J20)</f>
        <v>3</v>
      </c>
      <c r="N20" s="136" t="s">
        <v>70</v>
      </c>
      <c r="O20" s="16">
        <v>2024</v>
      </c>
      <c r="P20" s="16"/>
      <c r="Q20" s="16">
        <f t="shared" si="6"/>
        <v>18</v>
      </c>
      <c r="R20" s="16">
        <f>SUM(T6:T20)</f>
        <v>17</v>
      </c>
      <c r="S20" s="16">
        <v>1</v>
      </c>
      <c r="T20" s="16">
        <f t="shared" si="3"/>
        <v>1</v>
      </c>
    </row>
    <row r="21" spans="2:20" x14ac:dyDescent="0.25">
      <c r="B21" s="136" t="s">
        <v>66</v>
      </c>
      <c r="C21" s="16">
        <v>2025</v>
      </c>
      <c r="D21" s="16">
        <v>0</v>
      </c>
      <c r="E21" s="16">
        <f t="shared" si="4"/>
        <v>11</v>
      </c>
      <c r="F21" s="16">
        <f t="shared" si="8"/>
        <v>10</v>
      </c>
      <c r="H21" s="136" t="s">
        <v>67</v>
      </c>
      <c r="I21" s="16">
        <v>2025</v>
      </c>
      <c r="J21" s="16">
        <v>0</v>
      </c>
      <c r="K21" s="16">
        <f t="shared" si="5"/>
        <v>5</v>
      </c>
      <c r="L21" s="16">
        <f t="shared" si="9"/>
        <v>3</v>
      </c>
      <c r="N21" s="136" t="s">
        <v>70</v>
      </c>
      <c r="O21" s="16">
        <v>2025</v>
      </c>
      <c r="P21" s="16"/>
      <c r="Q21" s="16">
        <f t="shared" si="6"/>
        <v>19</v>
      </c>
      <c r="R21" s="16">
        <f t="shared" si="7"/>
        <v>17</v>
      </c>
      <c r="S21" s="16">
        <v>1</v>
      </c>
      <c r="T21" s="16">
        <f t="shared" si="3"/>
        <v>1</v>
      </c>
    </row>
    <row r="22" spans="2:20" x14ac:dyDescent="0.25">
      <c r="B22" s="136" t="s">
        <v>66</v>
      </c>
      <c r="C22" s="16">
        <v>2026</v>
      </c>
      <c r="D22" s="16">
        <v>0</v>
      </c>
      <c r="E22" s="16">
        <f t="shared" si="4"/>
        <v>11</v>
      </c>
      <c r="F22" s="16">
        <f t="shared" si="8"/>
        <v>9</v>
      </c>
      <c r="H22" s="136" t="s">
        <v>67</v>
      </c>
      <c r="I22" s="16">
        <v>2026</v>
      </c>
      <c r="J22" s="16">
        <v>0</v>
      </c>
      <c r="K22" s="16">
        <f t="shared" si="5"/>
        <v>5</v>
      </c>
      <c r="L22" s="16">
        <f t="shared" si="9"/>
        <v>1</v>
      </c>
      <c r="N22" s="136" t="s">
        <v>70</v>
      </c>
      <c r="O22" s="16">
        <v>2026</v>
      </c>
      <c r="P22" s="16"/>
      <c r="Q22" s="16">
        <f t="shared" si="6"/>
        <v>20</v>
      </c>
      <c r="R22" s="16">
        <f t="shared" si="7"/>
        <v>18</v>
      </c>
      <c r="S22" s="16">
        <v>1</v>
      </c>
      <c r="T22" s="16">
        <f t="shared" si="3"/>
        <v>1</v>
      </c>
    </row>
    <row r="23" spans="2:20" x14ac:dyDescent="0.25">
      <c r="B23" s="136" t="s">
        <v>66</v>
      </c>
      <c r="C23" s="16">
        <v>2027</v>
      </c>
      <c r="D23" s="16">
        <v>0</v>
      </c>
      <c r="E23" s="16">
        <f t="shared" si="4"/>
        <v>11</v>
      </c>
      <c r="F23" s="16">
        <f t="shared" si="8"/>
        <v>6</v>
      </c>
      <c r="H23" s="136" t="s">
        <v>67</v>
      </c>
      <c r="I23" s="16">
        <v>2027</v>
      </c>
      <c r="J23" s="16">
        <v>0</v>
      </c>
      <c r="K23" s="16">
        <f t="shared" si="5"/>
        <v>5</v>
      </c>
      <c r="L23" s="16">
        <f t="shared" si="9"/>
        <v>1</v>
      </c>
      <c r="N23" s="136" t="s">
        <v>70</v>
      </c>
      <c r="O23" s="16">
        <v>2027</v>
      </c>
      <c r="P23" s="16"/>
      <c r="Q23" s="16">
        <f t="shared" si="6"/>
        <v>21</v>
      </c>
      <c r="R23" s="16">
        <f t="shared" si="7"/>
        <v>18</v>
      </c>
      <c r="S23" s="16">
        <v>1</v>
      </c>
      <c r="T23" s="16">
        <f t="shared" si="3"/>
        <v>1</v>
      </c>
    </row>
    <row r="24" spans="2:20" x14ac:dyDescent="0.25">
      <c r="B24" s="136" t="s">
        <v>66</v>
      </c>
      <c r="C24" s="16">
        <v>2028</v>
      </c>
      <c r="D24" s="16">
        <v>0</v>
      </c>
      <c r="E24" s="16">
        <f t="shared" si="4"/>
        <v>11</v>
      </c>
      <c r="F24" s="16">
        <f t="shared" si="8"/>
        <v>5</v>
      </c>
      <c r="H24" s="136" t="s">
        <v>67</v>
      </c>
      <c r="I24" s="16">
        <v>2028</v>
      </c>
      <c r="J24" s="16">
        <v>0</v>
      </c>
      <c r="K24" s="16">
        <f t="shared" si="5"/>
        <v>5</v>
      </c>
      <c r="L24" s="16">
        <f t="shared" si="9"/>
        <v>0</v>
      </c>
      <c r="N24" s="136" t="s">
        <v>70</v>
      </c>
      <c r="O24" s="16">
        <v>2028</v>
      </c>
      <c r="P24" s="16"/>
      <c r="Q24" s="16">
        <f t="shared" si="6"/>
        <v>22</v>
      </c>
      <c r="R24" s="16">
        <f t="shared" si="7"/>
        <v>19</v>
      </c>
      <c r="S24" s="16">
        <v>1</v>
      </c>
      <c r="T24" s="16">
        <f t="shared" si="3"/>
        <v>1</v>
      </c>
    </row>
    <row r="25" spans="2:20" x14ac:dyDescent="0.25">
      <c r="B25" s="136" t="s">
        <v>66</v>
      </c>
      <c r="C25" s="16">
        <v>2029</v>
      </c>
      <c r="D25" s="16">
        <v>0</v>
      </c>
      <c r="E25" s="16">
        <f t="shared" si="4"/>
        <v>11</v>
      </c>
      <c r="F25" s="16">
        <f t="shared" si="8"/>
        <v>5</v>
      </c>
      <c r="H25" s="136" t="s">
        <v>67</v>
      </c>
      <c r="I25" s="16">
        <v>2029</v>
      </c>
      <c r="J25" s="16">
        <v>0</v>
      </c>
      <c r="K25" s="16">
        <f t="shared" si="5"/>
        <v>5</v>
      </c>
      <c r="L25" s="16">
        <f t="shared" si="9"/>
        <v>0</v>
      </c>
      <c r="N25" s="136" t="s">
        <v>70</v>
      </c>
      <c r="O25" s="16">
        <v>2029</v>
      </c>
      <c r="P25" s="16"/>
      <c r="Q25" s="16">
        <f t="shared" si="6"/>
        <v>23</v>
      </c>
      <c r="R25" s="16">
        <f t="shared" si="7"/>
        <v>20</v>
      </c>
      <c r="S25" s="16">
        <v>1</v>
      </c>
      <c r="T25" s="16">
        <f t="shared" si="3"/>
        <v>1</v>
      </c>
    </row>
    <row r="26" spans="2:20" x14ac:dyDescent="0.25">
      <c r="B26" s="136" t="s">
        <v>66</v>
      </c>
      <c r="C26" s="16">
        <v>2030</v>
      </c>
      <c r="D26" s="16">
        <v>0</v>
      </c>
      <c r="E26" s="16">
        <f t="shared" si="4"/>
        <v>11</v>
      </c>
      <c r="F26" s="16">
        <f t="shared" si="8"/>
        <v>5</v>
      </c>
      <c r="H26" s="136" t="s">
        <v>67</v>
      </c>
      <c r="I26" s="16">
        <v>2030</v>
      </c>
      <c r="J26" s="16">
        <v>0</v>
      </c>
      <c r="K26" s="16">
        <f t="shared" si="5"/>
        <v>5</v>
      </c>
      <c r="L26" s="16">
        <f t="shared" si="9"/>
        <v>0</v>
      </c>
      <c r="N26" s="136" t="s">
        <v>70</v>
      </c>
      <c r="O26" s="16">
        <v>2030</v>
      </c>
      <c r="P26" s="16"/>
      <c r="Q26" s="16">
        <f t="shared" si="6"/>
        <v>24</v>
      </c>
      <c r="R26" s="16">
        <f t="shared" si="7"/>
        <v>19</v>
      </c>
      <c r="S26" s="16">
        <v>1</v>
      </c>
      <c r="T26" s="16">
        <f t="shared" si="3"/>
        <v>1</v>
      </c>
    </row>
    <row r="27" spans="2:20" x14ac:dyDescent="0.25">
      <c r="B27" s="136" t="s">
        <v>66</v>
      </c>
      <c r="C27" s="16">
        <v>2031</v>
      </c>
      <c r="D27" s="16">
        <v>0</v>
      </c>
      <c r="E27" s="16">
        <f t="shared" si="4"/>
        <v>11</v>
      </c>
      <c r="F27" s="16">
        <f t="shared" si="8"/>
        <v>5</v>
      </c>
      <c r="H27" s="136" t="s">
        <v>67</v>
      </c>
      <c r="I27" s="16">
        <v>2031</v>
      </c>
      <c r="J27" s="16">
        <v>0</v>
      </c>
      <c r="K27" s="16">
        <f t="shared" si="5"/>
        <v>5</v>
      </c>
      <c r="L27" s="16">
        <f t="shared" si="9"/>
        <v>0</v>
      </c>
      <c r="N27" s="136" t="s">
        <v>70</v>
      </c>
      <c r="O27" s="16">
        <v>2031</v>
      </c>
      <c r="P27" s="16"/>
      <c r="Q27" s="16">
        <f t="shared" si="6"/>
        <v>25</v>
      </c>
      <c r="R27" s="16">
        <f t="shared" si="7"/>
        <v>19</v>
      </c>
      <c r="S27" s="16">
        <v>1</v>
      </c>
      <c r="T27" s="16">
        <f t="shared" si="3"/>
        <v>1</v>
      </c>
    </row>
    <row r="28" spans="2:20" x14ac:dyDescent="0.25">
      <c r="B28" s="136" t="s">
        <v>66</v>
      </c>
      <c r="C28" s="16">
        <v>2032</v>
      </c>
      <c r="D28" s="16">
        <v>0</v>
      </c>
      <c r="E28" s="16">
        <f t="shared" si="4"/>
        <v>11</v>
      </c>
      <c r="F28" s="16">
        <f t="shared" si="8"/>
        <v>5</v>
      </c>
      <c r="H28" s="136" t="s">
        <v>67</v>
      </c>
      <c r="I28" s="16">
        <v>2032</v>
      </c>
      <c r="J28" s="16">
        <v>0</v>
      </c>
      <c r="K28" s="16">
        <f t="shared" si="5"/>
        <v>5</v>
      </c>
      <c r="L28" s="16">
        <f t="shared" si="9"/>
        <v>0</v>
      </c>
      <c r="N28" s="136" t="s">
        <v>70</v>
      </c>
      <c r="O28" s="16">
        <v>2032</v>
      </c>
      <c r="P28" s="16"/>
      <c r="Q28" s="16">
        <f t="shared" si="6"/>
        <v>26</v>
      </c>
      <c r="R28" s="16">
        <f t="shared" si="7"/>
        <v>19</v>
      </c>
      <c r="S28" s="16">
        <v>1</v>
      </c>
      <c r="T28" s="16">
        <f t="shared" si="3"/>
        <v>1</v>
      </c>
    </row>
    <row r="29" spans="2:20" x14ac:dyDescent="0.25">
      <c r="B29" s="136" t="s">
        <v>66</v>
      </c>
      <c r="C29" s="16">
        <v>2033</v>
      </c>
      <c r="D29" s="16">
        <v>0</v>
      </c>
      <c r="E29" s="16">
        <f t="shared" si="4"/>
        <v>11</v>
      </c>
      <c r="F29" s="16">
        <f t="shared" si="8"/>
        <v>3</v>
      </c>
      <c r="H29" s="136" t="s">
        <v>67</v>
      </c>
      <c r="I29" s="16">
        <v>2033</v>
      </c>
      <c r="J29" s="16">
        <v>0</v>
      </c>
      <c r="K29" s="16">
        <f t="shared" si="5"/>
        <v>5</v>
      </c>
      <c r="L29" s="16">
        <f t="shared" si="9"/>
        <v>0</v>
      </c>
      <c r="N29" s="136" t="s">
        <v>70</v>
      </c>
      <c r="O29" s="16">
        <v>2033</v>
      </c>
      <c r="P29" s="16"/>
      <c r="Q29" s="16">
        <f t="shared" si="6"/>
        <v>27</v>
      </c>
      <c r="R29" s="16">
        <f t="shared" si="7"/>
        <v>18</v>
      </c>
      <c r="S29" s="16">
        <v>1</v>
      </c>
      <c r="T29" s="16">
        <f t="shared" si="3"/>
        <v>1</v>
      </c>
    </row>
    <row r="30" spans="2:20" x14ac:dyDescent="0.25">
      <c r="B30" s="136" t="s">
        <v>66</v>
      </c>
      <c r="C30" s="16">
        <v>2034</v>
      </c>
      <c r="D30" s="16">
        <v>0</v>
      </c>
      <c r="E30" s="16">
        <f t="shared" si="4"/>
        <v>11</v>
      </c>
      <c r="F30" s="16">
        <f t="shared" si="8"/>
        <v>3</v>
      </c>
      <c r="H30" s="136" t="s">
        <v>67</v>
      </c>
      <c r="I30" s="16">
        <v>2034</v>
      </c>
      <c r="J30" s="16">
        <v>0</v>
      </c>
      <c r="K30" s="16">
        <f t="shared" si="5"/>
        <v>5</v>
      </c>
      <c r="L30" s="16">
        <f t="shared" si="9"/>
        <v>0</v>
      </c>
      <c r="N30" s="136" t="s">
        <v>70</v>
      </c>
      <c r="O30" s="16">
        <v>2034</v>
      </c>
      <c r="P30" s="16"/>
      <c r="Q30" s="16">
        <f t="shared" si="6"/>
        <v>28</v>
      </c>
      <c r="R30" s="16">
        <f t="shared" si="7"/>
        <v>17</v>
      </c>
      <c r="S30" s="16">
        <v>1</v>
      </c>
      <c r="T30" s="16">
        <f t="shared" si="3"/>
        <v>1</v>
      </c>
    </row>
    <row r="31" spans="2:20" x14ac:dyDescent="0.25">
      <c r="B31" s="136" t="s">
        <v>66</v>
      </c>
      <c r="C31" s="16">
        <v>2035</v>
      </c>
      <c r="D31" s="16">
        <v>0</v>
      </c>
      <c r="E31" s="16">
        <f t="shared" si="4"/>
        <v>11</v>
      </c>
      <c r="F31" s="16">
        <f>SUM(D17:D31)</f>
        <v>1</v>
      </c>
      <c r="H31" s="136" t="s">
        <v>67</v>
      </c>
      <c r="I31" s="16">
        <v>2035</v>
      </c>
      <c r="J31" s="16">
        <v>0</v>
      </c>
      <c r="K31" s="16">
        <f t="shared" si="5"/>
        <v>5</v>
      </c>
      <c r="L31" s="16">
        <f t="shared" si="9"/>
        <v>0</v>
      </c>
      <c r="N31" s="136" t="s">
        <v>70</v>
      </c>
      <c r="O31" s="16">
        <v>2035</v>
      </c>
      <c r="P31" s="16"/>
      <c r="Q31" s="16">
        <f t="shared" si="6"/>
        <v>29</v>
      </c>
      <c r="R31" s="16">
        <f t="shared" si="7"/>
        <v>16</v>
      </c>
      <c r="S31" s="16">
        <v>1</v>
      </c>
      <c r="T31" s="16">
        <f t="shared" si="3"/>
        <v>1</v>
      </c>
    </row>
    <row r="32" spans="2:20" x14ac:dyDescent="0.25">
      <c r="B32" s="136" t="s">
        <v>66</v>
      </c>
      <c r="C32" s="16">
        <v>2036</v>
      </c>
      <c r="D32" s="16">
        <v>0</v>
      </c>
      <c r="E32" s="16">
        <f t="shared" si="4"/>
        <v>11</v>
      </c>
      <c r="F32" s="16">
        <f t="shared" ref="F32:F46" si="10">SUM(D18:D32)</f>
        <v>1</v>
      </c>
      <c r="H32" s="136" t="s">
        <v>67</v>
      </c>
      <c r="I32" s="16">
        <v>2036</v>
      </c>
      <c r="J32" s="16">
        <v>0</v>
      </c>
      <c r="K32" s="16">
        <f t="shared" ref="K32:K46" si="11">J32+K31</f>
        <v>5</v>
      </c>
      <c r="L32" s="16">
        <f t="shared" ref="L32:L46" si="12">SUM(J18:J32)</f>
        <v>0</v>
      </c>
      <c r="N32" s="136" t="s">
        <v>70</v>
      </c>
      <c r="O32" s="16">
        <v>2036</v>
      </c>
      <c r="P32" s="16"/>
      <c r="Q32" s="16">
        <f t="shared" si="6"/>
        <v>30</v>
      </c>
      <c r="R32" s="16">
        <f t="shared" si="7"/>
        <v>16</v>
      </c>
      <c r="S32" s="16">
        <v>1</v>
      </c>
      <c r="T32" s="16">
        <f t="shared" si="3"/>
        <v>1</v>
      </c>
    </row>
    <row r="33" spans="2:20" x14ac:dyDescent="0.25">
      <c r="B33" s="136" t="s">
        <v>66</v>
      </c>
      <c r="C33" s="16">
        <v>2037</v>
      </c>
      <c r="D33" s="16">
        <v>0</v>
      </c>
      <c r="E33" s="16">
        <f t="shared" si="4"/>
        <v>11</v>
      </c>
      <c r="F33" s="16">
        <f t="shared" si="10"/>
        <v>0</v>
      </c>
      <c r="H33" s="136" t="s">
        <v>67</v>
      </c>
      <c r="I33" s="16">
        <v>2037</v>
      </c>
      <c r="J33" s="16">
        <v>0</v>
      </c>
      <c r="K33" s="16">
        <f t="shared" si="11"/>
        <v>5</v>
      </c>
      <c r="L33" s="16">
        <f t="shared" si="12"/>
        <v>0</v>
      </c>
      <c r="N33" s="136" t="s">
        <v>70</v>
      </c>
      <c r="O33" s="16">
        <v>2037</v>
      </c>
      <c r="P33" s="16"/>
      <c r="Q33" s="16">
        <f t="shared" si="6"/>
        <v>31</v>
      </c>
      <c r="R33" s="16">
        <f t="shared" si="7"/>
        <v>15</v>
      </c>
      <c r="S33" s="16">
        <v>1</v>
      </c>
      <c r="T33" s="16">
        <f t="shared" si="3"/>
        <v>1</v>
      </c>
    </row>
    <row r="34" spans="2:20" x14ac:dyDescent="0.25">
      <c r="B34" s="136" t="s">
        <v>66</v>
      </c>
      <c r="C34" s="16">
        <v>2038</v>
      </c>
      <c r="D34" s="16">
        <v>0</v>
      </c>
      <c r="E34" s="16">
        <f t="shared" si="4"/>
        <v>11</v>
      </c>
      <c r="F34" s="16">
        <f t="shared" si="10"/>
        <v>0</v>
      </c>
      <c r="H34" s="136" t="s">
        <v>67</v>
      </c>
      <c r="I34" s="16">
        <v>2038</v>
      </c>
      <c r="J34" s="16">
        <v>0</v>
      </c>
      <c r="K34" s="16">
        <f t="shared" si="11"/>
        <v>5</v>
      </c>
      <c r="L34" s="16">
        <f t="shared" si="12"/>
        <v>0</v>
      </c>
      <c r="N34" s="136" t="s">
        <v>70</v>
      </c>
      <c r="O34" s="16">
        <v>2038</v>
      </c>
      <c r="P34" s="16"/>
      <c r="Q34" s="16">
        <f t="shared" si="6"/>
        <v>32</v>
      </c>
      <c r="R34" s="16">
        <f t="shared" si="7"/>
        <v>15</v>
      </c>
      <c r="S34" s="16">
        <v>1</v>
      </c>
      <c r="T34" s="16">
        <f t="shared" si="3"/>
        <v>1</v>
      </c>
    </row>
    <row r="35" spans="2:20" x14ac:dyDescent="0.25">
      <c r="B35" s="136" t="s">
        <v>66</v>
      </c>
      <c r="C35" s="16">
        <v>2039</v>
      </c>
      <c r="D35" s="16">
        <v>0</v>
      </c>
      <c r="E35" s="16">
        <f t="shared" si="4"/>
        <v>11</v>
      </c>
      <c r="F35" s="16">
        <f t="shared" si="10"/>
        <v>0</v>
      </c>
      <c r="H35" s="136" t="s">
        <v>67</v>
      </c>
      <c r="I35" s="16">
        <v>2039</v>
      </c>
      <c r="J35" s="16">
        <v>0</v>
      </c>
      <c r="K35" s="16">
        <f t="shared" si="11"/>
        <v>5</v>
      </c>
      <c r="L35" s="16">
        <f t="shared" si="12"/>
        <v>0</v>
      </c>
      <c r="N35" s="136" t="s">
        <v>70</v>
      </c>
      <c r="O35" s="16">
        <v>2039</v>
      </c>
      <c r="P35" s="16"/>
      <c r="Q35" s="16">
        <f t="shared" si="6"/>
        <v>33</v>
      </c>
      <c r="R35" s="16">
        <f t="shared" si="7"/>
        <v>15</v>
      </c>
      <c r="S35" s="16">
        <v>1</v>
      </c>
      <c r="T35" s="16">
        <f t="shared" si="3"/>
        <v>1</v>
      </c>
    </row>
    <row r="36" spans="2:20" x14ac:dyDescent="0.25">
      <c r="B36" s="136" t="s">
        <v>66</v>
      </c>
      <c r="C36" s="16">
        <v>2040</v>
      </c>
      <c r="D36" s="16">
        <v>0</v>
      </c>
      <c r="E36" s="16">
        <f t="shared" si="4"/>
        <v>11</v>
      </c>
      <c r="F36" s="16">
        <f t="shared" si="10"/>
        <v>0</v>
      </c>
      <c r="H36" s="136" t="s">
        <v>67</v>
      </c>
      <c r="I36" s="16">
        <v>2040</v>
      </c>
      <c r="J36" s="16">
        <v>0</v>
      </c>
      <c r="K36" s="16">
        <f t="shared" si="11"/>
        <v>5</v>
      </c>
      <c r="L36" s="16">
        <f t="shared" si="12"/>
        <v>0</v>
      </c>
      <c r="N36" s="136" t="s">
        <v>70</v>
      </c>
      <c r="O36" s="16">
        <v>2040</v>
      </c>
      <c r="P36" s="16"/>
      <c r="Q36" s="16">
        <f t="shared" si="6"/>
        <v>34</v>
      </c>
      <c r="R36" s="16">
        <f t="shared" si="7"/>
        <v>15</v>
      </c>
      <c r="S36" s="16">
        <v>1</v>
      </c>
      <c r="T36" s="16">
        <f t="shared" si="3"/>
        <v>1</v>
      </c>
    </row>
    <row r="37" spans="2:20" x14ac:dyDescent="0.25">
      <c r="B37" s="136" t="s">
        <v>66</v>
      </c>
      <c r="C37" s="16">
        <v>2041</v>
      </c>
      <c r="D37" s="16">
        <v>0</v>
      </c>
      <c r="E37" s="16">
        <f t="shared" si="4"/>
        <v>11</v>
      </c>
      <c r="F37" s="16">
        <f t="shared" si="10"/>
        <v>0</v>
      </c>
      <c r="H37" s="136" t="s">
        <v>67</v>
      </c>
      <c r="I37" s="16">
        <v>2041</v>
      </c>
      <c r="J37" s="16">
        <v>0</v>
      </c>
      <c r="K37" s="16">
        <f t="shared" si="11"/>
        <v>5</v>
      </c>
      <c r="L37" s="16">
        <f t="shared" si="12"/>
        <v>0</v>
      </c>
      <c r="N37" s="136" t="s">
        <v>70</v>
      </c>
      <c r="O37" s="16">
        <v>2041</v>
      </c>
      <c r="P37" s="16"/>
      <c r="Q37" s="16">
        <f t="shared" si="6"/>
        <v>35</v>
      </c>
      <c r="R37" s="16">
        <f t="shared" si="7"/>
        <v>15</v>
      </c>
      <c r="S37" s="16">
        <v>1</v>
      </c>
      <c r="T37" s="16">
        <f t="shared" si="3"/>
        <v>1</v>
      </c>
    </row>
    <row r="38" spans="2:20" x14ac:dyDescent="0.25">
      <c r="B38" s="136" t="s">
        <v>66</v>
      </c>
      <c r="C38" s="16">
        <v>2042</v>
      </c>
      <c r="D38" s="16">
        <v>0</v>
      </c>
      <c r="E38" s="16">
        <f t="shared" si="4"/>
        <v>11</v>
      </c>
      <c r="F38" s="16">
        <f t="shared" si="10"/>
        <v>0</v>
      </c>
      <c r="H38" s="136" t="s">
        <v>67</v>
      </c>
      <c r="I38" s="16">
        <v>2042</v>
      </c>
      <c r="J38" s="16">
        <v>0</v>
      </c>
      <c r="K38" s="16">
        <f t="shared" si="11"/>
        <v>5</v>
      </c>
      <c r="L38" s="16">
        <f t="shared" si="12"/>
        <v>0</v>
      </c>
      <c r="N38" s="136" t="s">
        <v>70</v>
      </c>
      <c r="O38" s="16">
        <v>2042</v>
      </c>
      <c r="P38" s="16"/>
      <c r="Q38" s="16">
        <f t="shared" si="6"/>
        <v>36</v>
      </c>
      <c r="R38" s="16">
        <f t="shared" si="7"/>
        <v>15</v>
      </c>
      <c r="S38" s="16">
        <v>1</v>
      </c>
      <c r="T38" s="16">
        <f t="shared" si="3"/>
        <v>1</v>
      </c>
    </row>
    <row r="39" spans="2:20" x14ac:dyDescent="0.25">
      <c r="B39" s="136" t="s">
        <v>66</v>
      </c>
      <c r="C39" s="16">
        <v>2043</v>
      </c>
      <c r="D39" s="16">
        <v>0</v>
      </c>
      <c r="E39" s="16">
        <f t="shared" si="4"/>
        <v>11</v>
      </c>
      <c r="F39" s="16">
        <f t="shared" si="10"/>
        <v>0</v>
      </c>
      <c r="H39" s="136" t="s">
        <v>67</v>
      </c>
      <c r="I39" s="16">
        <v>2043</v>
      </c>
      <c r="J39" s="16">
        <v>0</v>
      </c>
      <c r="K39" s="16">
        <f t="shared" si="11"/>
        <v>5</v>
      </c>
      <c r="L39" s="16">
        <f t="shared" si="12"/>
        <v>0</v>
      </c>
      <c r="N39" s="136" t="s">
        <v>70</v>
      </c>
      <c r="O39" s="16">
        <v>2043</v>
      </c>
      <c r="P39" s="16"/>
      <c r="Q39" s="16">
        <f t="shared" si="6"/>
        <v>37</v>
      </c>
      <c r="R39" s="16">
        <f t="shared" si="7"/>
        <v>15</v>
      </c>
      <c r="S39" s="16">
        <v>1</v>
      </c>
      <c r="T39" s="16">
        <f t="shared" si="3"/>
        <v>1</v>
      </c>
    </row>
    <row r="40" spans="2:20" x14ac:dyDescent="0.25">
      <c r="B40" s="136" t="s">
        <v>66</v>
      </c>
      <c r="C40" s="16">
        <v>2044</v>
      </c>
      <c r="D40" s="16">
        <v>0</v>
      </c>
      <c r="E40" s="16">
        <f t="shared" si="4"/>
        <v>11</v>
      </c>
      <c r="F40" s="16">
        <f t="shared" si="10"/>
        <v>0</v>
      </c>
      <c r="H40" s="136" t="s">
        <v>67</v>
      </c>
      <c r="I40" s="16">
        <v>2044</v>
      </c>
      <c r="J40" s="16">
        <v>0</v>
      </c>
      <c r="K40" s="16">
        <f t="shared" si="11"/>
        <v>5</v>
      </c>
      <c r="L40" s="16">
        <f t="shared" si="12"/>
        <v>0</v>
      </c>
      <c r="N40" s="136" t="s">
        <v>70</v>
      </c>
      <c r="O40" s="16">
        <v>2044</v>
      </c>
      <c r="P40" s="16"/>
      <c r="Q40" s="16">
        <f t="shared" si="6"/>
        <v>38</v>
      </c>
      <c r="R40" s="16">
        <f t="shared" si="7"/>
        <v>15</v>
      </c>
      <c r="S40" s="16">
        <v>1</v>
      </c>
      <c r="T40" s="16">
        <f t="shared" si="3"/>
        <v>1</v>
      </c>
    </row>
    <row r="41" spans="2:20" x14ac:dyDescent="0.25">
      <c r="B41" s="136" t="s">
        <v>66</v>
      </c>
      <c r="C41" s="16">
        <v>2045</v>
      </c>
      <c r="D41" s="16">
        <v>0</v>
      </c>
      <c r="E41" s="16">
        <f t="shared" si="4"/>
        <v>11</v>
      </c>
      <c r="F41" s="16">
        <f t="shared" si="10"/>
        <v>0</v>
      </c>
      <c r="H41" s="136" t="s">
        <v>67</v>
      </c>
      <c r="I41" s="16">
        <v>2045</v>
      </c>
      <c r="J41" s="16">
        <v>0</v>
      </c>
      <c r="K41" s="16">
        <f t="shared" si="11"/>
        <v>5</v>
      </c>
      <c r="L41" s="16">
        <f t="shared" si="12"/>
        <v>0</v>
      </c>
      <c r="N41" s="136" t="s">
        <v>70</v>
      </c>
      <c r="O41" s="16">
        <v>2045</v>
      </c>
      <c r="P41" s="16"/>
      <c r="Q41" s="16">
        <f t="shared" si="6"/>
        <v>39</v>
      </c>
      <c r="R41" s="16">
        <f t="shared" si="7"/>
        <v>15</v>
      </c>
      <c r="S41" s="16">
        <v>1</v>
      </c>
      <c r="T41" s="16">
        <f t="shared" si="3"/>
        <v>1</v>
      </c>
    </row>
    <row r="42" spans="2:20" x14ac:dyDescent="0.25">
      <c r="B42" s="136" t="s">
        <v>66</v>
      </c>
      <c r="C42" s="16">
        <v>2046</v>
      </c>
      <c r="D42" s="16">
        <v>0</v>
      </c>
      <c r="E42" s="16">
        <f t="shared" si="4"/>
        <v>11</v>
      </c>
      <c r="F42" s="16">
        <f t="shared" si="10"/>
        <v>0</v>
      </c>
      <c r="H42" s="136" t="s">
        <v>67</v>
      </c>
      <c r="I42" s="16">
        <v>2046</v>
      </c>
      <c r="J42" s="16">
        <v>0</v>
      </c>
      <c r="K42" s="16">
        <f t="shared" si="11"/>
        <v>5</v>
      </c>
      <c r="L42" s="16">
        <f t="shared" si="12"/>
        <v>0</v>
      </c>
      <c r="N42" s="136" t="s">
        <v>70</v>
      </c>
      <c r="O42" s="16">
        <v>2046</v>
      </c>
      <c r="P42" s="16"/>
      <c r="Q42" s="16">
        <f t="shared" si="6"/>
        <v>40</v>
      </c>
      <c r="R42" s="16">
        <f t="shared" si="7"/>
        <v>15</v>
      </c>
      <c r="S42" s="16">
        <v>1</v>
      </c>
      <c r="T42" s="16">
        <f t="shared" si="3"/>
        <v>1</v>
      </c>
    </row>
    <row r="43" spans="2:20" x14ac:dyDescent="0.25">
      <c r="B43" s="136" t="s">
        <v>66</v>
      </c>
      <c r="C43" s="16">
        <v>2047</v>
      </c>
      <c r="D43" s="16">
        <v>0</v>
      </c>
      <c r="E43" s="16">
        <f t="shared" si="4"/>
        <v>11</v>
      </c>
      <c r="F43" s="16">
        <f t="shared" si="10"/>
        <v>0</v>
      </c>
      <c r="H43" s="136" t="s">
        <v>67</v>
      </c>
      <c r="I43" s="16">
        <v>2047</v>
      </c>
      <c r="J43" s="16">
        <v>0</v>
      </c>
      <c r="K43" s="16">
        <f t="shared" si="11"/>
        <v>5</v>
      </c>
      <c r="L43" s="16">
        <f t="shared" si="12"/>
        <v>0</v>
      </c>
      <c r="N43" s="136" t="s">
        <v>70</v>
      </c>
      <c r="O43" s="16">
        <v>2047</v>
      </c>
      <c r="P43" s="16"/>
      <c r="Q43" s="16">
        <f t="shared" si="6"/>
        <v>41</v>
      </c>
      <c r="R43" s="16">
        <f t="shared" si="7"/>
        <v>15</v>
      </c>
      <c r="S43" s="16">
        <v>1</v>
      </c>
      <c r="T43" s="16">
        <f t="shared" si="3"/>
        <v>1</v>
      </c>
    </row>
    <row r="44" spans="2:20" x14ac:dyDescent="0.25">
      <c r="B44" s="136" t="s">
        <v>66</v>
      </c>
      <c r="C44" s="16">
        <v>2048</v>
      </c>
      <c r="D44" s="16">
        <v>0</v>
      </c>
      <c r="E44" s="16">
        <f t="shared" si="4"/>
        <v>11</v>
      </c>
      <c r="F44" s="16">
        <f t="shared" si="10"/>
        <v>0</v>
      </c>
      <c r="H44" s="136" t="s">
        <v>67</v>
      </c>
      <c r="I44" s="16">
        <v>2048</v>
      </c>
      <c r="J44" s="16">
        <v>0</v>
      </c>
      <c r="K44" s="16">
        <f t="shared" si="11"/>
        <v>5</v>
      </c>
      <c r="L44" s="16">
        <f t="shared" si="12"/>
        <v>0</v>
      </c>
      <c r="N44" s="136" t="s">
        <v>70</v>
      </c>
      <c r="O44" s="16">
        <v>2048</v>
      </c>
      <c r="P44" s="16"/>
      <c r="Q44" s="16">
        <f t="shared" si="6"/>
        <v>42</v>
      </c>
      <c r="R44" s="16">
        <f t="shared" si="7"/>
        <v>15</v>
      </c>
      <c r="S44" s="16">
        <v>1</v>
      </c>
      <c r="T44" s="16">
        <f t="shared" si="3"/>
        <v>1</v>
      </c>
    </row>
    <row r="45" spans="2:20" x14ac:dyDescent="0.25">
      <c r="B45" s="136" t="s">
        <v>66</v>
      </c>
      <c r="C45" s="16">
        <v>2049</v>
      </c>
      <c r="D45" s="16">
        <v>0</v>
      </c>
      <c r="E45" s="16">
        <f t="shared" si="4"/>
        <v>11</v>
      </c>
      <c r="F45" s="16">
        <f t="shared" si="10"/>
        <v>0</v>
      </c>
      <c r="H45" s="136" t="s">
        <v>67</v>
      </c>
      <c r="I45" s="16">
        <v>2049</v>
      </c>
      <c r="J45" s="16">
        <v>0</v>
      </c>
      <c r="K45" s="16">
        <f t="shared" si="11"/>
        <v>5</v>
      </c>
      <c r="L45" s="16">
        <f t="shared" si="12"/>
        <v>0</v>
      </c>
      <c r="N45" s="136" t="s">
        <v>70</v>
      </c>
      <c r="O45" s="16">
        <v>2049</v>
      </c>
      <c r="P45" s="16"/>
      <c r="Q45" s="16">
        <f t="shared" si="6"/>
        <v>43</v>
      </c>
      <c r="R45" s="16">
        <f t="shared" si="7"/>
        <v>15</v>
      </c>
      <c r="S45" s="16">
        <v>1</v>
      </c>
      <c r="T45" s="16">
        <f t="shared" si="3"/>
        <v>1</v>
      </c>
    </row>
    <row r="46" spans="2:20" x14ac:dyDescent="0.25">
      <c r="B46" s="136" t="s">
        <v>66</v>
      </c>
      <c r="C46" s="16">
        <v>2050</v>
      </c>
      <c r="D46" s="16">
        <v>0</v>
      </c>
      <c r="E46" s="16">
        <f t="shared" si="4"/>
        <v>11</v>
      </c>
      <c r="F46" s="16">
        <f t="shared" si="10"/>
        <v>0</v>
      </c>
      <c r="H46" s="136" t="s">
        <v>67</v>
      </c>
      <c r="I46" s="16">
        <v>2050</v>
      </c>
      <c r="J46" s="16">
        <v>0</v>
      </c>
      <c r="K46" s="16">
        <f t="shared" si="11"/>
        <v>5</v>
      </c>
      <c r="L46" s="16">
        <f t="shared" si="12"/>
        <v>0</v>
      </c>
      <c r="N46" s="136" t="s">
        <v>70</v>
      </c>
      <c r="O46" s="16">
        <v>2050</v>
      </c>
      <c r="P46" s="16"/>
      <c r="Q46" s="16">
        <f t="shared" si="6"/>
        <v>44</v>
      </c>
      <c r="R46" s="16">
        <f t="shared" si="7"/>
        <v>15</v>
      </c>
      <c r="S46" s="16">
        <v>1</v>
      </c>
      <c r="T46" s="16">
        <f t="shared" si="3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8EEC-8C3B-4E44-9212-A1523962F7BC}">
  <dimension ref="A2:T45"/>
  <sheetViews>
    <sheetView zoomScaleNormal="100" workbookViewId="0">
      <selection activeCell="S16" sqref="S16"/>
    </sheetView>
  </sheetViews>
  <sheetFormatPr baseColWidth="10" defaultRowHeight="15" x14ac:dyDescent="0.25"/>
  <cols>
    <col min="2" max="2" width="12.85546875" style="14" customWidth="1"/>
    <col min="3" max="3" width="8.42578125" customWidth="1"/>
    <col min="4" max="4" width="10.85546875" customWidth="1"/>
    <col min="5" max="5" width="14.42578125" customWidth="1"/>
    <col min="6" max="6" width="8.85546875" customWidth="1"/>
    <col min="8" max="8" width="12.85546875" style="14" customWidth="1"/>
    <col min="9" max="9" width="8.42578125" customWidth="1"/>
    <col min="10" max="10" width="10.85546875" customWidth="1"/>
    <col min="11" max="11" width="14.42578125" customWidth="1"/>
    <col min="12" max="12" width="8.85546875" customWidth="1"/>
    <col min="13" max="13" width="10.85546875" customWidth="1"/>
    <col min="14" max="14" width="12.85546875" style="14" customWidth="1"/>
    <col min="15" max="15" width="8.42578125" customWidth="1"/>
    <col min="16" max="16" width="10.85546875" customWidth="1"/>
    <col min="17" max="17" width="14.42578125" customWidth="1"/>
    <col min="18" max="18" width="8.85546875" customWidth="1"/>
    <col min="19" max="19" width="12.42578125" customWidth="1"/>
    <col min="20" max="20" width="9" customWidth="1"/>
  </cols>
  <sheetData>
    <row r="2" spans="1:20" ht="30" x14ac:dyDescent="0.25">
      <c r="A2" s="2"/>
      <c r="B2" s="134" t="s">
        <v>164</v>
      </c>
      <c r="C2" s="134" t="s">
        <v>163</v>
      </c>
      <c r="D2" s="134" t="s">
        <v>158</v>
      </c>
      <c r="E2" s="134" t="s">
        <v>159</v>
      </c>
      <c r="F2" s="134" t="s">
        <v>160</v>
      </c>
      <c r="G2" s="2"/>
      <c r="H2" s="134" t="s">
        <v>164</v>
      </c>
      <c r="I2" s="134" t="s">
        <v>163</v>
      </c>
      <c r="J2" s="134" t="s">
        <v>158</v>
      </c>
      <c r="K2" s="134" t="s">
        <v>159</v>
      </c>
      <c r="L2" s="134" t="s">
        <v>160</v>
      </c>
      <c r="M2" s="2"/>
      <c r="N2" s="134" t="s">
        <v>164</v>
      </c>
      <c r="O2" s="134" t="s">
        <v>163</v>
      </c>
      <c r="P2" s="134" t="s">
        <v>158</v>
      </c>
      <c r="Q2" s="134" t="s">
        <v>159</v>
      </c>
      <c r="R2" s="134" t="s">
        <v>160</v>
      </c>
      <c r="S2" s="134" t="s">
        <v>161</v>
      </c>
      <c r="T2" s="134" t="s">
        <v>162</v>
      </c>
    </row>
    <row r="3" spans="1:20" x14ac:dyDescent="0.25">
      <c r="B3" s="137" t="s">
        <v>66</v>
      </c>
      <c r="C3" s="15">
        <v>2008</v>
      </c>
      <c r="D3" s="15">
        <v>0</v>
      </c>
      <c r="E3" s="15">
        <f>D3</f>
        <v>0</v>
      </c>
      <c r="F3" s="15">
        <f t="shared" ref="F3:F16" si="0">E3</f>
        <v>0</v>
      </c>
      <c r="H3" s="137" t="s">
        <v>67</v>
      </c>
      <c r="I3" s="15">
        <v>2008</v>
      </c>
      <c r="J3" s="15">
        <v>1</v>
      </c>
      <c r="K3" s="15">
        <f>J3</f>
        <v>1</v>
      </c>
      <c r="L3" s="15">
        <f t="shared" ref="L3:L16" si="1">K3</f>
        <v>1</v>
      </c>
      <c r="N3" s="137" t="s">
        <v>70</v>
      </c>
      <c r="O3" s="15">
        <v>2008</v>
      </c>
      <c r="P3" s="15">
        <v>0</v>
      </c>
      <c r="Q3" s="15">
        <f>T3</f>
        <v>0</v>
      </c>
      <c r="R3" s="15">
        <f t="shared" ref="R3:R16" si="2">Q3</f>
        <v>0</v>
      </c>
      <c r="S3" s="15">
        <v>0</v>
      </c>
      <c r="T3" s="15">
        <f t="shared" ref="T3:T45" si="3">P3+S3</f>
        <v>0</v>
      </c>
    </row>
    <row r="4" spans="1:20" x14ac:dyDescent="0.25">
      <c r="B4" s="137" t="s">
        <v>66</v>
      </c>
      <c r="C4" s="15">
        <v>2009</v>
      </c>
      <c r="D4" s="15">
        <v>0</v>
      </c>
      <c r="E4" s="15">
        <f t="shared" ref="E4:E45" si="4">D4+E3</f>
        <v>0</v>
      </c>
      <c r="F4" s="15">
        <f t="shared" si="0"/>
        <v>0</v>
      </c>
      <c r="H4" s="137" t="s">
        <v>67</v>
      </c>
      <c r="I4" s="15">
        <v>2009</v>
      </c>
      <c r="J4" s="15">
        <v>0</v>
      </c>
      <c r="K4" s="15">
        <f t="shared" ref="K4:K45" si="5">J4+K3</f>
        <v>1</v>
      </c>
      <c r="L4" s="15">
        <f t="shared" si="1"/>
        <v>1</v>
      </c>
      <c r="N4" s="137" t="s">
        <v>70</v>
      </c>
      <c r="O4" s="15">
        <v>2009</v>
      </c>
      <c r="P4" s="15">
        <v>0</v>
      </c>
      <c r="Q4" s="15">
        <f t="shared" ref="Q4:Q45" si="6">T4+Q3</f>
        <v>0</v>
      </c>
      <c r="R4" s="15">
        <f t="shared" si="2"/>
        <v>0</v>
      </c>
      <c r="S4" s="15">
        <v>0</v>
      </c>
      <c r="T4" s="15">
        <f t="shared" si="3"/>
        <v>0</v>
      </c>
    </row>
    <row r="5" spans="1:20" x14ac:dyDescent="0.25">
      <c r="B5" s="137" t="s">
        <v>66</v>
      </c>
      <c r="C5" s="15">
        <v>2010</v>
      </c>
      <c r="D5" s="15">
        <v>1</v>
      </c>
      <c r="E5" s="15">
        <f t="shared" si="4"/>
        <v>1</v>
      </c>
      <c r="F5" s="15">
        <f t="shared" si="0"/>
        <v>1</v>
      </c>
      <c r="H5" s="137" t="s">
        <v>67</v>
      </c>
      <c r="I5" s="15">
        <v>2010</v>
      </c>
      <c r="J5" s="15">
        <v>0</v>
      </c>
      <c r="K5" s="15">
        <f t="shared" si="5"/>
        <v>1</v>
      </c>
      <c r="L5" s="15">
        <f t="shared" si="1"/>
        <v>1</v>
      </c>
      <c r="N5" s="137" t="s">
        <v>70</v>
      </c>
      <c r="O5" s="15">
        <v>2010</v>
      </c>
      <c r="P5" s="15">
        <v>0</v>
      </c>
      <c r="Q5" s="15">
        <f t="shared" si="6"/>
        <v>0</v>
      </c>
      <c r="R5" s="15">
        <f t="shared" si="2"/>
        <v>0</v>
      </c>
      <c r="S5" s="15">
        <v>0</v>
      </c>
      <c r="T5" s="15">
        <f t="shared" si="3"/>
        <v>0</v>
      </c>
    </row>
    <row r="6" spans="1:20" x14ac:dyDescent="0.25">
      <c r="B6" s="137" t="s">
        <v>66</v>
      </c>
      <c r="C6" s="15">
        <v>2011</v>
      </c>
      <c r="D6" s="15">
        <v>0</v>
      </c>
      <c r="E6" s="15">
        <f t="shared" si="4"/>
        <v>1</v>
      </c>
      <c r="F6" s="15">
        <f t="shared" si="0"/>
        <v>1</v>
      </c>
      <c r="H6" s="137" t="s">
        <v>67</v>
      </c>
      <c r="I6" s="15">
        <v>2011</v>
      </c>
      <c r="J6" s="15">
        <v>0</v>
      </c>
      <c r="K6" s="15">
        <f t="shared" si="5"/>
        <v>1</v>
      </c>
      <c r="L6" s="15">
        <f t="shared" si="1"/>
        <v>1</v>
      </c>
      <c r="N6" s="137" t="s">
        <v>70</v>
      </c>
      <c r="O6" s="15">
        <v>2011</v>
      </c>
      <c r="P6" s="15">
        <v>0</v>
      </c>
      <c r="Q6" s="15">
        <f t="shared" si="6"/>
        <v>0</v>
      </c>
      <c r="R6" s="15">
        <f t="shared" si="2"/>
        <v>0</v>
      </c>
      <c r="S6" s="15">
        <v>0</v>
      </c>
      <c r="T6" s="15">
        <f t="shared" si="3"/>
        <v>0</v>
      </c>
    </row>
    <row r="7" spans="1:20" x14ac:dyDescent="0.25">
      <c r="B7" s="137" t="s">
        <v>66</v>
      </c>
      <c r="C7" s="15">
        <v>2012</v>
      </c>
      <c r="D7" s="15">
        <v>1</v>
      </c>
      <c r="E7" s="15">
        <f t="shared" si="4"/>
        <v>2</v>
      </c>
      <c r="F7" s="15">
        <f t="shared" si="0"/>
        <v>2</v>
      </c>
      <c r="H7" s="137" t="s">
        <v>67</v>
      </c>
      <c r="I7" s="15">
        <v>2012</v>
      </c>
      <c r="J7" s="15">
        <v>0</v>
      </c>
      <c r="K7" s="15">
        <f t="shared" si="5"/>
        <v>1</v>
      </c>
      <c r="L7" s="15">
        <f t="shared" si="1"/>
        <v>1</v>
      </c>
      <c r="N7" s="137" t="s">
        <v>70</v>
      </c>
      <c r="O7" s="15">
        <v>2012</v>
      </c>
      <c r="P7" s="15">
        <v>0</v>
      </c>
      <c r="Q7" s="15">
        <f t="shared" si="6"/>
        <v>0</v>
      </c>
      <c r="R7" s="15">
        <f t="shared" si="2"/>
        <v>0</v>
      </c>
      <c r="S7" s="15">
        <v>0</v>
      </c>
      <c r="T7" s="15">
        <f t="shared" si="3"/>
        <v>0</v>
      </c>
    </row>
    <row r="8" spans="1:20" x14ac:dyDescent="0.25">
      <c r="B8" s="137" t="s">
        <v>66</v>
      </c>
      <c r="C8" s="15">
        <v>2013</v>
      </c>
      <c r="D8" s="15">
        <v>0</v>
      </c>
      <c r="E8" s="15">
        <f t="shared" si="4"/>
        <v>2</v>
      </c>
      <c r="F8" s="15">
        <f t="shared" si="0"/>
        <v>2</v>
      </c>
      <c r="H8" s="137" t="s">
        <v>67</v>
      </c>
      <c r="I8" s="15">
        <v>2013</v>
      </c>
      <c r="J8" s="15">
        <v>2</v>
      </c>
      <c r="K8" s="15">
        <f t="shared" si="5"/>
        <v>3</v>
      </c>
      <c r="L8" s="15">
        <f t="shared" si="1"/>
        <v>3</v>
      </c>
      <c r="N8" s="137" t="s">
        <v>70</v>
      </c>
      <c r="O8" s="15">
        <v>2013</v>
      </c>
      <c r="P8" s="15">
        <v>1</v>
      </c>
      <c r="Q8" s="15">
        <f t="shared" si="6"/>
        <v>1</v>
      </c>
      <c r="R8" s="15">
        <f t="shared" si="2"/>
        <v>1</v>
      </c>
      <c r="S8" s="15">
        <v>0</v>
      </c>
      <c r="T8" s="15">
        <f t="shared" si="3"/>
        <v>1</v>
      </c>
    </row>
    <row r="9" spans="1:20" x14ac:dyDescent="0.25">
      <c r="B9" s="137" t="s">
        <v>66</v>
      </c>
      <c r="C9" s="15">
        <v>2014</v>
      </c>
      <c r="D9" s="15">
        <v>0</v>
      </c>
      <c r="E9" s="15">
        <f t="shared" si="4"/>
        <v>2</v>
      </c>
      <c r="F9" s="15">
        <f t="shared" si="0"/>
        <v>2</v>
      </c>
      <c r="H9" s="137" t="s">
        <v>67</v>
      </c>
      <c r="I9" s="15">
        <v>2014</v>
      </c>
      <c r="J9" s="15">
        <v>0</v>
      </c>
      <c r="K9" s="15">
        <f t="shared" si="5"/>
        <v>3</v>
      </c>
      <c r="L9" s="15">
        <f t="shared" si="1"/>
        <v>3</v>
      </c>
      <c r="N9" s="137" t="s">
        <v>70</v>
      </c>
      <c r="O9" s="15">
        <v>2014</v>
      </c>
      <c r="P9" s="15">
        <v>0</v>
      </c>
      <c r="Q9" s="15">
        <f t="shared" si="6"/>
        <v>1</v>
      </c>
      <c r="R9" s="15">
        <f t="shared" si="2"/>
        <v>1</v>
      </c>
      <c r="S9" s="15">
        <v>0</v>
      </c>
      <c r="T9" s="15">
        <f t="shared" si="3"/>
        <v>0</v>
      </c>
    </row>
    <row r="10" spans="1:20" x14ac:dyDescent="0.25">
      <c r="B10" s="137" t="s">
        <v>66</v>
      </c>
      <c r="C10" s="15">
        <v>2015</v>
      </c>
      <c r="D10" s="15">
        <v>0</v>
      </c>
      <c r="E10" s="15">
        <f t="shared" si="4"/>
        <v>2</v>
      </c>
      <c r="F10" s="15">
        <f t="shared" si="0"/>
        <v>2</v>
      </c>
      <c r="H10" s="137" t="s">
        <v>67</v>
      </c>
      <c r="I10" s="15">
        <v>2015</v>
      </c>
      <c r="J10" s="15">
        <v>0</v>
      </c>
      <c r="K10" s="15">
        <f t="shared" si="5"/>
        <v>3</v>
      </c>
      <c r="L10" s="15">
        <f t="shared" si="1"/>
        <v>3</v>
      </c>
      <c r="N10" s="137" t="s">
        <v>70</v>
      </c>
      <c r="O10" s="15">
        <v>2015</v>
      </c>
      <c r="P10" s="15">
        <v>1</v>
      </c>
      <c r="Q10" s="15">
        <f t="shared" si="6"/>
        <v>2</v>
      </c>
      <c r="R10" s="15">
        <f t="shared" si="2"/>
        <v>2</v>
      </c>
      <c r="S10" s="15">
        <v>0</v>
      </c>
      <c r="T10" s="15">
        <f t="shared" si="3"/>
        <v>1</v>
      </c>
    </row>
    <row r="11" spans="1:20" x14ac:dyDescent="0.25">
      <c r="B11" s="137" t="s">
        <v>66</v>
      </c>
      <c r="C11" s="15">
        <v>2016</v>
      </c>
      <c r="D11" s="15">
        <v>0</v>
      </c>
      <c r="E11" s="15">
        <f t="shared" si="4"/>
        <v>2</v>
      </c>
      <c r="F11" s="15">
        <f t="shared" si="0"/>
        <v>2</v>
      </c>
      <c r="H11" s="137" t="s">
        <v>67</v>
      </c>
      <c r="I11" s="15">
        <v>2016</v>
      </c>
      <c r="J11" s="15">
        <v>0</v>
      </c>
      <c r="K11" s="15">
        <f t="shared" si="5"/>
        <v>3</v>
      </c>
      <c r="L11" s="15">
        <f t="shared" si="1"/>
        <v>3</v>
      </c>
      <c r="N11" s="137" t="s">
        <v>70</v>
      </c>
      <c r="O11" s="15">
        <v>2016</v>
      </c>
      <c r="P11" s="15">
        <v>1</v>
      </c>
      <c r="Q11" s="15">
        <f t="shared" si="6"/>
        <v>3</v>
      </c>
      <c r="R11" s="15">
        <f t="shared" si="2"/>
        <v>3</v>
      </c>
      <c r="S11" s="15">
        <v>0</v>
      </c>
      <c r="T11" s="15">
        <f t="shared" si="3"/>
        <v>1</v>
      </c>
    </row>
    <row r="12" spans="1:20" x14ac:dyDescent="0.25">
      <c r="B12" s="137" t="s">
        <v>66</v>
      </c>
      <c r="C12" s="15">
        <v>2017</v>
      </c>
      <c r="D12" s="15">
        <v>0</v>
      </c>
      <c r="E12" s="15">
        <f t="shared" si="4"/>
        <v>2</v>
      </c>
      <c r="F12" s="15">
        <f t="shared" si="0"/>
        <v>2</v>
      </c>
      <c r="H12" s="137" t="s">
        <v>67</v>
      </c>
      <c r="I12" s="15">
        <v>2017</v>
      </c>
      <c r="J12" s="15">
        <v>0</v>
      </c>
      <c r="K12" s="15">
        <f t="shared" si="5"/>
        <v>3</v>
      </c>
      <c r="L12" s="15">
        <f t="shared" si="1"/>
        <v>3</v>
      </c>
      <c r="N12" s="137" t="s">
        <v>70</v>
      </c>
      <c r="O12" s="15">
        <v>2017</v>
      </c>
      <c r="P12" s="15">
        <v>1</v>
      </c>
      <c r="Q12" s="15">
        <f t="shared" si="6"/>
        <v>4</v>
      </c>
      <c r="R12" s="15">
        <f t="shared" si="2"/>
        <v>4</v>
      </c>
      <c r="S12" s="15">
        <v>0</v>
      </c>
      <c r="T12" s="15">
        <f t="shared" si="3"/>
        <v>1</v>
      </c>
    </row>
    <row r="13" spans="1:20" x14ac:dyDescent="0.25">
      <c r="B13" s="137" t="s">
        <v>66</v>
      </c>
      <c r="C13" s="15">
        <v>2018</v>
      </c>
      <c r="D13" s="15">
        <v>0</v>
      </c>
      <c r="E13" s="15">
        <f t="shared" si="4"/>
        <v>2</v>
      </c>
      <c r="F13" s="15">
        <f t="shared" si="0"/>
        <v>2</v>
      </c>
      <c r="H13" s="137" t="s">
        <v>67</v>
      </c>
      <c r="I13" s="15">
        <v>2018</v>
      </c>
      <c r="J13" s="15">
        <v>0</v>
      </c>
      <c r="K13" s="15">
        <f t="shared" si="5"/>
        <v>3</v>
      </c>
      <c r="L13" s="15">
        <f t="shared" si="1"/>
        <v>3</v>
      </c>
      <c r="N13" s="137" t="s">
        <v>70</v>
      </c>
      <c r="O13" s="15">
        <v>2018</v>
      </c>
      <c r="P13" s="15">
        <v>0</v>
      </c>
      <c r="Q13" s="15">
        <f t="shared" si="6"/>
        <v>4</v>
      </c>
      <c r="R13" s="15">
        <f t="shared" si="2"/>
        <v>4</v>
      </c>
      <c r="S13" s="15">
        <v>0</v>
      </c>
      <c r="T13" s="15">
        <f t="shared" si="3"/>
        <v>0</v>
      </c>
    </row>
    <row r="14" spans="1:20" x14ac:dyDescent="0.25">
      <c r="B14" s="137" t="s">
        <v>66</v>
      </c>
      <c r="C14" s="15">
        <v>2019</v>
      </c>
      <c r="D14" s="15">
        <v>0</v>
      </c>
      <c r="E14" s="15">
        <f t="shared" si="4"/>
        <v>2</v>
      </c>
      <c r="F14" s="15">
        <f t="shared" si="0"/>
        <v>2</v>
      </c>
      <c r="H14" s="137" t="s">
        <v>67</v>
      </c>
      <c r="I14" s="15">
        <v>2019</v>
      </c>
      <c r="J14" s="15">
        <v>0</v>
      </c>
      <c r="K14" s="15">
        <f t="shared" si="5"/>
        <v>3</v>
      </c>
      <c r="L14" s="15">
        <f t="shared" si="1"/>
        <v>3</v>
      </c>
      <c r="N14" s="137" t="s">
        <v>70</v>
      </c>
      <c r="O14" s="15">
        <v>2019</v>
      </c>
      <c r="P14" s="15">
        <v>0</v>
      </c>
      <c r="Q14" s="15">
        <f t="shared" si="6"/>
        <v>4</v>
      </c>
      <c r="R14" s="15">
        <f t="shared" si="2"/>
        <v>4</v>
      </c>
      <c r="S14" s="15">
        <v>0</v>
      </c>
      <c r="T14" s="15">
        <f t="shared" si="3"/>
        <v>0</v>
      </c>
    </row>
    <row r="15" spans="1:20" x14ac:dyDescent="0.25">
      <c r="B15" s="137" t="s">
        <v>66</v>
      </c>
      <c r="C15" s="15">
        <v>2020</v>
      </c>
      <c r="D15" s="15">
        <v>2</v>
      </c>
      <c r="E15" s="15">
        <f t="shared" si="4"/>
        <v>4</v>
      </c>
      <c r="F15" s="15">
        <f t="shared" si="0"/>
        <v>4</v>
      </c>
      <c r="H15" s="137" t="s">
        <v>67</v>
      </c>
      <c r="I15" s="15">
        <v>2020</v>
      </c>
      <c r="J15" s="15">
        <v>0</v>
      </c>
      <c r="K15" s="15">
        <f t="shared" si="5"/>
        <v>3</v>
      </c>
      <c r="L15" s="15">
        <f t="shared" si="1"/>
        <v>3</v>
      </c>
      <c r="N15" s="137" t="s">
        <v>70</v>
      </c>
      <c r="O15" s="15">
        <v>2020</v>
      </c>
      <c r="P15" s="15">
        <v>0</v>
      </c>
      <c r="Q15" s="15">
        <f t="shared" si="6"/>
        <v>4</v>
      </c>
      <c r="R15" s="15">
        <f t="shared" si="2"/>
        <v>4</v>
      </c>
      <c r="S15" s="15">
        <v>0</v>
      </c>
      <c r="T15" s="15">
        <f t="shared" si="3"/>
        <v>0</v>
      </c>
    </row>
    <row r="16" spans="1:20" x14ac:dyDescent="0.25">
      <c r="B16" s="137" t="s">
        <v>66</v>
      </c>
      <c r="C16" s="15">
        <v>2021</v>
      </c>
      <c r="D16" s="15">
        <v>0</v>
      </c>
      <c r="E16" s="15">
        <f t="shared" si="4"/>
        <v>4</v>
      </c>
      <c r="F16" s="15">
        <f t="shared" si="0"/>
        <v>4</v>
      </c>
      <c r="H16" s="137" t="s">
        <v>67</v>
      </c>
      <c r="I16" s="15">
        <v>2021</v>
      </c>
      <c r="J16" s="15">
        <v>0</v>
      </c>
      <c r="K16" s="15">
        <f t="shared" si="5"/>
        <v>3</v>
      </c>
      <c r="L16" s="15">
        <f t="shared" si="1"/>
        <v>3</v>
      </c>
      <c r="N16" s="137" t="s">
        <v>70</v>
      </c>
      <c r="O16" s="15">
        <v>2021</v>
      </c>
      <c r="P16" s="15">
        <v>0</v>
      </c>
      <c r="Q16" s="15">
        <f t="shared" si="6"/>
        <v>4</v>
      </c>
      <c r="R16" s="15">
        <f t="shared" si="2"/>
        <v>4</v>
      </c>
      <c r="S16" s="15">
        <v>0</v>
      </c>
      <c r="T16" s="15">
        <f t="shared" si="3"/>
        <v>0</v>
      </c>
    </row>
    <row r="17" spans="2:20" x14ac:dyDescent="0.25">
      <c r="B17" s="137" t="s">
        <v>66</v>
      </c>
      <c r="C17" s="15">
        <v>2022</v>
      </c>
      <c r="D17" s="15">
        <v>0</v>
      </c>
      <c r="E17" s="15">
        <f t="shared" si="4"/>
        <v>4</v>
      </c>
      <c r="F17" s="15">
        <f>SUM(D3:D17)</f>
        <v>4</v>
      </c>
      <c r="H17" s="137" t="s">
        <v>67</v>
      </c>
      <c r="I17" s="15">
        <v>2022</v>
      </c>
      <c r="J17" s="15">
        <v>0</v>
      </c>
      <c r="K17" s="15">
        <f t="shared" si="5"/>
        <v>3</v>
      </c>
      <c r="L17" s="15">
        <f>SUM(J3:J17)</f>
        <v>3</v>
      </c>
      <c r="N17" s="137" t="s">
        <v>70</v>
      </c>
      <c r="O17" s="15">
        <v>2022</v>
      </c>
      <c r="P17" s="15">
        <v>0</v>
      </c>
      <c r="Q17" s="15">
        <f t="shared" si="6"/>
        <v>4</v>
      </c>
      <c r="R17" s="15">
        <f t="shared" ref="R17:R45" si="7">SUM(T3:T17)</f>
        <v>4</v>
      </c>
      <c r="S17" s="15">
        <v>0</v>
      </c>
      <c r="T17" s="15">
        <f t="shared" si="3"/>
        <v>0</v>
      </c>
    </row>
    <row r="18" spans="2:20" x14ac:dyDescent="0.25">
      <c r="B18" s="137" t="s">
        <v>66</v>
      </c>
      <c r="C18" s="15">
        <v>2023</v>
      </c>
      <c r="D18" s="15">
        <v>1</v>
      </c>
      <c r="E18" s="15">
        <f t="shared" si="4"/>
        <v>5</v>
      </c>
      <c r="F18" s="15">
        <f>SUM(D4:D18)</f>
        <v>5</v>
      </c>
      <c r="H18" s="137" t="s">
        <v>67</v>
      </c>
      <c r="I18" s="15">
        <v>2023</v>
      </c>
      <c r="J18" s="15">
        <v>0</v>
      </c>
      <c r="K18" s="15">
        <f t="shared" si="5"/>
        <v>3</v>
      </c>
      <c r="L18" s="15">
        <f>SUM(J4:J18)</f>
        <v>2</v>
      </c>
      <c r="N18" s="137" t="s">
        <v>70</v>
      </c>
      <c r="O18" s="15">
        <v>2023</v>
      </c>
      <c r="P18" s="15">
        <v>0</v>
      </c>
      <c r="Q18" s="15">
        <f t="shared" si="6"/>
        <v>4</v>
      </c>
      <c r="R18" s="15">
        <f t="shared" si="7"/>
        <v>4</v>
      </c>
      <c r="S18" s="15">
        <v>0</v>
      </c>
      <c r="T18" s="15">
        <f t="shared" si="3"/>
        <v>0</v>
      </c>
    </row>
    <row r="19" spans="2:20" x14ac:dyDescent="0.25">
      <c r="B19" s="138" t="s">
        <v>66</v>
      </c>
      <c r="C19" s="16">
        <v>2024</v>
      </c>
      <c r="D19" s="16">
        <v>0</v>
      </c>
      <c r="E19" s="16">
        <f t="shared" si="4"/>
        <v>5</v>
      </c>
      <c r="F19" s="16">
        <f t="shared" ref="F19:F29" si="8">SUM(D5:D19)</f>
        <v>5</v>
      </c>
      <c r="H19" s="138" t="s">
        <v>67</v>
      </c>
      <c r="I19" s="16">
        <v>2024</v>
      </c>
      <c r="J19" s="16">
        <v>0</v>
      </c>
      <c r="K19" s="16">
        <f t="shared" si="5"/>
        <v>3</v>
      </c>
      <c r="L19" s="16">
        <f t="shared" ref="L19:L45" si="9">SUM(J5:J19)</f>
        <v>2</v>
      </c>
      <c r="N19" s="138" t="s">
        <v>70</v>
      </c>
      <c r="O19" s="16">
        <v>2024</v>
      </c>
      <c r="P19" s="16"/>
      <c r="Q19" s="16">
        <f t="shared" si="6"/>
        <v>4</v>
      </c>
      <c r="R19" s="16">
        <f t="shared" si="7"/>
        <v>4</v>
      </c>
      <c r="S19" s="16">
        <v>0</v>
      </c>
      <c r="T19" s="16">
        <f>P19+S19</f>
        <v>0</v>
      </c>
    </row>
    <row r="20" spans="2:20" x14ac:dyDescent="0.25">
      <c r="B20" s="138" t="s">
        <v>66</v>
      </c>
      <c r="C20" s="16">
        <v>2025</v>
      </c>
      <c r="D20" s="16">
        <v>0</v>
      </c>
      <c r="E20" s="16">
        <f t="shared" si="4"/>
        <v>5</v>
      </c>
      <c r="F20" s="16">
        <f t="shared" si="8"/>
        <v>4</v>
      </c>
      <c r="H20" s="138" t="s">
        <v>67</v>
      </c>
      <c r="I20" s="16">
        <v>2025</v>
      </c>
      <c r="J20" s="16">
        <v>0</v>
      </c>
      <c r="K20" s="16">
        <f t="shared" si="5"/>
        <v>3</v>
      </c>
      <c r="L20" s="16">
        <f t="shared" si="9"/>
        <v>2</v>
      </c>
      <c r="N20" s="138" t="s">
        <v>70</v>
      </c>
      <c r="O20" s="16">
        <v>2025</v>
      </c>
      <c r="P20" s="16"/>
      <c r="Q20" s="16">
        <f t="shared" si="6"/>
        <v>4</v>
      </c>
      <c r="R20" s="16">
        <f t="shared" si="7"/>
        <v>4</v>
      </c>
      <c r="S20" s="16">
        <v>0</v>
      </c>
      <c r="T20" s="16">
        <f>P20+S20</f>
        <v>0</v>
      </c>
    </row>
    <row r="21" spans="2:20" x14ac:dyDescent="0.25">
      <c r="B21" s="138" t="s">
        <v>66</v>
      </c>
      <c r="C21" s="16">
        <v>2026</v>
      </c>
      <c r="D21" s="16">
        <v>0</v>
      </c>
      <c r="E21" s="16">
        <f t="shared" si="4"/>
        <v>5</v>
      </c>
      <c r="F21" s="16">
        <f t="shared" si="8"/>
        <v>4</v>
      </c>
      <c r="H21" s="138" t="s">
        <v>67</v>
      </c>
      <c r="I21" s="16">
        <v>2026</v>
      </c>
      <c r="J21" s="16">
        <v>0</v>
      </c>
      <c r="K21" s="16">
        <f t="shared" si="5"/>
        <v>3</v>
      </c>
      <c r="L21" s="16">
        <f t="shared" si="9"/>
        <v>2</v>
      </c>
      <c r="N21" s="138" t="s">
        <v>70</v>
      </c>
      <c r="O21" s="16">
        <v>2026</v>
      </c>
      <c r="P21" s="16"/>
      <c r="Q21" s="16">
        <f t="shared" si="6"/>
        <v>4</v>
      </c>
      <c r="R21" s="16">
        <f t="shared" si="7"/>
        <v>4</v>
      </c>
      <c r="S21" s="16">
        <v>0</v>
      </c>
      <c r="T21" s="16">
        <f t="shared" si="3"/>
        <v>0</v>
      </c>
    </row>
    <row r="22" spans="2:20" x14ac:dyDescent="0.25">
      <c r="B22" s="138" t="s">
        <v>66</v>
      </c>
      <c r="C22" s="16">
        <v>2027</v>
      </c>
      <c r="D22" s="16">
        <v>0</v>
      </c>
      <c r="E22" s="16">
        <f t="shared" si="4"/>
        <v>5</v>
      </c>
      <c r="F22" s="16">
        <f t="shared" si="8"/>
        <v>3</v>
      </c>
      <c r="H22" s="138" t="s">
        <v>67</v>
      </c>
      <c r="I22" s="16">
        <v>2027</v>
      </c>
      <c r="J22" s="16">
        <v>0</v>
      </c>
      <c r="K22" s="16">
        <f t="shared" si="5"/>
        <v>3</v>
      </c>
      <c r="L22" s="16">
        <f t="shared" si="9"/>
        <v>2</v>
      </c>
      <c r="N22" s="138" t="s">
        <v>70</v>
      </c>
      <c r="O22" s="16">
        <v>2027</v>
      </c>
      <c r="P22" s="16"/>
      <c r="Q22" s="16">
        <f t="shared" si="6"/>
        <v>4</v>
      </c>
      <c r="R22" s="16">
        <f t="shared" si="7"/>
        <v>4</v>
      </c>
      <c r="S22" s="16">
        <v>0</v>
      </c>
      <c r="T22" s="16">
        <f t="shared" si="3"/>
        <v>0</v>
      </c>
    </row>
    <row r="23" spans="2:20" x14ac:dyDescent="0.25">
      <c r="B23" s="138" t="s">
        <v>66</v>
      </c>
      <c r="C23" s="16">
        <v>2028</v>
      </c>
      <c r="D23" s="16">
        <v>0</v>
      </c>
      <c r="E23" s="16">
        <f t="shared" si="4"/>
        <v>5</v>
      </c>
      <c r="F23" s="16">
        <f t="shared" si="8"/>
        <v>3</v>
      </c>
      <c r="H23" s="138" t="s">
        <v>67</v>
      </c>
      <c r="I23" s="16">
        <v>2028</v>
      </c>
      <c r="J23" s="16">
        <v>0</v>
      </c>
      <c r="K23" s="16">
        <f t="shared" si="5"/>
        <v>3</v>
      </c>
      <c r="L23" s="16">
        <f t="shared" si="9"/>
        <v>0</v>
      </c>
      <c r="N23" s="138" t="s">
        <v>70</v>
      </c>
      <c r="O23" s="16">
        <v>2028</v>
      </c>
      <c r="P23" s="16"/>
      <c r="Q23" s="16">
        <f t="shared" si="6"/>
        <v>4</v>
      </c>
      <c r="R23" s="16">
        <f t="shared" si="7"/>
        <v>3</v>
      </c>
      <c r="S23" s="16">
        <v>0</v>
      </c>
      <c r="T23" s="16">
        <f t="shared" si="3"/>
        <v>0</v>
      </c>
    </row>
    <row r="24" spans="2:20" x14ac:dyDescent="0.25">
      <c r="B24" s="138" t="s">
        <v>66</v>
      </c>
      <c r="C24" s="16">
        <v>2029</v>
      </c>
      <c r="D24" s="16">
        <v>0</v>
      </c>
      <c r="E24" s="16">
        <f t="shared" si="4"/>
        <v>5</v>
      </c>
      <c r="F24" s="16">
        <f t="shared" si="8"/>
        <v>3</v>
      </c>
      <c r="H24" s="138" t="s">
        <v>67</v>
      </c>
      <c r="I24" s="16">
        <v>2029</v>
      </c>
      <c r="J24" s="16">
        <v>0</v>
      </c>
      <c r="K24" s="16">
        <f t="shared" si="5"/>
        <v>3</v>
      </c>
      <c r="L24" s="16">
        <f t="shared" si="9"/>
        <v>0</v>
      </c>
      <c r="N24" s="138" t="s">
        <v>70</v>
      </c>
      <c r="O24" s="16">
        <v>2029</v>
      </c>
      <c r="P24" s="16"/>
      <c r="Q24" s="16">
        <f t="shared" si="6"/>
        <v>4</v>
      </c>
      <c r="R24" s="16">
        <f t="shared" si="7"/>
        <v>3</v>
      </c>
      <c r="S24" s="16">
        <v>0</v>
      </c>
      <c r="T24" s="16">
        <f t="shared" si="3"/>
        <v>0</v>
      </c>
    </row>
    <row r="25" spans="2:20" x14ac:dyDescent="0.25">
      <c r="B25" s="138" t="s">
        <v>66</v>
      </c>
      <c r="C25" s="16">
        <v>2030</v>
      </c>
      <c r="D25" s="16">
        <v>0</v>
      </c>
      <c r="E25" s="16">
        <f t="shared" si="4"/>
        <v>5</v>
      </c>
      <c r="F25" s="16">
        <f t="shared" si="8"/>
        <v>3</v>
      </c>
      <c r="H25" s="138" t="s">
        <v>67</v>
      </c>
      <c r="I25" s="16">
        <v>2030</v>
      </c>
      <c r="J25" s="16">
        <v>0</v>
      </c>
      <c r="K25" s="16">
        <f t="shared" si="5"/>
        <v>3</v>
      </c>
      <c r="L25" s="16">
        <f t="shared" si="9"/>
        <v>0</v>
      </c>
      <c r="N25" s="138" t="s">
        <v>70</v>
      </c>
      <c r="O25" s="16">
        <v>2030</v>
      </c>
      <c r="P25" s="16"/>
      <c r="Q25" s="16">
        <f t="shared" si="6"/>
        <v>4</v>
      </c>
      <c r="R25" s="16">
        <f t="shared" si="7"/>
        <v>2</v>
      </c>
      <c r="S25" s="16">
        <v>0</v>
      </c>
      <c r="T25" s="16">
        <f t="shared" si="3"/>
        <v>0</v>
      </c>
    </row>
    <row r="26" spans="2:20" x14ac:dyDescent="0.25">
      <c r="B26" s="138" t="s">
        <v>66</v>
      </c>
      <c r="C26" s="16">
        <v>2031</v>
      </c>
      <c r="D26" s="16">
        <v>0</v>
      </c>
      <c r="E26" s="16">
        <f t="shared" si="4"/>
        <v>5</v>
      </c>
      <c r="F26" s="16">
        <f t="shared" si="8"/>
        <v>3</v>
      </c>
      <c r="H26" s="138" t="s">
        <v>67</v>
      </c>
      <c r="I26" s="16">
        <v>2031</v>
      </c>
      <c r="J26" s="16">
        <v>0</v>
      </c>
      <c r="K26" s="16">
        <f t="shared" si="5"/>
        <v>3</v>
      </c>
      <c r="L26" s="16">
        <f t="shared" si="9"/>
        <v>0</v>
      </c>
      <c r="N26" s="138" t="s">
        <v>70</v>
      </c>
      <c r="O26" s="16">
        <v>2031</v>
      </c>
      <c r="P26" s="16"/>
      <c r="Q26" s="16">
        <f t="shared" si="6"/>
        <v>4</v>
      </c>
      <c r="R26" s="16">
        <f t="shared" si="7"/>
        <v>1</v>
      </c>
      <c r="S26" s="16">
        <v>0</v>
      </c>
      <c r="T26" s="16">
        <f t="shared" si="3"/>
        <v>0</v>
      </c>
    </row>
    <row r="27" spans="2:20" x14ac:dyDescent="0.25">
      <c r="B27" s="138" t="s">
        <v>66</v>
      </c>
      <c r="C27" s="16">
        <v>2032</v>
      </c>
      <c r="D27" s="16">
        <v>0</v>
      </c>
      <c r="E27" s="16">
        <f t="shared" si="4"/>
        <v>5</v>
      </c>
      <c r="F27" s="16">
        <f t="shared" si="8"/>
        <v>3</v>
      </c>
      <c r="H27" s="138" t="s">
        <v>67</v>
      </c>
      <c r="I27" s="16">
        <v>2032</v>
      </c>
      <c r="J27" s="16">
        <v>0</v>
      </c>
      <c r="K27" s="16">
        <f t="shared" si="5"/>
        <v>3</v>
      </c>
      <c r="L27" s="16">
        <f t="shared" si="9"/>
        <v>0</v>
      </c>
      <c r="N27" s="138" t="s">
        <v>70</v>
      </c>
      <c r="O27" s="16">
        <v>2032</v>
      </c>
      <c r="P27" s="16"/>
      <c r="Q27" s="16">
        <f t="shared" si="6"/>
        <v>4</v>
      </c>
      <c r="R27" s="16">
        <f t="shared" si="7"/>
        <v>0</v>
      </c>
      <c r="S27" s="16">
        <v>0</v>
      </c>
      <c r="T27" s="16">
        <f t="shared" si="3"/>
        <v>0</v>
      </c>
    </row>
    <row r="28" spans="2:20" x14ac:dyDescent="0.25">
      <c r="B28" s="138" t="s">
        <v>66</v>
      </c>
      <c r="C28" s="16">
        <v>2033</v>
      </c>
      <c r="D28" s="16">
        <v>0</v>
      </c>
      <c r="E28" s="16">
        <f t="shared" si="4"/>
        <v>5</v>
      </c>
      <c r="F28" s="16">
        <f t="shared" si="8"/>
        <v>3</v>
      </c>
      <c r="H28" s="138" t="s">
        <v>67</v>
      </c>
      <c r="I28" s="16">
        <v>2033</v>
      </c>
      <c r="J28" s="16">
        <v>0</v>
      </c>
      <c r="K28" s="16">
        <f t="shared" si="5"/>
        <v>3</v>
      </c>
      <c r="L28" s="16">
        <f t="shared" si="9"/>
        <v>0</v>
      </c>
      <c r="N28" s="138" t="s">
        <v>70</v>
      </c>
      <c r="O28" s="16">
        <v>2033</v>
      </c>
      <c r="P28" s="16"/>
      <c r="Q28" s="16">
        <f t="shared" si="6"/>
        <v>4</v>
      </c>
      <c r="R28" s="16">
        <f t="shared" si="7"/>
        <v>0</v>
      </c>
      <c r="S28" s="16">
        <v>0</v>
      </c>
      <c r="T28" s="16">
        <f t="shared" si="3"/>
        <v>0</v>
      </c>
    </row>
    <row r="29" spans="2:20" x14ac:dyDescent="0.25">
      <c r="B29" s="138" t="s">
        <v>66</v>
      </c>
      <c r="C29" s="16">
        <v>2034</v>
      </c>
      <c r="D29" s="16">
        <v>0</v>
      </c>
      <c r="E29" s="16">
        <f t="shared" si="4"/>
        <v>5</v>
      </c>
      <c r="F29" s="16">
        <f t="shared" si="8"/>
        <v>3</v>
      </c>
      <c r="H29" s="138" t="s">
        <v>67</v>
      </c>
      <c r="I29" s="16">
        <v>2034</v>
      </c>
      <c r="J29" s="16">
        <v>0</v>
      </c>
      <c r="K29" s="16">
        <f t="shared" si="5"/>
        <v>3</v>
      </c>
      <c r="L29" s="16">
        <f t="shared" si="9"/>
        <v>0</v>
      </c>
      <c r="N29" s="138" t="s">
        <v>70</v>
      </c>
      <c r="O29" s="16">
        <v>2034</v>
      </c>
      <c r="P29" s="16"/>
      <c r="Q29" s="16">
        <f t="shared" si="6"/>
        <v>4</v>
      </c>
      <c r="R29" s="16">
        <f t="shared" si="7"/>
        <v>0</v>
      </c>
      <c r="S29" s="16">
        <v>0</v>
      </c>
      <c r="T29" s="16">
        <f t="shared" si="3"/>
        <v>0</v>
      </c>
    </row>
    <row r="30" spans="2:20" x14ac:dyDescent="0.25">
      <c r="B30" s="138" t="s">
        <v>66</v>
      </c>
      <c r="C30" s="16">
        <v>2035</v>
      </c>
      <c r="D30" s="16">
        <v>0</v>
      </c>
      <c r="E30" s="16">
        <f t="shared" si="4"/>
        <v>5</v>
      </c>
      <c r="F30" s="16">
        <f>SUM(D16:D30)</f>
        <v>1</v>
      </c>
      <c r="H30" s="138" t="s">
        <v>67</v>
      </c>
      <c r="I30" s="16">
        <v>2035</v>
      </c>
      <c r="J30" s="16">
        <v>0</v>
      </c>
      <c r="K30" s="16">
        <f t="shared" si="5"/>
        <v>3</v>
      </c>
      <c r="L30" s="16">
        <f t="shared" si="9"/>
        <v>0</v>
      </c>
      <c r="N30" s="138" t="s">
        <v>70</v>
      </c>
      <c r="O30" s="16">
        <v>2035</v>
      </c>
      <c r="P30" s="16"/>
      <c r="Q30" s="16">
        <f t="shared" si="6"/>
        <v>4</v>
      </c>
      <c r="R30" s="16">
        <f t="shared" si="7"/>
        <v>0</v>
      </c>
      <c r="S30" s="16">
        <v>0</v>
      </c>
      <c r="T30" s="16">
        <f t="shared" si="3"/>
        <v>0</v>
      </c>
    </row>
    <row r="31" spans="2:20" x14ac:dyDescent="0.25">
      <c r="B31" s="138" t="s">
        <v>66</v>
      </c>
      <c r="C31" s="16">
        <v>2036</v>
      </c>
      <c r="D31" s="16">
        <v>0</v>
      </c>
      <c r="E31" s="16">
        <f t="shared" si="4"/>
        <v>5</v>
      </c>
      <c r="F31" s="16">
        <f t="shared" ref="F31:F45" si="10">SUM(D17:D31)</f>
        <v>1</v>
      </c>
      <c r="H31" s="138" t="s">
        <v>67</v>
      </c>
      <c r="I31" s="16">
        <v>2036</v>
      </c>
      <c r="J31" s="16">
        <v>0</v>
      </c>
      <c r="K31" s="16">
        <f t="shared" si="5"/>
        <v>3</v>
      </c>
      <c r="L31" s="16">
        <f t="shared" si="9"/>
        <v>0</v>
      </c>
      <c r="N31" s="138" t="s">
        <v>70</v>
      </c>
      <c r="O31" s="16">
        <v>2036</v>
      </c>
      <c r="P31" s="16"/>
      <c r="Q31" s="16">
        <f t="shared" si="6"/>
        <v>4</v>
      </c>
      <c r="R31" s="16">
        <f t="shared" si="7"/>
        <v>0</v>
      </c>
      <c r="S31" s="16">
        <v>0</v>
      </c>
      <c r="T31" s="16">
        <f t="shared" si="3"/>
        <v>0</v>
      </c>
    </row>
    <row r="32" spans="2:20" x14ac:dyDescent="0.25">
      <c r="B32" s="138" t="s">
        <v>66</v>
      </c>
      <c r="C32" s="16">
        <v>2037</v>
      </c>
      <c r="D32" s="16">
        <v>0</v>
      </c>
      <c r="E32" s="16">
        <f t="shared" si="4"/>
        <v>5</v>
      </c>
      <c r="F32" s="16">
        <f t="shared" si="10"/>
        <v>1</v>
      </c>
      <c r="H32" s="138" t="s">
        <v>67</v>
      </c>
      <c r="I32" s="16">
        <v>2037</v>
      </c>
      <c r="J32" s="16">
        <v>0</v>
      </c>
      <c r="K32" s="16">
        <f t="shared" si="5"/>
        <v>3</v>
      </c>
      <c r="L32" s="16">
        <f t="shared" si="9"/>
        <v>0</v>
      </c>
      <c r="N32" s="138" t="s">
        <v>70</v>
      </c>
      <c r="O32" s="16">
        <v>2037</v>
      </c>
      <c r="P32" s="16"/>
      <c r="Q32" s="16">
        <f t="shared" si="6"/>
        <v>4</v>
      </c>
      <c r="R32" s="16">
        <f t="shared" si="7"/>
        <v>0</v>
      </c>
      <c r="S32" s="16">
        <v>0</v>
      </c>
      <c r="T32" s="16">
        <f t="shared" si="3"/>
        <v>0</v>
      </c>
    </row>
    <row r="33" spans="2:20" x14ac:dyDescent="0.25">
      <c r="B33" s="138" t="s">
        <v>66</v>
      </c>
      <c r="C33" s="16">
        <v>2038</v>
      </c>
      <c r="D33" s="16">
        <v>0</v>
      </c>
      <c r="E33" s="16">
        <f t="shared" si="4"/>
        <v>5</v>
      </c>
      <c r="F33" s="16">
        <f t="shared" si="10"/>
        <v>0</v>
      </c>
      <c r="H33" s="138" t="s">
        <v>67</v>
      </c>
      <c r="I33" s="16">
        <v>2038</v>
      </c>
      <c r="J33" s="16">
        <v>0</v>
      </c>
      <c r="K33" s="16">
        <f t="shared" si="5"/>
        <v>3</v>
      </c>
      <c r="L33" s="16">
        <f t="shared" si="9"/>
        <v>0</v>
      </c>
      <c r="N33" s="138" t="s">
        <v>70</v>
      </c>
      <c r="O33" s="16">
        <v>2038</v>
      </c>
      <c r="P33" s="16"/>
      <c r="Q33" s="16">
        <f t="shared" si="6"/>
        <v>4</v>
      </c>
      <c r="R33" s="16">
        <f t="shared" si="7"/>
        <v>0</v>
      </c>
      <c r="S33" s="16">
        <v>0</v>
      </c>
      <c r="T33" s="16">
        <f t="shared" si="3"/>
        <v>0</v>
      </c>
    </row>
    <row r="34" spans="2:20" x14ac:dyDescent="0.25">
      <c r="B34" s="138" t="s">
        <v>66</v>
      </c>
      <c r="C34" s="16">
        <v>2039</v>
      </c>
      <c r="D34" s="16">
        <v>0</v>
      </c>
      <c r="E34" s="16">
        <f t="shared" si="4"/>
        <v>5</v>
      </c>
      <c r="F34" s="16">
        <f t="shared" si="10"/>
        <v>0</v>
      </c>
      <c r="H34" s="138" t="s">
        <v>67</v>
      </c>
      <c r="I34" s="16">
        <v>2039</v>
      </c>
      <c r="J34" s="16">
        <v>0</v>
      </c>
      <c r="K34" s="16">
        <f t="shared" si="5"/>
        <v>3</v>
      </c>
      <c r="L34" s="16">
        <f t="shared" si="9"/>
        <v>0</v>
      </c>
      <c r="N34" s="138" t="s">
        <v>70</v>
      </c>
      <c r="O34" s="16">
        <v>2039</v>
      </c>
      <c r="P34" s="16"/>
      <c r="Q34" s="16">
        <f t="shared" si="6"/>
        <v>4</v>
      </c>
      <c r="R34" s="16">
        <f t="shared" si="7"/>
        <v>0</v>
      </c>
      <c r="S34" s="16">
        <v>0</v>
      </c>
      <c r="T34" s="16">
        <f t="shared" si="3"/>
        <v>0</v>
      </c>
    </row>
    <row r="35" spans="2:20" x14ac:dyDescent="0.25">
      <c r="B35" s="138" t="s">
        <v>66</v>
      </c>
      <c r="C35" s="16">
        <v>2040</v>
      </c>
      <c r="D35" s="16">
        <v>0</v>
      </c>
      <c r="E35" s="16">
        <f t="shared" si="4"/>
        <v>5</v>
      </c>
      <c r="F35" s="16">
        <f t="shared" si="10"/>
        <v>0</v>
      </c>
      <c r="H35" s="138" t="s">
        <v>67</v>
      </c>
      <c r="I35" s="16">
        <v>2040</v>
      </c>
      <c r="J35" s="16">
        <v>0</v>
      </c>
      <c r="K35" s="16">
        <f t="shared" si="5"/>
        <v>3</v>
      </c>
      <c r="L35" s="16">
        <f t="shared" si="9"/>
        <v>0</v>
      </c>
      <c r="N35" s="138" t="s">
        <v>70</v>
      </c>
      <c r="O35" s="16">
        <v>2040</v>
      </c>
      <c r="P35" s="16"/>
      <c r="Q35" s="16">
        <f t="shared" si="6"/>
        <v>4</v>
      </c>
      <c r="R35" s="16">
        <f t="shared" si="7"/>
        <v>0</v>
      </c>
      <c r="S35" s="16">
        <v>0</v>
      </c>
      <c r="T35" s="16">
        <f t="shared" si="3"/>
        <v>0</v>
      </c>
    </row>
    <row r="36" spans="2:20" x14ac:dyDescent="0.25">
      <c r="B36" s="138" t="s">
        <v>66</v>
      </c>
      <c r="C36" s="16">
        <v>2041</v>
      </c>
      <c r="D36" s="16">
        <v>0</v>
      </c>
      <c r="E36" s="16">
        <f t="shared" si="4"/>
        <v>5</v>
      </c>
      <c r="F36" s="16">
        <f t="shared" si="10"/>
        <v>0</v>
      </c>
      <c r="H36" s="138" t="s">
        <v>67</v>
      </c>
      <c r="I36" s="16">
        <v>2041</v>
      </c>
      <c r="J36" s="16">
        <v>0</v>
      </c>
      <c r="K36" s="16">
        <f t="shared" si="5"/>
        <v>3</v>
      </c>
      <c r="L36" s="16">
        <f t="shared" si="9"/>
        <v>0</v>
      </c>
      <c r="N36" s="138" t="s">
        <v>70</v>
      </c>
      <c r="O36" s="16">
        <v>2041</v>
      </c>
      <c r="P36" s="16"/>
      <c r="Q36" s="16">
        <f t="shared" si="6"/>
        <v>4</v>
      </c>
      <c r="R36" s="16">
        <f t="shared" si="7"/>
        <v>0</v>
      </c>
      <c r="S36" s="16">
        <v>0</v>
      </c>
      <c r="T36" s="16">
        <f t="shared" si="3"/>
        <v>0</v>
      </c>
    </row>
    <row r="37" spans="2:20" x14ac:dyDescent="0.25">
      <c r="B37" s="138" t="s">
        <v>66</v>
      </c>
      <c r="C37" s="16">
        <v>2042</v>
      </c>
      <c r="D37" s="16">
        <v>0</v>
      </c>
      <c r="E37" s="16">
        <f t="shared" si="4"/>
        <v>5</v>
      </c>
      <c r="F37" s="16">
        <f t="shared" si="10"/>
        <v>0</v>
      </c>
      <c r="H37" s="138" t="s">
        <v>67</v>
      </c>
      <c r="I37" s="16">
        <v>2042</v>
      </c>
      <c r="J37" s="16">
        <v>0</v>
      </c>
      <c r="K37" s="16">
        <f t="shared" si="5"/>
        <v>3</v>
      </c>
      <c r="L37" s="16">
        <f t="shared" si="9"/>
        <v>0</v>
      </c>
      <c r="N37" s="138" t="s">
        <v>70</v>
      </c>
      <c r="O37" s="16">
        <v>2042</v>
      </c>
      <c r="P37" s="16"/>
      <c r="Q37" s="16">
        <f t="shared" si="6"/>
        <v>4</v>
      </c>
      <c r="R37" s="16">
        <f t="shared" si="7"/>
        <v>0</v>
      </c>
      <c r="S37" s="16">
        <v>0</v>
      </c>
      <c r="T37" s="16">
        <f t="shared" si="3"/>
        <v>0</v>
      </c>
    </row>
    <row r="38" spans="2:20" x14ac:dyDescent="0.25">
      <c r="B38" s="138" t="s">
        <v>66</v>
      </c>
      <c r="C38" s="16">
        <v>2043</v>
      </c>
      <c r="D38" s="16">
        <v>0</v>
      </c>
      <c r="E38" s="16">
        <f t="shared" si="4"/>
        <v>5</v>
      </c>
      <c r="F38" s="16">
        <f t="shared" si="10"/>
        <v>0</v>
      </c>
      <c r="H38" s="138" t="s">
        <v>67</v>
      </c>
      <c r="I38" s="16">
        <v>2043</v>
      </c>
      <c r="J38" s="16">
        <v>0</v>
      </c>
      <c r="K38" s="16">
        <f t="shared" si="5"/>
        <v>3</v>
      </c>
      <c r="L38" s="16">
        <f t="shared" si="9"/>
        <v>0</v>
      </c>
      <c r="N38" s="138" t="s">
        <v>70</v>
      </c>
      <c r="O38" s="16">
        <v>2043</v>
      </c>
      <c r="P38" s="16"/>
      <c r="Q38" s="16">
        <f t="shared" si="6"/>
        <v>4</v>
      </c>
      <c r="R38" s="16">
        <f t="shared" si="7"/>
        <v>0</v>
      </c>
      <c r="S38" s="16">
        <v>0</v>
      </c>
      <c r="T38" s="16">
        <f t="shared" si="3"/>
        <v>0</v>
      </c>
    </row>
    <row r="39" spans="2:20" x14ac:dyDescent="0.25">
      <c r="B39" s="138" t="s">
        <v>66</v>
      </c>
      <c r="C39" s="16">
        <v>2044</v>
      </c>
      <c r="D39" s="16">
        <v>0</v>
      </c>
      <c r="E39" s="16">
        <f t="shared" si="4"/>
        <v>5</v>
      </c>
      <c r="F39" s="16">
        <f t="shared" si="10"/>
        <v>0</v>
      </c>
      <c r="H39" s="138" t="s">
        <v>67</v>
      </c>
      <c r="I39" s="16">
        <v>2044</v>
      </c>
      <c r="J39" s="16">
        <v>0</v>
      </c>
      <c r="K39" s="16">
        <f t="shared" si="5"/>
        <v>3</v>
      </c>
      <c r="L39" s="16">
        <f t="shared" si="9"/>
        <v>0</v>
      </c>
      <c r="N39" s="138" t="s">
        <v>70</v>
      </c>
      <c r="O39" s="16">
        <v>2044</v>
      </c>
      <c r="P39" s="16"/>
      <c r="Q39" s="16">
        <f t="shared" si="6"/>
        <v>4</v>
      </c>
      <c r="R39" s="16">
        <f t="shared" si="7"/>
        <v>0</v>
      </c>
      <c r="S39" s="16">
        <v>0</v>
      </c>
      <c r="T39" s="16">
        <f t="shared" si="3"/>
        <v>0</v>
      </c>
    </row>
    <row r="40" spans="2:20" x14ac:dyDescent="0.25">
      <c r="B40" s="138" t="s">
        <v>66</v>
      </c>
      <c r="C40" s="16">
        <v>2045</v>
      </c>
      <c r="D40" s="16">
        <v>0</v>
      </c>
      <c r="E40" s="16">
        <f t="shared" si="4"/>
        <v>5</v>
      </c>
      <c r="F40" s="16">
        <f t="shared" si="10"/>
        <v>0</v>
      </c>
      <c r="H40" s="138" t="s">
        <v>67</v>
      </c>
      <c r="I40" s="16">
        <v>2045</v>
      </c>
      <c r="J40" s="16">
        <v>0</v>
      </c>
      <c r="K40" s="16">
        <f t="shared" si="5"/>
        <v>3</v>
      </c>
      <c r="L40" s="16">
        <f t="shared" si="9"/>
        <v>0</v>
      </c>
      <c r="N40" s="138" t="s">
        <v>70</v>
      </c>
      <c r="O40" s="16">
        <v>2045</v>
      </c>
      <c r="P40" s="16"/>
      <c r="Q40" s="16">
        <f t="shared" si="6"/>
        <v>4</v>
      </c>
      <c r="R40" s="16">
        <f t="shared" si="7"/>
        <v>0</v>
      </c>
      <c r="S40" s="16">
        <v>0</v>
      </c>
      <c r="T40" s="16">
        <f t="shared" si="3"/>
        <v>0</v>
      </c>
    </row>
    <row r="41" spans="2:20" x14ac:dyDescent="0.25">
      <c r="B41" s="138" t="s">
        <v>66</v>
      </c>
      <c r="C41" s="16">
        <v>2046</v>
      </c>
      <c r="D41" s="16">
        <v>0</v>
      </c>
      <c r="E41" s="16">
        <f t="shared" si="4"/>
        <v>5</v>
      </c>
      <c r="F41" s="16">
        <f t="shared" si="10"/>
        <v>0</v>
      </c>
      <c r="H41" s="138" t="s">
        <v>67</v>
      </c>
      <c r="I41" s="16">
        <v>2046</v>
      </c>
      <c r="J41" s="16">
        <v>0</v>
      </c>
      <c r="K41" s="16">
        <f t="shared" si="5"/>
        <v>3</v>
      </c>
      <c r="L41" s="16">
        <f t="shared" si="9"/>
        <v>0</v>
      </c>
      <c r="N41" s="138" t="s">
        <v>70</v>
      </c>
      <c r="O41" s="16">
        <v>2046</v>
      </c>
      <c r="P41" s="16"/>
      <c r="Q41" s="16">
        <f t="shared" si="6"/>
        <v>4</v>
      </c>
      <c r="R41" s="16">
        <f t="shared" si="7"/>
        <v>0</v>
      </c>
      <c r="S41" s="16">
        <v>0</v>
      </c>
      <c r="T41" s="16">
        <f t="shared" si="3"/>
        <v>0</v>
      </c>
    </row>
    <row r="42" spans="2:20" x14ac:dyDescent="0.25">
      <c r="B42" s="138" t="s">
        <v>66</v>
      </c>
      <c r="C42" s="16">
        <v>2047</v>
      </c>
      <c r="D42" s="16">
        <v>0</v>
      </c>
      <c r="E42" s="16">
        <f t="shared" si="4"/>
        <v>5</v>
      </c>
      <c r="F42" s="16">
        <f t="shared" si="10"/>
        <v>0</v>
      </c>
      <c r="H42" s="138" t="s">
        <v>67</v>
      </c>
      <c r="I42" s="16">
        <v>2047</v>
      </c>
      <c r="J42" s="16">
        <v>0</v>
      </c>
      <c r="K42" s="16">
        <f t="shared" si="5"/>
        <v>3</v>
      </c>
      <c r="L42" s="16">
        <f t="shared" si="9"/>
        <v>0</v>
      </c>
      <c r="N42" s="138" t="s">
        <v>70</v>
      </c>
      <c r="O42" s="16">
        <v>2047</v>
      </c>
      <c r="P42" s="16"/>
      <c r="Q42" s="16">
        <f t="shared" si="6"/>
        <v>4</v>
      </c>
      <c r="R42" s="16">
        <f t="shared" si="7"/>
        <v>0</v>
      </c>
      <c r="S42" s="16">
        <v>0</v>
      </c>
      <c r="T42" s="16">
        <f t="shared" si="3"/>
        <v>0</v>
      </c>
    </row>
    <row r="43" spans="2:20" x14ac:dyDescent="0.25">
      <c r="B43" s="138" t="s">
        <v>66</v>
      </c>
      <c r="C43" s="16">
        <v>2048</v>
      </c>
      <c r="D43" s="16">
        <v>0</v>
      </c>
      <c r="E43" s="16">
        <f t="shared" si="4"/>
        <v>5</v>
      </c>
      <c r="F43" s="16">
        <f t="shared" si="10"/>
        <v>0</v>
      </c>
      <c r="H43" s="138" t="s">
        <v>67</v>
      </c>
      <c r="I43" s="16">
        <v>2048</v>
      </c>
      <c r="J43" s="16">
        <v>0</v>
      </c>
      <c r="K43" s="16">
        <f t="shared" si="5"/>
        <v>3</v>
      </c>
      <c r="L43" s="16">
        <f t="shared" si="9"/>
        <v>0</v>
      </c>
      <c r="N43" s="138" t="s">
        <v>70</v>
      </c>
      <c r="O43" s="16">
        <v>2048</v>
      </c>
      <c r="P43" s="16"/>
      <c r="Q43" s="16">
        <f t="shared" si="6"/>
        <v>4</v>
      </c>
      <c r="R43" s="16">
        <f t="shared" si="7"/>
        <v>0</v>
      </c>
      <c r="S43" s="16">
        <v>0</v>
      </c>
      <c r="T43" s="16">
        <f t="shared" si="3"/>
        <v>0</v>
      </c>
    </row>
    <row r="44" spans="2:20" x14ac:dyDescent="0.25">
      <c r="B44" s="138" t="s">
        <v>66</v>
      </c>
      <c r="C44" s="16">
        <v>2049</v>
      </c>
      <c r="D44" s="16">
        <v>0</v>
      </c>
      <c r="E44" s="16">
        <f t="shared" si="4"/>
        <v>5</v>
      </c>
      <c r="F44" s="16">
        <f t="shared" si="10"/>
        <v>0</v>
      </c>
      <c r="H44" s="138" t="s">
        <v>67</v>
      </c>
      <c r="I44" s="16">
        <v>2049</v>
      </c>
      <c r="J44" s="16">
        <v>0</v>
      </c>
      <c r="K44" s="16">
        <f t="shared" si="5"/>
        <v>3</v>
      </c>
      <c r="L44" s="16">
        <f t="shared" si="9"/>
        <v>0</v>
      </c>
      <c r="N44" s="138" t="s">
        <v>70</v>
      </c>
      <c r="O44" s="16">
        <v>2049</v>
      </c>
      <c r="P44" s="16"/>
      <c r="Q44" s="16">
        <f t="shared" si="6"/>
        <v>4</v>
      </c>
      <c r="R44" s="16">
        <f t="shared" si="7"/>
        <v>0</v>
      </c>
      <c r="S44" s="16">
        <v>0</v>
      </c>
      <c r="T44" s="16">
        <f t="shared" si="3"/>
        <v>0</v>
      </c>
    </row>
    <row r="45" spans="2:20" x14ac:dyDescent="0.25">
      <c r="B45" s="138" t="s">
        <v>66</v>
      </c>
      <c r="C45" s="16">
        <v>2050</v>
      </c>
      <c r="D45" s="16">
        <v>0</v>
      </c>
      <c r="E45" s="16">
        <f t="shared" si="4"/>
        <v>5</v>
      </c>
      <c r="F45" s="16">
        <f t="shared" si="10"/>
        <v>0</v>
      </c>
      <c r="H45" s="138" t="s">
        <v>67</v>
      </c>
      <c r="I45" s="16">
        <v>2050</v>
      </c>
      <c r="J45" s="16">
        <v>0</v>
      </c>
      <c r="K45" s="16">
        <f t="shared" si="5"/>
        <v>3</v>
      </c>
      <c r="L45" s="16">
        <f t="shared" si="9"/>
        <v>0</v>
      </c>
      <c r="N45" s="138" t="s">
        <v>70</v>
      </c>
      <c r="O45" s="16">
        <v>2050</v>
      </c>
      <c r="P45" s="16"/>
      <c r="Q45" s="16">
        <f t="shared" si="6"/>
        <v>4</v>
      </c>
      <c r="R45" s="16">
        <f t="shared" si="7"/>
        <v>0</v>
      </c>
      <c r="S45" s="16">
        <v>0</v>
      </c>
      <c r="T45" s="16">
        <f t="shared" si="3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FEF5-010F-4A44-8424-7B132DFAB6A8}">
  <dimension ref="B2:AE116"/>
  <sheetViews>
    <sheetView topLeftCell="A53" zoomScaleNormal="100" workbookViewId="0">
      <selection activeCell="C43" sqref="C43"/>
    </sheetView>
  </sheetViews>
  <sheetFormatPr baseColWidth="10" defaultRowHeight="15" x14ac:dyDescent="0.25"/>
  <cols>
    <col min="1" max="1" width="5.140625" customWidth="1"/>
    <col min="3" max="3" width="9.5703125" customWidth="1"/>
    <col min="4" max="4" width="13.140625" customWidth="1"/>
    <col min="5" max="5" width="15.85546875" customWidth="1"/>
    <col min="6" max="6" width="12.28515625" customWidth="1"/>
    <col min="7" max="7" width="11.7109375" customWidth="1"/>
    <col min="8" max="8" width="13.7109375" customWidth="1"/>
    <col min="9" max="10" width="11.85546875" customWidth="1"/>
    <col min="11" max="11" width="12.28515625" customWidth="1"/>
    <col min="12" max="12" width="14.5703125" customWidth="1"/>
    <col min="13" max="13" width="13.42578125" customWidth="1"/>
    <col min="14" max="14" width="5.85546875" customWidth="1"/>
    <col min="15" max="15" width="7.85546875" customWidth="1"/>
    <col min="16" max="16" width="14.140625" customWidth="1"/>
    <col min="17" max="17" width="15.5703125" style="2" customWidth="1"/>
    <col min="18" max="18" width="13.85546875" customWidth="1"/>
    <col min="19" max="19" width="13.7109375" customWidth="1"/>
    <col min="20" max="21" width="11.85546875" customWidth="1"/>
    <col min="22" max="22" width="12.28515625" customWidth="1"/>
    <col min="23" max="23" width="14.5703125" customWidth="1"/>
  </cols>
  <sheetData>
    <row r="2" spans="2:18" ht="27" x14ac:dyDescent="0.25">
      <c r="B2" s="63" t="s">
        <v>117</v>
      </c>
      <c r="C2" s="64" t="s">
        <v>53</v>
      </c>
      <c r="D2" s="64" t="s">
        <v>54</v>
      </c>
      <c r="E2" s="64" t="s">
        <v>55</v>
      </c>
      <c r="F2" s="64" t="s">
        <v>56</v>
      </c>
      <c r="G2" s="64" t="s">
        <v>57</v>
      </c>
      <c r="H2" s="64" t="s">
        <v>58</v>
      </c>
      <c r="I2" s="64" t="s">
        <v>59</v>
      </c>
      <c r="J2" s="64" t="s">
        <v>60</v>
      </c>
      <c r="K2" s="64" t="s">
        <v>61</v>
      </c>
      <c r="L2" s="64" t="s">
        <v>62</v>
      </c>
      <c r="M2" s="65" t="s">
        <v>150</v>
      </c>
      <c r="O2" s="24" t="s">
        <v>110</v>
      </c>
      <c r="P2" s="24" t="s">
        <v>131</v>
      </c>
      <c r="Q2" s="24" t="s">
        <v>147</v>
      </c>
      <c r="R2" s="24" t="s">
        <v>148</v>
      </c>
    </row>
    <row r="3" spans="2:18" x14ac:dyDescent="0.25">
      <c r="B3" s="66">
        <v>2020</v>
      </c>
      <c r="C3" s="67">
        <v>6860</v>
      </c>
      <c r="D3" s="67">
        <v>8700</v>
      </c>
      <c r="E3" s="67">
        <v>4636</v>
      </c>
      <c r="F3" s="67">
        <v>4270</v>
      </c>
      <c r="G3" s="67">
        <v>2888</v>
      </c>
      <c r="H3" s="67">
        <v>6300</v>
      </c>
      <c r="I3" s="67">
        <v>2656</v>
      </c>
      <c r="J3" s="67">
        <v>1249</v>
      </c>
      <c r="K3" s="67">
        <v>1512</v>
      </c>
      <c r="L3" s="67">
        <v>3216</v>
      </c>
      <c r="M3" s="68">
        <f>SUM(Tabla1[[#This Row],[MAMA]:[LINFOMA NO-HODGKIN]])</f>
        <v>42287</v>
      </c>
      <c r="O3" s="28">
        <v>2020</v>
      </c>
      <c r="P3" s="58">
        <v>32971846</v>
      </c>
      <c r="Q3" s="73">
        <f>ROUND(Tabla1[[#This Row],[Total 10 Neoplasias]]*100000/P3,1)</f>
        <v>128.30000000000001</v>
      </c>
      <c r="R3" s="54">
        <v>162.69999999999999</v>
      </c>
    </row>
    <row r="4" spans="2:18" x14ac:dyDescent="0.25">
      <c r="B4" s="69">
        <v>2021</v>
      </c>
      <c r="C4" s="28">
        <v>7076</v>
      </c>
      <c r="D4" s="28">
        <v>9021</v>
      </c>
      <c r="E4" s="28">
        <v>4808</v>
      </c>
      <c r="F4" s="28">
        <v>4397</v>
      </c>
      <c r="G4" s="28">
        <v>2994</v>
      </c>
      <c r="H4" s="28">
        <v>6536</v>
      </c>
      <c r="I4" s="28">
        <v>2727</v>
      </c>
      <c r="J4" s="28">
        <v>1293</v>
      </c>
      <c r="K4" s="28">
        <v>1561</v>
      </c>
      <c r="L4" s="28">
        <v>3320</v>
      </c>
      <c r="M4" s="70">
        <f>SUM(Tabla1[[#This Row],[MAMA]:[LINFOMA NO-HODGKIN]])</f>
        <v>43733</v>
      </c>
      <c r="O4" s="28">
        <v>2021</v>
      </c>
      <c r="P4" s="58">
        <v>33359418</v>
      </c>
      <c r="Q4" s="73">
        <f>ROUND(Tabla1[[#This Row],[Total 10 Neoplasias]]*100000/P4,1)</f>
        <v>131.1</v>
      </c>
      <c r="R4" s="54">
        <v>162.69999999999999</v>
      </c>
    </row>
    <row r="5" spans="2:18" x14ac:dyDescent="0.25">
      <c r="B5" s="69">
        <v>2022</v>
      </c>
      <c r="C5" s="28">
        <v>7227</v>
      </c>
      <c r="D5" s="28">
        <v>9336</v>
      </c>
      <c r="E5" s="28">
        <v>4963</v>
      </c>
      <c r="F5" s="28">
        <v>4487</v>
      </c>
      <c r="G5" s="28">
        <v>3088</v>
      </c>
      <c r="H5" s="28">
        <v>6749</v>
      </c>
      <c r="I5" s="28">
        <v>2779</v>
      </c>
      <c r="J5" s="28">
        <v>1326</v>
      </c>
      <c r="K5" s="28">
        <v>1602</v>
      </c>
      <c r="L5" s="28">
        <v>3409</v>
      </c>
      <c r="M5" s="70">
        <f>SUM(Tabla1[[#This Row],[MAMA]:[LINFOMA NO-HODGKIN]])</f>
        <v>44966</v>
      </c>
      <c r="O5" s="28">
        <v>2022</v>
      </c>
      <c r="P5" s="58">
        <v>33684208</v>
      </c>
      <c r="Q5" s="73">
        <f>ROUND(Tabla1[[#This Row],[Total 10 Neoplasias]]*100000/P5,1)</f>
        <v>133.5</v>
      </c>
      <c r="R5" s="54">
        <v>162.69999999999999</v>
      </c>
    </row>
    <row r="6" spans="2:18" x14ac:dyDescent="0.25">
      <c r="B6" s="69">
        <v>2023</v>
      </c>
      <c r="C6" s="28">
        <v>7381</v>
      </c>
      <c r="D6" s="28">
        <v>9662</v>
      </c>
      <c r="E6" s="28">
        <v>5123</v>
      </c>
      <c r="F6" s="28">
        <v>4578</v>
      </c>
      <c r="G6" s="28">
        <v>3184</v>
      </c>
      <c r="H6" s="28">
        <v>6968</v>
      </c>
      <c r="I6" s="28">
        <v>2832</v>
      </c>
      <c r="J6" s="28">
        <v>1360</v>
      </c>
      <c r="K6" s="28">
        <v>1644</v>
      </c>
      <c r="L6" s="28">
        <v>3500</v>
      </c>
      <c r="M6" s="70">
        <f>SUM(Tabla1[[#This Row],[MAMA]:[LINFOMA NO-HODGKIN]])</f>
        <v>46232</v>
      </c>
      <c r="O6" s="28">
        <v>2023</v>
      </c>
      <c r="P6" s="58">
        <v>33966046</v>
      </c>
      <c r="Q6" s="73">
        <f>ROUND(Tabla1[[#This Row],[Total 10 Neoplasias]]*100000/P6,1)</f>
        <v>136.1</v>
      </c>
      <c r="R6" s="54">
        <v>162.69999999999999</v>
      </c>
    </row>
    <row r="7" spans="2:18" x14ac:dyDescent="0.25">
      <c r="B7" s="69">
        <v>2024</v>
      </c>
      <c r="C7" s="28">
        <v>7539</v>
      </c>
      <c r="D7" s="28">
        <v>10000</v>
      </c>
      <c r="E7" s="28">
        <v>5288</v>
      </c>
      <c r="F7" s="28">
        <v>4672</v>
      </c>
      <c r="G7" s="28">
        <v>3283</v>
      </c>
      <c r="H7" s="28">
        <v>7195</v>
      </c>
      <c r="I7" s="28">
        <v>2886</v>
      </c>
      <c r="J7" s="28">
        <v>1394</v>
      </c>
      <c r="K7" s="28">
        <v>1688</v>
      </c>
      <c r="L7" s="28">
        <v>3594</v>
      </c>
      <c r="M7" s="70">
        <f>SUM(Tabla1[[#This Row],[MAMA]:[LINFOMA NO-HODGKIN]])</f>
        <v>47539</v>
      </c>
      <c r="O7" s="28">
        <v>2024</v>
      </c>
      <c r="P7" s="58">
        <v>34236198</v>
      </c>
      <c r="Q7" s="73">
        <f>ROUND(Tabla1[[#This Row],[Total 10 Neoplasias]]*100000/P7,1)</f>
        <v>138.9</v>
      </c>
      <c r="R7" s="54">
        <v>162.69999999999999</v>
      </c>
    </row>
    <row r="8" spans="2:18" x14ac:dyDescent="0.25">
      <c r="B8" s="66">
        <v>2025</v>
      </c>
      <c r="C8" s="67">
        <v>7732</v>
      </c>
      <c r="D8" s="67">
        <v>10358</v>
      </c>
      <c r="E8" s="67">
        <v>5469</v>
      </c>
      <c r="F8" s="67">
        <v>4786</v>
      </c>
      <c r="G8" s="67">
        <v>3393</v>
      </c>
      <c r="H8" s="67">
        <v>7444</v>
      </c>
      <c r="I8" s="67">
        <v>2950</v>
      </c>
      <c r="J8" s="67">
        <v>1435</v>
      </c>
      <c r="K8" s="67">
        <v>1736</v>
      </c>
      <c r="L8" s="67">
        <v>3698</v>
      </c>
      <c r="M8" s="68">
        <f>SUM(Tabla1[[#This Row],[MAMA]:[LINFOMA NO-HODGKIN]])</f>
        <v>49001</v>
      </c>
      <c r="O8" s="28">
        <v>2025</v>
      </c>
      <c r="P8" s="58">
        <v>34517495</v>
      </c>
      <c r="Q8" s="73">
        <f>ROUND(Tabla1[[#This Row],[Total 10 Neoplasias]]*100000/P8,1)</f>
        <v>142</v>
      </c>
      <c r="R8" s="54">
        <v>162.69999999999999</v>
      </c>
    </row>
    <row r="9" spans="2:18" x14ac:dyDescent="0.25">
      <c r="B9" s="69">
        <v>2026</v>
      </c>
      <c r="C9" s="28">
        <v>7864</v>
      </c>
      <c r="D9" s="28">
        <v>10711</v>
      </c>
      <c r="E9" s="28">
        <v>5634</v>
      </c>
      <c r="F9" s="28">
        <v>4864</v>
      </c>
      <c r="G9" s="28">
        <v>3491</v>
      </c>
      <c r="H9" s="28">
        <v>7671</v>
      </c>
      <c r="I9" s="28">
        <v>2996</v>
      </c>
      <c r="J9" s="28">
        <v>1466</v>
      </c>
      <c r="K9" s="28">
        <v>1778</v>
      </c>
      <c r="L9" s="28">
        <v>3790</v>
      </c>
      <c r="M9" s="70">
        <f>SUM(Tabla1[[#This Row],[MAMA]:[LINFOMA NO-HODGKIN]])</f>
        <v>50265</v>
      </c>
      <c r="O9" s="28">
        <v>2026</v>
      </c>
      <c r="P9" s="58">
        <v>34814657</v>
      </c>
      <c r="Q9" s="73">
        <f>ROUND(Tabla1[[#This Row],[Total 10 Neoplasias]]*100000/P9,1)</f>
        <v>144.4</v>
      </c>
      <c r="R9" s="54">
        <v>162.69999999999999</v>
      </c>
    </row>
    <row r="10" spans="2:18" x14ac:dyDescent="0.25">
      <c r="B10" s="69">
        <v>2027</v>
      </c>
      <c r="C10" s="28">
        <v>8032</v>
      </c>
      <c r="D10" s="28">
        <v>11085</v>
      </c>
      <c r="E10" s="28">
        <v>5815</v>
      </c>
      <c r="F10" s="28">
        <v>4963</v>
      </c>
      <c r="G10" s="28">
        <v>3600</v>
      </c>
      <c r="H10" s="28">
        <v>7921</v>
      </c>
      <c r="I10" s="28">
        <v>3053</v>
      </c>
      <c r="J10" s="28">
        <v>1503</v>
      </c>
      <c r="K10" s="28">
        <v>1825</v>
      </c>
      <c r="L10" s="28">
        <v>3891</v>
      </c>
      <c r="M10" s="70">
        <f>SUM(Tabla1[[#This Row],[MAMA]:[LINFOMA NO-HODGKIN]])</f>
        <v>51688</v>
      </c>
      <c r="O10" s="28">
        <v>2027</v>
      </c>
      <c r="P10" s="58">
        <v>35119956</v>
      </c>
      <c r="Q10" s="73">
        <f>ROUND(Tabla1[[#This Row],[Total 10 Neoplasias]]*100000/P10,1)</f>
        <v>147.19999999999999</v>
      </c>
      <c r="R10" s="54">
        <v>162.69999999999999</v>
      </c>
    </row>
    <row r="11" spans="2:18" x14ac:dyDescent="0.25">
      <c r="B11" s="69">
        <v>2028</v>
      </c>
      <c r="C11" s="28">
        <v>8203</v>
      </c>
      <c r="D11" s="28">
        <v>11472</v>
      </c>
      <c r="E11" s="28">
        <v>6002</v>
      </c>
      <c r="F11" s="28">
        <v>5064</v>
      </c>
      <c r="G11" s="28">
        <v>3712</v>
      </c>
      <c r="H11" s="28">
        <v>8179</v>
      </c>
      <c r="I11" s="28">
        <v>3111</v>
      </c>
      <c r="J11" s="28">
        <v>1541</v>
      </c>
      <c r="K11" s="28">
        <v>1873</v>
      </c>
      <c r="L11" s="28">
        <v>3995</v>
      </c>
      <c r="M11" s="70">
        <f>SUM(Tabla1[[#This Row],[MAMA]:[LINFOMA NO-HODGKIN]])</f>
        <v>53152</v>
      </c>
      <c r="O11" s="28">
        <v>2028</v>
      </c>
      <c r="P11" s="58">
        <v>35429207</v>
      </c>
      <c r="Q11" s="73">
        <f>ROUND(Tabla1[[#This Row],[Total 10 Neoplasias]]*100000/P11,1)</f>
        <v>150</v>
      </c>
      <c r="R11" s="54">
        <v>162.69999999999999</v>
      </c>
    </row>
    <row r="12" spans="2:18" x14ac:dyDescent="0.25">
      <c r="B12" s="69">
        <v>2029</v>
      </c>
      <c r="C12" s="28">
        <v>8378</v>
      </c>
      <c r="D12" s="28">
        <v>11873</v>
      </c>
      <c r="E12" s="28">
        <v>6195</v>
      </c>
      <c r="F12" s="28">
        <v>5168</v>
      </c>
      <c r="G12" s="28">
        <v>3828</v>
      </c>
      <c r="H12" s="28">
        <v>8445</v>
      </c>
      <c r="I12" s="28">
        <v>3170</v>
      </c>
      <c r="J12" s="28">
        <v>1580</v>
      </c>
      <c r="K12" s="28">
        <v>1922</v>
      </c>
      <c r="L12" s="28">
        <v>4103</v>
      </c>
      <c r="M12" s="70">
        <f>SUM(Tabla1[[#This Row],[MAMA]:[LINFOMA NO-HODGKIN]])</f>
        <v>54662</v>
      </c>
      <c r="O12" s="28">
        <v>2029</v>
      </c>
      <c r="P12" s="58">
        <v>35734665</v>
      </c>
      <c r="Q12" s="73">
        <f>ROUND(Tabla1[[#This Row],[Total 10 Neoplasias]]*100000/P12,1)</f>
        <v>153</v>
      </c>
      <c r="R12" s="54">
        <v>162.69999999999999</v>
      </c>
    </row>
    <row r="13" spans="2:18" x14ac:dyDescent="0.25">
      <c r="B13" s="66">
        <v>2030</v>
      </c>
      <c r="C13" s="67">
        <v>8646</v>
      </c>
      <c r="D13" s="67">
        <v>12305</v>
      </c>
      <c r="E13" s="67">
        <v>6426</v>
      </c>
      <c r="F13" s="67">
        <v>5324</v>
      </c>
      <c r="G13" s="67">
        <v>3970</v>
      </c>
      <c r="H13" s="67">
        <v>8762</v>
      </c>
      <c r="I13" s="67">
        <v>3257</v>
      </c>
      <c r="J13" s="67">
        <v>1637</v>
      </c>
      <c r="K13" s="67">
        <v>1985</v>
      </c>
      <c r="L13" s="67">
        <v>4237</v>
      </c>
      <c r="M13" s="68">
        <f>SUM(Tabla1[[#This Row],[MAMA]:[LINFOMA NO-HODGKIN]])</f>
        <v>56549</v>
      </c>
      <c r="O13" s="28">
        <v>2030</v>
      </c>
      <c r="P13" s="58">
        <v>36030592</v>
      </c>
      <c r="Q13" s="73">
        <f>ROUND(Tabla1[[#This Row],[Total 10 Neoplasias]]*100000/P13,1)</f>
        <v>156.9</v>
      </c>
      <c r="R13" s="54">
        <v>162.69999999999999</v>
      </c>
    </row>
    <row r="14" spans="2:18" x14ac:dyDescent="0.25">
      <c r="B14" s="69">
        <v>2031</v>
      </c>
      <c r="C14" s="28">
        <v>8740</v>
      </c>
      <c r="D14" s="28">
        <v>12717</v>
      </c>
      <c r="E14" s="28">
        <v>6600</v>
      </c>
      <c r="F14" s="28">
        <v>5380</v>
      </c>
      <c r="G14" s="28">
        <v>4070</v>
      </c>
      <c r="H14" s="28">
        <v>9004</v>
      </c>
      <c r="I14" s="28">
        <v>3291</v>
      </c>
      <c r="J14" s="28">
        <v>1661</v>
      </c>
      <c r="K14" s="28">
        <v>2025</v>
      </c>
      <c r="L14" s="28">
        <v>4326</v>
      </c>
      <c r="M14" s="70">
        <f>SUM(Tabla1[[#This Row],[MAMA]:[LINFOMA NO-HODGKIN]])</f>
        <v>57814</v>
      </c>
      <c r="O14" s="28">
        <v>2031</v>
      </c>
      <c r="P14" s="58">
        <v>36316902</v>
      </c>
      <c r="Q14" s="73">
        <f>ROUND(Tabla1[[#This Row],[Total 10 Neoplasias]]*100000/P14,1)</f>
        <v>159.19999999999999</v>
      </c>
      <c r="R14" s="54">
        <v>162.69999999999999</v>
      </c>
    </row>
    <row r="15" spans="2:18" x14ac:dyDescent="0.25">
      <c r="B15" s="69">
        <v>2032</v>
      </c>
      <c r="C15" s="28">
        <v>8927</v>
      </c>
      <c r="D15" s="28">
        <v>13162</v>
      </c>
      <c r="E15" s="28">
        <v>6813</v>
      </c>
      <c r="F15" s="28">
        <v>5490</v>
      </c>
      <c r="G15" s="28">
        <v>4197</v>
      </c>
      <c r="H15" s="28">
        <v>9297</v>
      </c>
      <c r="I15" s="28">
        <v>3354</v>
      </c>
      <c r="J15" s="28">
        <v>1704</v>
      </c>
      <c r="K15" s="28">
        <v>2078</v>
      </c>
      <c r="L15" s="28">
        <v>4441</v>
      </c>
      <c r="M15" s="70">
        <f>SUM(Tabla1[[#This Row],[MAMA]:[LINFOMA NO-HODGKIN]])</f>
        <v>59463</v>
      </c>
      <c r="O15" s="28">
        <v>2032</v>
      </c>
      <c r="P15" s="58">
        <v>36596067</v>
      </c>
      <c r="Q15" s="73">
        <f>ROUND(Tabla1[[#This Row],[Total 10 Neoplasias]]*100000/P15,1)</f>
        <v>162.5</v>
      </c>
      <c r="R15" s="54">
        <v>162.69999999999999</v>
      </c>
    </row>
    <row r="16" spans="2:18" x14ac:dyDescent="0.25">
      <c r="B16" s="69">
        <v>2033</v>
      </c>
      <c r="C16" s="28">
        <v>9117</v>
      </c>
      <c r="D16" s="28">
        <v>13622</v>
      </c>
      <c r="E16" s="28">
        <v>7032</v>
      </c>
      <c r="F16" s="28">
        <v>5602</v>
      </c>
      <c r="G16" s="28">
        <v>4328</v>
      </c>
      <c r="H16" s="28">
        <v>9599</v>
      </c>
      <c r="I16" s="28">
        <v>3417</v>
      </c>
      <c r="J16" s="28">
        <v>1747</v>
      </c>
      <c r="K16" s="28">
        <v>2133</v>
      </c>
      <c r="L16" s="28">
        <v>4561</v>
      </c>
      <c r="M16" s="70">
        <f>SUM(Tabla1[[#This Row],[MAMA]:[LINFOMA NO-HODGKIN]])</f>
        <v>61158</v>
      </c>
      <c r="O16" s="28">
        <v>2033</v>
      </c>
      <c r="P16" s="58">
        <v>36867745</v>
      </c>
      <c r="Q16" s="73">
        <f>ROUND(Tabla1[[#This Row],[Total 10 Neoplasias]]*100000/P16,1)</f>
        <v>165.9</v>
      </c>
      <c r="R16" s="54">
        <v>162.69999999999999</v>
      </c>
    </row>
    <row r="17" spans="2:18" x14ac:dyDescent="0.25">
      <c r="B17" s="69">
        <v>2034</v>
      </c>
      <c r="C17" s="28">
        <v>9312</v>
      </c>
      <c r="D17" s="28">
        <v>14098</v>
      </c>
      <c r="E17" s="28">
        <v>7258</v>
      </c>
      <c r="F17" s="28">
        <v>5716</v>
      </c>
      <c r="G17" s="28">
        <v>4463</v>
      </c>
      <c r="H17" s="28">
        <v>9912</v>
      </c>
      <c r="I17" s="28">
        <v>3482</v>
      </c>
      <c r="J17" s="28">
        <v>1791</v>
      </c>
      <c r="K17" s="28">
        <v>2189</v>
      </c>
      <c r="L17" s="28">
        <v>4683</v>
      </c>
      <c r="M17" s="70">
        <f>SUM(Tabla1[[#This Row],[MAMA]:[LINFOMA NO-HODGKIN]])</f>
        <v>62904</v>
      </c>
      <c r="O17" s="28">
        <v>2034</v>
      </c>
      <c r="P17" s="58">
        <v>37131743</v>
      </c>
      <c r="Q17" s="73">
        <f>ROUND(Tabla1[[#This Row],[Total 10 Neoplasias]]*100000/P17,1)</f>
        <v>169.4</v>
      </c>
      <c r="R17" s="54">
        <v>162.69999999999999</v>
      </c>
    </row>
    <row r="18" spans="2:18" x14ac:dyDescent="0.25">
      <c r="B18" s="66">
        <v>2035</v>
      </c>
      <c r="C18" s="67">
        <v>9569</v>
      </c>
      <c r="D18" s="67">
        <v>14619</v>
      </c>
      <c r="E18" s="67">
        <v>7518</v>
      </c>
      <c r="F18" s="67">
        <v>5866</v>
      </c>
      <c r="G18" s="67">
        <v>4620</v>
      </c>
      <c r="H18" s="67">
        <v>10270</v>
      </c>
      <c r="I18" s="67">
        <v>3565</v>
      </c>
      <c r="J18" s="67">
        <v>1848</v>
      </c>
      <c r="K18" s="67">
        <v>2257</v>
      </c>
      <c r="L18" s="67">
        <v>4827</v>
      </c>
      <c r="M18" s="68">
        <f>SUM(Tabla1[[#This Row],[MAMA]:[LINFOMA NO-HODGKIN]])</f>
        <v>64959</v>
      </c>
      <c r="O18" s="28">
        <v>2035</v>
      </c>
      <c r="P18" s="58">
        <v>37387960</v>
      </c>
      <c r="Q18" s="73">
        <f>ROUND(Tabla1[[#This Row],[Total 10 Neoplasias]]*100000/P18,1)</f>
        <v>173.7</v>
      </c>
      <c r="R18" s="54">
        <v>162.69999999999999</v>
      </c>
    </row>
    <row r="19" spans="2:18" x14ac:dyDescent="0.25">
      <c r="B19" s="69">
        <v>2036</v>
      </c>
      <c r="C19" s="28">
        <v>9714</v>
      </c>
      <c r="D19" s="28">
        <v>15100</v>
      </c>
      <c r="E19" s="28">
        <v>7733</v>
      </c>
      <c r="F19" s="28">
        <v>5952</v>
      </c>
      <c r="G19" s="28">
        <v>4745</v>
      </c>
      <c r="H19" s="28">
        <v>10567</v>
      </c>
      <c r="I19" s="28">
        <v>3616</v>
      </c>
      <c r="J19" s="28">
        <v>1883</v>
      </c>
      <c r="K19" s="28">
        <v>2306</v>
      </c>
      <c r="L19" s="28">
        <v>4937</v>
      </c>
      <c r="M19" s="70">
        <f>SUM(Tabla1[[#This Row],[MAMA]:[LINFOMA NO-HODGKIN]])</f>
        <v>66553</v>
      </c>
      <c r="O19" s="28">
        <v>2036</v>
      </c>
      <c r="P19" s="58">
        <v>37636014</v>
      </c>
      <c r="Q19" s="73">
        <f>ROUND(Tabla1[[#This Row],[Total 10 Neoplasias]]*100000/P19,1)</f>
        <v>176.8</v>
      </c>
      <c r="R19" s="54">
        <v>162.69999999999999</v>
      </c>
    </row>
    <row r="20" spans="2:18" x14ac:dyDescent="0.25">
      <c r="B20" s="69">
        <v>2037</v>
      </c>
      <c r="C20" s="28">
        <v>9921</v>
      </c>
      <c r="D20" s="28">
        <v>15628</v>
      </c>
      <c r="E20" s="28">
        <v>7982</v>
      </c>
      <c r="F20" s="28">
        <v>6073</v>
      </c>
      <c r="G20" s="28">
        <v>4893</v>
      </c>
      <c r="H20" s="28">
        <v>10911</v>
      </c>
      <c r="I20" s="28">
        <v>3684</v>
      </c>
      <c r="J20" s="28">
        <v>1931</v>
      </c>
      <c r="K20" s="28">
        <v>2367</v>
      </c>
      <c r="L20" s="28">
        <v>5070</v>
      </c>
      <c r="M20" s="70">
        <f>SUM(Tabla1[[#This Row],[MAMA]:[LINFOMA NO-HODGKIN]])</f>
        <v>68460</v>
      </c>
      <c r="O20" s="28">
        <v>2037</v>
      </c>
      <c r="P20" s="58">
        <v>37875783</v>
      </c>
      <c r="Q20" s="73">
        <f>ROUND(Tabla1[[#This Row],[Total 10 Neoplasias]]*100000/P20,1)</f>
        <v>180.7</v>
      </c>
      <c r="R20" s="54">
        <v>162.69999999999999</v>
      </c>
    </row>
    <row r="21" spans="2:18" x14ac:dyDescent="0.25">
      <c r="B21" s="69">
        <v>2038</v>
      </c>
      <c r="C21" s="28">
        <v>10133</v>
      </c>
      <c r="D21" s="28">
        <v>16174</v>
      </c>
      <c r="E21" s="28">
        <v>8238</v>
      </c>
      <c r="F21" s="28">
        <v>6197</v>
      </c>
      <c r="G21" s="28">
        <v>5046</v>
      </c>
      <c r="H21" s="28">
        <v>11267</v>
      </c>
      <c r="I21" s="28">
        <v>3754</v>
      </c>
      <c r="J21" s="28">
        <v>1980</v>
      </c>
      <c r="K21" s="28">
        <v>2430</v>
      </c>
      <c r="L21" s="28">
        <v>5206</v>
      </c>
      <c r="M21" s="70">
        <f>SUM(Tabla1[[#This Row],[MAMA]:[LINFOMA NO-HODGKIN]])</f>
        <v>70425</v>
      </c>
      <c r="O21" s="28">
        <v>2038</v>
      </c>
      <c r="P21" s="58">
        <v>38107865</v>
      </c>
      <c r="Q21" s="73">
        <f>ROUND(Tabla1[[#This Row],[Total 10 Neoplasias]]*100000/P21,1)</f>
        <v>184.8</v>
      </c>
      <c r="R21" s="54">
        <v>162.69999999999999</v>
      </c>
    </row>
    <row r="22" spans="2:18" x14ac:dyDescent="0.25">
      <c r="B22" s="69">
        <v>2039</v>
      </c>
      <c r="C22" s="28">
        <v>10349</v>
      </c>
      <c r="D22" s="28">
        <v>16739</v>
      </c>
      <c r="E22" s="28">
        <v>8503</v>
      </c>
      <c r="F22" s="28">
        <v>6323</v>
      </c>
      <c r="G22" s="28">
        <v>5203</v>
      </c>
      <c r="H22" s="28">
        <v>11633</v>
      </c>
      <c r="I22" s="28">
        <v>3825</v>
      </c>
      <c r="J22" s="28">
        <v>2031</v>
      </c>
      <c r="K22" s="28">
        <v>2494</v>
      </c>
      <c r="L22" s="28">
        <v>5345</v>
      </c>
      <c r="M22" s="70">
        <f>SUM(Tabla1[[#This Row],[MAMA]:[LINFOMA NO-HODGKIN]])</f>
        <v>72445</v>
      </c>
      <c r="O22" s="28">
        <v>2039</v>
      </c>
      <c r="P22" s="58">
        <v>38333099</v>
      </c>
      <c r="Q22" s="73">
        <f>ROUND(Tabla1[[#This Row],[Total 10 Neoplasias]]*100000/P22,1)</f>
        <v>189</v>
      </c>
      <c r="R22" s="54">
        <v>162.69999999999999</v>
      </c>
    </row>
    <row r="23" spans="2:18" x14ac:dyDescent="0.25">
      <c r="B23" s="66">
        <v>2040</v>
      </c>
      <c r="C23" s="67">
        <v>10457</v>
      </c>
      <c r="D23" s="67">
        <v>17283</v>
      </c>
      <c r="E23" s="67">
        <v>8728</v>
      </c>
      <c r="F23" s="67">
        <v>6387</v>
      </c>
      <c r="G23" s="67">
        <v>5331</v>
      </c>
      <c r="H23" s="67">
        <v>11946</v>
      </c>
      <c r="I23" s="67">
        <v>3865</v>
      </c>
      <c r="J23" s="67">
        <v>2060</v>
      </c>
      <c r="K23" s="67">
        <v>2542</v>
      </c>
      <c r="L23" s="67">
        <v>5454</v>
      </c>
      <c r="M23" s="68">
        <f>SUM(Tabla1[[#This Row],[MAMA]:[LINFOMA NO-HODGKIN]])</f>
        <v>74053</v>
      </c>
      <c r="O23" s="28">
        <v>2040</v>
      </c>
      <c r="P23" s="58">
        <v>38552106</v>
      </c>
      <c r="Q23" s="73">
        <f>ROUND(Tabla1[[#This Row],[Total 10 Neoplasias]]*100000/P23,1)</f>
        <v>192.1</v>
      </c>
      <c r="R23" s="54">
        <v>162.69999999999999</v>
      </c>
    </row>
    <row r="24" spans="2:18" x14ac:dyDescent="0.25">
      <c r="B24" s="69">
        <v>2041</v>
      </c>
      <c r="C24" s="28">
        <v>10796</v>
      </c>
      <c r="D24" s="28">
        <v>17929</v>
      </c>
      <c r="E24" s="28">
        <v>9059</v>
      </c>
      <c r="F24" s="28">
        <v>6583</v>
      </c>
      <c r="G24" s="28">
        <v>5532</v>
      </c>
      <c r="H24" s="28">
        <v>12403</v>
      </c>
      <c r="I24" s="28">
        <v>3972</v>
      </c>
      <c r="J24" s="28">
        <v>2135</v>
      </c>
      <c r="K24" s="28">
        <v>2627</v>
      </c>
      <c r="L24" s="28">
        <v>5636</v>
      </c>
      <c r="M24" s="70">
        <f>SUM(Tabla1[[#This Row],[MAMA]:[LINFOMA NO-HODGKIN]])</f>
        <v>76672</v>
      </c>
      <c r="O24" s="28">
        <v>2041</v>
      </c>
      <c r="P24" s="58">
        <v>38765020</v>
      </c>
      <c r="Q24" s="73">
        <f>ROUND(Tabla1[[#This Row],[Total 10 Neoplasias]]*100000/P24,1)</f>
        <v>197.8</v>
      </c>
      <c r="R24" s="54">
        <v>162.69999999999999</v>
      </c>
    </row>
    <row r="25" spans="2:18" x14ac:dyDescent="0.25">
      <c r="B25" s="69">
        <v>2042</v>
      </c>
      <c r="C25" s="28">
        <v>11027</v>
      </c>
      <c r="D25" s="28">
        <v>18556</v>
      </c>
      <c r="E25" s="28">
        <v>9351</v>
      </c>
      <c r="F25" s="28">
        <v>6717</v>
      </c>
      <c r="G25" s="28">
        <v>5705</v>
      </c>
      <c r="H25" s="28">
        <v>12807</v>
      </c>
      <c r="I25" s="28">
        <v>4047</v>
      </c>
      <c r="J25" s="28">
        <v>2189</v>
      </c>
      <c r="K25" s="28">
        <v>2696</v>
      </c>
      <c r="L25" s="28">
        <v>5787</v>
      </c>
      <c r="M25" s="70">
        <f>SUM(Tabla1[[#This Row],[MAMA]:[LINFOMA NO-HODGKIN]])</f>
        <v>78882</v>
      </c>
      <c r="O25" s="28">
        <v>2042</v>
      </c>
      <c r="P25" s="58">
        <v>38971591</v>
      </c>
      <c r="Q25" s="73">
        <f>ROUND(Tabla1[[#This Row],[Total 10 Neoplasias]]*100000/P25,1)</f>
        <v>202.4</v>
      </c>
      <c r="R25" s="54">
        <v>162.69999999999999</v>
      </c>
    </row>
    <row r="26" spans="2:18" x14ac:dyDescent="0.25">
      <c r="B26" s="69">
        <v>2043</v>
      </c>
      <c r="C26" s="28">
        <v>11262</v>
      </c>
      <c r="D26" s="28">
        <v>19204</v>
      </c>
      <c r="E26" s="28">
        <v>9652</v>
      </c>
      <c r="F26" s="28">
        <v>6854</v>
      </c>
      <c r="G26" s="28">
        <v>5883</v>
      </c>
      <c r="H26" s="28">
        <v>13223</v>
      </c>
      <c r="I26" s="28">
        <v>4124</v>
      </c>
      <c r="J26" s="28">
        <v>2245</v>
      </c>
      <c r="K26" s="28">
        <v>2767</v>
      </c>
      <c r="L26" s="28">
        <v>5942</v>
      </c>
      <c r="M26" s="70">
        <f>SUM(Tabla1[[#This Row],[MAMA]:[LINFOMA NO-HODGKIN]])</f>
        <v>81156</v>
      </c>
      <c r="O26" s="28">
        <v>2043</v>
      </c>
      <c r="P26" s="58">
        <v>39171676</v>
      </c>
      <c r="Q26" s="73">
        <f>ROUND(Tabla1[[#This Row],[Total 10 Neoplasias]]*100000/P26,1)</f>
        <v>207.2</v>
      </c>
      <c r="R26" s="54">
        <v>162.69999999999999</v>
      </c>
    </row>
    <row r="27" spans="2:18" x14ac:dyDescent="0.25">
      <c r="B27" s="69">
        <v>2044</v>
      </c>
      <c r="C27" s="28">
        <v>11502</v>
      </c>
      <c r="D27" s="28">
        <v>19876</v>
      </c>
      <c r="E27" s="28">
        <v>9962</v>
      </c>
      <c r="F27" s="28">
        <v>6994</v>
      </c>
      <c r="G27" s="28">
        <v>6066</v>
      </c>
      <c r="H27" s="28">
        <v>13654</v>
      </c>
      <c r="I27" s="28">
        <v>4202</v>
      </c>
      <c r="J27" s="28">
        <v>2302</v>
      </c>
      <c r="K27" s="28">
        <v>2840</v>
      </c>
      <c r="L27" s="28">
        <v>6101</v>
      </c>
      <c r="M27" s="70">
        <f>SUM(Tabla1[[#This Row],[MAMA]:[LINFOMA NO-HODGKIN]])</f>
        <v>83499</v>
      </c>
      <c r="O27" s="28">
        <v>2044</v>
      </c>
      <c r="P27" s="58">
        <v>39364972</v>
      </c>
      <c r="Q27" s="73">
        <f>ROUND(Tabla1[[#This Row],[Total 10 Neoplasias]]*100000/P27,1)</f>
        <v>212.1</v>
      </c>
      <c r="R27" s="54">
        <v>162.69999999999999</v>
      </c>
    </row>
    <row r="28" spans="2:18" x14ac:dyDescent="0.25">
      <c r="B28" s="69">
        <v>2045</v>
      </c>
      <c r="C28" s="28">
        <v>11748</v>
      </c>
      <c r="D28" s="28">
        <v>20570</v>
      </c>
      <c r="E28" s="28">
        <v>10283</v>
      </c>
      <c r="F28" s="28">
        <v>7137</v>
      </c>
      <c r="G28" s="28">
        <v>6255</v>
      </c>
      <c r="H28" s="28">
        <v>14098</v>
      </c>
      <c r="I28" s="28">
        <v>4282</v>
      </c>
      <c r="J28" s="28">
        <v>2360</v>
      </c>
      <c r="K28" s="28">
        <v>2915</v>
      </c>
      <c r="L28" s="28">
        <v>6265</v>
      </c>
      <c r="M28" s="70">
        <f>SUM(Tabla1[[#This Row],[MAMA]:[LINFOMA NO-HODGKIN]])</f>
        <v>85913</v>
      </c>
      <c r="O28" s="28">
        <v>2045</v>
      </c>
      <c r="P28" s="58">
        <v>39551259</v>
      </c>
      <c r="Q28" s="73">
        <f>ROUND(Tabla1[[#This Row],[Total 10 Neoplasias]]*100000/P28,1)</f>
        <v>217.2</v>
      </c>
      <c r="R28" s="54">
        <v>162.69999999999999</v>
      </c>
    </row>
    <row r="29" spans="2:18" x14ac:dyDescent="0.25">
      <c r="B29" s="69">
        <v>2046</v>
      </c>
      <c r="C29" s="28">
        <v>11999</v>
      </c>
      <c r="D29" s="28">
        <v>21289</v>
      </c>
      <c r="E29" s="28">
        <v>10614</v>
      </c>
      <c r="F29" s="28">
        <v>7282</v>
      </c>
      <c r="G29" s="28">
        <v>6450</v>
      </c>
      <c r="H29" s="28">
        <v>14557</v>
      </c>
      <c r="I29" s="28">
        <v>4363</v>
      </c>
      <c r="J29" s="28">
        <v>2420</v>
      </c>
      <c r="K29" s="28">
        <v>2992</v>
      </c>
      <c r="L29" s="28">
        <v>6433</v>
      </c>
      <c r="M29" s="70">
        <f>SUM(Tabla1[[#This Row],[MAMA]:[LINFOMA NO-HODGKIN]])</f>
        <v>88399</v>
      </c>
      <c r="O29" s="28">
        <v>2046</v>
      </c>
      <c r="P29" s="58">
        <v>39730457</v>
      </c>
      <c r="Q29" s="73">
        <f>ROUND(Tabla1[[#This Row],[Total 10 Neoplasias]]*100000/P29,1)</f>
        <v>222.5</v>
      </c>
      <c r="R29" s="54">
        <v>162.69999999999999</v>
      </c>
    </row>
    <row r="30" spans="2:18" x14ac:dyDescent="0.25">
      <c r="B30" s="69">
        <v>2047</v>
      </c>
      <c r="C30" s="28">
        <v>12255</v>
      </c>
      <c r="D30" s="28">
        <v>22033</v>
      </c>
      <c r="E30" s="28">
        <v>10956</v>
      </c>
      <c r="F30" s="28">
        <v>7430</v>
      </c>
      <c r="G30" s="28">
        <v>6651</v>
      </c>
      <c r="H30" s="28">
        <v>15031</v>
      </c>
      <c r="I30" s="28">
        <v>4446</v>
      </c>
      <c r="J30" s="28">
        <v>2482</v>
      </c>
      <c r="K30" s="28">
        <v>3071</v>
      </c>
      <c r="L30" s="28">
        <v>6605</v>
      </c>
      <c r="M30" s="70">
        <f>SUM(Tabla1[[#This Row],[MAMA]:[LINFOMA NO-HODGKIN]])</f>
        <v>90960</v>
      </c>
      <c r="O30" s="28">
        <v>2047</v>
      </c>
      <c r="P30" s="58">
        <v>39902530</v>
      </c>
      <c r="Q30" s="73">
        <f>ROUND(Tabla1[[#This Row],[Total 10 Neoplasias]]*100000/P30,1)</f>
        <v>228</v>
      </c>
      <c r="R30" s="54">
        <v>162.69999999999999</v>
      </c>
    </row>
    <row r="31" spans="2:18" x14ac:dyDescent="0.25">
      <c r="B31" s="69">
        <v>2048</v>
      </c>
      <c r="C31" s="28">
        <v>12517</v>
      </c>
      <c r="D31" s="28">
        <v>22803</v>
      </c>
      <c r="E31" s="28">
        <v>11308</v>
      </c>
      <c r="F31" s="28">
        <v>7582</v>
      </c>
      <c r="G31" s="28">
        <v>6858</v>
      </c>
      <c r="H31" s="28">
        <v>15520</v>
      </c>
      <c r="I31" s="28">
        <v>4530</v>
      </c>
      <c r="J31" s="28">
        <v>2545</v>
      </c>
      <c r="K31" s="28">
        <v>3152</v>
      </c>
      <c r="L31" s="28">
        <v>6782</v>
      </c>
      <c r="M31" s="70">
        <f>SUM(Tabla1[[#This Row],[MAMA]:[LINFOMA NO-HODGKIN]])</f>
        <v>93597</v>
      </c>
      <c r="O31" s="28">
        <v>2048</v>
      </c>
      <c r="P31" s="58">
        <v>40067279</v>
      </c>
      <c r="Q31" s="73">
        <f>ROUND(Tabla1[[#This Row],[Total 10 Neoplasias]]*100000/P31,1)</f>
        <v>233.6</v>
      </c>
      <c r="R31" s="54">
        <v>162.69999999999999</v>
      </c>
    </row>
    <row r="32" spans="2:18" x14ac:dyDescent="0.25">
      <c r="B32" s="69">
        <v>2049</v>
      </c>
      <c r="C32" s="28">
        <v>12784</v>
      </c>
      <c r="D32" s="28">
        <v>23599</v>
      </c>
      <c r="E32" s="28">
        <v>11672</v>
      </c>
      <c r="F32" s="28">
        <v>7736</v>
      </c>
      <c r="G32" s="28">
        <v>7072</v>
      </c>
      <c r="H32" s="28">
        <v>16025</v>
      </c>
      <c r="I32" s="28">
        <v>4616</v>
      </c>
      <c r="J32" s="28">
        <v>2609</v>
      </c>
      <c r="K32" s="28">
        <v>3235</v>
      </c>
      <c r="L32" s="28">
        <v>6964</v>
      </c>
      <c r="M32" s="70">
        <f>SUM(Tabla1[[#This Row],[MAMA]:[LINFOMA NO-HODGKIN]])</f>
        <v>96312</v>
      </c>
      <c r="O32" s="28">
        <v>2049</v>
      </c>
      <c r="P32" s="58">
        <v>40224501</v>
      </c>
      <c r="Q32" s="73">
        <f>ROUND(Tabla1[[#This Row],[Total 10 Neoplasias]]*100000/P32,1)</f>
        <v>239.4</v>
      </c>
      <c r="R32" s="54">
        <v>162.69999999999999</v>
      </c>
    </row>
    <row r="33" spans="2:31" x14ac:dyDescent="0.25">
      <c r="B33" s="71">
        <v>2050</v>
      </c>
      <c r="C33" s="55">
        <v>13057</v>
      </c>
      <c r="D33" s="55">
        <v>24424</v>
      </c>
      <c r="E33" s="55">
        <v>12047</v>
      </c>
      <c r="F33" s="55">
        <v>7894</v>
      </c>
      <c r="G33" s="55">
        <v>7293</v>
      </c>
      <c r="H33" s="55">
        <v>16547</v>
      </c>
      <c r="I33" s="55">
        <v>4704</v>
      </c>
      <c r="J33" s="55">
        <v>2675</v>
      </c>
      <c r="K33" s="55">
        <v>3321</v>
      </c>
      <c r="L33" s="55">
        <v>7151</v>
      </c>
      <c r="M33" s="72">
        <f>SUM(Tabla1[[#This Row],[MAMA]:[LINFOMA NO-HODGKIN]])</f>
        <v>99113</v>
      </c>
      <c r="O33" s="28">
        <v>2050</v>
      </c>
      <c r="P33" s="58">
        <v>40373987</v>
      </c>
      <c r="Q33" s="73">
        <f>ROUND(Tabla1[[#This Row],[Total 10 Neoplasias]]*100000/P33,1)</f>
        <v>245.5</v>
      </c>
      <c r="R33" s="54">
        <v>162.69999999999999</v>
      </c>
      <c r="AE33" t="s">
        <v>149</v>
      </c>
    </row>
    <row r="36" spans="2:31" ht="27" x14ac:dyDescent="0.25">
      <c r="B36" s="63" t="s">
        <v>133</v>
      </c>
      <c r="C36" s="64" t="s">
        <v>53</v>
      </c>
      <c r="D36" s="64" t="s">
        <v>54</v>
      </c>
      <c r="E36" s="64" t="s">
        <v>55</v>
      </c>
      <c r="F36" s="64" t="s">
        <v>56</v>
      </c>
      <c r="G36" s="64" t="s">
        <v>57</v>
      </c>
      <c r="H36" s="64" t="s">
        <v>58</v>
      </c>
      <c r="I36" s="64" t="s">
        <v>59</v>
      </c>
      <c r="J36" s="64" t="s">
        <v>60</v>
      </c>
      <c r="K36" s="64" t="s">
        <v>61</v>
      </c>
      <c r="L36" s="65" t="s">
        <v>62</v>
      </c>
    </row>
    <row r="37" spans="2:31" x14ac:dyDescent="0.25">
      <c r="B37" s="69" t="s">
        <v>43</v>
      </c>
      <c r="C37" s="28">
        <v>0.85</v>
      </c>
      <c r="D37" s="28">
        <v>0.57999999999999996</v>
      </c>
      <c r="E37" s="28">
        <v>0.6</v>
      </c>
      <c r="F37" s="28">
        <v>0.85</v>
      </c>
      <c r="G37" s="28">
        <v>0.77</v>
      </c>
      <c r="H37" s="28">
        <v>0.27</v>
      </c>
      <c r="I37" s="28">
        <v>0.04</v>
      </c>
      <c r="J37" s="28">
        <v>0.38</v>
      </c>
      <c r="K37" s="28">
        <v>0.74</v>
      </c>
      <c r="L37" s="70">
        <v>0.73</v>
      </c>
    </row>
    <row r="38" spans="2:31" x14ac:dyDescent="0.25">
      <c r="B38" s="71" t="s">
        <v>44</v>
      </c>
      <c r="C38" s="55">
        <v>0</v>
      </c>
      <c r="D38" s="55">
        <v>0.05</v>
      </c>
      <c r="E38" s="55">
        <v>0</v>
      </c>
      <c r="F38" s="55">
        <v>0.75</v>
      </c>
      <c r="G38" s="55">
        <v>0</v>
      </c>
      <c r="H38" s="55">
        <v>0</v>
      </c>
      <c r="I38" s="55">
        <v>0</v>
      </c>
      <c r="J38" s="55">
        <v>0.27</v>
      </c>
      <c r="K38" s="55">
        <v>0</v>
      </c>
      <c r="L38" s="72">
        <v>0</v>
      </c>
    </row>
    <row r="41" spans="2:31" ht="27" x14ac:dyDescent="0.25">
      <c r="B41" s="63" t="s">
        <v>117</v>
      </c>
      <c r="C41" s="64" t="s">
        <v>53</v>
      </c>
      <c r="D41" s="64" t="s">
        <v>54</v>
      </c>
      <c r="E41" s="64" t="s">
        <v>55</v>
      </c>
      <c r="F41" s="64" t="s">
        <v>56</v>
      </c>
      <c r="G41" s="64" t="s">
        <v>57</v>
      </c>
      <c r="H41" s="64" t="s">
        <v>58</v>
      </c>
      <c r="I41" s="64" t="s">
        <v>59</v>
      </c>
      <c r="J41" s="64" t="s">
        <v>60</v>
      </c>
      <c r="K41" s="64" t="s">
        <v>61</v>
      </c>
      <c r="L41" s="64" t="s">
        <v>62</v>
      </c>
      <c r="M41" s="65" t="s">
        <v>121</v>
      </c>
      <c r="O41" s="8"/>
      <c r="P41" s="8"/>
    </row>
    <row r="42" spans="2:31" x14ac:dyDescent="0.25">
      <c r="B42" s="66">
        <v>2020</v>
      </c>
      <c r="C42" s="67">
        <f>C3*C$37</f>
        <v>5831</v>
      </c>
      <c r="D42" s="67">
        <f t="shared" ref="D42:L42" si="0">D3*D$37</f>
        <v>5046</v>
      </c>
      <c r="E42" s="67">
        <f t="shared" si="0"/>
        <v>2781.6</v>
      </c>
      <c r="F42" s="67">
        <f t="shared" si="0"/>
        <v>3629.5</v>
      </c>
      <c r="G42" s="67">
        <f t="shared" si="0"/>
        <v>2223.7600000000002</v>
      </c>
      <c r="H42" s="67">
        <f t="shared" si="0"/>
        <v>1701</v>
      </c>
      <c r="I42" s="67">
        <f t="shared" si="0"/>
        <v>106.24000000000001</v>
      </c>
      <c r="J42" s="67">
        <f t="shared" si="0"/>
        <v>474.62</v>
      </c>
      <c r="K42" s="67">
        <f t="shared" si="0"/>
        <v>1118.8799999999999</v>
      </c>
      <c r="L42" s="67">
        <f t="shared" si="0"/>
        <v>2347.6799999999998</v>
      </c>
      <c r="M42" s="80">
        <f t="shared" ref="M42:M72" si="1">SUM(C42:L42)</f>
        <v>25260.280000000002</v>
      </c>
      <c r="P42" s="57"/>
    </row>
    <row r="43" spans="2:31" x14ac:dyDescent="0.25">
      <c r="B43" s="69">
        <v>2021</v>
      </c>
      <c r="C43" s="28">
        <f t="shared" ref="C43:L58" si="2">C4*C$37</f>
        <v>6014.5999999999995</v>
      </c>
      <c r="D43" s="28">
        <f t="shared" si="2"/>
        <v>5232.1799999999994</v>
      </c>
      <c r="E43" s="28">
        <f t="shared" si="2"/>
        <v>2884.7999999999997</v>
      </c>
      <c r="F43" s="28">
        <f t="shared" si="2"/>
        <v>3737.45</v>
      </c>
      <c r="G43" s="28">
        <f t="shared" si="2"/>
        <v>2305.38</v>
      </c>
      <c r="H43" s="28">
        <f t="shared" si="2"/>
        <v>1764.72</v>
      </c>
      <c r="I43" s="28">
        <f t="shared" si="2"/>
        <v>109.08</v>
      </c>
      <c r="J43" s="28">
        <f t="shared" si="2"/>
        <v>491.34000000000003</v>
      </c>
      <c r="K43" s="28">
        <f t="shared" si="2"/>
        <v>1155.1399999999999</v>
      </c>
      <c r="L43" s="28">
        <f t="shared" si="2"/>
        <v>2423.6</v>
      </c>
      <c r="M43" s="77">
        <f t="shared" si="1"/>
        <v>26118.29</v>
      </c>
      <c r="P43" s="57"/>
    </row>
    <row r="44" spans="2:31" x14ac:dyDescent="0.25">
      <c r="B44" s="69">
        <v>2022</v>
      </c>
      <c r="C44" s="28">
        <f t="shared" si="2"/>
        <v>6142.95</v>
      </c>
      <c r="D44" s="28">
        <f t="shared" si="2"/>
        <v>5414.8799999999992</v>
      </c>
      <c r="E44" s="28">
        <f t="shared" si="2"/>
        <v>2977.7999999999997</v>
      </c>
      <c r="F44" s="28">
        <f t="shared" si="2"/>
        <v>3813.95</v>
      </c>
      <c r="G44" s="28">
        <f t="shared" si="2"/>
        <v>2377.7600000000002</v>
      </c>
      <c r="H44" s="28">
        <f t="shared" si="2"/>
        <v>1822.23</v>
      </c>
      <c r="I44" s="28">
        <f t="shared" si="2"/>
        <v>111.16</v>
      </c>
      <c r="J44" s="28">
        <f t="shared" si="2"/>
        <v>503.88</v>
      </c>
      <c r="K44" s="28">
        <f t="shared" si="2"/>
        <v>1185.48</v>
      </c>
      <c r="L44" s="28">
        <f t="shared" si="2"/>
        <v>2488.5700000000002</v>
      </c>
      <c r="M44" s="77">
        <f t="shared" si="1"/>
        <v>26838.659999999996</v>
      </c>
      <c r="P44" s="57"/>
    </row>
    <row r="45" spans="2:31" x14ac:dyDescent="0.25">
      <c r="B45" s="69">
        <v>2023</v>
      </c>
      <c r="C45" s="28">
        <f t="shared" si="2"/>
        <v>6273.8499999999995</v>
      </c>
      <c r="D45" s="28">
        <f t="shared" si="2"/>
        <v>5603.96</v>
      </c>
      <c r="E45" s="28">
        <f t="shared" si="2"/>
        <v>3073.7999999999997</v>
      </c>
      <c r="F45" s="28">
        <f t="shared" si="2"/>
        <v>3891.2999999999997</v>
      </c>
      <c r="G45" s="28">
        <f t="shared" si="2"/>
        <v>2451.6799999999998</v>
      </c>
      <c r="H45" s="28">
        <f t="shared" si="2"/>
        <v>1881.3600000000001</v>
      </c>
      <c r="I45" s="28">
        <f t="shared" si="2"/>
        <v>113.28</v>
      </c>
      <c r="J45" s="28">
        <f t="shared" si="2"/>
        <v>516.79999999999995</v>
      </c>
      <c r="K45" s="28">
        <f t="shared" si="2"/>
        <v>1216.56</v>
      </c>
      <c r="L45" s="28">
        <f t="shared" si="2"/>
        <v>2555</v>
      </c>
      <c r="M45" s="77">
        <f t="shared" si="1"/>
        <v>27577.59</v>
      </c>
      <c r="P45" s="57"/>
    </row>
    <row r="46" spans="2:31" x14ac:dyDescent="0.25">
      <c r="B46" s="69">
        <v>2024</v>
      </c>
      <c r="C46" s="28">
        <f t="shared" si="2"/>
        <v>6408.15</v>
      </c>
      <c r="D46" s="28">
        <f t="shared" si="2"/>
        <v>5800</v>
      </c>
      <c r="E46" s="28">
        <f t="shared" si="2"/>
        <v>3172.7999999999997</v>
      </c>
      <c r="F46" s="28">
        <f t="shared" si="2"/>
        <v>3971.2</v>
      </c>
      <c r="G46" s="28">
        <f t="shared" si="2"/>
        <v>2527.91</v>
      </c>
      <c r="H46" s="28">
        <f t="shared" si="2"/>
        <v>1942.65</v>
      </c>
      <c r="I46" s="28">
        <f t="shared" si="2"/>
        <v>115.44</v>
      </c>
      <c r="J46" s="28">
        <f t="shared" si="2"/>
        <v>529.72</v>
      </c>
      <c r="K46" s="28">
        <f t="shared" si="2"/>
        <v>1249.1199999999999</v>
      </c>
      <c r="L46" s="28">
        <f t="shared" si="2"/>
        <v>2623.62</v>
      </c>
      <c r="M46" s="77">
        <f t="shared" si="1"/>
        <v>28340.609999999997</v>
      </c>
      <c r="P46" s="57"/>
    </row>
    <row r="47" spans="2:31" x14ac:dyDescent="0.25">
      <c r="B47" s="66">
        <v>2025</v>
      </c>
      <c r="C47" s="67">
        <f t="shared" si="2"/>
        <v>6572.2</v>
      </c>
      <c r="D47" s="67">
        <f t="shared" si="2"/>
        <v>6007.6399999999994</v>
      </c>
      <c r="E47" s="67">
        <f t="shared" si="2"/>
        <v>3281.4</v>
      </c>
      <c r="F47" s="67">
        <f t="shared" si="2"/>
        <v>4068.1</v>
      </c>
      <c r="G47" s="67">
        <f t="shared" si="2"/>
        <v>2612.61</v>
      </c>
      <c r="H47" s="67">
        <f t="shared" si="2"/>
        <v>2009.88</v>
      </c>
      <c r="I47" s="67">
        <f t="shared" si="2"/>
        <v>118</v>
      </c>
      <c r="J47" s="67">
        <f t="shared" si="2"/>
        <v>545.29999999999995</v>
      </c>
      <c r="K47" s="67">
        <f t="shared" si="2"/>
        <v>1284.6399999999999</v>
      </c>
      <c r="L47" s="67">
        <f t="shared" si="2"/>
        <v>2699.54</v>
      </c>
      <c r="M47" s="80">
        <f t="shared" si="1"/>
        <v>29199.31</v>
      </c>
      <c r="P47" s="57"/>
    </row>
    <row r="48" spans="2:31" x14ac:dyDescent="0.25">
      <c r="B48" s="69">
        <v>2026</v>
      </c>
      <c r="C48" s="28">
        <f t="shared" si="2"/>
        <v>6684.4</v>
      </c>
      <c r="D48" s="28">
        <f t="shared" si="2"/>
        <v>6212.3799999999992</v>
      </c>
      <c r="E48" s="28">
        <f t="shared" si="2"/>
        <v>3380.4</v>
      </c>
      <c r="F48" s="28">
        <f t="shared" si="2"/>
        <v>4134.3999999999996</v>
      </c>
      <c r="G48" s="28">
        <f t="shared" si="2"/>
        <v>2688.07</v>
      </c>
      <c r="H48" s="28">
        <f t="shared" si="2"/>
        <v>2071.17</v>
      </c>
      <c r="I48" s="28">
        <f t="shared" si="2"/>
        <v>119.84</v>
      </c>
      <c r="J48" s="28">
        <f t="shared" si="2"/>
        <v>557.08000000000004</v>
      </c>
      <c r="K48" s="28">
        <f t="shared" si="2"/>
        <v>1315.72</v>
      </c>
      <c r="L48" s="28">
        <f t="shared" si="2"/>
        <v>2766.7</v>
      </c>
      <c r="M48" s="77">
        <f t="shared" si="1"/>
        <v>29930.160000000003</v>
      </c>
      <c r="P48" s="57"/>
    </row>
    <row r="49" spans="2:16" x14ac:dyDescent="0.25">
      <c r="B49" s="69">
        <v>2027</v>
      </c>
      <c r="C49" s="28">
        <f t="shared" si="2"/>
        <v>6827.2</v>
      </c>
      <c r="D49" s="28">
        <f t="shared" si="2"/>
        <v>6429.2999999999993</v>
      </c>
      <c r="E49" s="28">
        <f t="shared" si="2"/>
        <v>3489</v>
      </c>
      <c r="F49" s="28">
        <f t="shared" si="2"/>
        <v>4218.55</v>
      </c>
      <c r="G49" s="28">
        <f t="shared" si="2"/>
        <v>2772</v>
      </c>
      <c r="H49" s="28">
        <f t="shared" si="2"/>
        <v>2138.67</v>
      </c>
      <c r="I49" s="28">
        <f t="shared" si="2"/>
        <v>122.12</v>
      </c>
      <c r="J49" s="28">
        <f t="shared" si="2"/>
        <v>571.14</v>
      </c>
      <c r="K49" s="28">
        <f t="shared" si="2"/>
        <v>1350.5</v>
      </c>
      <c r="L49" s="28">
        <f t="shared" si="2"/>
        <v>2840.43</v>
      </c>
      <c r="M49" s="77">
        <f t="shared" si="1"/>
        <v>30758.91</v>
      </c>
      <c r="P49" s="57"/>
    </row>
    <row r="50" spans="2:16" x14ac:dyDescent="0.25">
      <c r="B50" s="69">
        <v>2028</v>
      </c>
      <c r="C50" s="28">
        <f t="shared" si="2"/>
        <v>6972.55</v>
      </c>
      <c r="D50" s="28">
        <f t="shared" si="2"/>
        <v>6653.7599999999993</v>
      </c>
      <c r="E50" s="28">
        <f t="shared" si="2"/>
        <v>3601.2</v>
      </c>
      <c r="F50" s="28">
        <f t="shared" si="2"/>
        <v>4304.3999999999996</v>
      </c>
      <c r="G50" s="28">
        <f t="shared" si="2"/>
        <v>2858.2400000000002</v>
      </c>
      <c r="H50" s="28">
        <f t="shared" si="2"/>
        <v>2208.33</v>
      </c>
      <c r="I50" s="28">
        <f t="shared" si="2"/>
        <v>124.44</v>
      </c>
      <c r="J50" s="28">
        <f t="shared" si="2"/>
        <v>585.58000000000004</v>
      </c>
      <c r="K50" s="28">
        <f t="shared" si="2"/>
        <v>1386.02</v>
      </c>
      <c r="L50" s="28">
        <f t="shared" si="2"/>
        <v>2916.35</v>
      </c>
      <c r="M50" s="77">
        <f t="shared" si="1"/>
        <v>31610.869999999995</v>
      </c>
      <c r="P50" s="57"/>
    </row>
    <row r="51" spans="2:16" x14ac:dyDescent="0.25">
      <c r="B51" s="69">
        <v>2029</v>
      </c>
      <c r="C51" s="28">
        <f t="shared" si="2"/>
        <v>7121.3</v>
      </c>
      <c r="D51" s="28">
        <f t="shared" si="2"/>
        <v>6886.3399999999992</v>
      </c>
      <c r="E51" s="28">
        <f t="shared" si="2"/>
        <v>3717</v>
      </c>
      <c r="F51" s="28">
        <f t="shared" si="2"/>
        <v>4392.8</v>
      </c>
      <c r="G51" s="28">
        <f t="shared" si="2"/>
        <v>2947.56</v>
      </c>
      <c r="H51" s="28">
        <f t="shared" si="2"/>
        <v>2280.15</v>
      </c>
      <c r="I51" s="28">
        <f t="shared" si="2"/>
        <v>126.8</v>
      </c>
      <c r="J51" s="28">
        <f t="shared" si="2"/>
        <v>600.4</v>
      </c>
      <c r="K51" s="28">
        <f t="shared" si="2"/>
        <v>1422.28</v>
      </c>
      <c r="L51" s="28">
        <f t="shared" si="2"/>
        <v>2995.19</v>
      </c>
      <c r="M51" s="77">
        <f t="shared" si="1"/>
        <v>32489.82</v>
      </c>
      <c r="P51" s="57"/>
    </row>
    <row r="52" spans="2:16" x14ac:dyDescent="0.25">
      <c r="B52" s="66">
        <v>2030</v>
      </c>
      <c r="C52" s="67">
        <f t="shared" si="2"/>
        <v>7349.0999999999995</v>
      </c>
      <c r="D52" s="67">
        <f t="shared" si="2"/>
        <v>7136.9</v>
      </c>
      <c r="E52" s="67">
        <f t="shared" si="2"/>
        <v>3855.6</v>
      </c>
      <c r="F52" s="67">
        <f t="shared" si="2"/>
        <v>4525.3999999999996</v>
      </c>
      <c r="G52" s="67">
        <f t="shared" si="2"/>
        <v>3056.9</v>
      </c>
      <c r="H52" s="67">
        <f t="shared" si="2"/>
        <v>2365.7400000000002</v>
      </c>
      <c r="I52" s="67">
        <f t="shared" si="2"/>
        <v>130.28</v>
      </c>
      <c r="J52" s="67">
        <f t="shared" si="2"/>
        <v>622.06000000000006</v>
      </c>
      <c r="K52" s="67">
        <f t="shared" si="2"/>
        <v>1468.9</v>
      </c>
      <c r="L52" s="67">
        <f t="shared" si="2"/>
        <v>3093.0099999999998</v>
      </c>
      <c r="M52" s="80">
        <f t="shared" si="1"/>
        <v>33603.890000000007</v>
      </c>
      <c r="P52" s="57"/>
    </row>
    <row r="53" spans="2:16" x14ac:dyDescent="0.25">
      <c r="B53" s="69">
        <v>2031</v>
      </c>
      <c r="C53" s="28">
        <f t="shared" si="2"/>
        <v>7429</v>
      </c>
      <c r="D53" s="28">
        <f t="shared" si="2"/>
        <v>7375.86</v>
      </c>
      <c r="E53" s="28">
        <f t="shared" si="2"/>
        <v>3960</v>
      </c>
      <c r="F53" s="28">
        <f t="shared" si="2"/>
        <v>4573</v>
      </c>
      <c r="G53" s="28">
        <f t="shared" si="2"/>
        <v>3133.9</v>
      </c>
      <c r="H53" s="28">
        <f t="shared" si="2"/>
        <v>2431.0800000000004</v>
      </c>
      <c r="I53" s="28">
        <f t="shared" si="2"/>
        <v>131.64000000000001</v>
      </c>
      <c r="J53" s="28">
        <f t="shared" si="2"/>
        <v>631.18000000000006</v>
      </c>
      <c r="K53" s="28">
        <f t="shared" si="2"/>
        <v>1498.5</v>
      </c>
      <c r="L53" s="28">
        <f t="shared" si="2"/>
        <v>3157.98</v>
      </c>
      <c r="M53" s="77">
        <f t="shared" si="1"/>
        <v>34322.140000000007</v>
      </c>
      <c r="P53" s="57"/>
    </row>
    <row r="54" spans="2:16" x14ac:dyDescent="0.25">
      <c r="B54" s="69">
        <v>2032</v>
      </c>
      <c r="C54" s="28">
        <f t="shared" si="2"/>
        <v>7587.95</v>
      </c>
      <c r="D54" s="28">
        <f t="shared" si="2"/>
        <v>7633.9599999999991</v>
      </c>
      <c r="E54" s="28">
        <f t="shared" si="2"/>
        <v>4087.7999999999997</v>
      </c>
      <c r="F54" s="28">
        <f t="shared" si="2"/>
        <v>4666.5</v>
      </c>
      <c r="G54" s="28">
        <f t="shared" si="2"/>
        <v>3231.69</v>
      </c>
      <c r="H54" s="28">
        <f t="shared" si="2"/>
        <v>2510.19</v>
      </c>
      <c r="I54" s="28">
        <f t="shared" si="2"/>
        <v>134.16</v>
      </c>
      <c r="J54" s="28">
        <f t="shared" si="2"/>
        <v>647.52</v>
      </c>
      <c r="K54" s="28">
        <f t="shared" si="2"/>
        <v>1537.72</v>
      </c>
      <c r="L54" s="28">
        <f t="shared" si="2"/>
        <v>3241.93</v>
      </c>
      <c r="M54" s="77">
        <f t="shared" si="1"/>
        <v>35279.42</v>
      </c>
      <c r="P54" s="57"/>
    </row>
    <row r="55" spans="2:16" x14ac:dyDescent="0.25">
      <c r="B55" s="69">
        <v>2033</v>
      </c>
      <c r="C55" s="28">
        <f t="shared" si="2"/>
        <v>7749.45</v>
      </c>
      <c r="D55" s="28">
        <f t="shared" si="2"/>
        <v>7900.7599999999993</v>
      </c>
      <c r="E55" s="28">
        <f t="shared" si="2"/>
        <v>4219.2</v>
      </c>
      <c r="F55" s="28">
        <f t="shared" si="2"/>
        <v>4761.7</v>
      </c>
      <c r="G55" s="28">
        <f t="shared" si="2"/>
        <v>3332.56</v>
      </c>
      <c r="H55" s="28">
        <f t="shared" si="2"/>
        <v>2591.73</v>
      </c>
      <c r="I55" s="28">
        <f t="shared" si="2"/>
        <v>136.68</v>
      </c>
      <c r="J55" s="28">
        <f t="shared" si="2"/>
        <v>663.86</v>
      </c>
      <c r="K55" s="28">
        <f t="shared" si="2"/>
        <v>1578.42</v>
      </c>
      <c r="L55" s="28">
        <f t="shared" si="2"/>
        <v>3329.5299999999997</v>
      </c>
      <c r="M55" s="77">
        <f t="shared" si="1"/>
        <v>36263.89</v>
      </c>
      <c r="P55" s="57"/>
    </row>
    <row r="56" spans="2:16" x14ac:dyDescent="0.25">
      <c r="B56" s="69">
        <v>2034</v>
      </c>
      <c r="C56" s="28">
        <f t="shared" si="2"/>
        <v>7915.2</v>
      </c>
      <c r="D56" s="28">
        <f t="shared" si="2"/>
        <v>8176.8399999999992</v>
      </c>
      <c r="E56" s="28">
        <f t="shared" si="2"/>
        <v>4354.8</v>
      </c>
      <c r="F56" s="28">
        <f t="shared" si="2"/>
        <v>4858.5999999999995</v>
      </c>
      <c r="G56" s="28">
        <f t="shared" si="2"/>
        <v>3436.51</v>
      </c>
      <c r="H56" s="28">
        <f t="shared" si="2"/>
        <v>2676.2400000000002</v>
      </c>
      <c r="I56" s="28">
        <f t="shared" si="2"/>
        <v>139.28</v>
      </c>
      <c r="J56" s="28">
        <f t="shared" si="2"/>
        <v>680.58</v>
      </c>
      <c r="K56" s="28">
        <f t="shared" si="2"/>
        <v>1619.86</v>
      </c>
      <c r="L56" s="28">
        <f t="shared" si="2"/>
        <v>3418.5899999999997</v>
      </c>
      <c r="M56" s="77">
        <f t="shared" si="1"/>
        <v>37276.499999999993</v>
      </c>
      <c r="P56" s="57"/>
    </row>
    <row r="57" spans="2:16" x14ac:dyDescent="0.25">
      <c r="B57" s="66">
        <v>2035</v>
      </c>
      <c r="C57" s="67">
        <f t="shared" si="2"/>
        <v>8133.65</v>
      </c>
      <c r="D57" s="67">
        <f t="shared" si="2"/>
        <v>8479.0199999999986</v>
      </c>
      <c r="E57" s="67">
        <f t="shared" si="2"/>
        <v>4510.8</v>
      </c>
      <c r="F57" s="67">
        <f t="shared" si="2"/>
        <v>4986.0999999999995</v>
      </c>
      <c r="G57" s="67">
        <f t="shared" si="2"/>
        <v>3557.4</v>
      </c>
      <c r="H57" s="67">
        <f t="shared" si="2"/>
        <v>2772.9</v>
      </c>
      <c r="I57" s="67">
        <f t="shared" si="2"/>
        <v>142.6</v>
      </c>
      <c r="J57" s="67">
        <f t="shared" si="2"/>
        <v>702.24</v>
      </c>
      <c r="K57" s="67">
        <f t="shared" si="2"/>
        <v>1670.18</v>
      </c>
      <c r="L57" s="67">
        <f t="shared" si="2"/>
        <v>3523.71</v>
      </c>
      <c r="M57" s="80">
        <f t="shared" si="1"/>
        <v>38478.6</v>
      </c>
      <c r="P57" s="57"/>
    </row>
    <row r="58" spans="2:16" x14ac:dyDescent="0.25">
      <c r="B58" s="69">
        <v>2036</v>
      </c>
      <c r="C58" s="28">
        <f t="shared" si="2"/>
        <v>8256.9</v>
      </c>
      <c r="D58" s="28">
        <f t="shared" si="2"/>
        <v>8758</v>
      </c>
      <c r="E58" s="28">
        <f t="shared" si="2"/>
        <v>4639.8</v>
      </c>
      <c r="F58" s="28">
        <f t="shared" si="2"/>
        <v>5059.2</v>
      </c>
      <c r="G58" s="28">
        <f t="shared" si="2"/>
        <v>3653.65</v>
      </c>
      <c r="H58" s="28">
        <f t="shared" si="2"/>
        <v>2853.09</v>
      </c>
      <c r="I58" s="28">
        <f t="shared" si="2"/>
        <v>144.64000000000001</v>
      </c>
      <c r="J58" s="28">
        <f t="shared" si="2"/>
        <v>715.54</v>
      </c>
      <c r="K58" s="28">
        <f t="shared" si="2"/>
        <v>1706.44</v>
      </c>
      <c r="L58" s="28">
        <f t="shared" si="2"/>
        <v>3604.0099999999998</v>
      </c>
      <c r="M58" s="77">
        <f t="shared" si="1"/>
        <v>39391.270000000004</v>
      </c>
      <c r="P58" s="57"/>
    </row>
    <row r="59" spans="2:16" x14ac:dyDescent="0.25">
      <c r="B59" s="69">
        <v>2037</v>
      </c>
      <c r="C59" s="28">
        <f t="shared" ref="C59:L72" si="3">C20*C$37</f>
        <v>8432.85</v>
      </c>
      <c r="D59" s="28">
        <f t="shared" si="3"/>
        <v>9064.24</v>
      </c>
      <c r="E59" s="28">
        <f t="shared" si="3"/>
        <v>4789.2</v>
      </c>
      <c r="F59" s="28">
        <f t="shared" si="3"/>
        <v>5162.05</v>
      </c>
      <c r="G59" s="28">
        <f t="shared" si="3"/>
        <v>3767.61</v>
      </c>
      <c r="H59" s="28">
        <f t="shared" si="3"/>
        <v>2945.9700000000003</v>
      </c>
      <c r="I59" s="28">
        <f t="shared" si="3"/>
        <v>147.36000000000001</v>
      </c>
      <c r="J59" s="28">
        <f t="shared" si="3"/>
        <v>733.78</v>
      </c>
      <c r="K59" s="28">
        <f t="shared" si="3"/>
        <v>1751.58</v>
      </c>
      <c r="L59" s="28">
        <f t="shared" si="3"/>
        <v>3701.1</v>
      </c>
      <c r="M59" s="77">
        <f t="shared" si="1"/>
        <v>40495.74</v>
      </c>
      <c r="P59" s="57"/>
    </row>
    <row r="60" spans="2:16" x14ac:dyDescent="0.25">
      <c r="B60" s="69">
        <v>2038</v>
      </c>
      <c r="C60" s="28">
        <f t="shared" si="3"/>
        <v>8613.0499999999993</v>
      </c>
      <c r="D60" s="28">
        <f t="shared" si="3"/>
        <v>9380.92</v>
      </c>
      <c r="E60" s="28">
        <f t="shared" si="3"/>
        <v>4942.8</v>
      </c>
      <c r="F60" s="28">
        <f t="shared" si="3"/>
        <v>5267.45</v>
      </c>
      <c r="G60" s="28">
        <f t="shared" si="3"/>
        <v>3885.42</v>
      </c>
      <c r="H60" s="28">
        <f t="shared" si="3"/>
        <v>3042.09</v>
      </c>
      <c r="I60" s="28">
        <f t="shared" si="3"/>
        <v>150.16</v>
      </c>
      <c r="J60" s="28">
        <f t="shared" si="3"/>
        <v>752.4</v>
      </c>
      <c r="K60" s="28">
        <f t="shared" si="3"/>
        <v>1798.2</v>
      </c>
      <c r="L60" s="28">
        <f t="shared" si="3"/>
        <v>3800.38</v>
      </c>
      <c r="M60" s="77">
        <f t="shared" si="1"/>
        <v>41632.869999999995</v>
      </c>
      <c r="P60" s="57"/>
    </row>
    <row r="61" spans="2:16" x14ac:dyDescent="0.25">
      <c r="B61" s="69">
        <v>2039</v>
      </c>
      <c r="C61" s="28">
        <f t="shared" si="3"/>
        <v>8796.65</v>
      </c>
      <c r="D61" s="28">
        <f t="shared" si="3"/>
        <v>9708.619999999999</v>
      </c>
      <c r="E61" s="28">
        <f t="shared" si="3"/>
        <v>5101.8</v>
      </c>
      <c r="F61" s="28">
        <f t="shared" si="3"/>
        <v>5374.55</v>
      </c>
      <c r="G61" s="28">
        <f t="shared" si="3"/>
        <v>4006.31</v>
      </c>
      <c r="H61" s="28">
        <f t="shared" si="3"/>
        <v>3140.9100000000003</v>
      </c>
      <c r="I61" s="28">
        <f t="shared" si="3"/>
        <v>153</v>
      </c>
      <c r="J61" s="28">
        <f t="shared" si="3"/>
        <v>771.78</v>
      </c>
      <c r="K61" s="28">
        <f t="shared" si="3"/>
        <v>1845.56</v>
      </c>
      <c r="L61" s="28">
        <f t="shared" si="3"/>
        <v>3901.85</v>
      </c>
      <c r="M61" s="77">
        <f t="shared" si="1"/>
        <v>42801.029999999992</v>
      </c>
      <c r="P61" s="57"/>
    </row>
    <row r="62" spans="2:16" x14ac:dyDescent="0.25">
      <c r="B62" s="66">
        <v>2040</v>
      </c>
      <c r="C62" s="67">
        <f t="shared" si="3"/>
        <v>8888.4499999999989</v>
      </c>
      <c r="D62" s="67">
        <f t="shared" si="3"/>
        <v>10024.14</v>
      </c>
      <c r="E62" s="67">
        <f t="shared" si="3"/>
        <v>5236.8</v>
      </c>
      <c r="F62" s="67">
        <f t="shared" si="3"/>
        <v>5428.95</v>
      </c>
      <c r="G62" s="67">
        <f t="shared" si="3"/>
        <v>4104.87</v>
      </c>
      <c r="H62" s="67">
        <f t="shared" si="3"/>
        <v>3225.42</v>
      </c>
      <c r="I62" s="67">
        <f t="shared" si="3"/>
        <v>154.6</v>
      </c>
      <c r="J62" s="67">
        <f t="shared" si="3"/>
        <v>782.8</v>
      </c>
      <c r="K62" s="67">
        <f t="shared" si="3"/>
        <v>1881.08</v>
      </c>
      <c r="L62" s="67">
        <f t="shared" si="3"/>
        <v>3981.42</v>
      </c>
      <c r="M62" s="80">
        <f t="shared" si="1"/>
        <v>43708.53</v>
      </c>
      <c r="P62" s="57"/>
    </row>
    <row r="63" spans="2:16" x14ac:dyDescent="0.25">
      <c r="B63" s="69">
        <v>2041</v>
      </c>
      <c r="C63" s="28">
        <f t="shared" si="3"/>
        <v>9176.6</v>
      </c>
      <c r="D63" s="28">
        <f t="shared" si="3"/>
        <v>10398.82</v>
      </c>
      <c r="E63" s="28">
        <f t="shared" si="3"/>
        <v>5435.4</v>
      </c>
      <c r="F63" s="28">
        <f t="shared" si="3"/>
        <v>5595.55</v>
      </c>
      <c r="G63" s="28">
        <f t="shared" si="3"/>
        <v>4259.6400000000003</v>
      </c>
      <c r="H63" s="28">
        <f t="shared" si="3"/>
        <v>3348.8100000000004</v>
      </c>
      <c r="I63" s="28">
        <f t="shared" si="3"/>
        <v>158.88</v>
      </c>
      <c r="J63" s="28">
        <f t="shared" si="3"/>
        <v>811.3</v>
      </c>
      <c r="K63" s="28">
        <f t="shared" si="3"/>
        <v>1943.98</v>
      </c>
      <c r="L63" s="28">
        <f t="shared" si="3"/>
        <v>4114.28</v>
      </c>
      <c r="M63" s="77">
        <f t="shared" si="1"/>
        <v>45243.26</v>
      </c>
      <c r="P63" s="57"/>
    </row>
    <row r="64" spans="2:16" x14ac:dyDescent="0.25">
      <c r="B64" s="69">
        <v>2042</v>
      </c>
      <c r="C64" s="28">
        <f t="shared" si="3"/>
        <v>9372.9499999999989</v>
      </c>
      <c r="D64" s="28">
        <f t="shared" si="3"/>
        <v>10762.48</v>
      </c>
      <c r="E64" s="28">
        <f t="shared" si="3"/>
        <v>5610.5999999999995</v>
      </c>
      <c r="F64" s="28">
        <f t="shared" si="3"/>
        <v>5709.45</v>
      </c>
      <c r="G64" s="28">
        <f t="shared" si="3"/>
        <v>4392.8500000000004</v>
      </c>
      <c r="H64" s="28">
        <f t="shared" si="3"/>
        <v>3457.8900000000003</v>
      </c>
      <c r="I64" s="28">
        <f t="shared" si="3"/>
        <v>161.88</v>
      </c>
      <c r="J64" s="28">
        <f t="shared" si="3"/>
        <v>831.82</v>
      </c>
      <c r="K64" s="28">
        <f t="shared" si="3"/>
        <v>1995.04</v>
      </c>
      <c r="L64" s="28">
        <f t="shared" si="3"/>
        <v>4224.51</v>
      </c>
      <c r="M64" s="77">
        <f t="shared" si="1"/>
        <v>46519.47</v>
      </c>
      <c r="P64" s="57"/>
    </row>
    <row r="65" spans="2:16" x14ac:dyDescent="0.25">
      <c r="B65" s="69">
        <v>2043</v>
      </c>
      <c r="C65" s="28">
        <f t="shared" si="3"/>
        <v>9572.6999999999989</v>
      </c>
      <c r="D65" s="28">
        <f t="shared" si="3"/>
        <v>11138.32</v>
      </c>
      <c r="E65" s="28">
        <f t="shared" si="3"/>
        <v>5791.2</v>
      </c>
      <c r="F65" s="28">
        <f t="shared" si="3"/>
        <v>5825.9</v>
      </c>
      <c r="G65" s="28">
        <f t="shared" si="3"/>
        <v>4529.91</v>
      </c>
      <c r="H65" s="28">
        <f t="shared" si="3"/>
        <v>3570.21</v>
      </c>
      <c r="I65" s="28">
        <f t="shared" si="3"/>
        <v>164.96</v>
      </c>
      <c r="J65" s="28">
        <f t="shared" si="3"/>
        <v>853.1</v>
      </c>
      <c r="K65" s="28">
        <f t="shared" si="3"/>
        <v>2047.58</v>
      </c>
      <c r="L65" s="28">
        <f t="shared" si="3"/>
        <v>4337.66</v>
      </c>
      <c r="M65" s="77">
        <f t="shared" si="1"/>
        <v>47831.539999999994</v>
      </c>
      <c r="P65" s="57"/>
    </row>
    <row r="66" spans="2:16" x14ac:dyDescent="0.25">
      <c r="B66" s="69">
        <v>2044</v>
      </c>
      <c r="C66" s="28">
        <f t="shared" si="3"/>
        <v>9776.6999999999989</v>
      </c>
      <c r="D66" s="28">
        <f t="shared" si="3"/>
        <v>11528.08</v>
      </c>
      <c r="E66" s="28">
        <f t="shared" si="3"/>
        <v>5977.2</v>
      </c>
      <c r="F66" s="28">
        <f t="shared" si="3"/>
        <v>5944.9</v>
      </c>
      <c r="G66" s="28">
        <f t="shared" si="3"/>
        <v>4670.82</v>
      </c>
      <c r="H66" s="28">
        <f t="shared" si="3"/>
        <v>3686.5800000000004</v>
      </c>
      <c r="I66" s="28">
        <f t="shared" si="3"/>
        <v>168.08</v>
      </c>
      <c r="J66" s="28">
        <f t="shared" si="3"/>
        <v>874.76</v>
      </c>
      <c r="K66" s="28">
        <f t="shared" si="3"/>
        <v>2101.6</v>
      </c>
      <c r="L66" s="28">
        <f t="shared" si="3"/>
        <v>4453.7299999999996</v>
      </c>
      <c r="M66" s="77">
        <f t="shared" si="1"/>
        <v>49182.45</v>
      </c>
      <c r="P66" s="57"/>
    </row>
    <row r="67" spans="2:16" x14ac:dyDescent="0.25">
      <c r="B67" s="69">
        <v>2045</v>
      </c>
      <c r="C67" s="28">
        <f t="shared" si="3"/>
        <v>9985.7999999999993</v>
      </c>
      <c r="D67" s="28">
        <f t="shared" si="3"/>
        <v>11930.599999999999</v>
      </c>
      <c r="E67" s="28">
        <f t="shared" si="3"/>
        <v>6169.8</v>
      </c>
      <c r="F67" s="28">
        <f t="shared" si="3"/>
        <v>6066.45</v>
      </c>
      <c r="G67" s="28">
        <f t="shared" si="3"/>
        <v>4816.3500000000004</v>
      </c>
      <c r="H67" s="28">
        <f t="shared" si="3"/>
        <v>3806.46</v>
      </c>
      <c r="I67" s="28">
        <f t="shared" si="3"/>
        <v>171.28</v>
      </c>
      <c r="J67" s="28">
        <f t="shared" si="3"/>
        <v>896.8</v>
      </c>
      <c r="K67" s="28">
        <f t="shared" si="3"/>
        <v>2157.1</v>
      </c>
      <c r="L67" s="28">
        <f t="shared" si="3"/>
        <v>4573.45</v>
      </c>
      <c r="M67" s="77">
        <f t="shared" si="1"/>
        <v>50574.089999999989</v>
      </c>
      <c r="P67" s="57"/>
    </row>
    <row r="68" spans="2:16" x14ac:dyDescent="0.25">
      <c r="B68" s="69">
        <v>2046</v>
      </c>
      <c r="C68" s="28">
        <f t="shared" si="3"/>
        <v>10199.15</v>
      </c>
      <c r="D68" s="28">
        <f t="shared" si="3"/>
        <v>12347.619999999999</v>
      </c>
      <c r="E68" s="28">
        <f t="shared" si="3"/>
        <v>6368.4</v>
      </c>
      <c r="F68" s="28">
        <f t="shared" si="3"/>
        <v>6189.7</v>
      </c>
      <c r="G68" s="28">
        <f t="shared" si="3"/>
        <v>4966.5</v>
      </c>
      <c r="H68" s="28">
        <f t="shared" si="3"/>
        <v>3930.3900000000003</v>
      </c>
      <c r="I68" s="28">
        <f t="shared" si="3"/>
        <v>174.52</v>
      </c>
      <c r="J68" s="28">
        <f t="shared" si="3"/>
        <v>919.6</v>
      </c>
      <c r="K68" s="28">
        <f t="shared" si="3"/>
        <v>2214.08</v>
      </c>
      <c r="L68" s="28">
        <f t="shared" si="3"/>
        <v>4696.09</v>
      </c>
      <c r="M68" s="77">
        <f t="shared" si="1"/>
        <v>52006.049999999988</v>
      </c>
      <c r="P68" s="57"/>
    </row>
    <row r="69" spans="2:16" x14ac:dyDescent="0.25">
      <c r="B69" s="69">
        <v>2047</v>
      </c>
      <c r="C69" s="28">
        <f t="shared" si="3"/>
        <v>10416.75</v>
      </c>
      <c r="D69" s="28">
        <f t="shared" si="3"/>
        <v>12779.14</v>
      </c>
      <c r="E69" s="28">
        <f t="shared" si="3"/>
        <v>6573.5999999999995</v>
      </c>
      <c r="F69" s="28">
        <f t="shared" si="3"/>
        <v>6315.5</v>
      </c>
      <c r="G69" s="28">
        <f t="shared" si="3"/>
        <v>5121.2700000000004</v>
      </c>
      <c r="H69" s="28">
        <f t="shared" si="3"/>
        <v>4058.3700000000003</v>
      </c>
      <c r="I69" s="28">
        <f t="shared" si="3"/>
        <v>177.84</v>
      </c>
      <c r="J69" s="28">
        <f t="shared" si="3"/>
        <v>943.16</v>
      </c>
      <c r="K69" s="28">
        <f t="shared" si="3"/>
        <v>2272.54</v>
      </c>
      <c r="L69" s="28">
        <f t="shared" si="3"/>
        <v>4821.6499999999996</v>
      </c>
      <c r="M69" s="77">
        <f t="shared" si="1"/>
        <v>53479.82</v>
      </c>
      <c r="P69" s="57"/>
    </row>
    <row r="70" spans="2:16" x14ac:dyDescent="0.25">
      <c r="B70" s="69">
        <v>2048</v>
      </c>
      <c r="C70" s="28">
        <f t="shared" si="3"/>
        <v>10639.449999999999</v>
      </c>
      <c r="D70" s="28">
        <f t="shared" si="3"/>
        <v>13225.74</v>
      </c>
      <c r="E70" s="28">
        <f t="shared" si="3"/>
        <v>6784.8</v>
      </c>
      <c r="F70" s="28">
        <f t="shared" si="3"/>
        <v>6444.7</v>
      </c>
      <c r="G70" s="28">
        <f t="shared" si="3"/>
        <v>5280.66</v>
      </c>
      <c r="H70" s="28">
        <f t="shared" si="3"/>
        <v>4190.4000000000005</v>
      </c>
      <c r="I70" s="28">
        <f t="shared" si="3"/>
        <v>181.20000000000002</v>
      </c>
      <c r="J70" s="28">
        <f t="shared" si="3"/>
        <v>967.1</v>
      </c>
      <c r="K70" s="28">
        <f t="shared" si="3"/>
        <v>2332.48</v>
      </c>
      <c r="L70" s="28">
        <f t="shared" si="3"/>
        <v>4950.8599999999997</v>
      </c>
      <c r="M70" s="77">
        <f t="shared" si="1"/>
        <v>54997.389999999992</v>
      </c>
      <c r="P70" s="57"/>
    </row>
    <row r="71" spans="2:16" x14ac:dyDescent="0.25">
      <c r="B71" s="69">
        <v>2049</v>
      </c>
      <c r="C71" s="28">
        <f t="shared" si="3"/>
        <v>10866.4</v>
      </c>
      <c r="D71" s="28">
        <f t="shared" si="3"/>
        <v>13687.419999999998</v>
      </c>
      <c r="E71" s="28">
        <f t="shared" si="3"/>
        <v>7003.2</v>
      </c>
      <c r="F71" s="28">
        <f t="shared" si="3"/>
        <v>6575.5999999999995</v>
      </c>
      <c r="G71" s="28">
        <f t="shared" si="3"/>
        <v>5445.4400000000005</v>
      </c>
      <c r="H71" s="28">
        <f t="shared" si="3"/>
        <v>4326.75</v>
      </c>
      <c r="I71" s="28">
        <f t="shared" si="3"/>
        <v>184.64000000000001</v>
      </c>
      <c r="J71" s="28">
        <f t="shared" si="3"/>
        <v>991.42</v>
      </c>
      <c r="K71" s="28">
        <f t="shared" si="3"/>
        <v>2393.9</v>
      </c>
      <c r="L71" s="28">
        <f t="shared" si="3"/>
        <v>5083.72</v>
      </c>
      <c r="M71" s="77">
        <f t="shared" si="1"/>
        <v>56558.490000000005</v>
      </c>
      <c r="P71" s="57"/>
    </row>
    <row r="72" spans="2:16" x14ac:dyDescent="0.25">
      <c r="B72" s="71">
        <v>2050</v>
      </c>
      <c r="C72" s="55">
        <f t="shared" si="3"/>
        <v>11098.449999999999</v>
      </c>
      <c r="D72" s="55">
        <f t="shared" si="3"/>
        <v>14165.919999999998</v>
      </c>
      <c r="E72" s="55">
        <f t="shared" si="3"/>
        <v>7228.2</v>
      </c>
      <c r="F72" s="55">
        <f t="shared" si="3"/>
        <v>6709.9</v>
      </c>
      <c r="G72" s="55">
        <f t="shared" si="3"/>
        <v>5615.6100000000006</v>
      </c>
      <c r="H72" s="55">
        <f t="shared" si="3"/>
        <v>4467.6900000000005</v>
      </c>
      <c r="I72" s="55">
        <f t="shared" si="3"/>
        <v>188.16</v>
      </c>
      <c r="J72" s="55">
        <f t="shared" si="3"/>
        <v>1016.5</v>
      </c>
      <c r="K72" s="55">
        <f t="shared" si="3"/>
        <v>2457.54</v>
      </c>
      <c r="L72" s="55">
        <f t="shared" si="3"/>
        <v>5220.2299999999996</v>
      </c>
      <c r="M72" s="79">
        <f t="shared" si="1"/>
        <v>58168.2</v>
      </c>
      <c r="P72" s="57"/>
    </row>
    <row r="75" spans="2:16" ht="27" x14ac:dyDescent="0.25">
      <c r="B75" s="63" t="s">
        <v>117</v>
      </c>
      <c r="C75" s="64" t="s">
        <v>53</v>
      </c>
      <c r="D75" s="64" t="s">
        <v>54</v>
      </c>
      <c r="E75" s="64" t="s">
        <v>55</v>
      </c>
      <c r="F75" s="64" t="s">
        <v>56</v>
      </c>
      <c r="G75" s="64" t="s">
        <v>57</v>
      </c>
      <c r="H75" s="64" t="s">
        <v>58</v>
      </c>
      <c r="I75" s="64" t="s">
        <v>59</v>
      </c>
      <c r="J75" s="64" t="s">
        <v>60</v>
      </c>
      <c r="K75" s="64" t="s">
        <v>61</v>
      </c>
      <c r="L75" s="64" t="s">
        <v>62</v>
      </c>
      <c r="M75" s="65" t="s">
        <v>121</v>
      </c>
    </row>
    <row r="76" spans="2:16" x14ac:dyDescent="0.25">
      <c r="B76" s="66">
        <v>2020</v>
      </c>
      <c r="C76" s="67">
        <f>C3*C$38</f>
        <v>0</v>
      </c>
      <c r="D76" s="67">
        <f t="shared" ref="D76:L76" si="4">D3*D$38</f>
        <v>435</v>
      </c>
      <c r="E76" s="67">
        <f t="shared" si="4"/>
        <v>0</v>
      </c>
      <c r="F76" s="67">
        <f t="shared" si="4"/>
        <v>3202.5</v>
      </c>
      <c r="G76" s="67">
        <f t="shared" si="4"/>
        <v>0</v>
      </c>
      <c r="H76" s="67">
        <f t="shared" si="4"/>
        <v>0</v>
      </c>
      <c r="I76" s="67">
        <f t="shared" si="4"/>
        <v>0</v>
      </c>
      <c r="J76" s="67">
        <f t="shared" si="4"/>
        <v>337.23</v>
      </c>
      <c r="K76" s="67">
        <f t="shared" si="4"/>
        <v>0</v>
      </c>
      <c r="L76" s="67">
        <f t="shared" si="4"/>
        <v>0</v>
      </c>
      <c r="M76" s="80">
        <f t="shared" ref="M76:M106" si="5">SUM(C76:L76)</f>
        <v>3974.73</v>
      </c>
    </row>
    <row r="77" spans="2:16" x14ac:dyDescent="0.25">
      <c r="B77" s="69">
        <v>2021</v>
      </c>
      <c r="C77" s="28">
        <f t="shared" ref="C77:L77" si="6">C4*C$38</f>
        <v>0</v>
      </c>
      <c r="D77" s="28">
        <f t="shared" si="6"/>
        <v>451.05</v>
      </c>
      <c r="E77" s="28">
        <f t="shared" si="6"/>
        <v>0</v>
      </c>
      <c r="F77" s="28">
        <f t="shared" si="6"/>
        <v>3297.75</v>
      </c>
      <c r="G77" s="28">
        <f t="shared" si="6"/>
        <v>0</v>
      </c>
      <c r="H77" s="28">
        <f t="shared" si="6"/>
        <v>0</v>
      </c>
      <c r="I77" s="28">
        <f t="shared" si="6"/>
        <v>0</v>
      </c>
      <c r="J77" s="28">
        <f t="shared" si="6"/>
        <v>349.11</v>
      </c>
      <c r="K77" s="28">
        <f t="shared" si="6"/>
        <v>0</v>
      </c>
      <c r="L77" s="28">
        <f t="shared" si="6"/>
        <v>0</v>
      </c>
      <c r="M77" s="77">
        <f t="shared" si="5"/>
        <v>4097.91</v>
      </c>
    </row>
    <row r="78" spans="2:16" x14ac:dyDescent="0.25">
      <c r="B78" s="76">
        <v>2022</v>
      </c>
      <c r="C78" s="28">
        <f t="shared" ref="C78:L78" si="7">C5*C$38</f>
        <v>0</v>
      </c>
      <c r="D78" s="28">
        <f t="shared" si="7"/>
        <v>466.8</v>
      </c>
      <c r="E78" s="28">
        <f t="shared" si="7"/>
        <v>0</v>
      </c>
      <c r="F78" s="28">
        <f t="shared" si="7"/>
        <v>3365.25</v>
      </c>
      <c r="G78" s="28">
        <f t="shared" si="7"/>
        <v>0</v>
      </c>
      <c r="H78" s="28">
        <f t="shared" si="7"/>
        <v>0</v>
      </c>
      <c r="I78" s="28">
        <f t="shared" si="7"/>
        <v>0</v>
      </c>
      <c r="J78" s="28">
        <f t="shared" si="7"/>
        <v>358.02000000000004</v>
      </c>
      <c r="K78" s="28">
        <f t="shared" si="7"/>
        <v>0</v>
      </c>
      <c r="L78" s="28">
        <f t="shared" si="7"/>
        <v>0</v>
      </c>
      <c r="M78" s="77">
        <f t="shared" si="5"/>
        <v>4190.0700000000006</v>
      </c>
    </row>
    <row r="79" spans="2:16" x14ac:dyDescent="0.25">
      <c r="B79" s="69">
        <v>2023</v>
      </c>
      <c r="C79" s="28">
        <f t="shared" ref="C79:L79" si="8">C6*C$38</f>
        <v>0</v>
      </c>
      <c r="D79" s="28">
        <f t="shared" si="8"/>
        <v>483.1</v>
      </c>
      <c r="E79" s="28">
        <f t="shared" si="8"/>
        <v>0</v>
      </c>
      <c r="F79" s="28">
        <f t="shared" si="8"/>
        <v>3433.5</v>
      </c>
      <c r="G79" s="28">
        <f t="shared" si="8"/>
        <v>0</v>
      </c>
      <c r="H79" s="28">
        <f t="shared" si="8"/>
        <v>0</v>
      </c>
      <c r="I79" s="28">
        <f t="shared" si="8"/>
        <v>0</v>
      </c>
      <c r="J79" s="28">
        <f t="shared" si="8"/>
        <v>367.20000000000005</v>
      </c>
      <c r="K79" s="28">
        <f t="shared" si="8"/>
        <v>0</v>
      </c>
      <c r="L79" s="28">
        <f t="shared" si="8"/>
        <v>0</v>
      </c>
      <c r="M79" s="77">
        <f t="shared" si="5"/>
        <v>4283.8</v>
      </c>
    </row>
    <row r="80" spans="2:16" x14ac:dyDescent="0.25">
      <c r="B80" s="76">
        <v>2024</v>
      </c>
      <c r="C80" s="28">
        <f t="shared" ref="C80:L80" si="9">C7*C$38</f>
        <v>0</v>
      </c>
      <c r="D80" s="28">
        <f t="shared" si="9"/>
        <v>500</v>
      </c>
      <c r="E80" s="28">
        <f t="shared" si="9"/>
        <v>0</v>
      </c>
      <c r="F80" s="28">
        <f t="shared" si="9"/>
        <v>3504</v>
      </c>
      <c r="G80" s="28">
        <f t="shared" si="9"/>
        <v>0</v>
      </c>
      <c r="H80" s="28">
        <f t="shared" si="9"/>
        <v>0</v>
      </c>
      <c r="I80" s="28">
        <f t="shared" si="9"/>
        <v>0</v>
      </c>
      <c r="J80" s="28">
        <f t="shared" si="9"/>
        <v>376.38000000000005</v>
      </c>
      <c r="K80" s="28">
        <f t="shared" si="9"/>
        <v>0</v>
      </c>
      <c r="L80" s="28">
        <f t="shared" si="9"/>
        <v>0</v>
      </c>
      <c r="M80" s="77">
        <f t="shared" si="5"/>
        <v>4380.38</v>
      </c>
    </row>
    <row r="81" spans="2:13" x14ac:dyDescent="0.25">
      <c r="B81" s="66">
        <v>2025</v>
      </c>
      <c r="C81" s="67">
        <f t="shared" ref="C81:L81" si="10">C8*C$38</f>
        <v>0</v>
      </c>
      <c r="D81" s="67">
        <f t="shared" si="10"/>
        <v>517.9</v>
      </c>
      <c r="E81" s="67">
        <f t="shared" si="10"/>
        <v>0</v>
      </c>
      <c r="F81" s="67">
        <f t="shared" si="10"/>
        <v>3589.5</v>
      </c>
      <c r="G81" s="67">
        <f t="shared" si="10"/>
        <v>0</v>
      </c>
      <c r="H81" s="67">
        <f t="shared" si="10"/>
        <v>0</v>
      </c>
      <c r="I81" s="67">
        <f t="shared" si="10"/>
        <v>0</v>
      </c>
      <c r="J81" s="67">
        <f t="shared" si="10"/>
        <v>387.45000000000005</v>
      </c>
      <c r="K81" s="67">
        <f t="shared" si="10"/>
        <v>0</v>
      </c>
      <c r="L81" s="67">
        <f t="shared" si="10"/>
        <v>0</v>
      </c>
      <c r="M81" s="80">
        <f t="shared" si="5"/>
        <v>4494.8499999999995</v>
      </c>
    </row>
    <row r="82" spans="2:13" x14ac:dyDescent="0.25">
      <c r="B82" s="76">
        <v>2026</v>
      </c>
      <c r="C82" s="28">
        <f t="shared" ref="C82:L82" si="11">C9*C$38</f>
        <v>0</v>
      </c>
      <c r="D82" s="28">
        <f t="shared" si="11"/>
        <v>535.55000000000007</v>
      </c>
      <c r="E82" s="28">
        <f t="shared" si="11"/>
        <v>0</v>
      </c>
      <c r="F82" s="28">
        <f t="shared" si="11"/>
        <v>3648</v>
      </c>
      <c r="G82" s="28">
        <f t="shared" si="11"/>
        <v>0</v>
      </c>
      <c r="H82" s="28">
        <f t="shared" si="11"/>
        <v>0</v>
      </c>
      <c r="I82" s="28">
        <f t="shared" si="11"/>
        <v>0</v>
      </c>
      <c r="J82" s="28">
        <f t="shared" si="11"/>
        <v>395.82000000000005</v>
      </c>
      <c r="K82" s="28">
        <f t="shared" si="11"/>
        <v>0</v>
      </c>
      <c r="L82" s="28">
        <f t="shared" si="11"/>
        <v>0</v>
      </c>
      <c r="M82" s="77">
        <f t="shared" si="5"/>
        <v>4579.37</v>
      </c>
    </row>
    <row r="83" spans="2:13" x14ac:dyDescent="0.25">
      <c r="B83" s="69">
        <v>2027</v>
      </c>
      <c r="C83" s="28">
        <f t="shared" ref="C83:L83" si="12">C10*C$38</f>
        <v>0</v>
      </c>
      <c r="D83" s="28">
        <f t="shared" si="12"/>
        <v>554.25</v>
      </c>
      <c r="E83" s="28">
        <f t="shared" si="12"/>
        <v>0</v>
      </c>
      <c r="F83" s="28">
        <f t="shared" si="12"/>
        <v>3722.25</v>
      </c>
      <c r="G83" s="28">
        <f t="shared" si="12"/>
        <v>0</v>
      </c>
      <c r="H83" s="28">
        <f t="shared" si="12"/>
        <v>0</v>
      </c>
      <c r="I83" s="28">
        <f t="shared" si="12"/>
        <v>0</v>
      </c>
      <c r="J83" s="28">
        <f t="shared" si="12"/>
        <v>405.81</v>
      </c>
      <c r="K83" s="28">
        <f t="shared" si="12"/>
        <v>0</v>
      </c>
      <c r="L83" s="28">
        <f t="shared" si="12"/>
        <v>0</v>
      </c>
      <c r="M83" s="77">
        <f t="shared" si="5"/>
        <v>4682.3100000000004</v>
      </c>
    </row>
    <row r="84" spans="2:13" x14ac:dyDescent="0.25">
      <c r="B84" s="76">
        <v>2028</v>
      </c>
      <c r="C84" s="28">
        <f t="shared" ref="C84:L84" si="13">C11*C$38</f>
        <v>0</v>
      </c>
      <c r="D84" s="28">
        <f t="shared" si="13"/>
        <v>573.6</v>
      </c>
      <c r="E84" s="28">
        <f t="shared" si="13"/>
        <v>0</v>
      </c>
      <c r="F84" s="28">
        <f t="shared" si="13"/>
        <v>3798</v>
      </c>
      <c r="G84" s="28">
        <f t="shared" si="13"/>
        <v>0</v>
      </c>
      <c r="H84" s="28">
        <f t="shared" si="13"/>
        <v>0</v>
      </c>
      <c r="I84" s="28">
        <f t="shared" si="13"/>
        <v>0</v>
      </c>
      <c r="J84" s="28">
        <f t="shared" si="13"/>
        <v>416.07000000000005</v>
      </c>
      <c r="K84" s="28">
        <f t="shared" si="13"/>
        <v>0</v>
      </c>
      <c r="L84" s="28">
        <f t="shared" si="13"/>
        <v>0</v>
      </c>
      <c r="M84" s="77">
        <f t="shared" si="5"/>
        <v>4787.67</v>
      </c>
    </row>
    <row r="85" spans="2:13" x14ac:dyDescent="0.25">
      <c r="B85" s="69">
        <v>2029</v>
      </c>
      <c r="C85" s="28">
        <f t="shared" ref="C85:L85" si="14">C12*C$38</f>
        <v>0</v>
      </c>
      <c r="D85" s="28">
        <f t="shared" si="14"/>
        <v>593.65</v>
      </c>
      <c r="E85" s="28">
        <f t="shared" si="14"/>
        <v>0</v>
      </c>
      <c r="F85" s="28">
        <f t="shared" si="14"/>
        <v>3876</v>
      </c>
      <c r="G85" s="28">
        <f t="shared" si="14"/>
        <v>0</v>
      </c>
      <c r="H85" s="28">
        <f t="shared" si="14"/>
        <v>0</v>
      </c>
      <c r="I85" s="28">
        <f t="shared" si="14"/>
        <v>0</v>
      </c>
      <c r="J85" s="28">
        <f t="shared" si="14"/>
        <v>426.6</v>
      </c>
      <c r="K85" s="28">
        <f t="shared" si="14"/>
        <v>0</v>
      </c>
      <c r="L85" s="28">
        <f t="shared" si="14"/>
        <v>0</v>
      </c>
      <c r="M85" s="77">
        <f t="shared" si="5"/>
        <v>4896.25</v>
      </c>
    </row>
    <row r="86" spans="2:13" x14ac:dyDescent="0.25">
      <c r="B86" s="66">
        <v>2030</v>
      </c>
      <c r="C86" s="67">
        <f t="shared" ref="C86:L86" si="15">C13*C$38</f>
        <v>0</v>
      </c>
      <c r="D86" s="67">
        <f t="shared" si="15"/>
        <v>615.25</v>
      </c>
      <c r="E86" s="67">
        <f t="shared" si="15"/>
        <v>0</v>
      </c>
      <c r="F86" s="67">
        <f t="shared" si="15"/>
        <v>3993</v>
      </c>
      <c r="G86" s="67">
        <f t="shared" si="15"/>
        <v>0</v>
      </c>
      <c r="H86" s="67">
        <f t="shared" si="15"/>
        <v>0</v>
      </c>
      <c r="I86" s="67">
        <f t="shared" si="15"/>
        <v>0</v>
      </c>
      <c r="J86" s="67">
        <f t="shared" si="15"/>
        <v>441.99</v>
      </c>
      <c r="K86" s="67">
        <f t="shared" si="15"/>
        <v>0</v>
      </c>
      <c r="L86" s="67">
        <f t="shared" si="15"/>
        <v>0</v>
      </c>
      <c r="M86" s="80">
        <f t="shared" si="5"/>
        <v>5050.24</v>
      </c>
    </row>
    <row r="87" spans="2:13" x14ac:dyDescent="0.25">
      <c r="B87" s="69">
        <v>2031</v>
      </c>
      <c r="C87" s="28">
        <f t="shared" ref="C87:L87" si="16">C14*C$38</f>
        <v>0</v>
      </c>
      <c r="D87" s="28">
        <f t="shared" si="16"/>
        <v>635.85</v>
      </c>
      <c r="E87" s="28">
        <f t="shared" si="16"/>
        <v>0</v>
      </c>
      <c r="F87" s="28">
        <f t="shared" si="16"/>
        <v>4035</v>
      </c>
      <c r="G87" s="28">
        <f t="shared" si="16"/>
        <v>0</v>
      </c>
      <c r="H87" s="28">
        <f t="shared" si="16"/>
        <v>0</v>
      </c>
      <c r="I87" s="28">
        <f t="shared" si="16"/>
        <v>0</v>
      </c>
      <c r="J87" s="28">
        <f t="shared" si="16"/>
        <v>448.47</v>
      </c>
      <c r="K87" s="28">
        <f t="shared" si="16"/>
        <v>0</v>
      </c>
      <c r="L87" s="28">
        <f t="shared" si="16"/>
        <v>0</v>
      </c>
      <c r="M87" s="77">
        <f t="shared" si="5"/>
        <v>5119.3200000000006</v>
      </c>
    </row>
    <row r="88" spans="2:13" x14ac:dyDescent="0.25">
      <c r="B88" s="76">
        <v>2032</v>
      </c>
      <c r="C88" s="28">
        <f t="shared" ref="C88:L88" si="17">C15*C$38</f>
        <v>0</v>
      </c>
      <c r="D88" s="28">
        <f t="shared" si="17"/>
        <v>658.1</v>
      </c>
      <c r="E88" s="28">
        <f t="shared" si="17"/>
        <v>0</v>
      </c>
      <c r="F88" s="28">
        <f t="shared" si="17"/>
        <v>4117.5</v>
      </c>
      <c r="G88" s="28">
        <f t="shared" si="17"/>
        <v>0</v>
      </c>
      <c r="H88" s="28">
        <f t="shared" si="17"/>
        <v>0</v>
      </c>
      <c r="I88" s="28">
        <f t="shared" si="17"/>
        <v>0</v>
      </c>
      <c r="J88" s="28">
        <f t="shared" si="17"/>
        <v>460.08000000000004</v>
      </c>
      <c r="K88" s="28">
        <f t="shared" si="17"/>
        <v>0</v>
      </c>
      <c r="L88" s="28">
        <f t="shared" si="17"/>
        <v>0</v>
      </c>
      <c r="M88" s="77">
        <f t="shared" si="5"/>
        <v>5235.68</v>
      </c>
    </row>
    <row r="89" spans="2:13" x14ac:dyDescent="0.25">
      <c r="B89" s="69">
        <v>2033</v>
      </c>
      <c r="C89" s="28">
        <f t="shared" ref="C89:L89" si="18">C16*C$38</f>
        <v>0</v>
      </c>
      <c r="D89" s="28">
        <f t="shared" si="18"/>
        <v>681.1</v>
      </c>
      <c r="E89" s="28">
        <f t="shared" si="18"/>
        <v>0</v>
      </c>
      <c r="F89" s="28">
        <f t="shared" si="18"/>
        <v>4201.5</v>
      </c>
      <c r="G89" s="28">
        <f t="shared" si="18"/>
        <v>0</v>
      </c>
      <c r="H89" s="28">
        <f t="shared" si="18"/>
        <v>0</v>
      </c>
      <c r="I89" s="28">
        <f t="shared" si="18"/>
        <v>0</v>
      </c>
      <c r="J89" s="28">
        <f t="shared" si="18"/>
        <v>471.69000000000005</v>
      </c>
      <c r="K89" s="28">
        <f t="shared" si="18"/>
        <v>0</v>
      </c>
      <c r="L89" s="28">
        <f t="shared" si="18"/>
        <v>0</v>
      </c>
      <c r="M89" s="77">
        <f t="shared" si="5"/>
        <v>5354.2900000000009</v>
      </c>
    </row>
    <row r="90" spans="2:13" x14ac:dyDescent="0.25">
      <c r="B90" s="76">
        <v>2034</v>
      </c>
      <c r="C90" s="28">
        <f t="shared" ref="C90:L90" si="19">C17*C$38</f>
        <v>0</v>
      </c>
      <c r="D90" s="28">
        <f t="shared" si="19"/>
        <v>704.90000000000009</v>
      </c>
      <c r="E90" s="28">
        <f t="shared" si="19"/>
        <v>0</v>
      </c>
      <c r="F90" s="28">
        <f t="shared" si="19"/>
        <v>4287</v>
      </c>
      <c r="G90" s="28">
        <f t="shared" si="19"/>
        <v>0</v>
      </c>
      <c r="H90" s="28">
        <f t="shared" si="19"/>
        <v>0</v>
      </c>
      <c r="I90" s="28">
        <f t="shared" si="19"/>
        <v>0</v>
      </c>
      <c r="J90" s="28">
        <f t="shared" si="19"/>
        <v>483.57000000000005</v>
      </c>
      <c r="K90" s="28">
        <f t="shared" si="19"/>
        <v>0</v>
      </c>
      <c r="L90" s="28">
        <f t="shared" si="19"/>
        <v>0</v>
      </c>
      <c r="M90" s="77">
        <f t="shared" si="5"/>
        <v>5475.4699999999993</v>
      </c>
    </row>
    <row r="91" spans="2:13" x14ac:dyDescent="0.25">
      <c r="B91" s="66">
        <v>2035</v>
      </c>
      <c r="C91" s="67">
        <f t="shared" ref="C91:L91" si="20">C18*C$38</f>
        <v>0</v>
      </c>
      <c r="D91" s="67">
        <f t="shared" si="20"/>
        <v>730.95</v>
      </c>
      <c r="E91" s="67">
        <f t="shared" si="20"/>
        <v>0</v>
      </c>
      <c r="F91" s="67">
        <f t="shared" si="20"/>
        <v>4399.5</v>
      </c>
      <c r="G91" s="67">
        <f t="shared" si="20"/>
        <v>0</v>
      </c>
      <c r="H91" s="67">
        <f t="shared" si="20"/>
        <v>0</v>
      </c>
      <c r="I91" s="67">
        <f t="shared" si="20"/>
        <v>0</v>
      </c>
      <c r="J91" s="67">
        <f t="shared" si="20"/>
        <v>498.96000000000004</v>
      </c>
      <c r="K91" s="67">
        <f t="shared" si="20"/>
        <v>0</v>
      </c>
      <c r="L91" s="67">
        <f t="shared" si="20"/>
        <v>0</v>
      </c>
      <c r="M91" s="80">
        <f t="shared" si="5"/>
        <v>5629.41</v>
      </c>
    </row>
    <row r="92" spans="2:13" x14ac:dyDescent="0.25">
      <c r="B92" s="76">
        <v>2036</v>
      </c>
      <c r="C92" s="28">
        <f t="shared" ref="C92:L92" si="21">C19*C$38</f>
        <v>0</v>
      </c>
      <c r="D92" s="28">
        <f t="shared" si="21"/>
        <v>755</v>
      </c>
      <c r="E92" s="28">
        <f t="shared" si="21"/>
        <v>0</v>
      </c>
      <c r="F92" s="28">
        <f t="shared" si="21"/>
        <v>4464</v>
      </c>
      <c r="G92" s="28">
        <f t="shared" si="21"/>
        <v>0</v>
      </c>
      <c r="H92" s="28">
        <f t="shared" si="21"/>
        <v>0</v>
      </c>
      <c r="I92" s="28">
        <f t="shared" si="21"/>
        <v>0</v>
      </c>
      <c r="J92" s="28">
        <f t="shared" si="21"/>
        <v>508.41</v>
      </c>
      <c r="K92" s="28">
        <f t="shared" si="21"/>
        <v>0</v>
      </c>
      <c r="L92" s="28">
        <f t="shared" si="21"/>
        <v>0</v>
      </c>
      <c r="M92" s="77">
        <f t="shared" si="5"/>
        <v>5727.41</v>
      </c>
    </row>
    <row r="93" spans="2:13" x14ac:dyDescent="0.25">
      <c r="B93" s="69">
        <v>2037</v>
      </c>
      <c r="C93" s="28">
        <f t="shared" ref="C93:L93" si="22">C20*C$38</f>
        <v>0</v>
      </c>
      <c r="D93" s="28">
        <f t="shared" si="22"/>
        <v>781.40000000000009</v>
      </c>
      <c r="E93" s="28">
        <f t="shared" si="22"/>
        <v>0</v>
      </c>
      <c r="F93" s="28">
        <f t="shared" si="22"/>
        <v>4554.75</v>
      </c>
      <c r="G93" s="28">
        <f t="shared" si="22"/>
        <v>0</v>
      </c>
      <c r="H93" s="28">
        <f t="shared" si="22"/>
        <v>0</v>
      </c>
      <c r="I93" s="28">
        <f t="shared" si="22"/>
        <v>0</v>
      </c>
      <c r="J93" s="28">
        <f t="shared" si="22"/>
        <v>521.37</v>
      </c>
      <c r="K93" s="28">
        <f t="shared" si="22"/>
        <v>0</v>
      </c>
      <c r="L93" s="28">
        <f t="shared" si="22"/>
        <v>0</v>
      </c>
      <c r="M93" s="77">
        <f t="shared" si="5"/>
        <v>5857.5199999999995</v>
      </c>
    </row>
    <row r="94" spans="2:13" x14ac:dyDescent="0.25">
      <c r="B94" s="76">
        <v>2038</v>
      </c>
      <c r="C94" s="28">
        <f t="shared" ref="C94:L94" si="23">C21*C$38</f>
        <v>0</v>
      </c>
      <c r="D94" s="28">
        <f t="shared" si="23"/>
        <v>808.7</v>
      </c>
      <c r="E94" s="28">
        <f t="shared" si="23"/>
        <v>0</v>
      </c>
      <c r="F94" s="28">
        <f t="shared" si="23"/>
        <v>4647.75</v>
      </c>
      <c r="G94" s="28">
        <f t="shared" si="23"/>
        <v>0</v>
      </c>
      <c r="H94" s="28">
        <f t="shared" si="23"/>
        <v>0</v>
      </c>
      <c r="I94" s="28">
        <f t="shared" si="23"/>
        <v>0</v>
      </c>
      <c r="J94" s="28">
        <f t="shared" si="23"/>
        <v>534.6</v>
      </c>
      <c r="K94" s="28">
        <f t="shared" si="23"/>
        <v>0</v>
      </c>
      <c r="L94" s="28">
        <f t="shared" si="23"/>
        <v>0</v>
      </c>
      <c r="M94" s="77">
        <f t="shared" si="5"/>
        <v>5991.05</v>
      </c>
    </row>
    <row r="95" spans="2:13" x14ac:dyDescent="0.25">
      <c r="B95" s="69">
        <v>2039</v>
      </c>
      <c r="C95" s="28">
        <f t="shared" ref="C95:L95" si="24">C22*C$38</f>
        <v>0</v>
      </c>
      <c r="D95" s="28">
        <f t="shared" si="24"/>
        <v>836.95</v>
      </c>
      <c r="E95" s="28">
        <f t="shared" si="24"/>
        <v>0</v>
      </c>
      <c r="F95" s="28">
        <f t="shared" si="24"/>
        <v>4742.25</v>
      </c>
      <c r="G95" s="28">
        <f t="shared" si="24"/>
        <v>0</v>
      </c>
      <c r="H95" s="28">
        <f t="shared" si="24"/>
        <v>0</v>
      </c>
      <c r="I95" s="28">
        <f t="shared" si="24"/>
        <v>0</v>
      </c>
      <c r="J95" s="28">
        <f t="shared" si="24"/>
        <v>548.37</v>
      </c>
      <c r="K95" s="28">
        <f t="shared" si="24"/>
        <v>0</v>
      </c>
      <c r="L95" s="28">
        <f t="shared" si="24"/>
        <v>0</v>
      </c>
      <c r="M95" s="77">
        <f t="shared" si="5"/>
        <v>6127.57</v>
      </c>
    </row>
    <row r="96" spans="2:13" x14ac:dyDescent="0.25">
      <c r="B96" s="66">
        <v>2040</v>
      </c>
      <c r="C96" s="67">
        <f t="shared" ref="C96:L96" si="25">C23*C$38</f>
        <v>0</v>
      </c>
      <c r="D96" s="67">
        <f t="shared" si="25"/>
        <v>864.15000000000009</v>
      </c>
      <c r="E96" s="67">
        <f t="shared" si="25"/>
        <v>0</v>
      </c>
      <c r="F96" s="67">
        <f t="shared" si="25"/>
        <v>4790.25</v>
      </c>
      <c r="G96" s="67">
        <f t="shared" si="25"/>
        <v>0</v>
      </c>
      <c r="H96" s="67">
        <f t="shared" si="25"/>
        <v>0</v>
      </c>
      <c r="I96" s="67">
        <f t="shared" si="25"/>
        <v>0</v>
      </c>
      <c r="J96" s="67">
        <f t="shared" si="25"/>
        <v>556.20000000000005</v>
      </c>
      <c r="K96" s="67">
        <f t="shared" si="25"/>
        <v>0</v>
      </c>
      <c r="L96" s="67">
        <f t="shared" si="25"/>
        <v>0</v>
      </c>
      <c r="M96" s="80">
        <f t="shared" si="5"/>
        <v>6210.5999999999995</v>
      </c>
    </row>
    <row r="97" spans="2:20" x14ac:dyDescent="0.25">
      <c r="B97" s="69">
        <v>2041</v>
      </c>
      <c r="C97" s="28">
        <f t="shared" ref="C97:L97" si="26">C24*C$38</f>
        <v>0</v>
      </c>
      <c r="D97" s="28">
        <f t="shared" si="26"/>
        <v>896.45</v>
      </c>
      <c r="E97" s="28">
        <f t="shared" si="26"/>
        <v>0</v>
      </c>
      <c r="F97" s="28">
        <f t="shared" si="26"/>
        <v>4937.25</v>
      </c>
      <c r="G97" s="28">
        <f t="shared" si="26"/>
        <v>0</v>
      </c>
      <c r="H97" s="28">
        <f t="shared" si="26"/>
        <v>0</v>
      </c>
      <c r="I97" s="28">
        <f t="shared" si="26"/>
        <v>0</v>
      </c>
      <c r="J97" s="28">
        <f t="shared" si="26"/>
        <v>576.45000000000005</v>
      </c>
      <c r="K97" s="28">
        <f t="shared" si="26"/>
        <v>0</v>
      </c>
      <c r="L97" s="28">
        <f t="shared" si="26"/>
        <v>0</v>
      </c>
      <c r="M97" s="77">
        <f t="shared" si="5"/>
        <v>6410.15</v>
      </c>
    </row>
    <row r="98" spans="2:20" x14ac:dyDescent="0.25">
      <c r="B98" s="76">
        <v>2042</v>
      </c>
      <c r="C98" s="28">
        <f t="shared" ref="C98:L98" si="27">C25*C$38</f>
        <v>0</v>
      </c>
      <c r="D98" s="28">
        <f t="shared" si="27"/>
        <v>927.80000000000007</v>
      </c>
      <c r="E98" s="28">
        <f t="shared" si="27"/>
        <v>0</v>
      </c>
      <c r="F98" s="28">
        <f t="shared" si="27"/>
        <v>5037.75</v>
      </c>
      <c r="G98" s="28">
        <f t="shared" si="27"/>
        <v>0</v>
      </c>
      <c r="H98" s="28">
        <f t="shared" si="27"/>
        <v>0</v>
      </c>
      <c r="I98" s="28">
        <f t="shared" si="27"/>
        <v>0</v>
      </c>
      <c r="J98" s="28">
        <f t="shared" si="27"/>
        <v>591.03000000000009</v>
      </c>
      <c r="K98" s="28">
        <f t="shared" si="27"/>
        <v>0</v>
      </c>
      <c r="L98" s="28">
        <f t="shared" si="27"/>
        <v>0</v>
      </c>
      <c r="M98" s="77">
        <f t="shared" si="5"/>
        <v>6556.58</v>
      </c>
    </row>
    <row r="99" spans="2:20" x14ac:dyDescent="0.25">
      <c r="B99" s="69">
        <v>2043</v>
      </c>
      <c r="C99" s="28">
        <f t="shared" ref="C99:L99" si="28">C26*C$38</f>
        <v>0</v>
      </c>
      <c r="D99" s="28">
        <f t="shared" si="28"/>
        <v>960.2</v>
      </c>
      <c r="E99" s="28">
        <f t="shared" si="28"/>
        <v>0</v>
      </c>
      <c r="F99" s="28">
        <f t="shared" si="28"/>
        <v>5140.5</v>
      </c>
      <c r="G99" s="28">
        <f t="shared" si="28"/>
        <v>0</v>
      </c>
      <c r="H99" s="28">
        <f t="shared" si="28"/>
        <v>0</v>
      </c>
      <c r="I99" s="28">
        <f t="shared" si="28"/>
        <v>0</v>
      </c>
      <c r="J99" s="28">
        <f t="shared" si="28"/>
        <v>606.15000000000009</v>
      </c>
      <c r="K99" s="28">
        <f t="shared" si="28"/>
        <v>0</v>
      </c>
      <c r="L99" s="28">
        <f t="shared" si="28"/>
        <v>0</v>
      </c>
      <c r="M99" s="77">
        <f t="shared" si="5"/>
        <v>6706.85</v>
      </c>
    </row>
    <row r="100" spans="2:20" x14ac:dyDescent="0.25">
      <c r="B100" s="76">
        <v>2044</v>
      </c>
      <c r="C100" s="28">
        <f t="shared" ref="C100:L100" si="29">C27*C$38</f>
        <v>0</v>
      </c>
      <c r="D100" s="28">
        <f t="shared" si="29"/>
        <v>993.80000000000007</v>
      </c>
      <c r="E100" s="28">
        <f t="shared" si="29"/>
        <v>0</v>
      </c>
      <c r="F100" s="28">
        <f t="shared" si="29"/>
        <v>5245.5</v>
      </c>
      <c r="G100" s="28">
        <f t="shared" si="29"/>
        <v>0</v>
      </c>
      <c r="H100" s="28">
        <f t="shared" si="29"/>
        <v>0</v>
      </c>
      <c r="I100" s="28">
        <f t="shared" si="29"/>
        <v>0</v>
      </c>
      <c r="J100" s="28">
        <f t="shared" si="29"/>
        <v>621.54000000000008</v>
      </c>
      <c r="K100" s="28">
        <f t="shared" si="29"/>
        <v>0</v>
      </c>
      <c r="L100" s="28">
        <f t="shared" si="29"/>
        <v>0</v>
      </c>
      <c r="M100" s="77">
        <f t="shared" si="5"/>
        <v>6860.84</v>
      </c>
    </row>
    <row r="101" spans="2:20" x14ac:dyDescent="0.25">
      <c r="B101" s="69">
        <v>2045</v>
      </c>
      <c r="C101" s="28">
        <f t="shared" ref="C101:L101" si="30">C28*C$38</f>
        <v>0</v>
      </c>
      <c r="D101" s="28">
        <f t="shared" si="30"/>
        <v>1028.5</v>
      </c>
      <c r="E101" s="28">
        <f t="shared" si="30"/>
        <v>0</v>
      </c>
      <c r="F101" s="28">
        <f t="shared" si="30"/>
        <v>5352.75</v>
      </c>
      <c r="G101" s="28">
        <f t="shared" si="30"/>
        <v>0</v>
      </c>
      <c r="H101" s="28">
        <f t="shared" si="30"/>
        <v>0</v>
      </c>
      <c r="I101" s="28">
        <f t="shared" si="30"/>
        <v>0</v>
      </c>
      <c r="J101" s="28">
        <f t="shared" si="30"/>
        <v>637.20000000000005</v>
      </c>
      <c r="K101" s="28">
        <f t="shared" si="30"/>
        <v>0</v>
      </c>
      <c r="L101" s="28">
        <f t="shared" si="30"/>
        <v>0</v>
      </c>
      <c r="M101" s="77">
        <f t="shared" si="5"/>
        <v>7018.45</v>
      </c>
    </row>
    <row r="102" spans="2:20" x14ac:dyDescent="0.25">
      <c r="B102" s="76">
        <v>2046</v>
      </c>
      <c r="C102" s="28">
        <f t="shared" ref="C102:L102" si="31">C29*C$38</f>
        <v>0</v>
      </c>
      <c r="D102" s="28">
        <f t="shared" si="31"/>
        <v>1064.45</v>
      </c>
      <c r="E102" s="28">
        <f t="shared" si="31"/>
        <v>0</v>
      </c>
      <c r="F102" s="28">
        <f t="shared" si="31"/>
        <v>5461.5</v>
      </c>
      <c r="G102" s="28">
        <f t="shared" si="31"/>
        <v>0</v>
      </c>
      <c r="H102" s="28">
        <f t="shared" si="31"/>
        <v>0</v>
      </c>
      <c r="I102" s="28">
        <f t="shared" si="31"/>
        <v>0</v>
      </c>
      <c r="J102" s="28">
        <f t="shared" si="31"/>
        <v>653.40000000000009</v>
      </c>
      <c r="K102" s="28">
        <f t="shared" si="31"/>
        <v>0</v>
      </c>
      <c r="L102" s="28">
        <f t="shared" si="31"/>
        <v>0</v>
      </c>
      <c r="M102" s="77">
        <f t="shared" si="5"/>
        <v>7179.35</v>
      </c>
    </row>
    <row r="103" spans="2:20" x14ac:dyDescent="0.25">
      <c r="B103" s="69">
        <v>2047</v>
      </c>
      <c r="C103" s="28">
        <f t="shared" ref="C103:L103" si="32">C30*C$38</f>
        <v>0</v>
      </c>
      <c r="D103" s="28">
        <f t="shared" si="32"/>
        <v>1101.6500000000001</v>
      </c>
      <c r="E103" s="28">
        <f t="shared" si="32"/>
        <v>0</v>
      </c>
      <c r="F103" s="28">
        <f t="shared" si="32"/>
        <v>5572.5</v>
      </c>
      <c r="G103" s="28">
        <f t="shared" si="32"/>
        <v>0</v>
      </c>
      <c r="H103" s="28">
        <f t="shared" si="32"/>
        <v>0</v>
      </c>
      <c r="I103" s="28">
        <f t="shared" si="32"/>
        <v>0</v>
      </c>
      <c r="J103" s="28">
        <f t="shared" si="32"/>
        <v>670.1400000000001</v>
      </c>
      <c r="K103" s="28">
        <f t="shared" si="32"/>
        <v>0</v>
      </c>
      <c r="L103" s="28">
        <f t="shared" si="32"/>
        <v>0</v>
      </c>
      <c r="M103" s="77">
        <f t="shared" si="5"/>
        <v>7344.29</v>
      </c>
    </row>
    <row r="104" spans="2:20" x14ac:dyDescent="0.25">
      <c r="B104" s="76">
        <v>2048</v>
      </c>
      <c r="C104" s="28">
        <f t="shared" ref="C104:L104" si="33">C31*C$38</f>
        <v>0</v>
      </c>
      <c r="D104" s="28">
        <f t="shared" si="33"/>
        <v>1140.1500000000001</v>
      </c>
      <c r="E104" s="28">
        <f t="shared" si="33"/>
        <v>0</v>
      </c>
      <c r="F104" s="28">
        <f t="shared" si="33"/>
        <v>5686.5</v>
      </c>
      <c r="G104" s="28">
        <f t="shared" si="33"/>
        <v>0</v>
      </c>
      <c r="H104" s="28">
        <f t="shared" si="33"/>
        <v>0</v>
      </c>
      <c r="I104" s="28">
        <f t="shared" si="33"/>
        <v>0</v>
      </c>
      <c r="J104" s="28">
        <f t="shared" si="33"/>
        <v>687.15000000000009</v>
      </c>
      <c r="K104" s="28">
        <f t="shared" si="33"/>
        <v>0</v>
      </c>
      <c r="L104" s="28">
        <f t="shared" si="33"/>
        <v>0</v>
      </c>
      <c r="M104" s="77">
        <f t="shared" si="5"/>
        <v>7513.7999999999993</v>
      </c>
    </row>
    <row r="105" spans="2:20" x14ac:dyDescent="0.25">
      <c r="B105" s="69">
        <v>2049</v>
      </c>
      <c r="C105" s="28">
        <f t="shared" ref="C105:L105" si="34">C32*C$38</f>
        <v>0</v>
      </c>
      <c r="D105" s="28">
        <f t="shared" si="34"/>
        <v>1179.95</v>
      </c>
      <c r="E105" s="28">
        <f t="shared" si="34"/>
        <v>0</v>
      </c>
      <c r="F105" s="28">
        <f t="shared" si="34"/>
        <v>5802</v>
      </c>
      <c r="G105" s="28">
        <f t="shared" si="34"/>
        <v>0</v>
      </c>
      <c r="H105" s="28">
        <f t="shared" si="34"/>
        <v>0</v>
      </c>
      <c r="I105" s="28">
        <f t="shared" si="34"/>
        <v>0</v>
      </c>
      <c r="J105" s="28">
        <f t="shared" si="34"/>
        <v>704.43000000000006</v>
      </c>
      <c r="K105" s="28">
        <f t="shared" si="34"/>
        <v>0</v>
      </c>
      <c r="L105" s="28">
        <f t="shared" si="34"/>
        <v>0</v>
      </c>
      <c r="M105" s="77">
        <f t="shared" si="5"/>
        <v>7686.38</v>
      </c>
    </row>
    <row r="106" spans="2:20" x14ac:dyDescent="0.25">
      <c r="B106" s="78">
        <v>2050</v>
      </c>
      <c r="C106" s="55">
        <f t="shared" ref="C106:L106" si="35">C33*C$38</f>
        <v>0</v>
      </c>
      <c r="D106" s="55">
        <f t="shared" si="35"/>
        <v>1221.2</v>
      </c>
      <c r="E106" s="55">
        <f t="shared" si="35"/>
        <v>0</v>
      </c>
      <c r="F106" s="55">
        <f t="shared" si="35"/>
        <v>5920.5</v>
      </c>
      <c r="G106" s="55">
        <f t="shared" si="35"/>
        <v>0</v>
      </c>
      <c r="H106" s="55">
        <f t="shared" si="35"/>
        <v>0</v>
      </c>
      <c r="I106" s="55">
        <f t="shared" si="35"/>
        <v>0</v>
      </c>
      <c r="J106" s="55">
        <f t="shared" si="35"/>
        <v>722.25</v>
      </c>
      <c r="K106" s="55">
        <f t="shared" si="35"/>
        <v>0</v>
      </c>
      <c r="L106" s="55">
        <f t="shared" si="35"/>
        <v>0</v>
      </c>
      <c r="M106" s="79">
        <f t="shared" si="5"/>
        <v>7863.95</v>
      </c>
    </row>
    <row r="111" spans="2:20" ht="27" customHeight="1" x14ac:dyDescent="0.25">
      <c r="R111" s="74" t="s">
        <v>135</v>
      </c>
      <c r="S111" s="74" t="s">
        <v>131</v>
      </c>
      <c r="T111" s="74" t="s">
        <v>132</v>
      </c>
    </row>
    <row r="112" spans="2:20" ht="17.45" customHeight="1" x14ac:dyDescent="0.25">
      <c r="R112" s="58">
        <v>69849</v>
      </c>
      <c r="S112" s="58">
        <v>32971846</v>
      </c>
      <c r="T112" s="28">
        <f>ROUND(R112*100000/S112,1)</f>
        <v>211.8</v>
      </c>
    </row>
    <row r="113" spans="18:20" ht="17.45" customHeight="1" x14ac:dyDescent="0.25">
      <c r="R113" s="58">
        <v>80880</v>
      </c>
      <c r="S113" s="58">
        <v>34517495</v>
      </c>
      <c r="T113" s="28">
        <f t="shared" ref="T113:T116" si="36">ROUND(R113*100000/S113,1)</f>
        <v>234.3</v>
      </c>
    </row>
    <row r="114" spans="18:20" ht="17.45" customHeight="1" x14ac:dyDescent="0.25">
      <c r="R114" s="58">
        <v>93328</v>
      </c>
      <c r="S114" s="58">
        <v>36030592</v>
      </c>
      <c r="T114" s="28">
        <f t="shared" si="36"/>
        <v>259</v>
      </c>
    </row>
    <row r="115" spans="18:20" ht="17.45" customHeight="1" x14ac:dyDescent="0.25">
      <c r="R115" s="58">
        <v>107297</v>
      </c>
      <c r="S115" s="58">
        <v>37387960</v>
      </c>
      <c r="T115" s="28">
        <f t="shared" si="36"/>
        <v>287</v>
      </c>
    </row>
    <row r="116" spans="18:20" ht="17.45" customHeight="1" x14ac:dyDescent="0.25">
      <c r="R116" s="58">
        <v>122544</v>
      </c>
      <c r="S116" s="58">
        <v>38552106</v>
      </c>
      <c r="T116" s="28">
        <f t="shared" si="36"/>
        <v>317.89999999999998</v>
      </c>
    </row>
  </sheetData>
  <pageMargins left="0.7" right="0.7" top="0.75" bottom="0.75" header="0.3" footer="0.3"/>
  <pageSetup paperSize="9"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F6CA-C0D8-47EB-B4F9-67C5E47E324A}">
  <dimension ref="B2:AE34"/>
  <sheetViews>
    <sheetView tabSelected="1" workbookViewId="0">
      <selection activeCell="M4" sqref="M4:M31"/>
    </sheetView>
  </sheetViews>
  <sheetFormatPr baseColWidth="10" defaultRowHeight="15" x14ac:dyDescent="0.25"/>
  <cols>
    <col min="1" max="1" width="4.140625" customWidth="1"/>
    <col min="3" max="3" width="9.7109375" customWidth="1"/>
    <col min="4" max="4" width="4.5703125" customWidth="1"/>
    <col min="5" max="5" width="6.5703125" customWidth="1"/>
    <col min="7" max="7" width="9.7109375" customWidth="1"/>
    <col min="9" max="9" width="12.7109375" customWidth="1"/>
    <col min="10" max="11" width="11.42578125" customWidth="1"/>
    <col min="12" max="12" width="11.140625" customWidth="1"/>
    <col min="13" max="13" width="12.7109375" customWidth="1"/>
    <col min="14" max="14" width="11.7109375" customWidth="1"/>
    <col min="15" max="15" width="11.5703125" customWidth="1"/>
  </cols>
  <sheetData>
    <row r="2" spans="2:15" s="14" customFormat="1" x14ac:dyDescent="0.25">
      <c r="H2" s="143" t="s">
        <v>136</v>
      </c>
      <c r="I2" s="143"/>
      <c r="J2" s="143"/>
      <c r="K2" s="143"/>
      <c r="L2" s="144" t="s">
        <v>137</v>
      </c>
      <c r="M2" s="144"/>
      <c r="N2" s="144"/>
      <c r="O2" s="144"/>
    </row>
    <row r="3" spans="2:15" s="8" customFormat="1" ht="45" x14ac:dyDescent="0.25">
      <c r="E3" s="139" t="s">
        <v>110</v>
      </c>
      <c r="F3" s="139" t="s">
        <v>134</v>
      </c>
      <c r="G3" s="140" t="s">
        <v>115</v>
      </c>
      <c r="H3" s="141" t="s">
        <v>138</v>
      </c>
      <c r="I3" s="141" t="s">
        <v>64</v>
      </c>
      <c r="J3" s="141" t="s">
        <v>139</v>
      </c>
      <c r="K3" s="141" t="s">
        <v>140</v>
      </c>
      <c r="L3" s="142" t="s">
        <v>138</v>
      </c>
      <c r="M3" s="142" t="s">
        <v>64</v>
      </c>
      <c r="N3" s="142" t="s">
        <v>141</v>
      </c>
      <c r="O3" s="142" t="s">
        <v>142</v>
      </c>
    </row>
    <row r="4" spans="2:15" x14ac:dyDescent="0.25">
      <c r="E4" s="28">
        <v>2022</v>
      </c>
      <c r="F4" s="58">
        <v>33396698</v>
      </c>
      <c r="G4" s="59">
        <v>30</v>
      </c>
      <c r="H4" s="60">
        <f>ROUND(F4*$C$8,0)</f>
        <v>34065</v>
      </c>
      <c r="I4" s="60">
        <f>H4*$C$9</f>
        <v>681300</v>
      </c>
      <c r="J4" s="60">
        <f>ROUND(I4/($C$5*$C$6),0)</f>
        <v>47</v>
      </c>
      <c r="K4" s="60">
        <f>J4-G4</f>
        <v>17</v>
      </c>
      <c r="L4" s="61">
        <f>VLOOKUP(E4,Tabla2[],12,FALSE)</f>
        <v>26838.659999999996</v>
      </c>
      <c r="M4" s="62">
        <f>L4*$C$9</f>
        <v>536773.19999999995</v>
      </c>
      <c r="N4" s="62">
        <f>ROUND(M4/($C$5*$C$6),0)</f>
        <v>37</v>
      </c>
      <c r="O4" s="62">
        <f>N4-G4</f>
        <v>7</v>
      </c>
    </row>
    <row r="5" spans="2:15" x14ac:dyDescent="0.25">
      <c r="B5" t="s">
        <v>143</v>
      </c>
      <c r="C5">
        <v>240</v>
      </c>
      <c r="D5" s="57"/>
      <c r="E5" s="28">
        <v>2023</v>
      </c>
      <c r="F5" s="58">
        <v>33966046</v>
      </c>
      <c r="G5" s="59">
        <v>30</v>
      </c>
      <c r="H5" s="60">
        <f t="shared" ref="H5:H32" si="0">ROUND(F5*$C$8,0)</f>
        <v>34645</v>
      </c>
      <c r="I5" s="60">
        <f t="shared" ref="I5:I32" si="1">H5*$C$9</f>
        <v>692900</v>
      </c>
      <c r="J5" s="60">
        <f t="shared" ref="J5:J32" si="2">ROUND(I5/($C$5*$C$6),0)</f>
        <v>48</v>
      </c>
      <c r="K5" s="60">
        <f t="shared" ref="K5:K32" si="3">J5-G5</f>
        <v>18</v>
      </c>
      <c r="L5" s="61">
        <f>VLOOKUP(E5,Tabla2[],12,FALSE)</f>
        <v>27577.59</v>
      </c>
      <c r="M5" s="62">
        <f t="shared" ref="M5:M32" si="4">L5*$C$9</f>
        <v>551551.80000000005</v>
      </c>
      <c r="N5" s="62">
        <f t="shared" ref="N5:N32" si="5">ROUND(M5/($C$5*$C$6),0)</f>
        <v>38</v>
      </c>
      <c r="O5" s="62">
        <f t="shared" ref="O5:O32" si="6">N5-G5</f>
        <v>8</v>
      </c>
    </row>
    <row r="6" spans="2:15" x14ac:dyDescent="0.25">
      <c r="B6" t="s">
        <v>144</v>
      </c>
      <c r="C6">
        <v>60</v>
      </c>
      <c r="D6" s="57"/>
      <c r="E6" s="28">
        <v>2024</v>
      </c>
      <c r="F6" s="58">
        <v>34236198</v>
      </c>
      <c r="G6" s="59">
        <v>30</v>
      </c>
      <c r="H6" s="60">
        <f t="shared" si="0"/>
        <v>34921</v>
      </c>
      <c r="I6" s="60">
        <f t="shared" si="1"/>
        <v>698420</v>
      </c>
      <c r="J6" s="60">
        <f t="shared" si="2"/>
        <v>49</v>
      </c>
      <c r="K6" s="60">
        <f t="shared" si="3"/>
        <v>19</v>
      </c>
      <c r="L6" s="61">
        <f>VLOOKUP(E6,Tabla2[],12,FALSE)</f>
        <v>28340.609999999997</v>
      </c>
      <c r="M6" s="62">
        <f t="shared" si="4"/>
        <v>566812.19999999995</v>
      </c>
      <c r="N6" s="62">
        <f t="shared" si="5"/>
        <v>39</v>
      </c>
      <c r="O6" s="62">
        <f t="shared" si="6"/>
        <v>9</v>
      </c>
    </row>
    <row r="7" spans="2:15" x14ac:dyDescent="0.25">
      <c r="D7" s="57"/>
      <c r="E7" s="28">
        <v>2025</v>
      </c>
      <c r="F7" s="58">
        <v>34517495</v>
      </c>
      <c r="G7" s="59">
        <v>30</v>
      </c>
      <c r="H7" s="60">
        <f t="shared" si="0"/>
        <v>35208</v>
      </c>
      <c r="I7" s="60">
        <f t="shared" si="1"/>
        <v>704160</v>
      </c>
      <c r="J7" s="60">
        <f t="shared" si="2"/>
        <v>49</v>
      </c>
      <c r="K7" s="60">
        <f t="shared" si="3"/>
        <v>19</v>
      </c>
      <c r="L7" s="61">
        <f>VLOOKUP(E7,Tabla2[],12,FALSE)</f>
        <v>29199.31</v>
      </c>
      <c r="M7" s="62">
        <f t="shared" si="4"/>
        <v>583986.20000000007</v>
      </c>
      <c r="N7" s="62">
        <f t="shared" si="5"/>
        <v>41</v>
      </c>
      <c r="O7" s="62">
        <f t="shared" si="6"/>
        <v>11</v>
      </c>
    </row>
    <row r="8" spans="2:15" x14ac:dyDescent="0.25">
      <c r="B8" t="s">
        <v>145</v>
      </c>
      <c r="C8" s="75">
        <f>102/100000</f>
        <v>1.0200000000000001E-3</v>
      </c>
      <c r="D8" s="57"/>
      <c r="E8" s="28">
        <v>2026</v>
      </c>
      <c r="F8" s="58">
        <v>34814657</v>
      </c>
      <c r="G8" s="59">
        <v>28</v>
      </c>
      <c r="H8" s="60">
        <f t="shared" si="0"/>
        <v>35511</v>
      </c>
      <c r="I8" s="60">
        <f t="shared" si="1"/>
        <v>710220</v>
      </c>
      <c r="J8" s="60">
        <f t="shared" si="2"/>
        <v>49</v>
      </c>
      <c r="K8" s="60">
        <f t="shared" si="3"/>
        <v>21</v>
      </c>
      <c r="L8" s="61">
        <f>VLOOKUP(E8,Tabla2[],12,FALSE)</f>
        <v>29930.160000000003</v>
      </c>
      <c r="M8" s="62">
        <f t="shared" si="4"/>
        <v>598603.20000000007</v>
      </c>
      <c r="N8" s="62">
        <f t="shared" si="5"/>
        <v>42</v>
      </c>
      <c r="O8" s="62">
        <f t="shared" si="6"/>
        <v>14</v>
      </c>
    </row>
    <row r="9" spans="2:15" x14ac:dyDescent="0.25">
      <c r="B9" t="s">
        <v>146</v>
      </c>
      <c r="C9">
        <v>20</v>
      </c>
      <c r="D9" s="57"/>
      <c r="E9" s="28">
        <v>2027</v>
      </c>
      <c r="F9" s="58">
        <v>35119956</v>
      </c>
      <c r="G9" s="59">
        <v>25</v>
      </c>
      <c r="H9" s="60">
        <f t="shared" si="0"/>
        <v>35822</v>
      </c>
      <c r="I9" s="60">
        <f t="shared" si="1"/>
        <v>716440</v>
      </c>
      <c r="J9" s="60">
        <f t="shared" si="2"/>
        <v>50</v>
      </c>
      <c r="K9" s="60">
        <f t="shared" si="3"/>
        <v>25</v>
      </c>
      <c r="L9" s="61">
        <f>VLOOKUP(E9,Tabla2[],12,FALSE)</f>
        <v>30758.91</v>
      </c>
      <c r="M9" s="62">
        <f t="shared" si="4"/>
        <v>615178.19999999995</v>
      </c>
      <c r="N9" s="62">
        <f t="shared" si="5"/>
        <v>43</v>
      </c>
      <c r="O9" s="62">
        <f t="shared" si="6"/>
        <v>18</v>
      </c>
    </row>
    <row r="10" spans="2:15" x14ac:dyDescent="0.25">
      <c r="D10" s="57"/>
      <c r="E10" s="28">
        <v>2028</v>
      </c>
      <c r="F10" s="58">
        <v>35429207</v>
      </c>
      <c r="G10" s="59">
        <v>24</v>
      </c>
      <c r="H10" s="60">
        <f t="shared" si="0"/>
        <v>36138</v>
      </c>
      <c r="I10" s="60">
        <f t="shared" si="1"/>
        <v>722760</v>
      </c>
      <c r="J10" s="60">
        <f t="shared" si="2"/>
        <v>50</v>
      </c>
      <c r="K10" s="60">
        <f t="shared" si="3"/>
        <v>26</v>
      </c>
      <c r="L10" s="61">
        <f>VLOOKUP(E10,Tabla2[],12,FALSE)</f>
        <v>31610.869999999995</v>
      </c>
      <c r="M10" s="62">
        <f t="shared" si="4"/>
        <v>632217.39999999991</v>
      </c>
      <c r="N10" s="62">
        <f t="shared" si="5"/>
        <v>44</v>
      </c>
      <c r="O10" s="62">
        <f t="shared" si="6"/>
        <v>20</v>
      </c>
    </row>
    <row r="11" spans="2:15" x14ac:dyDescent="0.25">
      <c r="D11" s="57"/>
      <c r="E11" s="28">
        <v>2029</v>
      </c>
      <c r="F11" s="58">
        <v>35734665</v>
      </c>
      <c r="G11" s="59">
        <v>25</v>
      </c>
      <c r="H11" s="60">
        <f t="shared" si="0"/>
        <v>36449</v>
      </c>
      <c r="I11" s="60">
        <f t="shared" si="1"/>
        <v>728980</v>
      </c>
      <c r="J11" s="60">
        <f t="shared" si="2"/>
        <v>51</v>
      </c>
      <c r="K11" s="60">
        <f t="shared" si="3"/>
        <v>26</v>
      </c>
      <c r="L11" s="61">
        <f>VLOOKUP(E11,Tabla2[],12,FALSE)</f>
        <v>32489.82</v>
      </c>
      <c r="M11" s="62">
        <f t="shared" si="4"/>
        <v>649796.4</v>
      </c>
      <c r="N11" s="62">
        <f t="shared" si="5"/>
        <v>45</v>
      </c>
      <c r="O11" s="62">
        <f t="shared" si="6"/>
        <v>20</v>
      </c>
    </row>
    <row r="12" spans="2:15" x14ac:dyDescent="0.25">
      <c r="D12" s="57"/>
      <c r="E12" s="28">
        <v>2030</v>
      </c>
      <c r="F12" s="58">
        <v>36030592</v>
      </c>
      <c r="G12" s="59">
        <v>24</v>
      </c>
      <c r="H12" s="60">
        <f t="shared" si="0"/>
        <v>36751</v>
      </c>
      <c r="I12" s="60">
        <f t="shared" si="1"/>
        <v>735020</v>
      </c>
      <c r="J12" s="60">
        <f t="shared" si="2"/>
        <v>51</v>
      </c>
      <c r="K12" s="60">
        <f t="shared" si="3"/>
        <v>27</v>
      </c>
      <c r="L12" s="61">
        <f>VLOOKUP(E12,Tabla2[],12,FALSE)</f>
        <v>33603.890000000007</v>
      </c>
      <c r="M12" s="62">
        <f t="shared" si="4"/>
        <v>672077.80000000016</v>
      </c>
      <c r="N12" s="62">
        <f t="shared" si="5"/>
        <v>47</v>
      </c>
      <c r="O12" s="62">
        <f t="shared" si="6"/>
        <v>23</v>
      </c>
    </row>
    <row r="13" spans="2:15" x14ac:dyDescent="0.25">
      <c r="D13" s="57"/>
      <c r="E13" s="28">
        <v>2031</v>
      </c>
      <c r="F13" s="58">
        <v>36316902</v>
      </c>
      <c r="G13" s="59">
        <v>24</v>
      </c>
      <c r="H13" s="60">
        <f t="shared" si="0"/>
        <v>37043</v>
      </c>
      <c r="I13" s="60">
        <f t="shared" si="1"/>
        <v>740860</v>
      </c>
      <c r="J13" s="60">
        <f t="shared" si="2"/>
        <v>51</v>
      </c>
      <c r="K13" s="60">
        <f t="shared" si="3"/>
        <v>27</v>
      </c>
      <c r="L13" s="61">
        <f>VLOOKUP(E13,Tabla2[],12,FALSE)</f>
        <v>34322.140000000007</v>
      </c>
      <c r="M13" s="62">
        <f t="shared" si="4"/>
        <v>686442.80000000016</v>
      </c>
      <c r="N13" s="62">
        <f t="shared" si="5"/>
        <v>48</v>
      </c>
      <c r="O13" s="62">
        <f t="shared" si="6"/>
        <v>24</v>
      </c>
    </row>
    <row r="14" spans="2:15" x14ac:dyDescent="0.25">
      <c r="D14" s="57"/>
      <c r="E14" s="28">
        <v>2032</v>
      </c>
      <c r="F14" s="58">
        <v>36596067</v>
      </c>
      <c r="G14" s="59">
        <v>24</v>
      </c>
      <c r="H14" s="60">
        <f t="shared" si="0"/>
        <v>37328</v>
      </c>
      <c r="I14" s="60">
        <f t="shared" si="1"/>
        <v>746560</v>
      </c>
      <c r="J14" s="60">
        <f t="shared" si="2"/>
        <v>52</v>
      </c>
      <c r="K14" s="60">
        <f t="shared" si="3"/>
        <v>28</v>
      </c>
      <c r="L14" s="61">
        <f>VLOOKUP(E14,Tabla2[],12,FALSE)</f>
        <v>35279.42</v>
      </c>
      <c r="M14" s="62">
        <f t="shared" si="4"/>
        <v>705588.39999999991</v>
      </c>
      <c r="N14" s="62">
        <f t="shared" si="5"/>
        <v>49</v>
      </c>
      <c r="O14" s="62">
        <f t="shared" si="6"/>
        <v>25</v>
      </c>
    </row>
    <row r="15" spans="2:15" x14ac:dyDescent="0.25">
      <c r="D15" s="57"/>
      <c r="E15" s="28">
        <v>2033</v>
      </c>
      <c r="F15" s="58">
        <v>36867745</v>
      </c>
      <c r="G15" s="59">
        <v>21</v>
      </c>
      <c r="H15" s="60">
        <f t="shared" si="0"/>
        <v>37605</v>
      </c>
      <c r="I15" s="60">
        <f t="shared" si="1"/>
        <v>752100</v>
      </c>
      <c r="J15" s="60">
        <f t="shared" si="2"/>
        <v>52</v>
      </c>
      <c r="K15" s="60">
        <f t="shared" si="3"/>
        <v>31</v>
      </c>
      <c r="L15" s="61">
        <f>VLOOKUP(E15,Tabla2[],12,FALSE)</f>
        <v>36263.89</v>
      </c>
      <c r="M15" s="62">
        <f t="shared" si="4"/>
        <v>725277.8</v>
      </c>
      <c r="N15" s="62">
        <f t="shared" si="5"/>
        <v>50</v>
      </c>
      <c r="O15" s="62">
        <f t="shared" si="6"/>
        <v>29</v>
      </c>
    </row>
    <row r="16" spans="2:15" x14ac:dyDescent="0.25">
      <c r="D16" s="57"/>
      <c r="E16" s="28">
        <v>2034</v>
      </c>
      <c r="F16" s="58">
        <v>37131743</v>
      </c>
      <c r="G16" s="59">
        <v>20</v>
      </c>
      <c r="H16" s="60">
        <f t="shared" si="0"/>
        <v>37874</v>
      </c>
      <c r="I16" s="60">
        <f t="shared" si="1"/>
        <v>757480</v>
      </c>
      <c r="J16" s="60">
        <f t="shared" si="2"/>
        <v>53</v>
      </c>
      <c r="K16" s="60">
        <f t="shared" si="3"/>
        <v>33</v>
      </c>
      <c r="L16" s="61">
        <f>VLOOKUP(E16,Tabla2[],12,FALSE)</f>
        <v>37276.499999999993</v>
      </c>
      <c r="M16" s="62">
        <f t="shared" si="4"/>
        <v>745529.99999999988</v>
      </c>
      <c r="N16" s="62">
        <f t="shared" si="5"/>
        <v>52</v>
      </c>
      <c r="O16" s="62">
        <f t="shared" si="6"/>
        <v>32</v>
      </c>
    </row>
    <row r="17" spans="4:15" x14ac:dyDescent="0.25">
      <c r="D17" s="57"/>
      <c r="E17" s="28">
        <v>2035</v>
      </c>
      <c r="F17" s="58">
        <v>37387960</v>
      </c>
      <c r="G17" s="59">
        <v>17</v>
      </c>
      <c r="H17" s="60">
        <f t="shared" si="0"/>
        <v>38136</v>
      </c>
      <c r="I17" s="60">
        <f t="shared" si="1"/>
        <v>762720</v>
      </c>
      <c r="J17" s="60">
        <f t="shared" si="2"/>
        <v>53</v>
      </c>
      <c r="K17" s="60">
        <f t="shared" si="3"/>
        <v>36</v>
      </c>
      <c r="L17" s="61">
        <f>VLOOKUP(E17,Tabla2[],12,FALSE)</f>
        <v>38478.6</v>
      </c>
      <c r="M17" s="62">
        <f t="shared" si="4"/>
        <v>769572</v>
      </c>
      <c r="N17" s="62">
        <f t="shared" si="5"/>
        <v>53</v>
      </c>
      <c r="O17" s="62">
        <f t="shared" si="6"/>
        <v>36</v>
      </c>
    </row>
    <row r="18" spans="4:15" x14ac:dyDescent="0.25">
      <c r="D18" s="57"/>
      <c r="E18" s="28">
        <v>2036</v>
      </c>
      <c r="F18" s="58">
        <v>37636014</v>
      </c>
      <c r="G18" s="59">
        <v>17</v>
      </c>
      <c r="H18" s="60">
        <f t="shared" si="0"/>
        <v>38389</v>
      </c>
      <c r="I18" s="60">
        <f t="shared" si="1"/>
        <v>767780</v>
      </c>
      <c r="J18" s="60">
        <f t="shared" si="2"/>
        <v>53</v>
      </c>
      <c r="K18" s="60">
        <f t="shared" si="3"/>
        <v>36</v>
      </c>
      <c r="L18" s="61">
        <f>VLOOKUP(E18,Tabla2[],12,FALSE)</f>
        <v>39391.270000000004</v>
      </c>
      <c r="M18" s="62">
        <f t="shared" si="4"/>
        <v>787825.40000000014</v>
      </c>
      <c r="N18" s="62">
        <f t="shared" si="5"/>
        <v>55</v>
      </c>
      <c r="O18" s="62">
        <f t="shared" si="6"/>
        <v>38</v>
      </c>
    </row>
    <row r="19" spans="4:15" x14ac:dyDescent="0.25">
      <c r="D19" s="57"/>
      <c r="E19" s="28">
        <v>2037</v>
      </c>
      <c r="F19" s="58">
        <v>37875783</v>
      </c>
      <c r="G19" s="59">
        <v>15</v>
      </c>
      <c r="H19" s="60">
        <f t="shared" si="0"/>
        <v>38633</v>
      </c>
      <c r="I19" s="60">
        <f t="shared" si="1"/>
        <v>772660</v>
      </c>
      <c r="J19" s="60">
        <f t="shared" si="2"/>
        <v>54</v>
      </c>
      <c r="K19" s="60">
        <f t="shared" si="3"/>
        <v>39</v>
      </c>
      <c r="L19" s="61">
        <f>VLOOKUP(E19,Tabla2[],12,FALSE)</f>
        <v>40495.74</v>
      </c>
      <c r="M19" s="62">
        <f t="shared" si="4"/>
        <v>809914.79999999993</v>
      </c>
      <c r="N19" s="62">
        <f t="shared" si="5"/>
        <v>56</v>
      </c>
      <c r="O19" s="62">
        <f t="shared" si="6"/>
        <v>41</v>
      </c>
    </row>
    <row r="20" spans="4:15" x14ac:dyDescent="0.25">
      <c r="D20" s="57"/>
      <c r="E20" s="28">
        <v>2038</v>
      </c>
      <c r="F20" s="58">
        <v>38107865</v>
      </c>
      <c r="G20" s="59">
        <v>15</v>
      </c>
      <c r="H20" s="60">
        <f t="shared" si="0"/>
        <v>38870</v>
      </c>
      <c r="I20" s="60">
        <f t="shared" si="1"/>
        <v>777400</v>
      </c>
      <c r="J20" s="60">
        <f t="shared" si="2"/>
        <v>54</v>
      </c>
      <c r="K20" s="60">
        <f t="shared" si="3"/>
        <v>39</v>
      </c>
      <c r="L20" s="61">
        <f>VLOOKUP(E20,Tabla2[],12,FALSE)</f>
        <v>41632.869999999995</v>
      </c>
      <c r="M20" s="62">
        <f t="shared" si="4"/>
        <v>832657.39999999991</v>
      </c>
      <c r="N20" s="62">
        <f t="shared" si="5"/>
        <v>58</v>
      </c>
      <c r="O20" s="62">
        <f t="shared" si="6"/>
        <v>43</v>
      </c>
    </row>
    <row r="21" spans="4:15" x14ac:dyDescent="0.25">
      <c r="D21" s="57"/>
      <c r="E21" s="28">
        <v>2039</v>
      </c>
      <c r="F21" s="58">
        <v>38333099</v>
      </c>
      <c r="G21" s="59">
        <v>15</v>
      </c>
      <c r="H21" s="60">
        <f t="shared" si="0"/>
        <v>39100</v>
      </c>
      <c r="I21" s="60">
        <f t="shared" si="1"/>
        <v>782000</v>
      </c>
      <c r="J21" s="60">
        <f t="shared" si="2"/>
        <v>54</v>
      </c>
      <c r="K21" s="60">
        <f t="shared" si="3"/>
        <v>39</v>
      </c>
      <c r="L21" s="61">
        <f>VLOOKUP(E21,Tabla2[],12,FALSE)</f>
        <v>42801.029999999992</v>
      </c>
      <c r="M21" s="62">
        <f t="shared" si="4"/>
        <v>856020.59999999986</v>
      </c>
      <c r="N21" s="62">
        <f t="shared" si="5"/>
        <v>59</v>
      </c>
      <c r="O21" s="62">
        <f t="shared" si="6"/>
        <v>44</v>
      </c>
    </row>
    <row r="22" spans="4:15" x14ac:dyDescent="0.25">
      <c r="D22" s="57"/>
      <c r="E22" s="28">
        <v>2040</v>
      </c>
      <c r="F22" s="58">
        <v>38552106</v>
      </c>
      <c r="G22" s="59">
        <v>15</v>
      </c>
      <c r="H22" s="60">
        <f t="shared" si="0"/>
        <v>39323</v>
      </c>
      <c r="I22" s="60">
        <f t="shared" si="1"/>
        <v>786460</v>
      </c>
      <c r="J22" s="60">
        <f t="shared" si="2"/>
        <v>55</v>
      </c>
      <c r="K22" s="60">
        <f t="shared" si="3"/>
        <v>40</v>
      </c>
      <c r="L22" s="61">
        <f>VLOOKUP(E22,Tabla2[],12,FALSE)</f>
        <v>43708.53</v>
      </c>
      <c r="M22" s="62">
        <f t="shared" si="4"/>
        <v>874170.6</v>
      </c>
      <c r="N22" s="62">
        <f t="shared" si="5"/>
        <v>61</v>
      </c>
      <c r="O22" s="62">
        <f t="shared" si="6"/>
        <v>46</v>
      </c>
    </row>
    <row r="23" spans="4:15" x14ac:dyDescent="0.25">
      <c r="E23" s="28">
        <v>2041</v>
      </c>
      <c r="F23" s="58">
        <v>38765020</v>
      </c>
      <c r="G23" s="59">
        <v>15</v>
      </c>
      <c r="H23" s="60">
        <f t="shared" si="0"/>
        <v>39540</v>
      </c>
      <c r="I23" s="60">
        <f t="shared" si="1"/>
        <v>790800</v>
      </c>
      <c r="J23" s="60">
        <f t="shared" si="2"/>
        <v>55</v>
      </c>
      <c r="K23" s="60">
        <f t="shared" si="3"/>
        <v>40</v>
      </c>
      <c r="L23" s="61">
        <f>VLOOKUP(E23,Tabla2[],12,FALSE)</f>
        <v>45243.26</v>
      </c>
      <c r="M23" s="62">
        <f t="shared" si="4"/>
        <v>904865.20000000007</v>
      </c>
      <c r="N23" s="62">
        <f t="shared" si="5"/>
        <v>63</v>
      </c>
      <c r="O23" s="62">
        <f t="shared" si="6"/>
        <v>48</v>
      </c>
    </row>
    <row r="24" spans="4:15" x14ac:dyDescent="0.25">
      <c r="E24" s="28">
        <v>2042</v>
      </c>
      <c r="F24" s="58">
        <v>38971591</v>
      </c>
      <c r="G24" s="59">
        <v>15</v>
      </c>
      <c r="H24" s="60">
        <f t="shared" si="0"/>
        <v>39751</v>
      </c>
      <c r="I24" s="60">
        <f t="shared" si="1"/>
        <v>795020</v>
      </c>
      <c r="J24" s="60">
        <f t="shared" si="2"/>
        <v>55</v>
      </c>
      <c r="K24" s="60">
        <f t="shared" si="3"/>
        <v>40</v>
      </c>
      <c r="L24" s="61">
        <f>VLOOKUP(E24,Tabla2[],12,FALSE)</f>
        <v>46519.47</v>
      </c>
      <c r="M24" s="62">
        <f t="shared" si="4"/>
        <v>930389.4</v>
      </c>
      <c r="N24" s="62">
        <f t="shared" si="5"/>
        <v>65</v>
      </c>
      <c r="O24" s="62">
        <f t="shared" si="6"/>
        <v>50</v>
      </c>
    </row>
    <row r="25" spans="4:15" x14ac:dyDescent="0.25">
      <c r="E25" s="28">
        <v>2043</v>
      </c>
      <c r="F25" s="58">
        <v>39171676</v>
      </c>
      <c r="G25" s="59">
        <v>15</v>
      </c>
      <c r="H25" s="60">
        <f t="shared" si="0"/>
        <v>39955</v>
      </c>
      <c r="I25" s="60">
        <f t="shared" si="1"/>
        <v>799100</v>
      </c>
      <c r="J25" s="60">
        <f t="shared" si="2"/>
        <v>55</v>
      </c>
      <c r="K25" s="60">
        <f t="shared" si="3"/>
        <v>40</v>
      </c>
      <c r="L25" s="61">
        <f>VLOOKUP(E25,Tabla2[],12,FALSE)</f>
        <v>47831.539999999994</v>
      </c>
      <c r="M25" s="62">
        <f t="shared" si="4"/>
        <v>956630.79999999981</v>
      </c>
      <c r="N25" s="62">
        <f t="shared" si="5"/>
        <v>66</v>
      </c>
      <c r="O25" s="62">
        <f t="shared" si="6"/>
        <v>51</v>
      </c>
    </row>
    <row r="26" spans="4:15" x14ac:dyDescent="0.25">
      <c r="E26" s="28">
        <v>2044</v>
      </c>
      <c r="F26" s="58">
        <v>39364972</v>
      </c>
      <c r="G26" s="59">
        <v>15</v>
      </c>
      <c r="H26" s="60">
        <f t="shared" si="0"/>
        <v>40152</v>
      </c>
      <c r="I26" s="60">
        <f t="shared" si="1"/>
        <v>803040</v>
      </c>
      <c r="J26" s="60">
        <f t="shared" si="2"/>
        <v>56</v>
      </c>
      <c r="K26" s="60">
        <f t="shared" si="3"/>
        <v>41</v>
      </c>
      <c r="L26" s="61">
        <f>VLOOKUP(E26,Tabla2[],12,FALSE)</f>
        <v>49182.45</v>
      </c>
      <c r="M26" s="62">
        <f t="shared" si="4"/>
        <v>983649</v>
      </c>
      <c r="N26" s="62">
        <f t="shared" si="5"/>
        <v>68</v>
      </c>
      <c r="O26" s="62">
        <f t="shared" si="6"/>
        <v>53</v>
      </c>
    </row>
    <row r="27" spans="4:15" x14ac:dyDescent="0.25">
      <c r="E27" s="28">
        <v>2045</v>
      </c>
      <c r="F27" s="58">
        <v>39551259</v>
      </c>
      <c r="G27" s="59">
        <v>15</v>
      </c>
      <c r="H27" s="60">
        <f t="shared" si="0"/>
        <v>40342</v>
      </c>
      <c r="I27" s="60">
        <f t="shared" si="1"/>
        <v>806840</v>
      </c>
      <c r="J27" s="60">
        <f t="shared" si="2"/>
        <v>56</v>
      </c>
      <c r="K27" s="60">
        <f t="shared" si="3"/>
        <v>41</v>
      </c>
      <c r="L27" s="61">
        <f>VLOOKUP(E27,Tabla2[],12,FALSE)</f>
        <v>50574.089999999989</v>
      </c>
      <c r="M27" s="62">
        <f t="shared" si="4"/>
        <v>1011481.7999999998</v>
      </c>
      <c r="N27" s="62">
        <f t="shared" si="5"/>
        <v>70</v>
      </c>
      <c r="O27" s="62">
        <f t="shared" si="6"/>
        <v>55</v>
      </c>
    </row>
    <row r="28" spans="4:15" x14ac:dyDescent="0.25">
      <c r="E28" s="28">
        <v>2046</v>
      </c>
      <c r="F28" s="58">
        <v>39730457</v>
      </c>
      <c r="G28" s="59">
        <v>15</v>
      </c>
      <c r="H28" s="60">
        <f t="shared" si="0"/>
        <v>40525</v>
      </c>
      <c r="I28" s="60">
        <f t="shared" si="1"/>
        <v>810500</v>
      </c>
      <c r="J28" s="60">
        <f t="shared" si="2"/>
        <v>56</v>
      </c>
      <c r="K28" s="60">
        <f t="shared" si="3"/>
        <v>41</v>
      </c>
      <c r="L28" s="61">
        <f>VLOOKUP(E28,Tabla2[],12,FALSE)</f>
        <v>52006.049999999988</v>
      </c>
      <c r="M28" s="62">
        <f t="shared" si="4"/>
        <v>1040120.9999999998</v>
      </c>
      <c r="N28" s="62">
        <f t="shared" si="5"/>
        <v>72</v>
      </c>
      <c r="O28" s="62">
        <f t="shared" si="6"/>
        <v>57</v>
      </c>
    </row>
    <row r="29" spans="4:15" x14ac:dyDescent="0.25">
      <c r="E29" s="28">
        <v>2047</v>
      </c>
      <c r="F29" s="58">
        <v>39902530</v>
      </c>
      <c r="G29" s="59">
        <v>15</v>
      </c>
      <c r="H29" s="60">
        <f t="shared" si="0"/>
        <v>40701</v>
      </c>
      <c r="I29" s="60">
        <f t="shared" si="1"/>
        <v>814020</v>
      </c>
      <c r="J29" s="60">
        <f t="shared" si="2"/>
        <v>57</v>
      </c>
      <c r="K29" s="60">
        <f t="shared" si="3"/>
        <v>42</v>
      </c>
      <c r="L29" s="61">
        <f>VLOOKUP(E29,Tabla2[],12,FALSE)</f>
        <v>53479.82</v>
      </c>
      <c r="M29" s="62">
        <f t="shared" si="4"/>
        <v>1069596.3999999999</v>
      </c>
      <c r="N29" s="62">
        <f t="shared" si="5"/>
        <v>74</v>
      </c>
      <c r="O29" s="62">
        <f t="shared" si="6"/>
        <v>59</v>
      </c>
    </row>
    <row r="30" spans="4:15" x14ac:dyDescent="0.25">
      <c r="E30" s="28">
        <v>2048</v>
      </c>
      <c r="F30" s="58">
        <v>40067279</v>
      </c>
      <c r="G30" s="59">
        <v>15</v>
      </c>
      <c r="H30" s="60">
        <f t="shared" si="0"/>
        <v>40869</v>
      </c>
      <c r="I30" s="60">
        <f t="shared" si="1"/>
        <v>817380</v>
      </c>
      <c r="J30" s="60">
        <f t="shared" si="2"/>
        <v>57</v>
      </c>
      <c r="K30" s="60">
        <f t="shared" si="3"/>
        <v>42</v>
      </c>
      <c r="L30" s="61">
        <f>VLOOKUP(E30,Tabla2[],12,FALSE)</f>
        <v>54997.389999999992</v>
      </c>
      <c r="M30" s="62">
        <f t="shared" si="4"/>
        <v>1099947.7999999998</v>
      </c>
      <c r="N30" s="62">
        <f t="shared" si="5"/>
        <v>76</v>
      </c>
      <c r="O30" s="62">
        <f t="shared" si="6"/>
        <v>61</v>
      </c>
    </row>
    <row r="31" spans="4:15" x14ac:dyDescent="0.25">
      <c r="E31" s="28">
        <v>2049</v>
      </c>
      <c r="F31" s="58">
        <v>40224501</v>
      </c>
      <c r="G31" s="59">
        <v>15</v>
      </c>
      <c r="H31" s="60">
        <f t="shared" si="0"/>
        <v>41029</v>
      </c>
      <c r="I31" s="60">
        <f t="shared" si="1"/>
        <v>820580</v>
      </c>
      <c r="J31" s="60">
        <f t="shared" si="2"/>
        <v>57</v>
      </c>
      <c r="K31" s="60">
        <f t="shared" si="3"/>
        <v>42</v>
      </c>
      <c r="L31" s="61">
        <f>VLOOKUP(E31,Tabla2[],12,FALSE)</f>
        <v>56558.490000000005</v>
      </c>
      <c r="M31" s="62">
        <f t="shared" si="4"/>
        <v>1131169.8</v>
      </c>
      <c r="N31" s="62">
        <f t="shared" si="5"/>
        <v>79</v>
      </c>
      <c r="O31" s="62">
        <f t="shared" si="6"/>
        <v>64</v>
      </c>
    </row>
    <row r="32" spans="4:15" x14ac:dyDescent="0.25">
      <c r="E32" s="28">
        <v>2050</v>
      </c>
      <c r="F32" s="58">
        <v>40373987</v>
      </c>
      <c r="G32" s="59">
        <v>15</v>
      </c>
      <c r="H32" s="60">
        <f t="shared" si="0"/>
        <v>41181</v>
      </c>
      <c r="I32" s="60">
        <f t="shared" si="1"/>
        <v>823620</v>
      </c>
      <c r="J32" s="60">
        <f t="shared" si="2"/>
        <v>57</v>
      </c>
      <c r="K32" s="60">
        <f t="shared" si="3"/>
        <v>42</v>
      </c>
      <c r="L32" s="61">
        <f>VLOOKUP(E32,Tabla2[],12,FALSE)</f>
        <v>58168.2</v>
      </c>
      <c r="M32" s="62">
        <f t="shared" si="4"/>
        <v>1163364</v>
      </c>
      <c r="N32" s="62">
        <f t="shared" si="5"/>
        <v>81</v>
      </c>
      <c r="O32" s="62">
        <f t="shared" si="6"/>
        <v>66</v>
      </c>
    </row>
    <row r="34" spans="31:31" x14ac:dyDescent="0.25">
      <c r="AE34" t="s">
        <v>149</v>
      </c>
    </row>
  </sheetData>
  <mergeCells count="2">
    <mergeCell ref="H2:K2"/>
    <mergeCell ref="L2:O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7FCC-CD35-4DA6-81A3-676C8A876C2B}">
  <dimension ref="B3:AB33"/>
  <sheetViews>
    <sheetView topLeftCell="H1" workbookViewId="0">
      <selection activeCell="K31" sqref="K31"/>
    </sheetView>
  </sheetViews>
  <sheetFormatPr baseColWidth="10" defaultRowHeight="15" x14ac:dyDescent="0.25"/>
  <cols>
    <col min="1" max="1" width="3.140625" customWidth="1"/>
    <col min="2" max="2" width="12.7109375" customWidth="1"/>
    <col min="3" max="3" width="8" customWidth="1"/>
    <col min="4" max="4" width="4.42578125" customWidth="1"/>
    <col min="5" max="5" width="8.85546875" customWidth="1"/>
    <col min="7" max="7" width="10" customWidth="1"/>
    <col min="9" max="9" width="13.140625" customWidth="1"/>
    <col min="11" max="11" width="10" customWidth="1"/>
    <col min="13" max="13" width="13.140625" customWidth="1"/>
  </cols>
  <sheetData>
    <row r="3" spans="2:14" x14ac:dyDescent="0.25">
      <c r="G3" s="103" t="s">
        <v>41</v>
      </c>
      <c r="H3" s="103"/>
      <c r="I3" s="103"/>
      <c r="J3" s="103"/>
      <c r="K3" s="103" t="s">
        <v>42</v>
      </c>
      <c r="L3" s="103"/>
      <c r="M3" s="103"/>
      <c r="N3" s="103"/>
    </row>
    <row r="4" spans="2:14" ht="30.75" customHeight="1" x14ac:dyDescent="0.25">
      <c r="E4" s="31" t="s">
        <v>110</v>
      </c>
      <c r="F4" s="82" t="s">
        <v>134</v>
      </c>
      <c r="G4" s="83" t="s">
        <v>115</v>
      </c>
      <c r="H4" s="83" t="s">
        <v>138</v>
      </c>
      <c r="I4" s="83" t="s">
        <v>64</v>
      </c>
      <c r="J4" s="83" t="s">
        <v>152</v>
      </c>
      <c r="K4" s="83" t="s">
        <v>115</v>
      </c>
      <c r="L4" s="83" t="s">
        <v>138</v>
      </c>
      <c r="M4" s="83" t="s">
        <v>64</v>
      </c>
      <c r="N4" s="83" t="s">
        <v>152</v>
      </c>
    </row>
    <row r="5" spans="2:14" x14ac:dyDescent="0.25">
      <c r="E5" s="28">
        <v>2022</v>
      </c>
      <c r="F5" s="58">
        <v>33396698</v>
      </c>
      <c r="G5" s="28">
        <v>30</v>
      </c>
      <c r="H5" s="81">
        <f>VLOOKUP(E5,Tabla2[],12,FALSE)</f>
        <v>26838.659999999996</v>
      </c>
      <c r="I5" s="81">
        <f t="shared" ref="I5:I33" si="0">H5*$C$10</f>
        <v>536773.19999999995</v>
      </c>
      <c r="J5" s="28">
        <f>ROUND(I5/($C$6*$C$7),0)</f>
        <v>37</v>
      </c>
      <c r="K5" s="28">
        <v>11</v>
      </c>
      <c r="L5" s="81">
        <f>VLOOKUP(E5,Tabla6[],12,FALSE)</f>
        <v>4190.0700000000006</v>
      </c>
      <c r="M5" s="81">
        <f>L5*$C$13</f>
        <v>16760.280000000002</v>
      </c>
      <c r="N5" s="28">
        <f>ROUND(M5/($C$6*$C$8),0)</f>
        <v>17</v>
      </c>
    </row>
    <row r="6" spans="2:14" x14ac:dyDescent="0.25">
      <c r="B6" s="28" t="s">
        <v>143</v>
      </c>
      <c r="C6" s="28">
        <v>240</v>
      </c>
      <c r="D6" s="57"/>
      <c r="E6" s="28">
        <v>2023</v>
      </c>
      <c r="F6" s="58">
        <v>33966046</v>
      </c>
      <c r="G6" s="28">
        <v>30</v>
      </c>
      <c r="H6" s="81">
        <f>VLOOKUP(E6,Tabla2[],12,FALSE)</f>
        <v>27577.59</v>
      </c>
      <c r="I6" s="81">
        <f t="shared" si="0"/>
        <v>551551.80000000005</v>
      </c>
      <c r="J6" s="28">
        <f t="shared" ref="J6:J33" si="1">ROUND(I6/($C$6*$C$7),0)</f>
        <v>38</v>
      </c>
      <c r="K6" s="28">
        <v>11</v>
      </c>
      <c r="L6" s="81">
        <f>VLOOKUP(E6,Tabla6[],12,FALSE)</f>
        <v>4283.8</v>
      </c>
      <c r="M6" s="81">
        <f t="shared" ref="M6:M33" si="2">L6*$C$13</f>
        <v>17135.2</v>
      </c>
      <c r="N6" s="28">
        <f t="shared" ref="N6:N33" si="3">ROUND(M6/($C$6*$C$8),0)</f>
        <v>18</v>
      </c>
    </row>
    <row r="7" spans="2:14" x14ac:dyDescent="0.25">
      <c r="B7" s="28" t="s">
        <v>153</v>
      </c>
      <c r="C7" s="28">
        <v>60</v>
      </c>
      <c r="D7" s="57"/>
      <c r="E7" s="28">
        <v>2024</v>
      </c>
      <c r="F7" s="58">
        <v>34236198</v>
      </c>
      <c r="G7" s="28">
        <v>30</v>
      </c>
      <c r="H7" s="81">
        <f>VLOOKUP(E7,Tabla2[],12,FALSE)</f>
        <v>28340.609999999997</v>
      </c>
      <c r="I7" s="81">
        <f t="shared" si="0"/>
        <v>566812.19999999995</v>
      </c>
      <c r="J7" s="28">
        <f t="shared" si="1"/>
        <v>39</v>
      </c>
      <c r="K7" s="28">
        <v>11</v>
      </c>
      <c r="L7" s="81">
        <f>VLOOKUP(E7,Tabla6[],12,FALSE)</f>
        <v>4380.38</v>
      </c>
      <c r="M7" s="81">
        <f t="shared" si="2"/>
        <v>17521.52</v>
      </c>
      <c r="N7" s="28">
        <f t="shared" si="3"/>
        <v>18</v>
      </c>
    </row>
    <row r="8" spans="2:14" x14ac:dyDescent="0.25">
      <c r="B8" s="28" t="s">
        <v>154</v>
      </c>
      <c r="C8" s="28">
        <v>4</v>
      </c>
      <c r="D8" s="57"/>
      <c r="E8" s="28">
        <v>2025</v>
      </c>
      <c r="F8" s="58">
        <v>34517495</v>
      </c>
      <c r="G8" s="28">
        <v>30</v>
      </c>
      <c r="H8" s="81">
        <f>VLOOKUP(E8,Tabla2[],12,FALSE)</f>
        <v>29199.31</v>
      </c>
      <c r="I8" s="81">
        <f t="shared" si="0"/>
        <v>583986.20000000007</v>
      </c>
      <c r="J8" s="28">
        <f t="shared" si="1"/>
        <v>41</v>
      </c>
      <c r="K8" s="28">
        <v>10</v>
      </c>
      <c r="L8" s="81">
        <f>VLOOKUP(E8,Tabla6[],12,FALSE)</f>
        <v>4494.8499999999995</v>
      </c>
      <c r="M8" s="81">
        <f t="shared" si="2"/>
        <v>17979.399999999998</v>
      </c>
      <c r="N8" s="28">
        <f t="shared" si="3"/>
        <v>19</v>
      </c>
    </row>
    <row r="9" spans="2:14" x14ac:dyDescent="0.25">
      <c r="C9" s="75"/>
      <c r="D9" s="57"/>
      <c r="E9" s="28">
        <v>2026</v>
      </c>
      <c r="F9" s="58">
        <v>34814657</v>
      </c>
      <c r="G9" s="28">
        <v>28</v>
      </c>
      <c r="H9" s="81">
        <f>VLOOKUP(E9,Tabla2[],12,FALSE)</f>
        <v>29930.160000000003</v>
      </c>
      <c r="I9" s="81">
        <f t="shared" si="0"/>
        <v>598603.20000000007</v>
      </c>
      <c r="J9" s="28">
        <f t="shared" si="1"/>
        <v>42</v>
      </c>
      <c r="K9" s="28">
        <v>10</v>
      </c>
      <c r="L9" s="81">
        <f>VLOOKUP(E9,Tabla6[],12,FALSE)</f>
        <v>4579.37</v>
      </c>
      <c r="M9" s="81">
        <f t="shared" si="2"/>
        <v>18317.48</v>
      </c>
      <c r="N9" s="28">
        <f t="shared" si="3"/>
        <v>19</v>
      </c>
    </row>
    <row r="10" spans="2:14" ht="15" customHeight="1" x14ac:dyDescent="0.25">
      <c r="B10" s="104" t="s">
        <v>151</v>
      </c>
      <c r="C10" s="105">
        <v>20</v>
      </c>
      <c r="D10" s="57"/>
      <c r="E10" s="28">
        <v>2027</v>
      </c>
      <c r="F10" s="58">
        <v>35119956</v>
      </c>
      <c r="G10" s="28">
        <v>25</v>
      </c>
      <c r="H10" s="81">
        <f>VLOOKUP(E10,Tabla2[],12,FALSE)</f>
        <v>30758.91</v>
      </c>
      <c r="I10" s="81">
        <f t="shared" si="0"/>
        <v>615178.19999999995</v>
      </c>
      <c r="J10" s="28">
        <f t="shared" si="1"/>
        <v>43</v>
      </c>
      <c r="K10" s="28">
        <v>9</v>
      </c>
      <c r="L10" s="81">
        <f>VLOOKUP(E10,Tabla6[],12,FALSE)</f>
        <v>4682.3100000000004</v>
      </c>
      <c r="M10" s="81">
        <f t="shared" si="2"/>
        <v>18729.240000000002</v>
      </c>
      <c r="N10" s="28">
        <f t="shared" si="3"/>
        <v>20</v>
      </c>
    </row>
    <row r="11" spans="2:14" x14ac:dyDescent="0.25">
      <c r="B11" s="104"/>
      <c r="C11" s="105"/>
      <c r="D11" s="57"/>
      <c r="E11" s="28">
        <v>2028</v>
      </c>
      <c r="F11" s="58">
        <v>35429207</v>
      </c>
      <c r="G11" s="28">
        <v>24</v>
      </c>
      <c r="H11" s="81">
        <f>VLOOKUP(E11,Tabla2[],12,FALSE)</f>
        <v>31610.869999999995</v>
      </c>
      <c r="I11" s="81">
        <f t="shared" si="0"/>
        <v>632217.39999999991</v>
      </c>
      <c r="J11" s="28">
        <f t="shared" si="1"/>
        <v>44</v>
      </c>
      <c r="K11" s="28">
        <v>6</v>
      </c>
      <c r="L11" s="81">
        <f>VLOOKUP(E11,Tabla6[],12,FALSE)</f>
        <v>4787.67</v>
      </c>
      <c r="M11" s="81">
        <f t="shared" si="2"/>
        <v>19150.68</v>
      </c>
      <c r="N11" s="28">
        <f t="shared" si="3"/>
        <v>20</v>
      </c>
    </row>
    <row r="12" spans="2:14" x14ac:dyDescent="0.25">
      <c r="B12" s="104"/>
      <c r="C12" s="105"/>
      <c r="D12" s="57"/>
      <c r="E12" s="28">
        <v>2029</v>
      </c>
      <c r="F12" s="58">
        <v>35734665</v>
      </c>
      <c r="G12" s="28">
        <v>25</v>
      </c>
      <c r="H12" s="81">
        <f>VLOOKUP(E12,Tabla2[],12,FALSE)</f>
        <v>32489.82</v>
      </c>
      <c r="I12" s="81">
        <f t="shared" si="0"/>
        <v>649796.4</v>
      </c>
      <c r="J12" s="28">
        <f t="shared" si="1"/>
        <v>45</v>
      </c>
      <c r="K12" s="28">
        <v>6</v>
      </c>
      <c r="L12" s="81">
        <f>VLOOKUP(E12,Tabla6[],12,FALSE)</f>
        <v>4896.25</v>
      </c>
      <c r="M12" s="81">
        <f t="shared" si="2"/>
        <v>19585</v>
      </c>
      <c r="N12" s="28">
        <f t="shared" si="3"/>
        <v>20</v>
      </c>
    </row>
    <row r="13" spans="2:14" x14ac:dyDescent="0.25">
      <c r="B13" s="104" t="s">
        <v>155</v>
      </c>
      <c r="C13" s="105">
        <v>4</v>
      </c>
      <c r="D13" s="57"/>
      <c r="E13" s="28">
        <v>2030</v>
      </c>
      <c r="F13" s="58">
        <v>36030592</v>
      </c>
      <c r="G13" s="28">
        <v>24</v>
      </c>
      <c r="H13" s="81">
        <f>VLOOKUP(E13,Tabla2[],12,FALSE)</f>
        <v>33603.890000000007</v>
      </c>
      <c r="I13" s="81">
        <f t="shared" si="0"/>
        <v>672077.80000000016</v>
      </c>
      <c r="J13" s="28">
        <f t="shared" si="1"/>
        <v>47</v>
      </c>
      <c r="K13" s="28">
        <v>5</v>
      </c>
      <c r="L13" s="81">
        <f>VLOOKUP(E13,Tabla6[],12,FALSE)</f>
        <v>5050.24</v>
      </c>
      <c r="M13" s="81">
        <f t="shared" si="2"/>
        <v>20200.96</v>
      </c>
      <c r="N13" s="28">
        <f t="shared" si="3"/>
        <v>21</v>
      </c>
    </row>
    <row r="14" spans="2:14" x14ac:dyDescent="0.25">
      <c r="B14" s="104"/>
      <c r="C14" s="105"/>
      <c r="D14" s="57"/>
      <c r="E14" s="28">
        <v>2031</v>
      </c>
      <c r="F14" s="58">
        <v>36316902</v>
      </c>
      <c r="G14" s="28">
        <v>24</v>
      </c>
      <c r="H14" s="81">
        <f>VLOOKUP(E14,Tabla2[],12,FALSE)</f>
        <v>34322.140000000007</v>
      </c>
      <c r="I14" s="81">
        <f t="shared" si="0"/>
        <v>686442.80000000016</v>
      </c>
      <c r="J14" s="28">
        <f t="shared" si="1"/>
        <v>48</v>
      </c>
      <c r="K14" s="28">
        <v>4</v>
      </c>
      <c r="L14" s="81">
        <f>VLOOKUP(E14,Tabla6[],12,FALSE)</f>
        <v>5119.3200000000006</v>
      </c>
      <c r="M14" s="81">
        <f t="shared" si="2"/>
        <v>20477.280000000002</v>
      </c>
      <c r="N14" s="28">
        <f t="shared" si="3"/>
        <v>21</v>
      </c>
    </row>
    <row r="15" spans="2:14" x14ac:dyDescent="0.25">
      <c r="B15" s="104"/>
      <c r="C15" s="105"/>
      <c r="D15" s="57"/>
      <c r="E15" s="28">
        <v>2032</v>
      </c>
      <c r="F15" s="58">
        <v>36596067</v>
      </c>
      <c r="G15" s="28">
        <v>24</v>
      </c>
      <c r="H15" s="81">
        <f>VLOOKUP(E15,Tabla2[],12,FALSE)</f>
        <v>35279.42</v>
      </c>
      <c r="I15" s="81">
        <f t="shared" si="0"/>
        <v>705588.39999999991</v>
      </c>
      <c r="J15" s="28">
        <f t="shared" si="1"/>
        <v>49</v>
      </c>
      <c r="K15" s="28">
        <v>3</v>
      </c>
      <c r="L15" s="81">
        <f>VLOOKUP(E15,Tabla6[],12,FALSE)</f>
        <v>5235.68</v>
      </c>
      <c r="M15" s="81">
        <f t="shared" si="2"/>
        <v>20942.72</v>
      </c>
      <c r="N15" s="28">
        <f t="shared" si="3"/>
        <v>22</v>
      </c>
    </row>
    <row r="16" spans="2:14" x14ac:dyDescent="0.25">
      <c r="D16" s="57"/>
      <c r="E16" s="28">
        <v>2033</v>
      </c>
      <c r="F16" s="58">
        <v>36867745</v>
      </c>
      <c r="G16" s="28">
        <v>21</v>
      </c>
      <c r="H16" s="81">
        <f>VLOOKUP(E16,Tabla2[],12,FALSE)</f>
        <v>36263.89</v>
      </c>
      <c r="I16" s="81">
        <f t="shared" si="0"/>
        <v>725277.8</v>
      </c>
      <c r="J16" s="28">
        <f t="shared" si="1"/>
        <v>50</v>
      </c>
      <c r="K16" s="28">
        <v>3</v>
      </c>
      <c r="L16" s="81">
        <f>VLOOKUP(E16,Tabla6[],12,FALSE)</f>
        <v>5354.2900000000009</v>
      </c>
      <c r="M16" s="81">
        <f t="shared" si="2"/>
        <v>21417.160000000003</v>
      </c>
      <c r="N16" s="28">
        <f t="shared" si="3"/>
        <v>22</v>
      </c>
    </row>
    <row r="17" spans="4:28" x14ac:dyDescent="0.25">
      <c r="D17" s="57"/>
      <c r="E17" s="28">
        <v>2034</v>
      </c>
      <c r="F17" s="58">
        <v>37131743</v>
      </c>
      <c r="G17" s="28">
        <v>20</v>
      </c>
      <c r="H17" s="81">
        <f>VLOOKUP(E17,Tabla2[],12,FALSE)</f>
        <v>37276.499999999993</v>
      </c>
      <c r="I17" s="81">
        <f t="shared" si="0"/>
        <v>745529.99999999988</v>
      </c>
      <c r="J17" s="28">
        <f t="shared" si="1"/>
        <v>52</v>
      </c>
      <c r="K17" s="28">
        <v>3</v>
      </c>
      <c r="L17" s="81">
        <f>VLOOKUP(E17,Tabla6[],12,FALSE)</f>
        <v>5475.4699999999993</v>
      </c>
      <c r="M17" s="81">
        <f t="shared" si="2"/>
        <v>21901.879999999997</v>
      </c>
      <c r="N17" s="28">
        <f t="shared" si="3"/>
        <v>23</v>
      </c>
    </row>
    <row r="18" spans="4:28" x14ac:dyDescent="0.25">
      <c r="D18" s="57"/>
      <c r="E18" s="28">
        <v>2035</v>
      </c>
      <c r="F18" s="58">
        <v>37387960</v>
      </c>
      <c r="G18" s="28">
        <v>17</v>
      </c>
      <c r="H18" s="81">
        <f>VLOOKUP(E18,Tabla2[],12,FALSE)</f>
        <v>38478.6</v>
      </c>
      <c r="I18" s="81">
        <f t="shared" si="0"/>
        <v>769572</v>
      </c>
      <c r="J18" s="28">
        <f t="shared" si="1"/>
        <v>53</v>
      </c>
      <c r="K18" s="28">
        <v>1</v>
      </c>
      <c r="L18" s="81">
        <f>VLOOKUP(E18,Tabla6[],12,FALSE)</f>
        <v>5629.41</v>
      </c>
      <c r="M18" s="81">
        <f t="shared" si="2"/>
        <v>22517.64</v>
      </c>
      <c r="N18" s="28">
        <f t="shared" si="3"/>
        <v>23</v>
      </c>
    </row>
    <row r="19" spans="4:28" x14ac:dyDescent="0.25">
      <c r="D19" s="57"/>
      <c r="E19" s="28">
        <v>2036</v>
      </c>
      <c r="F19" s="58">
        <v>37636014</v>
      </c>
      <c r="G19" s="28">
        <v>17</v>
      </c>
      <c r="H19" s="81">
        <f>VLOOKUP(E19,Tabla2[],12,FALSE)</f>
        <v>39391.270000000004</v>
      </c>
      <c r="I19" s="81">
        <f t="shared" si="0"/>
        <v>787825.40000000014</v>
      </c>
      <c r="J19" s="28">
        <f t="shared" si="1"/>
        <v>55</v>
      </c>
      <c r="K19" s="28">
        <v>1</v>
      </c>
      <c r="L19" s="81">
        <f>VLOOKUP(E19,Tabla6[],12,FALSE)</f>
        <v>5727.41</v>
      </c>
      <c r="M19" s="81">
        <f t="shared" si="2"/>
        <v>22909.64</v>
      </c>
      <c r="N19" s="28">
        <f t="shared" si="3"/>
        <v>24</v>
      </c>
    </row>
    <row r="20" spans="4:28" x14ac:dyDescent="0.25">
      <c r="D20" s="57"/>
      <c r="E20" s="28">
        <v>2037</v>
      </c>
      <c r="F20" s="58">
        <v>37875783</v>
      </c>
      <c r="G20" s="28">
        <v>15</v>
      </c>
      <c r="H20" s="81">
        <f>VLOOKUP(E20,Tabla2[],12,FALSE)</f>
        <v>40495.74</v>
      </c>
      <c r="I20" s="81">
        <f t="shared" si="0"/>
        <v>809914.79999999993</v>
      </c>
      <c r="J20" s="28">
        <f t="shared" si="1"/>
        <v>56</v>
      </c>
      <c r="K20" s="28">
        <v>1</v>
      </c>
      <c r="L20" s="81">
        <f>VLOOKUP(E20,Tabla6[],12,FALSE)</f>
        <v>5857.5199999999995</v>
      </c>
      <c r="M20" s="81">
        <f t="shared" si="2"/>
        <v>23430.079999999998</v>
      </c>
      <c r="N20" s="28">
        <f t="shared" si="3"/>
        <v>24</v>
      </c>
    </row>
    <row r="21" spans="4:28" x14ac:dyDescent="0.25">
      <c r="D21" s="57"/>
      <c r="E21" s="28">
        <v>2038</v>
      </c>
      <c r="F21" s="58">
        <v>38107865</v>
      </c>
      <c r="G21" s="28">
        <v>15</v>
      </c>
      <c r="H21" s="81">
        <f>VLOOKUP(E21,Tabla2[],12,FALSE)</f>
        <v>41632.869999999995</v>
      </c>
      <c r="I21" s="81">
        <f t="shared" si="0"/>
        <v>832657.39999999991</v>
      </c>
      <c r="J21" s="28">
        <f t="shared" si="1"/>
        <v>58</v>
      </c>
      <c r="K21" s="28">
        <v>0</v>
      </c>
      <c r="L21" s="81">
        <f>VLOOKUP(E21,Tabla6[],12,FALSE)</f>
        <v>5991.05</v>
      </c>
      <c r="M21" s="81">
        <f t="shared" si="2"/>
        <v>23964.2</v>
      </c>
      <c r="N21" s="28">
        <f t="shared" si="3"/>
        <v>25</v>
      </c>
    </row>
    <row r="22" spans="4:28" x14ac:dyDescent="0.25">
      <c r="D22" s="57"/>
      <c r="E22" s="28">
        <v>2039</v>
      </c>
      <c r="F22" s="58">
        <v>38333099</v>
      </c>
      <c r="G22" s="28">
        <v>15</v>
      </c>
      <c r="H22" s="81">
        <f>VLOOKUP(E22,Tabla2[],12,FALSE)</f>
        <v>42801.029999999992</v>
      </c>
      <c r="I22" s="81">
        <f t="shared" si="0"/>
        <v>856020.59999999986</v>
      </c>
      <c r="J22" s="28">
        <f t="shared" si="1"/>
        <v>59</v>
      </c>
      <c r="K22" s="28">
        <v>0</v>
      </c>
      <c r="L22" s="81">
        <f>VLOOKUP(E22,Tabla6[],12,FALSE)</f>
        <v>6127.57</v>
      </c>
      <c r="M22" s="81">
        <f t="shared" si="2"/>
        <v>24510.28</v>
      </c>
      <c r="N22" s="28">
        <f t="shared" si="3"/>
        <v>26</v>
      </c>
    </row>
    <row r="23" spans="4:28" x14ac:dyDescent="0.25">
      <c r="D23" s="57"/>
      <c r="E23" s="28">
        <v>2040</v>
      </c>
      <c r="F23" s="58">
        <v>38552106</v>
      </c>
      <c r="G23" s="28">
        <v>15</v>
      </c>
      <c r="H23" s="81">
        <f>VLOOKUP(E23,Tabla2[],12,FALSE)</f>
        <v>43708.53</v>
      </c>
      <c r="I23" s="81">
        <f t="shared" si="0"/>
        <v>874170.6</v>
      </c>
      <c r="J23" s="28">
        <f t="shared" si="1"/>
        <v>61</v>
      </c>
      <c r="K23" s="28">
        <v>0</v>
      </c>
      <c r="L23" s="81">
        <f>VLOOKUP(E23,Tabla6[],12,FALSE)</f>
        <v>6210.5999999999995</v>
      </c>
      <c r="M23" s="81">
        <f t="shared" si="2"/>
        <v>24842.399999999998</v>
      </c>
      <c r="N23" s="28">
        <f t="shared" si="3"/>
        <v>26</v>
      </c>
    </row>
    <row r="24" spans="4:28" x14ac:dyDescent="0.25">
      <c r="E24" s="28">
        <v>2041</v>
      </c>
      <c r="F24" s="58">
        <v>38765020</v>
      </c>
      <c r="G24" s="28">
        <v>15</v>
      </c>
      <c r="H24" s="81">
        <f>VLOOKUP(E24,Tabla2[],12,FALSE)</f>
        <v>45243.26</v>
      </c>
      <c r="I24" s="81">
        <f t="shared" si="0"/>
        <v>904865.20000000007</v>
      </c>
      <c r="J24" s="28">
        <f t="shared" si="1"/>
        <v>63</v>
      </c>
      <c r="K24" s="28">
        <v>0</v>
      </c>
      <c r="L24" s="81">
        <f>VLOOKUP(E24,Tabla6[],12,FALSE)</f>
        <v>6410.15</v>
      </c>
      <c r="M24" s="81">
        <f t="shared" si="2"/>
        <v>25640.6</v>
      </c>
      <c r="N24" s="28">
        <f t="shared" si="3"/>
        <v>27</v>
      </c>
    </row>
    <row r="25" spans="4:28" x14ac:dyDescent="0.25">
      <c r="E25" s="28">
        <v>2042</v>
      </c>
      <c r="F25" s="58">
        <v>38971591</v>
      </c>
      <c r="G25" s="28">
        <v>15</v>
      </c>
      <c r="H25" s="81">
        <f>VLOOKUP(E25,Tabla2[],12,FALSE)</f>
        <v>46519.47</v>
      </c>
      <c r="I25" s="81">
        <f t="shared" si="0"/>
        <v>930389.4</v>
      </c>
      <c r="J25" s="28">
        <f t="shared" si="1"/>
        <v>65</v>
      </c>
      <c r="K25" s="28">
        <v>0</v>
      </c>
      <c r="L25" s="81">
        <f>VLOOKUP(E25,Tabla6[],12,FALSE)</f>
        <v>6556.58</v>
      </c>
      <c r="M25" s="81">
        <f t="shared" si="2"/>
        <v>26226.32</v>
      </c>
      <c r="N25" s="28">
        <f t="shared" si="3"/>
        <v>27</v>
      </c>
    </row>
    <row r="26" spans="4:28" x14ac:dyDescent="0.25">
      <c r="E26" s="28">
        <v>2043</v>
      </c>
      <c r="F26" s="58">
        <v>39171676</v>
      </c>
      <c r="G26" s="28">
        <v>15</v>
      </c>
      <c r="H26" s="81">
        <f>VLOOKUP(E26,Tabla2[],12,FALSE)</f>
        <v>47831.539999999994</v>
      </c>
      <c r="I26" s="81">
        <f t="shared" si="0"/>
        <v>956630.79999999981</v>
      </c>
      <c r="J26" s="28">
        <f t="shared" si="1"/>
        <v>66</v>
      </c>
      <c r="K26" s="28">
        <v>0</v>
      </c>
      <c r="L26" s="81">
        <f>VLOOKUP(E26,Tabla6[],12,FALSE)</f>
        <v>6706.85</v>
      </c>
      <c r="M26" s="81">
        <f t="shared" si="2"/>
        <v>26827.4</v>
      </c>
      <c r="N26" s="28">
        <f t="shared" si="3"/>
        <v>28</v>
      </c>
    </row>
    <row r="27" spans="4:28" x14ac:dyDescent="0.25">
      <c r="E27" s="28">
        <v>2044</v>
      </c>
      <c r="F27" s="58">
        <v>39364972</v>
      </c>
      <c r="G27" s="28">
        <v>15</v>
      </c>
      <c r="H27" s="81">
        <f>VLOOKUP(E27,Tabla2[],12,FALSE)</f>
        <v>49182.45</v>
      </c>
      <c r="I27" s="81">
        <f t="shared" si="0"/>
        <v>983649</v>
      </c>
      <c r="J27" s="28">
        <f t="shared" si="1"/>
        <v>68</v>
      </c>
      <c r="K27" s="28">
        <v>0</v>
      </c>
      <c r="L27" s="81">
        <f>VLOOKUP(E27,Tabla6[],12,FALSE)</f>
        <v>6860.84</v>
      </c>
      <c r="M27" s="81">
        <f t="shared" si="2"/>
        <v>27443.360000000001</v>
      </c>
      <c r="N27" s="28">
        <f t="shared" si="3"/>
        <v>29</v>
      </c>
    </row>
    <row r="28" spans="4:28" x14ac:dyDescent="0.25">
      <c r="E28" s="28">
        <v>2045</v>
      </c>
      <c r="F28" s="58">
        <v>39551259</v>
      </c>
      <c r="G28" s="28">
        <v>15</v>
      </c>
      <c r="H28" s="81">
        <f>VLOOKUP(E28,Tabla2[],12,FALSE)</f>
        <v>50574.089999999989</v>
      </c>
      <c r="I28" s="81">
        <f t="shared" si="0"/>
        <v>1011481.7999999998</v>
      </c>
      <c r="J28" s="28">
        <f t="shared" si="1"/>
        <v>70</v>
      </c>
      <c r="K28" s="28">
        <v>0</v>
      </c>
      <c r="L28" s="81">
        <f>VLOOKUP(E28,Tabla6[],12,FALSE)</f>
        <v>7018.45</v>
      </c>
      <c r="M28" s="81">
        <f t="shared" si="2"/>
        <v>28073.8</v>
      </c>
      <c r="N28" s="28">
        <f t="shared" si="3"/>
        <v>29</v>
      </c>
    </row>
    <row r="29" spans="4:28" x14ac:dyDescent="0.25">
      <c r="E29" s="28">
        <v>2046</v>
      </c>
      <c r="F29" s="58">
        <v>39730457</v>
      </c>
      <c r="G29" s="28">
        <v>15</v>
      </c>
      <c r="H29" s="81">
        <f>VLOOKUP(E29,Tabla2[],12,FALSE)</f>
        <v>52006.049999999988</v>
      </c>
      <c r="I29" s="81">
        <f t="shared" si="0"/>
        <v>1040120.9999999998</v>
      </c>
      <c r="J29" s="28">
        <f t="shared" si="1"/>
        <v>72</v>
      </c>
      <c r="K29" s="28">
        <v>0</v>
      </c>
      <c r="L29" s="81">
        <f>VLOOKUP(E29,Tabla6[],12,FALSE)</f>
        <v>7179.35</v>
      </c>
      <c r="M29" s="81">
        <f t="shared" si="2"/>
        <v>28717.4</v>
      </c>
      <c r="N29" s="28">
        <f t="shared" si="3"/>
        <v>30</v>
      </c>
    </row>
    <row r="30" spans="4:28" x14ac:dyDescent="0.25">
      <c r="E30" s="28">
        <v>2047</v>
      </c>
      <c r="F30" s="58">
        <v>39902530</v>
      </c>
      <c r="G30" s="28">
        <v>15</v>
      </c>
      <c r="H30" s="81">
        <f>VLOOKUP(E30,Tabla2[],12,FALSE)</f>
        <v>53479.82</v>
      </c>
      <c r="I30" s="81">
        <f t="shared" si="0"/>
        <v>1069596.3999999999</v>
      </c>
      <c r="J30" s="28">
        <f t="shared" si="1"/>
        <v>74</v>
      </c>
      <c r="K30" s="28">
        <v>0</v>
      </c>
      <c r="L30" s="81">
        <f>VLOOKUP(E30,Tabla6[],12,FALSE)</f>
        <v>7344.29</v>
      </c>
      <c r="M30" s="81">
        <f t="shared" si="2"/>
        <v>29377.16</v>
      </c>
      <c r="N30" s="28">
        <f t="shared" si="3"/>
        <v>31</v>
      </c>
    </row>
    <row r="31" spans="4:28" x14ac:dyDescent="0.25">
      <c r="E31" s="28">
        <v>2048</v>
      </c>
      <c r="F31" s="58">
        <v>40067279</v>
      </c>
      <c r="G31" s="28">
        <v>15</v>
      </c>
      <c r="H31" s="81">
        <f>VLOOKUP(E31,Tabla2[],12,FALSE)</f>
        <v>54997.389999999992</v>
      </c>
      <c r="I31" s="81">
        <f t="shared" si="0"/>
        <v>1099947.7999999998</v>
      </c>
      <c r="J31" s="28">
        <f t="shared" si="1"/>
        <v>76</v>
      </c>
      <c r="K31" s="28">
        <v>0</v>
      </c>
      <c r="L31" s="81">
        <f>VLOOKUP(E31,Tabla6[],12,FALSE)</f>
        <v>7513.7999999999993</v>
      </c>
      <c r="M31" s="81">
        <f t="shared" si="2"/>
        <v>30055.199999999997</v>
      </c>
      <c r="N31" s="28">
        <f t="shared" si="3"/>
        <v>31</v>
      </c>
    </row>
    <row r="32" spans="4:28" x14ac:dyDescent="0.25">
      <c r="E32" s="28">
        <v>2049</v>
      </c>
      <c r="F32" s="58">
        <v>40224501</v>
      </c>
      <c r="G32" s="28">
        <v>15</v>
      </c>
      <c r="H32" s="81">
        <f>VLOOKUP(E32,Tabla2[],12,FALSE)</f>
        <v>56558.490000000005</v>
      </c>
      <c r="I32" s="81">
        <f t="shared" si="0"/>
        <v>1131169.8</v>
      </c>
      <c r="J32" s="28">
        <f t="shared" si="1"/>
        <v>79</v>
      </c>
      <c r="K32" s="28">
        <v>0</v>
      </c>
      <c r="L32" s="81">
        <f>VLOOKUP(E32,Tabla6[],12,FALSE)</f>
        <v>7686.38</v>
      </c>
      <c r="M32" s="81">
        <f t="shared" si="2"/>
        <v>30745.52</v>
      </c>
      <c r="N32" s="28">
        <f t="shared" si="3"/>
        <v>32</v>
      </c>
      <c r="AB32" t="s">
        <v>149</v>
      </c>
    </row>
    <row r="33" spans="5:14" x14ac:dyDescent="0.25">
      <c r="E33" s="28">
        <v>2050</v>
      </c>
      <c r="F33" s="58">
        <v>40373987</v>
      </c>
      <c r="G33" s="28">
        <v>15</v>
      </c>
      <c r="H33" s="81">
        <f>VLOOKUP(E33,Tabla2[],12,FALSE)</f>
        <v>58168.2</v>
      </c>
      <c r="I33" s="81">
        <f t="shared" si="0"/>
        <v>1163364</v>
      </c>
      <c r="J33" s="28">
        <f t="shared" si="1"/>
        <v>81</v>
      </c>
      <c r="K33" s="28">
        <v>0</v>
      </c>
      <c r="L33" s="81">
        <f>VLOOKUP(E33,Tabla6[],12,FALSE)</f>
        <v>7863.95</v>
      </c>
      <c r="M33" s="81">
        <f t="shared" si="2"/>
        <v>31455.8</v>
      </c>
      <c r="N33" s="28">
        <f t="shared" si="3"/>
        <v>33</v>
      </c>
    </row>
  </sheetData>
  <mergeCells count="6">
    <mergeCell ref="K3:N3"/>
    <mergeCell ref="B10:B12"/>
    <mergeCell ref="C10:C12"/>
    <mergeCell ref="B13:B15"/>
    <mergeCell ref="C13:C15"/>
    <mergeCell ref="G3:J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751C-C992-4195-B3B7-F4018045932A}">
  <dimension ref="B3:N23"/>
  <sheetViews>
    <sheetView zoomScaleNormal="100" workbookViewId="0">
      <selection activeCell="I6" sqref="I6"/>
    </sheetView>
  </sheetViews>
  <sheetFormatPr baseColWidth="10" defaultRowHeight="15" x14ac:dyDescent="0.25"/>
  <cols>
    <col min="1" max="1" width="3.140625" customWidth="1"/>
    <col min="2" max="2" width="12.7109375" customWidth="1"/>
    <col min="3" max="3" width="8" customWidth="1"/>
    <col min="4" max="4" width="4.42578125" customWidth="1"/>
    <col min="5" max="5" width="8.85546875" customWidth="1"/>
    <col min="7" max="7" width="10" customWidth="1"/>
    <col min="9" max="9" width="13.140625" customWidth="1"/>
    <col min="11" max="11" width="10" customWidth="1"/>
    <col min="13" max="13" width="13.140625" customWidth="1"/>
  </cols>
  <sheetData>
    <row r="3" spans="2:14" x14ac:dyDescent="0.25">
      <c r="G3" s="103" t="s">
        <v>41</v>
      </c>
      <c r="H3" s="103"/>
      <c r="I3" s="103"/>
      <c r="J3" s="103"/>
      <c r="K3" s="103" t="s">
        <v>42</v>
      </c>
      <c r="L3" s="103"/>
      <c r="M3" s="103"/>
      <c r="N3" s="103"/>
    </row>
    <row r="4" spans="2:14" ht="30.75" customHeight="1" x14ac:dyDescent="0.25">
      <c r="E4" s="84" t="s">
        <v>110</v>
      </c>
      <c r="F4" s="82" t="s">
        <v>134</v>
      </c>
      <c r="G4" s="83" t="s">
        <v>156</v>
      </c>
      <c r="H4" s="83" t="s">
        <v>138</v>
      </c>
      <c r="I4" s="83" t="s">
        <v>64</v>
      </c>
      <c r="J4" s="83" t="s">
        <v>157</v>
      </c>
      <c r="K4" s="83" t="s">
        <v>156</v>
      </c>
      <c r="L4" s="83" t="s">
        <v>138</v>
      </c>
      <c r="M4" s="83" t="s">
        <v>64</v>
      </c>
      <c r="N4" s="83" t="s">
        <v>157</v>
      </c>
    </row>
    <row r="5" spans="2:14" x14ac:dyDescent="0.25">
      <c r="E5" s="28">
        <v>2022</v>
      </c>
      <c r="F5" s="58">
        <v>33396698</v>
      </c>
      <c r="G5" s="28">
        <v>30</v>
      </c>
      <c r="H5" s="81">
        <f>VLOOKUP(E5,Tabla2[],12,FALSE)</f>
        <v>26838.659999999996</v>
      </c>
      <c r="I5" s="81">
        <f t="shared" ref="I5:I23" si="0">H5*$C$10</f>
        <v>536773.19999999995</v>
      </c>
      <c r="J5" s="28">
        <f>ROUND(I5/($C$6*$C$7),0)</f>
        <v>37</v>
      </c>
      <c r="K5" s="28">
        <v>11</v>
      </c>
      <c r="L5" s="81">
        <f>VLOOKUP(E5,Tabla6[],12,FALSE)</f>
        <v>4190.0700000000006</v>
      </c>
      <c r="M5" s="81">
        <f>L5*$C$13</f>
        <v>16760.280000000002</v>
      </c>
      <c r="N5" s="28">
        <f>ROUND(M5/($C$6*$C$8),0)</f>
        <v>17</v>
      </c>
    </row>
    <row r="6" spans="2:14" x14ac:dyDescent="0.25">
      <c r="B6" s="28" t="s">
        <v>143</v>
      </c>
      <c r="C6" s="28">
        <v>240</v>
      </c>
      <c r="D6" s="57"/>
      <c r="E6" s="28">
        <v>2023</v>
      </c>
      <c r="F6" s="58">
        <v>33966046</v>
      </c>
      <c r="G6" s="28">
        <v>30</v>
      </c>
      <c r="H6" s="81">
        <f>VLOOKUP(E6,Tabla2[],12,FALSE)</f>
        <v>27577.59</v>
      </c>
      <c r="I6" s="81">
        <f t="shared" si="0"/>
        <v>551551.80000000005</v>
      </c>
      <c r="J6" s="28">
        <f t="shared" ref="J6:J23" si="1">ROUND(I6/($C$6*$C$7),0)</f>
        <v>38</v>
      </c>
      <c r="K6" s="28">
        <v>11</v>
      </c>
      <c r="L6" s="81">
        <f>VLOOKUP(E6,Tabla6[],12,FALSE)</f>
        <v>4283.8</v>
      </c>
      <c r="M6" s="81">
        <f t="shared" ref="M6:M23" si="2">L6*$C$13</f>
        <v>17135.2</v>
      </c>
      <c r="N6" s="28">
        <f t="shared" ref="N6:N23" si="3">ROUND(M6/($C$6*$C$8),0)</f>
        <v>18</v>
      </c>
    </row>
    <row r="7" spans="2:14" x14ac:dyDescent="0.25">
      <c r="B7" s="28" t="s">
        <v>153</v>
      </c>
      <c r="C7" s="28">
        <v>60</v>
      </c>
      <c r="D7" s="57"/>
      <c r="E7" s="28">
        <v>2024</v>
      </c>
      <c r="F7" s="58">
        <v>34236198</v>
      </c>
      <c r="G7" s="28">
        <v>30</v>
      </c>
      <c r="H7" s="81">
        <f>VLOOKUP(E7,Tabla2[],12,FALSE)</f>
        <v>28340.609999999997</v>
      </c>
      <c r="I7" s="81">
        <f t="shared" si="0"/>
        <v>566812.19999999995</v>
      </c>
      <c r="J7" s="28">
        <f t="shared" si="1"/>
        <v>39</v>
      </c>
      <c r="K7" s="28">
        <v>11</v>
      </c>
      <c r="L7" s="81">
        <f>VLOOKUP(E7,Tabla6[],12,FALSE)</f>
        <v>4380.38</v>
      </c>
      <c r="M7" s="81">
        <f t="shared" si="2"/>
        <v>17521.52</v>
      </c>
      <c r="N7" s="28">
        <f t="shared" si="3"/>
        <v>18</v>
      </c>
    </row>
    <row r="8" spans="2:14" x14ac:dyDescent="0.25">
      <c r="B8" s="28" t="s">
        <v>154</v>
      </c>
      <c r="C8" s="28">
        <v>4</v>
      </c>
      <c r="D8" s="57"/>
      <c r="E8" s="28">
        <v>2025</v>
      </c>
      <c r="F8" s="58">
        <v>34517495</v>
      </c>
      <c r="G8" s="28">
        <v>30</v>
      </c>
      <c r="H8" s="81">
        <f>VLOOKUP(E8,Tabla2[],12,FALSE)</f>
        <v>29199.31</v>
      </c>
      <c r="I8" s="81">
        <f t="shared" si="0"/>
        <v>583986.20000000007</v>
      </c>
      <c r="J8" s="28">
        <f t="shared" si="1"/>
        <v>41</v>
      </c>
      <c r="K8" s="28">
        <v>10</v>
      </c>
      <c r="L8" s="81">
        <f>VLOOKUP(E8,Tabla6[],12,FALSE)</f>
        <v>4494.8499999999995</v>
      </c>
      <c r="M8" s="81">
        <f t="shared" si="2"/>
        <v>17979.399999999998</v>
      </c>
      <c r="N8" s="28">
        <f t="shared" si="3"/>
        <v>19</v>
      </c>
    </row>
    <row r="9" spans="2:14" x14ac:dyDescent="0.25">
      <c r="C9" s="75"/>
      <c r="D9" s="57"/>
      <c r="E9" s="28">
        <v>2026</v>
      </c>
      <c r="F9" s="58">
        <v>34814657</v>
      </c>
      <c r="G9" s="28">
        <v>28</v>
      </c>
      <c r="H9" s="81">
        <f>VLOOKUP(E9,Tabla2[],12,FALSE)</f>
        <v>29930.160000000003</v>
      </c>
      <c r="I9" s="81">
        <f t="shared" si="0"/>
        <v>598603.20000000007</v>
      </c>
      <c r="J9" s="28">
        <f t="shared" si="1"/>
        <v>42</v>
      </c>
      <c r="K9" s="28">
        <v>10</v>
      </c>
      <c r="L9" s="81">
        <f>VLOOKUP(E9,Tabla6[],12,FALSE)</f>
        <v>4579.37</v>
      </c>
      <c r="M9" s="81">
        <f t="shared" si="2"/>
        <v>18317.48</v>
      </c>
      <c r="N9" s="28">
        <f t="shared" si="3"/>
        <v>19</v>
      </c>
    </row>
    <row r="10" spans="2:14" ht="15" customHeight="1" x14ac:dyDescent="0.25">
      <c r="B10" s="104" t="s">
        <v>151</v>
      </c>
      <c r="C10" s="105">
        <v>20</v>
      </c>
      <c r="D10" s="57"/>
      <c r="E10" s="28">
        <v>2027</v>
      </c>
      <c r="F10" s="58">
        <v>35119956</v>
      </c>
      <c r="G10" s="28">
        <v>25</v>
      </c>
      <c r="H10" s="81">
        <f>VLOOKUP(E10,Tabla2[],12,FALSE)</f>
        <v>30758.91</v>
      </c>
      <c r="I10" s="81">
        <f t="shared" si="0"/>
        <v>615178.19999999995</v>
      </c>
      <c r="J10" s="28">
        <f t="shared" si="1"/>
        <v>43</v>
      </c>
      <c r="K10" s="28">
        <v>9</v>
      </c>
      <c r="L10" s="81">
        <f>VLOOKUP(E10,Tabla6[],12,FALSE)</f>
        <v>4682.3100000000004</v>
      </c>
      <c r="M10" s="81">
        <f t="shared" si="2"/>
        <v>18729.240000000002</v>
      </c>
      <c r="N10" s="28">
        <f t="shared" si="3"/>
        <v>20</v>
      </c>
    </row>
    <row r="11" spans="2:14" x14ac:dyDescent="0.25">
      <c r="B11" s="104"/>
      <c r="C11" s="105"/>
      <c r="D11" s="57"/>
      <c r="E11" s="28">
        <v>2028</v>
      </c>
      <c r="F11" s="58">
        <v>35429207</v>
      </c>
      <c r="G11" s="28">
        <v>24</v>
      </c>
      <c r="H11" s="81">
        <f>VLOOKUP(E11,Tabla2[],12,FALSE)</f>
        <v>31610.869999999995</v>
      </c>
      <c r="I11" s="81">
        <f t="shared" si="0"/>
        <v>632217.39999999991</v>
      </c>
      <c r="J11" s="28">
        <f t="shared" si="1"/>
        <v>44</v>
      </c>
      <c r="K11" s="28">
        <v>6</v>
      </c>
      <c r="L11" s="81">
        <f>VLOOKUP(E11,Tabla6[],12,FALSE)</f>
        <v>4787.67</v>
      </c>
      <c r="M11" s="81">
        <f t="shared" si="2"/>
        <v>19150.68</v>
      </c>
      <c r="N11" s="28">
        <f t="shared" si="3"/>
        <v>20</v>
      </c>
    </row>
    <row r="12" spans="2:14" x14ac:dyDescent="0.25">
      <c r="B12" s="104"/>
      <c r="C12" s="105"/>
      <c r="D12" s="57"/>
      <c r="E12" s="28">
        <v>2029</v>
      </c>
      <c r="F12" s="58">
        <v>35734665</v>
      </c>
      <c r="G12" s="28">
        <v>25</v>
      </c>
      <c r="H12" s="81">
        <f>VLOOKUP(E12,Tabla2[],12,FALSE)</f>
        <v>32489.82</v>
      </c>
      <c r="I12" s="81">
        <f t="shared" si="0"/>
        <v>649796.4</v>
      </c>
      <c r="J12" s="28">
        <f t="shared" si="1"/>
        <v>45</v>
      </c>
      <c r="K12" s="28">
        <v>6</v>
      </c>
      <c r="L12" s="81">
        <f>VLOOKUP(E12,Tabla6[],12,FALSE)</f>
        <v>4896.25</v>
      </c>
      <c r="M12" s="81">
        <f t="shared" si="2"/>
        <v>19585</v>
      </c>
      <c r="N12" s="28">
        <f t="shared" si="3"/>
        <v>20</v>
      </c>
    </row>
    <row r="13" spans="2:14" x14ac:dyDescent="0.25">
      <c r="B13" s="104" t="s">
        <v>155</v>
      </c>
      <c r="C13" s="105">
        <v>4</v>
      </c>
      <c r="D13" s="57"/>
      <c r="E13" s="28">
        <v>2030</v>
      </c>
      <c r="F13" s="58">
        <v>36030592</v>
      </c>
      <c r="G13" s="28">
        <v>24</v>
      </c>
      <c r="H13" s="81">
        <f>VLOOKUP(E13,Tabla2[],12,FALSE)</f>
        <v>33603.890000000007</v>
      </c>
      <c r="I13" s="81">
        <f t="shared" si="0"/>
        <v>672077.80000000016</v>
      </c>
      <c r="J13" s="28">
        <f t="shared" si="1"/>
        <v>47</v>
      </c>
      <c r="K13" s="28">
        <v>5</v>
      </c>
      <c r="L13" s="81">
        <f>VLOOKUP(E13,Tabla6[],12,FALSE)</f>
        <v>5050.24</v>
      </c>
      <c r="M13" s="81">
        <f t="shared" si="2"/>
        <v>20200.96</v>
      </c>
      <c r="N13" s="28">
        <f t="shared" si="3"/>
        <v>21</v>
      </c>
    </row>
    <row r="14" spans="2:14" x14ac:dyDescent="0.25">
      <c r="B14" s="104"/>
      <c r="C14" s="105"/>
      <c r="D14" s="57"/>
      <c r="E14" s="28">
        <v>2031</v>
      </c>
      <c r="F14" s="58">
        <v>36316902</v>
      </c>
      <c r="G14" s="28">
        <v>24</v>
      </c>
      <c r="H14" s="81">
        <f>VLOOKUP(E14,Tabla2[],12,FALSE)</f>
        <v>34322.140000000007</v>
      </c>
      <c r="I14" s="81">
        <f t="shared" si="0"/>
        <v>686442.80000000016</v>
      </c>
      <c r="J14" s="28">
        <f t="shared" si="1"/>
        <v>48</v>
      </c>
      <c r="K14" s="28">
        <v>4</v>
      </c>
      <c r="L14" s="81">
        <f>VLOOKUP(E14,Tabla6[],12,FALSE)</f>
        <v>5119.3200000000006</v>
      </c>
      <c r="M14" s="81">
        <f t="shared" si="2"/>
        <v>20477.280000000002</v>
      </c>
      <c r="N14" s="28">
        <f t="shared" si="3"/>
        <v>21</v>
      </c>
    </row>
    <row r="15" spans="2:14" x14ac:dyDescent="0.25">
      <c r="B15" s="104"/>
      <c r="C15" s="105"/>
      <c r="D15" s="57"/>
      <c r="E15" s="28">
        <v>2032</v>
      </c>
      <c r="F15" s="58">
        <v>36596067</v>
      </c>
      <c r="G15" s="28">
        <v>24</v>
      </c>
      <c r="H15" s="81">
        <f>VLOOKUP(E15,Tabla2[],12,FALSE)</f>
        <v>35279.42</v>
      </c>
      <c r="I15" s="81">
        <f t="shared" si="0"/>
        <v>705588.39999999991</v>
      </c>
      <c r="J15" s="28">
        <f t="shared" si="1"/>
        <v>49</v>
      </c>
      <c r="K15" s="28">
        <v>3</v>
      </c>
      <c r="L15" s="81">
        <f>VLOOKUP(E15,Tabla6[],12,FALSE)</f>
        <v>5235.68</v>
      </c>
      <c r="M15" s="81">
        <f t="shared" si="2"/>
        <v>20942.72</v>
      </c>
      <c r="N15" s="28">
        <f t="shared" si="3"/>
        <v>22</v>
      </c>
    </row>
    <row r="16" spans="2:14" x14ac:dyDescent="0.25">
      <c r="D16" s="57"/>
      <c r="E16" s="28">
        <v>2033</v>
      </c>
      <c r="F16" s="58">
        <v>36867745</v>
      </c>
      <c r="G16" s="28">
        <v>21</v>
      </c>
      <c r="H16" s="81">
        <f>VLOOKUP(E16,Tabla2[],12,FALSE)</f>
        <v>36263.89</v>
      </c>
      <c r="I16" s="81">
        <f t="shared" si="0"/>
        <v>725277.8</v>
      </c>
      <c r="J16" s="28">
        <f t="shared" si="1"/>
        <v>50</v>
      </c>
      <c r="K16" s="28">
        <v>3</v>
      </c>
      <c r="L16" s="81">
        <f>VLOOKUP(E16,Tabla6[],12,FALSE)</f>
        <v>5354.2900000000009</v>
      </c>
      <c r="M16" s="81">
        <f t="shared" si="2"/>
        <v>21417.160000000003</v>
      </c>
      <c r="N16" s="28">
        <f t="shared" si="3"/>
        <v>22</v>
      </c>
    </row>
    <row r="17" spans="4:14" x14ac:dyDescent="0.25">
      <c r="D17" s="57"/>
      <c r="E17" s="28">
        <v>2034</v>
      </c>
      <c r="F17" s="58">
        <v>37131743</v>
      </c>
      <c r="G17" s="28">
        <v>20</v>
      </c>
      <c r="H17" s="81">
        <f>VLOOKUP(E17,Tabla2[],12,FALSE)</f>
        <v>37276.499999999993</v>
      </c>
      <c r="I17" s="81">
        <f t="shared" si="0"/>
        <v>745529.99999999988</v>
      </c>
      <c r="J17" s="28">
        <f t="shared" si="1"/>
        <v>52</v>
      </c>
      <c r="K17" s="28">
        <v>3</v>
      </c>
      <c r="L17" s="81">
        <f>VLOOKUP(E17,Tabla6[],12,FALSE)</f>
        <v>5475.4699999999993</v>
      </c>
      <c r="M17" s="81">
        <f t="shared" si="2"/>
        <v>21901.879999999997</v>
      </c>
      <c r="N17" s="28">
        <f t="shared" si="3"/>
        <v>23</v>
      </c>
    </row>
    <row r="18" spans="4:14" x14ac:dyDescent="0.25">
      <c r="D18" s="57"/>
      <c r="E18" s="28">
        <v>2035</v>
      </c>
      <c r="F18" s="58">
        <v>37387960</v>
      </c>
      <c r="G18" s="28">
        <v>17</v>
      </c>
      <c r="H18" s="81">
        <f>VLOOKUP(E18,Tabla2[],12,FALSE)</f>
        <v>38478.6</v>
      </c>
      <c r="I18" s="81">
        <f t="shared" si="0"/>
        <v>769572</v>
      </c>
      <c r="J18" s="28">
        <f t="shared" si="1"/>
        <v>53</v>
      </c>
      <c r="K18" s="28">
        <v>1</v>
      </c>
      <c r="L18" s="81">
        <f>VLOOKUP(E18,Tabla6[],12,FALSE)</f>
        <v>5629.41</v>
      </c>
      <c r="M18" s="81">
        <f t="shared" si="2"/>
        <v>22517.64</v>
      </c>
      <c r="N18" s="28">
        <f t="shared" si="3"/>
        <v>23</v>
      </c>
    </row>
    <row r="19" spans="4:14" x14ac:dyDescent="0.25">
      <c r="D19" s="57"/>
      <c r="E19" s="28">
        <v>2036</v>
      </c>
      <c r="F19" s="58">
        <v>37636014</v>
      </c>
      <c r="G19" s="28">
        <v>17</v>
      </c>
      <c r="H19" s="81">
        <f>VLOOKUP(E19,Tabla2[],12,FALSE)</f>
        <v>39391.270000000004</v>
      </c>
      <c r="I19" s="81">
        <f t="shared" si="0"/>
        <v>787825.40000000014</v>
      </c>
      <c r="J19" s="28">
        <f t="shared" si="1"/>
        <v>55</v>
      </c>
      <c r="K19" s="28">
        <v>1</v>
      </c>
      <c r="L19" s="81">
        <f>VLOOKUP(E19,Tabla6[],12,FALSE)</f>
        <v>5727.41</v>
      </c>
      <c r="M19" s="81">
        <f t="shared" si="2"/>
        <v>22909.64</v>
      </c>
      <c r="N19" s="28">
        <f t="shared" si="3"/>
        <v>24</v>
      </c>
    </row>
    <row r="20" spans="4:14" x14ac:dyDescent="0.25">
      <c r="D20" s="57"/>
      <c r="E20" s="28">
        <v>2037</v>
      </c>
      <c r="F20" s="58">
        <v>37875783</v>
      </c>
      <c r="G20" s="28">
        <v>15</v>
      </c>
      <c r="H20" s="81">
        <f>VLOOKUP(E20,Tabla2[],12,FALSE)</f>
        <v>40495.74</v>
      </c>
      <c r="I20" s="81">
        <f t="shared" si="0"/>
        <v>809914.79999999993</v>
      </c>
      <c r="J20" s="28">
        <f t="shared" si="1"/>
        <v>56</v>
      </c>
      <c r="K20" s="28">
        <v>1</v>
      </c>
      <c r="L20" s="81">
        <f>VLOOKUP(E20,Tabla6[],12,FALSE)</f>
        <v>5857.5199999999995</v>
      </c>
      <c r="M20" s="81">
        <f t="shared" si="2"/>
        <v>23430.079999999998</v>
      </c>
      <c r="N20" s="28">
        <f t="shared" si="3"/>
        <v>24</v>
      </c>
    </row>
    <row r="21" spans="4:14" x14ac:dyDescent="0.25">
      <c r="D21" s="57"/>
      <c r="E21" s="28">
        <v>2038</v>
      </c>
      <c r="F21" s="58">
        <v>38107865</v>
      </c>
      <c r="G21" s="28">
        <v>15</v>
      </c>
      <c r="H21" s="81">
        <f>VLOOKUP(E21,Tabla2[],12,FALSE)</f>
        <v>41632.869999999995</v>
      </c>
      <c r="I21" s="81">
        <f t="shared" si="0"/>
        <v>832657.39999999991</v>
      </c>
      <c r="J21" s="28">
        <f t="shared" si="1"/>
        <v>58</v>
      </c>
      <c r="K21" s="28">
        <v>0</v>
      </c>
      <c r="L21" s="81">
        <f>VLOOKUP(E21,Tabla6[],12,FALSE)</f>
        <v>5991.05</v>
      </c>
      <c r="M21" s="81">
        <f t="shared" si="2"/>
        <v>23964.2</v>
      </c>
      <c r="N21" s="28">
        <f t="shared" si="3"/>
        <v>25</v>
      </c>
    </row>
    <row r="22" spans="4:14" x14ac:dyDescent="0.25">
      <c r="D22" s="57"/>
      <c r="E22" s="28">
        <v>2039</v>
      </c>
      <c r="F22" s="58">
        <v>38333099</v>
      </c>
      <c r="G22" s="28">
        <v>15</v>
      </c>
      <c r="H22" s="81">
        <f>VLOOKUP(E22,Tabla2[],12,FALSE)</f>
        <v>42801.029999999992</v>
      </c>
      <c r="I22" s="81">
        <f t="shared" si="0"/>
        <v>856020.59999999986</v>
      </c>
      <c r="J22" s="28">
        <f t="shared" si="1"/>
        <v>59</v>
      </c>
      <c r="K22" s="28">
        <v>0</v>
      </c>
      <c r="L22" s="81">
        <f>VLOOKUP(E22,Tabla6[],12,FALSE)</f>
        <v>6127.57</v>
      </c>
      <c r="M22" s="81">
        <f t="shared" si="2"/>
        <v>24510.28</v>
      </c>
      <c r="N22" s="28">
        <f t="shared" si="3"/>
        <v>26</v>
      </c>
    </row>
    <row r="23" spans="4:14" x14ac:dyDescent="0.25">
      <c r="D23" s="57"/>
      <c r="E23" s="28">
        <v>2040</v>
      </c>
      <c r="F23" s="58">
        <v>38552106</v>
      </c>
      <c r="G23" s="28">
        <v>15</v>
      </c>
      <c r="H23" s="81">
        <f>VLOOKUP(E23,Tabla2[],12,FALSE)</f>
        <v>43708.53</v>
      </c>
      <c r="I23" s="81">
        <f t="shared" si="0"/>
        <v>874170.6</v>
      </c>
      <c r="J23" s="28">
        <f t="shared" si="1"/>
        <v>61</v>
      </c>
      <c r="K23" s="28">
        <v>0</v>
      </c>
      <c r="L23" s="81">
        <f>VLOOKUP(E23,Tabla6[],12,FALSE)</f>
        <v>6210.5999999999995</v>
      </c>
      <c r="M23" s="81">
        <f t="shared" si="2"/>
        <v>24842.399999999998</v>
      </c>
      <c r="N23" s="28">
        <f t="shared" si="3"/>
        <v>26</v>
      </c>
    </row>
  </sheetData>
  <mergeCells count="6">
    <mergeCell ref="G3:J3"/>
    <mergeCell ref="K3:N3"/>
    <mergeCell ref="B10:B12"/>
    <mergeCell ref="C10:C12"/>
    <mergeCell ref="B13:B15"/>
    <mergeCell ref="C13:C15"/>
  </mergeCells>
  <pageMargins left="0.7" right="0.7" top="0.75" bottom="0.75" header="0.3" footer="0.3"/>
  <drawing r:id="rId1"/>
  <webPublishItems count="1">
    <webPublishItem id="26547" divId="Princ_RC - Radioterapia_26547" sourceType="sheet" destinationFile="C:\Users\Asus\Downloads\Princ_RC - Radioterapiasss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C9A4-4DBE-4EC7-826B-CF06B61F0B24}">
  <dimension ref="B1:R30"/>
  <sheetViews>
    <sheetView showGridLines="0" zoomScale="115" zoomScaleNormal="115" workbookViewId="0">
      <selection activeCell="F30" sqref="F30"/>
    </sheetView>
  </sheetViews>
  <sheetFormatPr baseColWidth="10" defaultRowHeight="15" x14ac:dyDescent="0.25"/>
  <cols>
    <col min="1" max="1" width="4.85546875" customWidth="1"/>
    <col min="2" max="2" width="18.5703125" customWidth="1"/>
    <col min="3" max="3" width="10.28515625" style="11" customWidth="1"/>
    <col min="4" max="4" width="12.5703125" customWidth="1"/>
    <col min="5" max="5" width="11.7109375" customWidth="1"/>
    <col min="6" max="7" width="9.5703125" customWidth="1"/>
    <col min="8" max="8" width="12.5703125" customWidth="1"/>
    <col min="9" max="9" width="11.7109375" customWidth="1"/>
    <col min="10" max="11" width="9.5703125" customWidth="1"/>
    <col min="12" max="12" width="12.5703125" customWidth="1"/>
    <col min="13" max="13" width="11.7109375" customWidth="1"/>
    <col min="14" max="15" width="9.5703125" customWidth="1"/>
  </cols>
  <sheetData>
    <row r="1" spans="2:18" ht="15.75" thickBot="1" x14ac:dyDescent="0.3"/>
    <row r="2" spans="2:18" ht="20.100000000000001" customHeight="1" thickBot="1" x14ac:dyDescent="0.3">
      <c r="B2" s="106" t="s">
        <v>129</v>
      </c>
      <c r="C2" s="109" t="s">
        <v>20</v>
      </c>
      <c r="D2" s="112">
        <v>2023</v>
      </c>
      <c r="E2" s="113"/>
      <c r="F2" s="113"/>
      <c r="G2" s="114"/>
      <c r="H2" s="112">
        <v>2030</v>
      </c>
      <c r="I2" s="113"/>
      <c r="J2" s="113"/>
      <c r="K2" s="114"/>
      <c r="L2" s="112">
        <v>2035</v>
      </c>
      <c r="M2" s="113"/>
      <c r="N2" s="113"/>
      <c r="O2" s="114"/>
    </row>
    <row r="3" spans="2:18" ht="20.100000000000001" customHeight="1" x14ac:dyDescent="0.25">
      <c r="B3" s="107"/>
      <c r="C3" s="110"/>
      <c r="D3" s="115" t="s">
        <v>124</v>
      </c>
      <c r="E3" s="117" t="s">
        <v>125</v>
      </c>
      <c r="F3" s="119" t="s">
        <v>64</v>
      </c>
      <c r="G3" s="120"/>
      <c r="H3" s="115" t="s">
        <v>124</v>
      </c>
      <c r="I3" s="117" t="s">
        <v>125</v>
      </c>
      <c r="J3" s="119" t="s">
        <v>64</v>
      </c>
      <c r="K3" s="120"/>
      <c r="L3" s="115" t="s">
        <v>124</v>
      </c>
      <c r="M3" s="117" t="s">
        <v>125</v>
      </c>
      <c r="N3" s="119" t="s">
        <v>64</v>
      </c>
      <c r="O3" s="120"/>
    </row>
    <row r="4" spans="2:18" ht="20.100000000000001" customHeight="1" thickBot="1" x14ac:dyDescent="0.3">
      <c r="B4" s="108"/>
      <c r="C4" s="111"/>
      <c r="D4" s="116"/>
      <c r="E4" s="118"/>
      <c r="F4" s="51" t="s">
        <v>127</v>
      </c>
      <c r="G4" s="52" t="s">
        <v>128</v>
      </c>
      <c r="H4" s="116"/>
      <c r="I4" s="118"/>
      <c r="J4" s="51" t="s">
        <v>127</v>
      </c>
      <c r="K4" s="52" t="s">
        <v>128</v>
      </c>
      <c r="L4" s="116"/>
      <c r="M4" s="118"/>
      <c r="N4" s="51" t="s">
        <v>127</v>
      </c>
      <c r="O4" s="52" t="s">
        <v>128</v>
      </c>
    </row>
    <row r="5" spans="2:18" x14ac:dyDescent="0.25">
      <c r="B5" s="49" t="s">
        <v>5</v>
      </c>
      <c r="C5" s="50">
        <v>171</v>
      </c>
      <c r="D5" s="53">
        <v>11173295</v>
      </c>
      <c r="E5" s="53">
        <v>25119</v>
      </c>
      <c r="F5" s="53">
        <v>181434</v>
      </c>
      <c r="G5" s="53">
        <v>5632</v>
      </c>
      <c r="H5" s="53">
        <v>11852436</v>
      </c>
      <c r="I5" s="53">
        <v>30711</v>
      </c>
      <c r="J5" s="53">
        <v>221080</v>
      </c>
      <c r="K5" s="53">
        <v>6634</v>
      </c>
      <c r="L5" s="53">
        <v>12298948</v>
      </c>
      <c r="M5" s="53">
        <v>35308</v>
      </c>
      <c r="N5" s="53">
        <v>253154</v>
      </c>
      <c r="O5" s="53">
        <v>7401</v>
      </c>
    </row>
    <row r="6" spans="2:18" x14ac:dyDescent="0.25">
      <c r="B6" s="47" t="s">
        <v>35</v>
      </c>
      <c r="C6" s="45">
        <v>65</v>
      </c>
      <c r="D6" s="53">
        <v>2138947</v>
      </c>
      <c r="E6" s="53">
        <v>4806</v>
      </c>
      <c r="F6" s="53">
        <v>34731</v>
      </c>
      <c r="G6" s="53">
        <v>1079</v>
      </c>
      <c r="H6" s="53">
        <v>2268962</v>
      </c>
      <c r="I6" s="53">
        <v>5878</v>
      </c>
      <c r="J6" s="53">
        <v>42326</v>
      </c>
      <c r="K6" s="53">
        <v>1272</v>
      </c>
      <c r="L6" s="53">
        <v>2354439</v>
      </c>
      <c r="M6" s="53">
        <v>6757</v>
      </c>
      <c r="N6" s="53">
        <v>48461</v>
      </c>
      <c r="O6" s="53">
        <v>1419</v>
      </c>
    </row>
    <row r="7" spans="2:18" x14ac:dyDescent="0.25">
      <c r="B7" s="47" t="s">
        <v>11</v>
      </c>
      <c r="C7" s="45">
        <v>83</v>
      </c>
      <c r="D7" s="53">
        <v>2112758</v>
      </c>
      <c r="E7" s="53">
        <v>4740</v>
      </c>
      <c r="F7" s="53">
        <v>34305</v>
      </c>
      <c r="G7" s="53">
        <v>1063</v>
      </c>
      <c r="H7" s="53">
        <v>2241181</v>
      </c>
      <c r="I7" s="53">
        <v>5803</v>
      </c>
      <c r="J7" s="53">
        <v>41806</v>
      </c>
      <c r="K7" s="53">
        <v>1255</v>
      </c>
      <c r="L7" s="53">
        <v>2325609</v>
      </c>
      <c r="M7" s="53">
        <v>6674</v>
      </c>
      <c r="N7" s="53">
        <v>47869</v>
      </c>
      <c r="O7" s="53">
        <v>1399</v>
      </c>
    </row>
    <row r="8" spans="2:18" x14ac:dyDescent="0.25">
      <c r="B8" s="47" t="s">
        <v>3</v>
      </c>
      <c r="C8" s="45">
        <v>109</v>
      </c>
      <c r="D8" s="53">
        <v>1580493</v>
      </c>
      <c r="E8" s="53">
        <v>3552</v>
      </c>
      <c r="F8" s="53">
        <v>25663</v>
      </c>
      <c r="G8" s="53">
        <v>792</v>
      </c>
      <c r="H8" s="53">
        <v>1676554</v>
      </c>
      <c r="I8" s="53">
        <v>4342</v>
      </c>
      <c r="J8" s="53">
        <v>31273</v>
      </c>
      <c r="K8" s="53">
        <v>935</v>
      </c>
      <c r="L8" s="53">
        <v>1739712</v>
      </c>
      <c r="M8" s="53">
        <v>4993</v>
      </c>
      <c r="N8" s="53">
        <v>35808</v>
      </c>
      <c r="O8" s="53">
        <v>1038</v>
      </c>
    </row>
    <row r="9" spans="2:18" x14ac:dyDescent="0.25">
      <c r="B9" s="47" t="s">
        <v>25</v>
      </c>
      <c r="C9" s="45">
        <v>127</v>
      </c>
      <c r="D9" s="53">
        <v>1479006</v>
      </c>
      <c r="E9" s="53">
        <v>3317</v>
      </c>
      <c r="F9" s="53">
        <v>24021</v>
      </c>
      <c r="G9" s="53">
        <v>745</v>
      </c>
      <c r="H9" s="53">
        <v>1568906</v>
      </c>
      <c r="I9" s="53">
        <v>4062</v>
      </c>
      <c r="J9" s="53">
        <v>29268</v>
      </c>
      <c r="K9" s="53">
        <v>881</v>
      </c>
      <c r="L9" s="53">
        <v>1628014</v>
      </c>
      <c r="M9" s="53">
        <v>4668</v>
      </c>
      <c r="N9" s="53">
        <v>33515</v>
      </c>
      <c r="O9" s="53">
        <v>982</v>
      </c>
    </row>
    <row r="10" spans="2:18" x14ac:dyDescent="0.25">
      <c r="B10" s="47" t="s">
        <v>0</v>
      </c>
      <c r="C10" s="45">
        <v>116</v>
      </c>
      <c r="D10" s="53">
        <v>1404132</v>
      </c>
      <c r="E10" s="53">
        <v>3148</v>
      </c>
      <c r="F10" s="53">
        <v>22805</v>
      </c>
      <c r="G10" s="53">
        <v>716</v>
      </c>
      <c r="H10" s="53">
        <v>1489476</v>
      </c>
      <c r="I10" s="53">
        <v>3860</v>
      </c>
      <c r="J10" s="53">
        <v>27784</v>
      </c>
      <c r="K10" s="53">
        <v>836</v>
      </c>
      <c r="L10" s="53">
        <v>1545584</v>
      </c>
      <c r="M10" s="53">
        <v>4438</v>
      </c>
      <c r="N10" s="53">
        <v>31811</v>
      </c>
      <c r="O10" s="53">
        <v>927</v>
      </c>
    </row>
    <row r="11" spans="2:18" x14ac:dyDescent="0.25">
      <c r="B11" s="47" t="s">
        <v>8</v>
      </c>
      <c r="C11" s="45">
        <v>124</v>
      </c>
      <c r="D11" s="53">
        <v>1397647</v>
      </c>
      <c r="E11" s="53">
        <v>3138</v>
      </c>
      <c r="F11" s="53">
        <v>22696</v>
      </c>
      <c r="G11" s="53">
        <v>706</v>
      </c>
      <c r="H11" s="53">
        <v>1482599</v>
      </c>
      <c r="I11" s="53">
        <v>3838</v>
      </c>
      <c r="J11" s="53">
        <v>27661</v>
      </c>
      <c r="K11" s="53">
        <v>831</v>
      </c>
      <c r="L11" s="53">
        <v>1538459</v>
      </c>
      <c r="M11" s="53">
        <v>4412</v>
      </c>
      <c r="N11" s="53">
        <v>31661</v>
      </c>
      <c r="O11" s="53">
        <v>929</v>
      </c>
    </row>
    <row r="12" spans="2:18" x14ac:dyDescent="0.25">
      <c r="B12" s="47" t="s">
        <v>30</v>
      </c>
      <c r="C12" s="45">
        <v>38</v>
      </c>
      <c r="D12" s="53">
        <v>1361821</v>
      </c>
      <c r="E12" s="53">
        <v>3062</v>
      </c>
      <c r="F12" s="53">
        <v>22119</v>
      </c>
      <c r="G12" s="53">
        <v>687</v>
      </c>
      <c r="H12" s="53">
        <v>1444599</v>
      </c>
      <c r="I12" s="53">
        <v>3742</v>
      </c>
      <c r="J12" s="53">
        <v>26950</v>
      </c>
      <c r="K12" s="53">
        <v>808</v>
      </c>
      <c r="L12" s="53">
        <v>1499014</v>
      </c>
      <c r="M12" s="53">
        <v>4303</v>
      </c>
      <c r="N12" s="53">
        <v>30858</v>
      </c>
      <c r="O12" s="53">
        <v>902</v>
      </c>
    </row>
    <row r="13" spans="2:18" x14ac:dyDescent="0.25">
      <c r="B13" s="47" t="s">
        <v>36</v>
      </c>
      <c r="C13" s="45">
        <v>110</v>
      </c>
      <c r="D13" s="53">
        <v>1247262</v>
      </c>
      <c r="E13" s="53">
        <v>2804</v>
      </c>
      <c r="F13" s="53">
        <v>20253</v>
      </c>
      <c r="G13" s="53">
        <v>628</v>
      </c>
      <c r="H13" s="53">
        <v>1323072</v>
      </c>
      <c r="I13" s="53">
        <v>3429</v>
      </c>
      <c r="J13" s="53">
        <v>24682</v>
      </c>
      <c r="K13" s="53">
        <v>737</v>
      </c>
      <c r="L13" s="53">
        <v>1372916</v>
      </c>
      <c r="M13" s="53">
        <v>3936</v>
      </c>
      <c r="N13" s="53">
        <v>28263</v>
      </c>
      <c r="O13" s="53">
        <v>832</v>
      </c>
    </row>
    <row r="14" spans="2:18" x14ac:dyDescent="0.25">
      <c r="B14" s="47" t="s">
        <v>22</v>
      </c>
      <c r="C14" s="45">
        <v>166</v>
      </c>
      <c r="D14" s="53">
        <v>1214512</v>
      </c>
      <c r="E14" s="53">
        <v>2728</v>
      </c>
      <c r="F14" s="53">
        <v>19725</v>
      </c>
      <c r="G14" s="53">
        <v>610</v>
      </c>
      <c r="H14" s="53">
        <v>1288338</v>
      </c>
      <c r="I14" s="53">
        <v>3333</v>
      </c>
      <c r="J14" s="53">
        <v>24031</v>
      </c>
      <c r="K14" s="53">
        <v>722</v>
      </c>
      <c r="L14" s="53">
        <v>1336874</v>
      </c>
      <c r="M14" s="53">
        <v>3834</v>
      </c>
      <c r="N14" s="53">
        <v>27521</v>
      </c>
      <c r="O14" s="53">
        <v>805</v>
      </c>
    </row>
    <row r="15" spans="2:18" x14ac:dyDescent="0.25">
      <c r="B15" s="47" t="s">
        <v>26</v>
      </c>
      <c r="C15" s="45">
        <v>7</v>
      </c>
      <c r="D15" s="53">
        <v>1191622</v>
      </c>
      <c r="E15" s="53">
        <v>2679</v>
      </c>
      <c r="F15" s="53">
        <v>19350</v>
      </c>
      <c r="G15" s="53">
        <v>601</v>
      </c>
      <c r="H15" s="53">
        <v>1264052</v>
      </c>
      <c r="I15" s="53">
        <v>3276</v>
      </c>
      <c r="J15" s="53">
        <v>23579</v>
      </c>
      <c r="K15" s="53">
        <v>708</v>
      </c>
      <c r="L15" s="53">
        <v>1311673</v>
      </c>
      <c r="M15" s="53">
        <v>3765</v>
      </c>
      <c r="N15" s="53">
        <v>26999</v>
      </c>
      <c r="O15" s="53">
        <v>791</v>
      </c>
      <c r="R15" s="145"/>
    </row>
    <row r="16" spans="2:18" x14ac:dyDescent="0.25">
      <c r="B16" s="47" t="s">
        <v>31</v>
      </c>
      <c r="C16" s="45">
        <v>53</v>
      </c>
      <c r="D16" s="53">
        <v>1062693</v>
      </c>
      <c r="E16" s="53">
        <v>2389</v>
      </c>
      <c r="F16" s="53">
        <v>17258</v>
      </c>
      <c r="G16" s="53">
        <v>533</v>
      </c>
      <c r="H16" s="53">
        <v>1127291</v>
      </c>
      <c r="I16" s="53">
        <v>2920</v>
      </c>
      <c r="J16" s="53">
        <v>21023</v>
      </c>
      <c r="K16" s="53">
        <v>637</v>
      </c>
      <c r="L16" s="53">
        <v>1169761</v>
      </c>
      <c r="M16" s="53">
        <v>3358</v>
      </c>
      <c r="N16" s="53">
        <v>24078</v>
      </c>
      <c r="O16" s="53">
        <v>703</v>
      </c>
    </row>
    <row r="17" spans="2:15" x14ac:dyDescent="0.25">
      <c r="B17" s="47" t="s">
        <v>29</v>
      </c>
      <c r="C17" s="45">
        <v>43</v>
      </c>
      <c r="D17" s="53">
        <v>1037439</v>
      </c>
      <c r="E17" s="53">
        <v>2331</v>
      </c>
      <c r="F17" s="53">
        <v>16847</v>
      </c>
      <c r="G17" s="53">
        <v>526</v>
      </c>
      <c r="H17" s="53">
        <v>1100498</v>
      </c>
      <c r="I17" s="53">
        <v>2850</v>
      </c>
      <c r="J17" s="53">
        <v>20526</v>
      </c>
      <c r="K17" s="53">
        <v>619</v>
      </c>
      <c r="L17" s="53">
        <v>1141957</v>
      </c>
      <c r="M17" s="53">
        <v>3279</v>
      </c>
      <c r="N17" s="53">
        <v>23504</v>
      </c>
      <c r="O17" s="53">
        <v>692</v>
      </c>
    </row>
    <row r="18" spans="2:15" x14ac:dyDescent="0.25">
      <c r="B18" s="47" t="s">
        <v>37</v>
      </c>
      <c r="C18" s="45">
        <v>78</v>
      </c>
      <c r="D18" s="53">
        <v>940141</v>
      </c>
      <c r="E18" s="53">
        <v>2115</v>
      </c>
      <c r="F18" s="53">
        <v>15266</v>
      </c>
      <c r="G18" s="53">
        <v>478</v>
      </c>
      <c r="H18" s="53">
        <v>997288</v>
      </c>
      <c r="I18" s="53">
        <v>2581</v>
      </c>
      <c r="J18" s="53">
        <v>18601</v>
      </c>
      <c r="K18" s="53">
        <v>560</v>
      </c>
      <c r="L18" s="53">
        <v>1034861</v>
      </c>
      <c r="M18" s="53">
        <v>2972</v>
      </c>
      <c r="N18" s="53">
        <v>21300</v>
      </c>
      <c r="O18" s="53">
        <v>624</v>
      </c>
    </row>
    <row r="19" spans="2:15" x14ac:dyDescent="0.25">
      <c r="B19" s="47" t="s">
        <v>28</v>
      </c>
      <c r="C19" s="45">
        <v>84</v>
      </c>
      <c r="D19" s="53">
        <v>768086</v>
      </c>
      <c r="E19" s="53">
        <v>1729</v>
      </c>
      <c r="F19" s="53">
        <v>12472</v>
      </c>
      <c r="G19" s="53">
        <v>385</v>
      </c>
      <c r="H19" s="53">
        <v>814777</v>
      </c>
      <c r="I19" s="53">
        <v>2108</v>
      </c>
      <c r="J19" s="53">
        <v>15197</v>
      </c>
      <c r="K19" s="53">
        <v>461</v>
      </c>
      <c r="L19" s="53">
        <v>845466</v>
      </c>
      <c r="M19" s="53">
        <v>2428</v>
      </c>
      <c r="N19" s="53">
        <v>17400</v>
      </c>
      <c r="O19" s="53">
        <v>513</v>
      </c>
    </row>
    <row r="20" spans="2:15" x14ac:dyDescent="0.25">
      <c r="B20" s="47" t="s">
        <v>24</v>
      </c>
      <c r="C20" s="45">
        <v>124</v>
      </c>
      <c r="D20" s="53">
        <v>682012</v>
      </c>
      <c r="E20" s="53">
        <v>1533</v>
      </c>
      <c r="F20" s="53">
        <v>11081</v>
      </c>
      <c r="G20" s="53">
        <v>343</v>
      </c>
      <c r="H20" s="53">
        <v>723465</v>
      </c>
      <c r="I20" s="53">
        <v>1873</v>
      </c>
      <c r="J20" s="53">
        <v>13494</v>
      </c>
      <c r="K20" s="53">
        <v>407</v>
      </c>
      <c r="L20" s="53">
        <v>750716</v>
      </c>
      <c r="M20" s="53">
        <v>2154</v>
      </c>
      <c r="N20" s="53">
        <v>15455</v>
      </c>
      <c r="O20" s="53">
        <v>454</v>
      </c>
    </row>
    <row r="21" spans="2:15" x14ac:dyDescent="0.25">
      <c r="B21" s="47" t="s">
        <v>40</v>
      </c>
      <c r="C21" s="45">
        <v>19</v>
      </c>
      <c r="D21" s="53">
        <v>625511</v>
      </c>
      <c r="E21" s="53">
        <v>1403</v>
      </c>
      <c r="F21" s="53">
        <v>10157</v>
      </c>
      <c r="G21" s="53">
        <v>316</v>
      </c>
      <c r="H21" s="53">
        <v>663529</v>
      </c>
      <c r="I21" s="53">
        <v>1720</v>
      </c>
      <c r="J21" s="53">
        <v>12378</v>
      </c>
      <c r="K21" s="53">
        <v>374</v>
      </c>
      <c r="L21" s="53">
        <v>688525</v>
      </c>
      <c r="M21" s="53">
        <v>1976</v>
      </c>
      <c r="N21" s="53">
        <v>14172</v>
      </c>
      <c r="O21" s="53">
        <v>416</v>
      </c>
    </row>
    <row r="22" spans="2:15" x14ac:dyDescent="0.25">
      <c r="B22" s="47" t="s">
        <v>23</v>
      </c>
      <c r="C22" s="45">
        <v>85</v>
      </c>
      <c r="D22" s="53">
        <v>437044</v>
      </c>
      <c r="E22" s="53">
        <v>982</v>
      </c>
      <c r="F22" s="53">
        <v>7096</v>
      </c>
      <c r="G22" s="53">
        <v>220</v>
      </c>
      <c r="H22" s="53">
        <v>463614</v>
      </c>
      <c r="I22" s="53">
        <v>1197</v>
      </c>
      <c r="J22" s="53">
        <v>8646</v>
      </c>
      <c r="K22" s="53">
        <v>257</v>
      </c>
      <c r="L22" s="53">
        <v>481076</v>
      </c>
      <c r="M22" s="53">
        <v>1377</v>
      </c>
      <c r="N22" s="53">
        <v>9901</v>
      </c>
      <c r="O22" s="53">
        <v>292</v>
      </c>
    </row>
    <row r="23" spans="2:15" x14ac:dyDescent="0.25">
      <c r="B23" s="47" t="s">
        <v>21</v>
      </c>
      <c r="C23" s="45">
        <v>84</v>
      </c>
      <c r="D23" s="53">
        <v>436807</v>
      </c>
      <c r="E23" s="53">
        <v>982</v>
      </c>
      <c r="F23" s="53">
        <v>7097</v>
      </c>
      <c r="G23" s="53">
        <v>214</v>
      </c>
      <c r="H23" s="53">
        <v>463351</v>
      </c>
      <c r="I23" s="53">
        <v>1202</v>
      </c>
      <c r="J23" s="53">
        <v>8642</v>
      </c>
      <c r="K23" s="53">
        <v>250</v>
      </c>
      <c r="L23" s="53">
        <v>480809</v>
      </c>
      <c r="M23" s="53">
        <v>1378</v>
      </c>
      <c r="N23" s="53">
        <v>9895</v>
      </c>
      <c r="O23" s="53">
        <v>286</v>
      </c>
    </row>
    <row r="24" spans="2:15" x14ac:dyDescent="0.25">
      <c r="B24" s="47" t="s">
        <v>38</v>
      </c>
      <c r="C24" s="45">
        <v>28</v>
      </c>
      <c r="D24" s="53">
        <v>390771</v>
      </c>
      <c r="E24" s="53">
        <v>875</v>
      </c>
      <c r="F24" s="53">
        <v>6347</v>
      </c>
      <c r="G24" s="53">
        <v>194</v>
      </c>
      <c r="H24" s="53">
        <v>414525</v>
      </c>
      <c r="I24" s="53">
        <v>1075</v>
      </c>
      <c r="J24" s="53">
        <v>7731</v>
      </c>
      <c r="K24" s="53">
        <v>229</v>
      </c>
      <c r="L24" s="53">
        <v>430142</v>
      </c>
      <c r="M24" s="53">
        <v>1235</v>
      </c>
      <c r="N24" s="53">
        <v>8853</v>
      </c>
      <c r="O24" s="53">
        <v>259</v>
      </c>
    </row>
    <row r="25" spans="2:15" x14ac:dyDescent="0.25">
      <c r="B25" s="47" t="s">
        <v>27</v>
      </c>
      <c r="C25" s="45">
        <v>102</v>
      </c>
      <c r="D25" s="53">
        <v>356828</v>
      </c>
      <c r="E25" s="53">
        <v>805</v>
      </c>
      <c r="F25" s="53">
        <v>5795</v>
      </c>
      <c r="G25" s="53">
        <v>175</v>
      </c>
      <c r="H25" s="53">
        <v>378515</v>
      </c>
      <c r="I25" s="53">
        <v>980</v>
      </c>
      <c r="J25" s="53">
        <v>7058</v>
      </c>
      <c r="K25" s="53">
        <v>211</v>
      </c>
      <c r="L25" s="53">
        <v>392779</v>
      </c>
      <c r="M25" s="53">
        <v>1125</v>
      </c>
      <c r="N25" s="53">
        <v>8088</v>
      </c>
      <c r="O25" s="53">
        <v>241</v>
      </c>
    </row>
    <row r="26" spans="2:15" x14ac:dyDescent="0.25">
      <c r="B26" s="47" t="s">
        <v>34</v>
      </c>
      <c r="C26" s="45">
        <v>29</v>
      </c>
      <c r="D26" s="53">
        <v>273887</v>
      </c>
      <c r="E26" s="53">
        <v>612</v>
      </c>
      <c r="F26" s="53">
        <v>4449</v>
      </c>
      <c r="G26" s="53">
        <v>138</v>
      </c>
      <c r="H26" s="53">
        <v>290534</v>
      </c>
      <c r="I26" s="53">
        <v>756</v>
      </c>
      <c r="J26" s="53">
        <v>5418</v>
      </c>
      <c r="K26" s="53">
        <v>165</v>
      </c>
      <c r="L26" s="53">
        <v>301479</v>
      </c>
      <c r="M26" s="53">
        <v>864</v>
      </c>
      <c r="N26" s="53">
        <v>6205</v>
      </c>
      <c r="O26" s="53">
        <v>182</v>
      </c>
    </row>
    <row r="27" spans="2:15" x14ac:dyDescent="0.25">
      <c r="B27" s="47" t="s">
        <v>39</v>
      </c>
      <c r="C27" s="45">
        <v>13</v>
      </c>
      <c r="D27" s="53">
        <v>263980</v>
      </c>
      <c r="E27" s="53">
        <v>595</v>
      </c>
      <c r="F27" s="53">
        <v>4285</v>
      </c>
      <c r="G27" s="53">
        <v>133</v>
      </c>
      <c r="H27" s="53">
        <v>280027</v>
      </c>
      <c r="I27" s="53">
        <v>725</v>
      </c>
      <c r="J27" s="53">
        <v>5224</v>
      </c>
      <c r="K27" s="53">
        <v>159</v>
      </c>
      <c r="L27" s="53">
        <v>290575</v>
      </c>
      <c r="M27" s="53">
        <v>834</v>
      </c>
      <c r="N27" s="53">
        <v>5979</v>
      </c>
      <c r="O27" s="53">
        <v>175</v>
      </c>
    </row>
    <row r="28" spans="2:15" x14ac:dyDescent="0.25">
      <c r="B28" s="47" t="s">
        <v>33</v>
      </c>
      <c r="C28" s="45">
        <v>21</v>
      </c>
      <c r="D28" s="53">
        <v>200701</v>
      </c>
      <c r="E28" s="53">
        <v>452</v>
      </c>
      <c r="F28" s="53">
        <v>3259</v>
      </c>
      <c r="G28" s="53">
        <v>99</v>
      </c>
      <c r="H28" s="53">
        <v>212901</v>
      </c>
      <c r="I28" s="53">
        <v>550</v>
      </c>
      <c r="J28" s="53">
        <v>3971</v>
      </c>
      <c r="K28" s="53">
        <v>118</v>
      </c>
      <c r="L28" s="53">
        <v>220922</v>
      </c>
      <c r="M28" s="53">
        <v>634</v>
      </c>
      <c r="N28" s="53">
        <v>4545</v>
      </c>
      <c r="O28" s="53">
        <v>132</v>
      </c>
    </row>
    <row r="29" spans="2:15" ht="15.75" thickBot="1" x14ac:dyDescent="0.3">
      <c r="B29" s="48" t="s">
        <v>32</v>
      </c>
      <c r="C29" s="46">
        <v>11</v>
      </c>
      <c r="D29" s="53">
        <v>188640</v>
      </c>
      <c r="E29" s="53">
        <v>424</v>
      </c>
      <c r="F29" s="53">
        <v>3062</v>
      </c>
      <c r="G29" s="53">
        <v>95</v>
      </c>
      <c r="H29" s="53">
        <v>200108</v>
      </c>
      <c r="I29" s="53">
        <v>517</v>
      </c>
      <c r="J29" s="53">
        <v>3733</v>
      </c>
      <c r="K29" s="53">
        <v>112</v>
      </c>
      <c r="L29" s="53">
        <v>207644</v>
      </c>
      <c r="M29" s="53">
        <v>595</v>
      </c>
      <c r="N29" s="53">
        <v>4274</v>
      </c>
      <c r="O29" s="53">
        <v>125</v>
      </c>
    </row>
    <row r="30" spans="2:15" ht="16.5" thickTop="1" thickBot="1" x14ac:dyDescent="0.3">
      <c r="C30" s="22">
        <f>SUM(C5:C29)</f>
        <v>1890</v>
      </c>
      <c r="D30" s="20">
        <f>SUM(D5:D29)</f>
        <v>33966035</v>
      </c>
      <c r="E30" s="21">
        <f t="shared" ref="E30:O30" si="0">SUM(E5:E29)</f>
        <v>76320</v>
      </c>
      <c r="F30" s="34">
        <f t="shared" si="0"/>
        <v>551573</v>
      </c>
      <c r="G30" s="34">
        <f t="shared" si="0"/>
        <v>17108</v>
      </c>
      <c r="H30" s="33">
        <f t="shared" si="0"/>
        <v>36030598</v>
      </c>
      <c r="I30" s="21">
        <f t="shared" si="0"/>
        <v>93328</v>
      </c>
      <c r="J30" s="34">
        <f t="shared" si="0"/>
        <v>672082</v>
      </c>
      <c r="K30" s="34">
        <f t="shared" si="0"/>
        <v>20178</v>
      </c>
      <c r="L30" s="33">
        <f t="shared" si="0"/>
        <v>37387954</v>
      </c>
      <c r="M30" s="21">
        <f t="shared" si="0"/>
        <v>107297</v>
      </c>
      <c r="N30" s="34">
        <f t="shared" si="0"/>
        <v>769569</v>
      </c>
      <c r="O30" s="34">
        <f t="shared" si="0"/>
        <v>22519</v>
      </c>
    </row>
  </sheetData>
  <mergeCells count="14">
    <mergeCell ref="B2:B4"/>
    <mergeCell ref="C2:C4"/>
    <mergeCell ref="D2:G2"/>
    <mergeCell ref="H2:K2"/>
    <mergeCell ref="L2:O2"/>
    <mergeCell ref="D3:D4"/>
    <mergeCell ref="E3:E4"/>
    <mergeCell ref="F3:G3"/>
    <mergeCell ref="H3:H4"/>
    <mergeCell ref="N3:O3"/>
    <mergeCell ref="J3:K3"/>
    <mergeCell ref="I3:I4"/>
    <mergeCell ref="L3:L4"/>
    <mergeCell ref="M3:M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5B0C-BE7E-4B2C-AA8D-76358FE062C5}">
  <dimension ref="B1:J28"/>
  <sheetViews>
    <sheetView showGridLines="0" zoomScale="160" zoomScaleNormal="160" workbookViewId="0">
      <selection activeCell="D14" sqref="D14:F14"/>
    </sheetView>
  </sheetViews>
  <sheetFormatPr baseColWidth="10" defaultRowHeight="15" x14ac:dyDescent="0.25"/>
  <cols>
    <col min="2" max="2" width="10.28515625" customWidth="1"/>
    <col min="3" max="3" width="9.140625" customWidth="1"/>
    <col min="4" max="6" width="9.7109375" customWidth="1"/>
    <col min="7" max="7" width="0.42578125" customWidth="1"/>
    <col min="8" max="10" width="9.7109375" customWidth="1"/>
  </cols>
  <sheetData>
    <row r="1" spans="2:10" x14ac:dyDescent="0.25">
      <c r="C1" s="10"/>
      <c r="D1" s="10"/>
      <c r="E1" s="10"/>
      <c r="F1" s="10"/>
      <c r="G1" s="10"/>
      <c r="H1" s="10"/>
    </row>
    <row r="2" spans="2:10" ht="30" customHeight="1" x14ac:dyDescent="0.25">
      <c r="C2" s="5"/>
      <c r="D2" s="131" t="s">
        <v>41</v>
      </c>
      <c r="E2" s="132"/>
      <c r="F2" s="133"/>
      <c r="G2" s="125"/>
      <c r="H2" s="122" t="s">
        <v>42</v>
      </c>
      <c r="I2" s="123"/>
      <c r="J2" s="124"/>
    </row>
    <row r="3" spans="2:10" x14ac:dyDescent="0.25">
      <c r="C3" s="5"/>
      <c r="D3" s="23">
        <v>2023</v>
      </c>
      <c r="E3" s="23">
        <v>2030</v>
      </c>
      <c r="F3" s="23">
        <v>2035</v>
      </c>
      <c r="G3" s="126"/>
      <c r="H3" s="30">
        <v>2023</v>
      </c>
      <c r="I3" s="30">
        <v>2030</v>
      </c>
      <c r="J3" s="30">
        <v>2035</v>
      </c>
    </row>
    <row r="4" spans="2:10" ht="15" customHeight="1" x14ac:dyDescent="0.25">
      <c r="B4" s="121" t="s">
        <v>116</v>
      </c>
      <c r="C4" s="35" t="s">
        <v>66</v>
      </c>
      <c r="D4" s="36">
        <v>10</v>
      </c>
      <c r="E4" s="36">
        <v>5</v>
      </c>
      <c r="F4" s="36">
        <v>1</v>
      </c>
      <c r="G4" s="126"/>
      <c r="H4" s="36">
        <v>5</v>
      </c>
      <c r="I4" s="36">
        <v>3</v>
      </c>
      <c r="J4" s="36">
        <v>1</v>
      </c>
    </row>
    <row r="5" spans="2:10" ht="15" customHeight="1" x14ac:dyDescent="0.25">
      <c r="B5" s="121"/>
      <c r="C5" s="35" t="s">
        <v>119</v>
      </c>
      <c r="D5" s="36">
        <v>3</v>
      </c>
      <c r="E5" s="36">
        <v>0</v>
      </c>
      <c r="F5" s="36">
        <v>0</v>
      </c>
      <c r="G5" s="126"/>
      <c r="H5" s="36">
        <v>2</v>
      </c>
      <c r="I5" s="36">
        <v>0</v>
      </c>
      <c r="J5" s="36">
        <v>0</v>
      </c>
    </row>
    <row r="6" spans="2:10" ht="15" customHeight="1" x14ac:dyDescent="0.25">
      <c r="B6" s="121"/>
      <c r="C6" s="35" t="s">
        <v>120</v>
      </c>
      <c r="D6" s="36">
        <v>17</v>
      </c>
      <c r="E6" s="36">
        <v>19</v>
      </c>
      <c r="F6" s="36">
        <v>16</v>
      </c>
      <c r="G6" s="126"/>
      <c r="H6" s="36">
        <v>4</v>
      </c>
      <c r="I6" s="36">
        <v>2</v>
      </c>
      <c r="J6" s="36">
        <v>0</v>
      </c>
    </row>
    <row r="7" spans="2:10" ht="15" customHeight="1" x14ac:dyDescent="0.25">
      <c r="B7" s="121"/>
      <c r="C7" s="27" t="s">
        <v>121</v>
      </c>
      <c r="D7" s="37">
        <f>SUM(D4:D6)</f>
        <v>30</v>
      </c>
      <c r="E7" s="37">
        <f t="shared" ref="E7:F7" si="0">SUM(E4:E6)</f>
        <v>24</v>
      </c>
      <c r="F7" s="37">
        <f t="shared" si="0"/>
        <v>17</v>
      </c>
      <c r="G7" s="126"/>
      <c r="H7" s="37">
        <f>SUM(H4:H6)</f>
        <v>11</v>
      </c>
      <c r="I7" s="37">
        <f t="shared" ref="I7:J7" si="1">SUM(I4:I6)</f>
        <v>5</v>
      </c>
      <c r="J7" s="37">
        <f t="shared" si="1"/>
        <v>1</v>
      </c>
    </row>
    <row r="8" spans="2:10" ht="15" customHeight="1" x14ac:dyDescent="0.25">
      <c r="B8" s="121" t="s">
        <v>45</v>
      </c>
      <c r="C8" s="121"/>
      <c r="D8" s="36">
        <v>240</v>
      </c>
      <c r="E8" s="36">
        <v>240</v>
      </c>
      <c r="F8" s="36">
        <v>240</v>
      </c>
      <c r="G8" s="126"/>
      <c r="H8" s="36">
        <v>240</v>
      </c>
      <c r="I8" s="36">
        <v>240</v>
      </c>
      <c r="J8" s="36">
        <v>240</v>
      </c>
    </row>
    <row r="9" spans="2:10" s="2" customFormat="1" ht="15" customHeight="1" x14ac:dyDescent="0.25">
      <c r="B9" s="121" t="s">
        <v>100</v>
      </c>
      <c r="C9" s="121"/>
      <c r="D9" s="38">
        <v>60</v>
      </c>
      <c r="E9" s="38">
        <v>60</v>
      </c>
      <c r="F9" s="38">
        <v>60</v>
      </c>
      <c r="G9" s="126"/>
      <c r="H9" s="38">
        <v>4</v>
      </c>
      <c r="I9" s="38">
        <v>4</v>
      </c>
      <c r="J9" s="38">
        <v>4</v>
      </c>
    </row>
    <row r="10" spans="2:10" ht="28.5" customHeight="1" x14ac:dyDescent="0.25">
      <c r="B10" s="121" t="s">
        <v>101</v>
      </c>
      <c r="C10" s="121"/>
      <c r="D10" s="36">
        <f>D7*D8*D9</f>
        <v>432000</v>
      </c>
      <c r="E10" s="36">
        <f t="shared" ref="E10:F10" si="2">E7*E8*E9</f>
        <v>345600</v>
      </c>
      <c r="F10" s="36">
        <f t="shared" si="2"/>
        <v>244800</v>
      </c>
      <c r="G10" s="127"/>
      <c r="H10" s="36">
        <f>H7*H8*H9</f>
        <v>10560</v>
      </c>
      <c r="I10" s="36">
        <f t="shared" ref="I10:J10" si="3">I7*I8*I9</f>
        <v>4800</v>
      </c>
      <c r="J10" s="36">
        <f t="shared" si="3"/>
        <v>960</v>
      </c>
    </row>
    <row r="11" spans="2:10" ht="8.25" customHeight="1" x14ac:dyDescent="0.25">
      <c r="B11" s="25"/>
      <c r="C11" s="26"/>
      <c r="D11" s="9"/>
      <c r="E11" s="9"/>
      <c r="F11" s="9"/>
      <c r="G11" s="9"/>
      <c r="H11" s="9"/>
      <c r="I11" s="9"/>
      <c r="J11" s="9"/>
    </row>
    <row r="12" spans="2:10" ht="28.5" customHeight="1" x14ac:dyDescent="0.25">
      <c r="B12" s="121" t="s">
        <v>63</v>
      </c>
      <c r="C12" s="121"/>
      <c r="D12" s="36">
        <v>551573</v>
      </c>
      <c r="E12" s="39">
        <v>672082</v>
      </c>
      <c r="F12" s="39">
        <v>769569</v>
      </c>
      <c r="G12" s="128"/>
      <c r="H12" s="36">
        <v>17108</v>
      </c>
      <c r="I12" s="39">
        <v>20178</v>
      </c>
      <c r="J12" s="39">
        <v>22519</v>
      </c>
    </row>
    <row r="13" spans="2:10" ht="15" customHeight="1" x14ac:dyDescent="0.25">
      <c r="B13" s="121" t="s">
        <v>46</v>
      </c>
      <c r="C13" s="121"/>
      <c r="D13" s="36">
        <f>D12-D10</f>
        <v>119573</v>
      </c>
      <c r="E13" s="36">
        <f t="shared" ref="E13:F13" si="4">E12-E10</f>
        <v>326482</v>
      </c>
      <c r="F13" s="36">
        <f t="shared" si="4"/>
        <v>524769</v>
      </c>
      <c r="G13" s="129"/>
      <c r="H13" s="36">
        <f>H12-H10</f>
        <v>6548</v>
      </c>
      <c r="I13" s="36">
        <f t="shared" ref="I13:J13" si="5">I12-I10</f>
        <v>15378</v>
      </c>
      <c r="J13" s="36">
        <f t="shared" si="5"/>
        <v>21559</v>
      </c>
    </row>
    <row r="14" spans="2:10" ht="28.5" customHeight="1" x14ac:dyDescent="0.25">
      <c r="B14" s="121" t="s">
        <v>126</v>
      </c>
      <c r="C14" s="121"/>
      <c r="D14" s="40">
        <f>D13/(D8*D9)</f>
        <v>8.3036805555555553</v>
      </c>
      <c r="E14" s="40">
        <f t="shared" ref="E14:F14" si="6">E13/(E8*E9)</f>
        <v>22.672361111111112</v>
      </c>
      <c r="F14" s="40">
        <f t="shared" si="6"/>
        <v>36.442291666666669</v>
      </c>
      <c r="G14" s="130"/>
      <c r="H14" s="41">
        <f>H13/(H8*H9)</f>
        <v>6.8208333333333337</v>
      </c>
      <c r="I14" s="41">
        <f t="shared" ref="I14:J14" si="7">I13/(I8*I9)</f>
        <v>16.018750000000001</v>
      </c>
      <c r="J14" s="41">
        <f t="shared" si="7"/>
        <v>22.457291666666666</v>
      </c>
    </row>
    <row r="16" spans="2:10" ht="29.25" customHeight="1" x14ac:dyDescent="0.25">
      <c r="B16" s="121" t="s">
        <v>130</v>
      </c>
      <c r="C16" s="121"/>
      <c r="D16" s="40">
        <f>D14+D7</f>
        <v>38.303680555555559</v>
      </c>
      <c r="E16" s="40">
        <f t="shared" ref="E16:F16" si="8">E14+E7</f>
        <v>46.672361111111115</v>
      </c>
      <c r="F16" s="40">
        <f t="shared" si="8"/>
        <v>53.442291666666669</v>
      </c>
      <c r="G16" s="56"/>
      <c r="H16" s="41">
        <f>H14+H7</f>
        <v>17.820833333333333</v>
      </c>
      <c r="I16" s="41">
        <f t="shared" ref="I16:J16" si="9">I14+I7</f>
        <v>21.018750000000001</v>
      </c>
      <c r="J16" s="41">
        <f t="shared" si="9"/>
        <v>23.457291666666666</v>
      </c>
    </row>
    <row r="18" spans="5:5" x14ac:dyDescent="0.25">
      <c r="E18" s="44"/>
    </row>
    <row r="19" spans="5:5" x14ac:dyDescent="0.25">
      <c r="E19" s="44"/>
    </row>
    <row r="20" spans="5:5" x14ac:dyDescent="0.25">
      <c r="E20" s="44"/>
    </row>
    <row r="21" spans="5:5" x14ac:dyDescent="0.25">
      <c r="E21" s="44"/>
    </row>
    <row r="22" spans="5:5" x14ac:dyDescent="0.25">
      <c r="E22" s="44"/>
    </row>
    <row r="23" spans="5:5" x14ac:dyDescent="0.25">
      <c r="E23" s="44"/>
    </row>
    <row r="24" spans="5:5" x14ac:dyDescent="0.25">
      <c r="E24" s="44"/>
    </row>
    <row r="25" spans="5:5" x14ac:dyDescent="0.25">
      <c r="E25" s="44"/>
    </row>
    <row r="26" spans="5:5" x14ac:dyDescent="0.25">
      <c r="E26" s="44"/>
    </row>
    <row r="27" spans="5:5" x14ac:dyDescent="0.25">
      <c r="E27" s="44"/>
    </row>
    <row r="28" spans="5:5" x14ac:dyDescent="0.25">
      <c r="E28" s="44"/>
    </row>
  </sheetData>
  <mergeCells count="12">
    <mergeCell ref="B16:C16"/>
    <mergeCell ref="H2:J2"/>
    <mergeCell ref="G2:G10"/>
    <mergeCell ref="G12:G14"/>
    <mergeCell ref="D2:F2"/>
    <mergeCell ref="B12:C12"/>
    <mergeCell ref="B13:C13"/>
    <mergeCell ref="B14:C14"/>
    <mergeCell ref="B8:C8"/>
    <mergeCell ref="B9:C9"/>
    <mergeCell ref="B10:C10"/>
    <mergeCell ref="B4:B7"/>
  </mergeCells>
  <pageMargins left="0.7" right="0.7" top="0.75" bottom="0.75" header="0.3" footer="0.3"/>
  <pageSetup orientation="portrait" r:id="rId1"/>
  <ignoredErrors>
    <ignoredError sqref="H7:J7 D7:F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IPRESS-RT</vt:lpstr>
      <vt:lpstr>RT-Cad</vt:lpstr>
      <vt:lpstr>RT-Cad.Res</vt:lpstr>
      <vt:lpstr>Eq.Act-RE</vt:lpstr>
      <vt:lpstr>Eq.Act-BQ</vt:lpstr>
      <vt:lpstr>CN_Proy</vt:lpstr>
      <vt:lpstr>Method Proy</vt:lpstr>
      <vt:lpstr>Proy Equip 2050</vt:lpstr>
      <vt:lpstr>Proy Equip 2040</vt:lpstr>
      <vt:lpstr>T_Apl.Dpto</vt:lpstr>
      <vt:lpstr>Cant_Equipos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2025-02-20T09:20:45Z</dcterms:modified>
</cp:coreProperties>
</file>