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spectiva01\Dropbox\01. Inestigaciones RON\02. Tratamiento de Radioterapia\02. BD\"/>
    </mc:Choice>
  </mc:AlternateContent>
  <xr:revisionPtr revIDLastSave="0" documentId="13_ncr:1_{0610AA94-BCF0-4483-9DC5-D30A8C5F52E7}" xr6:coauthVersionLast="47" xr6:coauthVersionMax="47" xr10:uidLastSave="{00000000-0000-0000-0000-000000000000}"/>
  <bookViews>
    <workbookView xWindow="-120" yWindow="-120" windowWidth="29040" windowHeight="15720" activeTab="3" xr2:uid="{F903A08A-96FB-46CA-A449-2E806E5D1CBB}"/>
  </bookViews>
  <sheets>
    <sheet name="Porc_Uso" sheetId="5" r:id="rId1"/>
    <sheet name="CN" sheetId="3" r:id="rId2"/>
    <sheet name="CN_RT" sheetId="1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" i="4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41" i="1"/>
  <c r="S106" i="1"/>
  <c r="S107" i="1"/>
  <c r="S108" i="1"/>
  <c r="S109" i="1"/>
  <c r="S10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C41" i="1"/>
  <c r="D41" i="1"/>
  <c r="E41" i="1"/>
  <c r="F41" i="1"/>
  <c r="G41" i="1"/>
  <c r="H41" i="1"/>
  <c r="I41" i="1"/>
  <c r="J41" i="1"/>
  <c r="K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B76" i="1"/>
  <c r="B77" i="1"/>
  <c r="B78" i="1"/>
  <c r="B79" i="1"/>
  <c r="B75" i="1"/>
  <c r="B41" i="1"/>
  <c r="L2" i="1"/>
  <c r="L75" i="1" s="1"/>
  <c r="I3" i="4"/>
  <c r="J3" i="4" s="1"/>
  <c r="H7" i="4"/>
  <c r="I7" i="4" s="1"/>
  <c r="J7" i="4" s="1"/>
  <c r="H9" i="4"/>
  <c r="I9" i="4" s="1"/>
  <c r="J9" i="4" s="1"/>
  <c r="H10" i="4"/>
  <c r="I10" i="4" s="1"/>
  <c r="J10" i="4" s="1"/>
  <c r="H15" i="4"/>
  <c r="I15" i="4" s="1"/>
  <c r="J15" i="4" s="1"/>
  <c r="H17" i="4"/>
  <c r="I17" i="4" s="1"/>
  <c r="J17" i="4" s="1"/>
  <c r="H18" i="4"/>
  <c r="I18" i="4" s="1"/>
  <c r="J18" i="4" s="1"/>
  <c r="H23" i="4"/>
  <c r="I23" i="4" s="1"/>
  <c r="J23" i="4" s="1"/>
  <c r="H25" i="4"/>
  <c r="I25" i="4" s="1"/>
  <c r="J25" i="4" s="1"/>
  <c r="H26" i="4"/>
  <c r="I26" i="4" s="1"/>
  <c r="J26" i="4" s="1"/>
  <c r="H3" i="4"/>
  <c r="C7" i="4"/>
  <c r="H31" i="4" s="1"/>
  <c r="I31" i="4" s="1"/>
  <c r="J31" i="4" s="1"/>
  <c r="H24" i="4" l="1"/>
  <c r="I24" i="4" s="1"/>
  <c r="J24" i="4" s="1"/>
  <c r="H16" i="4"/>
  <c r="I16" i="4" s="1"/>
  <c r="J16" i="4" s="1"/>
  <c r="H8" i="4"/>
  <c r="I8" i="4" s="1"/>
  <c r="J8" i="4" s="1"/>
  <c r="H30" i="4"/>
  <c r="I30" i="4" s="1"/>
  <c r="J30" i="4" s="1"/>
  <c r="H22" i="4"/>
  <c r="I22" i="4" s="1"/>
  <c r="J22" i="4" s="1"/>
  <c r="H14" i="4"/>
  <c r="I14" i="4" s="1"/>
  <c r="J14" i="4" s="1"/>
  <c r="H6" i="4"/>
  <c r="I6" i="4" s="1"/>
  <c r="J6" i="4" s="1"/>
  <c r="H29" i="4"/>
  <c r="I29" i="4" s="1"/>
  <c r="J29" i="4" s="1"/>
  <c r="H21" i="4"/>
  <c r="I21" i="4" s="1"/>
  <c r="J21" i="4" s="1"/>
  <c r="H13" i="4"/>
  <c r="I13" i="4" s="1"/>
  <c r="J13" i="4" s="1"/>
  <c r="H5" i="4"/>
  <c r="I5" i="4" s="1"/>
  <c r="J5" i="4" s="1"/>
  <c r="H28" i="4"/>
  <c r="I28" i="4" s="1"/>
  <c r="J28" i="4" s="1"/>
  <c r="H20" i="4"/>
  <c r="I20" i="4" s="1"/>
  <c r="J20" i="4" s="1"/>
  <c r="H12" i="4"/>
  <c r="I12" i="4" s="1"/>
  <c r="J12" i="4" s="1"/>
  <c r="H4" i="4"/>
  <c r="I4" i="4" s="1"/>
  <c r="J4" i="4" s="1"/>
  <c r="H27" i="4"/>
  <c r="I27" i="4" s="1"/>
  <c r="J27" i="4" s="1"/>
  <c r="H19" i="4"/>
  <c r="I19" i="4" s="1"/>
  <c r="J19" i="4" s="1"/>
  <c r="H11" i="4"/>
  <c r="I11" i="4" s="1"/>
  <c r="J11" i="4" s="1"/>
  <c r="L65" i="1"/>
  <c r="L64" i="1"/>
  <c r="L61" i="1"/>
  <c r="L56" i="1"/>
  <c r="L48" i="1"/>
  <c r="L8" i="4" s="1"/>
  <c r="M8" i="4" s="1"/>
  <c r="N8" i="4" s="1"/>
  <c r="L45" i="1"/>
  <c r="L69" i="1"/>
  <c r="L71" i="1"/>
  <c r="L31" i="4" s="1"/>
  <c r="M31" i="4" s="1"/>
  <c r="N31" i="4" s="1"/>
  <c r="L68" i="1"/>
  <c r="L63" i="1"/>
  <c r="L23" i="4" s="1"/>
  <c r="M23" i="4" s="1"/>
  <c r="N23" i="4" s="1"/>
  <c r="L60" i="1"/>
  <c r="L20" i="4" s="1"/>
  <c r="M20" i="4" s="1"/>
  <c r="N20" i="4" s="1"/>
  <c r="L55" i="1"/>
  <c r="L15" i="4" s="1"/>
  <c r="M15" i="4" s="1"/>
  <c r="N15" i="4" s="1"/>
  <c r="L52" i="1"/>
  <c r="L12" i="4" s="1"/>
  <c r="M12" i="4" s="1"/>
  <c r="N12" i="4" s="1"/>
  <c r="L47" i="1"/>
  <c r="L7" i="4" s="1"/>
  <c r="M7" i="4" s="1"/>
  <c r="N7" i="4" s="1"/>
  <c r="L44" i="1"/>
  <c r="L4" i="4" s="1"/>
  <c r="M4" i="4" s="1"/>
  <c r="N4" i="4" s="1"/>
  <c r="L67" i="1"/>
  <c r="L27" i="4" s="1"/>
  <c r="M27" i="4" s="1"/>
  <c r="N27" i="4" s="1"/>
  <c r="L59" i="1"/>
  <c r="L51" i="1"/>
  <c r="L43" i="1"/>
  <c r="L3" i="4" s="1"/>
  <c r="M3" i="4" s="1"/>
  <c r="N3" i="4" s="1"/>
  <c r="L70" i="1"/>
  <c r="L30" i="4" s="1"/>
  <c r="M30" i="4" s="1"/>
  <c r="N30" i="4" s="1"/>
  <c r="L62" i="1"/>
  <c r="L22" i="4" s="1"/>
  <c r="M22" i="4" s="1"/>
  <c r="N22" i="4" s="1"/>
  <c r="L57" i="1"/>
  <c r="L17" i="4" s="1"/>
  <c r="M17" i="4" s="1"/>
  <c r="N17" i="4" s="1"/>
  <c r="L54" i="1"/>
  <c r="L14" i="4" s="1"/>
  <c r="M14" i="4" s="1"/>
  <c r="N14" i="4" s="1"/>
  <c r="L49" i="1"/>
  <c r="L9" i="4" s="1"/>
  <c r="M9" i="4" s="1"/>
  <c r="N9" i="4" s="1"/>
  <c r="L46" i="1"/>
  <c r="L66" i="1"/>
  <c r="L26" i="4" s="1"/>
  <c r="M26" i="4" s="1"/>
  <c r="N26" i="4" s="1"/>
  <c r="L58" i="1"/>
  <c r="L18" i="4" s="1"/>
  <c r="M18" i="4" s="1"/>
  <c r="N18" i="4" s="1"/>
  <c r="L50" i="1"/>
  <c r="L42" i="1"/>
  <c r="L19" i="4"/>
  <c r="M19" i="4" s="1"/>
  <c r="N19" i="4" s="1"/>
  <c r="L10" i="4"/>
  <c r="M10" i="4" s="1"/>
  <c r="N10" i="4" s="1"/>
  <c r="L53" i="1"/>
  <c r="L13" i="4" s="1"/>
  <c r="M13" i="4" s="1"/>
  <c r="N13" i="4" s="1"/>
  <c r="L29" i="4"/>
  <c r="M29" i="4" s="1"/>
  <c r="N29" i="4" s="1"/>
  <c r="L28" i="4"/>
  <c r="M28" i="4" s="1"/>
  <c r="N28" i="4" s="1"/>
  <c r="L25" i="4"/>
  <c r="M25" i="4" s="1"/>
  <c r="N25" i="4" s="1"/>
  <c r="L24" i="4"/>
  <c r="M24" i="4" s="1"/>
  <c r="N24" i="4" s="1"/>
  <c r="L76" i="1"/>
  <c r="L41" i="1"/>
  <c r="L79" i="1"/>
  <c r="L6" i="4"/>
  <c r="M6" i="4" s="1"/>
  <c r="N6" i="4" s="1"/>
  <c r="L78" i="1"/>
  <c r="L77" i="1"/>
  <c r="L5" i="4"/>
  <c r="M5" i="4" s="1"/>
  <c r="N5" i="4" s="1"/>
  <c r="L21" i="4" l="1"/>
  <c r="M21" i="4" s="1"/>
  <c r="N21" i="4" s="1"/>
  <c r="L11" i="4"/>
  <c r="M11" i="4" s="1"/>
  <c r="N11" i="4" s="1"/>
  <c r="L16" i="4"/>
  <c r="M16" i="4" s="1"/>
  <c r="N16" i="4" s="1"/>
</calcChain>
</file>

<file path=xl/sharedStrings.xml><?xml version="1.0" encoding="utf-8"?>
<sst xmlns="http://schemas.openxmlformats.org/spreadsheetml/2006/main" count="88" uniqueCount="37">
  <si>
    <t>Mama</t>
  </si>
  <si>
    <t>Prostata</t>
  </si>
  <si>
    <t>Colorectal</t>
  </si>
  <si>
    <t>Cervical</t>
  </si>
  <si>
    <t>Pulmon</t>
  </si>
  <si>
    <t>Estomago</t>
  </si>
  <si>
    <t>Tiroides</t>
  </si>
  <si>
    <t>Cuerpo Uterino</t>
  </si>
  <si>
    <t>Cabeza y Cuello</t>
  </si>
  <si>
    <t>Anho</t>
  </si>
  <si>
    <t>Linfoma No Hodgkin</t>
  </si>
  <si>
    <t>RT</t>
  </si>
  <si>
    <t>RT Externa</t>
  </si>
  <si>
    <t>Braquiterapia</t>
  </si>
  <si>
    <t>ANHO</t>
  </si>
  <si>
    <t>POBLACION</t>
  </si>
  <si>
    <t>Equipos activos</t>
  </si>
  <si>
    <t>Pacientes</t>
  </si>
  <si>
    <t>Aplicaciones</t>
  </si>
  <si>
    <t>Dias_Utiles</t>
  </si>
  <si>
    <t>Apli_dia</t>
  </si>
  <si>
    <t>Ind_Uso</t>
  </si>
  <si>
    <t>Apli_nec_pct</t>
  </si>
  <si>
    <t>POR INCIDENCIA</t>
  </si>
  <si>
    <t>Total</t>
  </si>
  <si>
    <t>Poblacion</t>
  </si>
  <si>
    <t>Incidencia</t>
  </si>
  <si>
    <t>Prediction</t>
  </si>
  <si>
    <t>Inc_Uso</t>
  </si>
  <si>
    <t>Equipos necesarios Inc</t>
  </si>
  <si>
    <t>Dif_Eq_Inc</t>
  </si>
  <si>
    <t>AsIR</t>
  </si>
  <si>
    <t>Equipos necesarios CN</t>
  </si>
  <si>
    <t>Dif_Eq_CN</t>
  </si>
  <si>
    <t>POR CASOS NUEVOS</t>
  </si>
  <si>
    <t>Tipo</t>
  </si>
  <si>
    <t>Total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</si>
</sst>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/>
    <xf numFmtId="0" fontId="0" fillId="5" borderId="3" xfId="0" applyFill="1" applyBorder="1" applyAlignment="1">
      <alignment horizontal="center" vertical="center" wrapText="1"/>
    </xf>
    <xf numFmtId="0" fontId="2" fillId="5" borderId="3" xfId="0" applyFont="1" applyFill="1" applyBorder="1"/>
    <xf numFmtId="0" fontId="0" fillId="5" borderId="3" xfId="0" applyFill="1" applyBorder="1"/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11">
    <dxf>
      <alignment horizontal="center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ysClr val="windowText" lastClr="000000"/>
                </a:solidFill>
              </a:rPr>
              <a:t>Proyeccion de</a:t>
            </a:r>
            <a:r>
              <a:rPr lang="es-MX" baseline="0">
                <a:solidFill>
                  <a:sysClr val="windowText" lastClr="000000"/>
                </a:solidFill>
              </a:rPr>
              <a:t> Incidencia cruda (10 neoplasias) y crecimiento poblacional</a:t>
            </a:r>
            <a:endParaRPr lang="es-MX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CN_RT!$P$1</c:f>
              <c:strCache>
                <c:ptCount val="1"/>
                <c:pt idx="0">
                  <c:v>Incidencia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389308655699813E-2"/>
                  <c:y val="-4.8424506932018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AE-464E-A1D6-0D9E71F5DA28}"/>
                </c:ext>
              </c:extLst>
            </c:dLbl>
            <c:dLbl>
              <c:idx val="5"/>
              <c:layout>
                <c:manualLayout>
                  <c:x val="-2.221092128936417E-2"/>
                  <c:y val="-4.7900134214195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AE-464E-A1D6-0D9E71F5DA28}"/>
                </c:ext>
              </c:extLst>
            </c:dLbl>
            <c:dLbl>
              <c:idx val="10"/>
              <c:layout>
                <c:manualLayout>
                  <c:x val="-2.8567696022035544E-2"/>
                  <c:y val="-4.1513505697482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AE-464E-A1D6-0D9E71F5DA28}"/>
                </c:ext>
              </c:extLst>
            </c:dLbl>
            <c:dLbl>
              <c:idx val="15"/>
              <c:layout>
                <c:manualLayout>
                  <c:x val="-3.0156889705203378E-2"/>
                  <c:y val="-5.0569285924154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AE-464E-A1D6-0D9E71F5DA28}"/>
                </c:ext>
              </c:extLst>
            </c:dLbl>
            <c:dLbl>
              <c:idx val="20"/>
              <c:layout>
                <c:manualLayout>
                  <c:x val="-3.0194679980188887E-2"/>
                  <c:y val="-4.270642735935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5E-4462-A433-36D2DBD3654E}"/>
                </c:ext>
              </c:extLst>
            </c:dLbl>
            <c:dLbl>
              <c:idx val="25"/>
              <c:layout>
                <c:manualLayout>
                  <c:x val="-3.1783873663356721E-2"/>
                  <c:y val="-4.67101549242906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66468663978635E-2"/>
                      <c:h val="3.9997343458455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35E-4462-A433-36D2DBD3654E}"/>
                </c:ext>
              </c:extLst>
            </c:dLbl>
            <c:dLbl>
              <c:idx val="30"/>
              <c:layout>
                <c:manualLayout>
                  <c:x val="-3.3373067346524794E-2"/>
                  <c:y val="-2.9360668809554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5E-4462-A433-36D2DBD36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CN_RT!$N$2:$N$32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CN_RT!$P$2:$P$32</c:f>
              <c:numCache>
                <c:formatCode>General</c:formatCode>
                <c:ptCount val="31"/>
                <c:pt idx="0">
                  <c:v>128.30000000000001</c:v>
                </c:pt>
                <c:pt idx="1">
                  <c:v>131.1</c:v>
                </c:pt>
                <c:pt idx="2">
                  <c:v>133.5</c:v>
                </c:pt>
                <c:pt idx="3">
                  <c:v>136.1</c:v>
                </c:pt>
                <c:pt idx="4">
                  <c:v>138.9</c:v>
                </c:pt>
                <c:pt idx="5">
                  <c:v>142</c:v>
                </c:pt>
                <c:pt idx="6">
                  <c:v>144.4</c:v>
                </c:pt>
                <c:pt idx="7">
                  <c:v>147.19999999999999</c:v>
                </c:pt>
                <c:pt idx="8">
                  <c:v>150</c:v>
                </c:pt>
                <c:pt idx="9">
                  <c:v>153</c:v>
                </c:pt>
                <c:pt idx="10">
                  <c:v>156.9</c:v>
                </c:pt>
                <c:pt idx="11">
                  <c:v>159.19999999999999</c:v>
                </c:pt>
                <c:pt idx="12">
                  <c:v>162.5</c:v>
                </c:pt>
                <c:pt idx="13">
                  <c:v>165.9</c:v>
                </c:pt>
                <c:pt idx="14">
                  <c:v>169.4</c:v>
                </c:pt>
                <c:pt idx="15">
                  <c:v>173.7</c:v>
                </c:pt>
                <c:pt idx="16">
                  <c:v>176.8</c:v>
                </c:pt>
                <c:pt idx="17">
                  <c:v>180.7</c:v>
                </c:pt>
                <c:pt idx="18">
                  <c:v>184.8</c:v>
                </c:pt>
                <c:pt idx="19">
                  <c:v>189</c:v>
                </c:pt>
                <c:pt idx="20">
                  <c:v>192.1</c:v>
                </c:pt>
                <c:pt idx="21">
                  <c:v>197.8</c:v>
                </c:pt>
                <c:pt idx="22">
                  <c:v>202.4</c:v>
                </c:pt>
                <c:pt idx="23">
                  <c:v>207.2</c:v>
                </c:pt>
                <c:pt idx="24">
                  <c:v>212.1</c:v>
                </c:pt>
                <c:pt idx="25">
                  <c:v>217.2</c:v>
                </c:pt>
                <c:pt idx="26">
                  <c:v>222.5</c:v>
                </c:pt>
                <c:pt idx="27">
                  <c:v>228</c:v>
                </c:pt>
                <c:pt idx="28">
                  <c:v>233.6</c:v>
                </c:pt>
                <c:pt idx="29">
                  <c:v>239.4</c:v>
                </c:pt>
                <c:pt idx="30">
                  <c:v>245.5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E-464E-A1D6-0D9E71F5DA28}"/>
            </c:ext>
          </c:extLst>
        </c:ser>
        <c:ser>
          <c:idx val="2"/>
          <c:order val="2"/>
          <c:tx>
            <c:strRef>
              <c:f>CN_RT!$Q$1</c:f>
              <c:strCache>
                <c:ptCount val="1"/>
                <c:pt idx="0">
                  <c:v>AsIR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CN_RT!$Q$2:$Q$32</c:f>
              <c:numCache>
                <c:formatCode>General</c:formatCode>
                <c:ptCount val="31"/>
                <c:pt idx="0">
                  <c:v>162.69999999999999</c:v>
                </c:pt>
                <c:pt idx="1">
                  <c:v>162.69999999999999</c:v>
                </c:pt>
                <c:pt idx="2">
                  <c:v>162.69999999999999</c:v>
                </c:pt>
                <c:pt idx="3">
                  <c:v>162.69999999999999</c:v>
                </c:pt>
                <c:pt idx="4">
                  <c:v>162.69999999999999</c:v>
                </c:pt>
                <c:pt idx="5">
                  <c:v>162.69999999999999</c:v>
                </c:pt>
                <c:pt idx="6">
                  <c:v>162.69999999999999</c:v>
                </c:pt>
                <c:pt idx="7">
                  <c:v>162.69999999999999</c:v>
                </c:pt>
                <c:pt idx="8">
                  <c:v>162.69999999999999</c:v>
                </c:pt>
                <c:pt idx="9">
                  <c:v>162.69999999999999</c:v>
                </c:pt>
                <c:pt idx="10">
                  <c:v>162.69999999999999</c:v>
                </c:pt>
                <c:pt idx="11">
                  <c:v>162.69999999999999</c:v>
                </c:pt>
                <c:pt idx="12">
                  <c:v>162.69999999999999</c:v>
                </c:pt>
                <c:pt idx="13">
                  <c:v>162.69999999999999</c:v>
                </c:pt>
                <c:pt idx="14">
                  <c:v>162.69999999999999</c:v>
                </c:pt>
                <c:pt idx="15">
                  <c:v>162.69999999999999</c:v>
                </c:pt>
                <c:pt idx="16">
                  <c:v>162.69999999999999</c:v>
                </c:pt>
                <c:pt idx="17">
                  <c:v>162.69999999999999</c:v>
                </c:pt>
                <c:pt idx="18">
                  <c:v>162.69999999999999</c:v>
                </c:pt>
                <c:pt idx="19">
                  <c:v>162.69999999999999</c:v>
                </c:pt>
                <c:pt idx="20">
                  <c:v>162.69999999999999</c:v>
                </c:pt>
                <c:pt idx="21">
                  <c:v>162.69999999999999</c:v>
                </c:pt>
                <c:pt idx="22">
                  <c:v>162.69999999999999</c:v>
                </c:pt>
                <c:pt idx="23">
                  <c:v>162.69999999999999</c:v>
                </c:pt>
                <c:pt idx="24">
                  <c:v>162.69999999999999</c:v>
                </c:pt>
                <c:pt idx="25">
                  <c:v>162.69999999999999</c:v>
                </c:pt>
                <c:pt idx="26">
                  <c:v>162.69999999999999</c:v>
                </c:pt>
                <c:pt idx="27">
                  <c:v>162.69999999999999</c:v>
                </c:pt>
                <c:pt idx="28">
                  <c:v>162.69999999999999</c:v>
                </c:pt>
                <c:pt idx="29">
                  <c:v>162.69999999999999</c:v>
                </c:pt>
                <c:pt idx="30">
                  <c:v>162.69999999999999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B-4C6F-A6E8-6858ADA9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1312"/>
        <c:axId val="210691296"/>
      </c:lineChart>
      <c:lineChart>
        <c:grouping val="standard"/>
        <c:varyColors val="0"/>
        <c:ser>
          <c:idx val="0"/>
          <c:order val="0"/>
          <c:tx>
            <c:strRef>
              <c:f>CN_RT!$O$1</c:f>
              <c:strCache>
                <c:ptCount val="1"/>
                <c:pt idx="0">
                  <c:v>Poblacion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CN_RT!$N$2:$N$32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CN_RT!$O$2:$O$32</c:f>
              <c:numCache>
                <c:formatCode>#,##0</c:formatCode>
                <c:ptCount val="31"/>
                <c:pt idx="0">
                  <c:v>32971846</c:v>
                </c:pt>
                <c:pt idx="1">
                  <c:v>33359418</c:v>
                </c:pt>
                <c:pt idx="2">
                  <c:v>33684208</c:v>
                </c:pt>
                <c:pt idx="3">
                  <c:v>33966046</c:v>
                </c:pt>
                <c:pt idx="4">
                  <c:v>34236198</c:v>
                </c:pt>
                <c:pt idx="5">
                  <c:v>34517495</c:v>
                </c:pt>
                <c:pt idx="6">
                  <c:v>34814657</c:v>
                </c:pt>
                <c:pt idx="7">
                  <c:v>35119956</c:v>
                </c:pt>
                <c:pt idx="8">
                  <c:v>35429207</c:v>
                </c:pt>
                <c:pt idx="9">
                  <c:v>35734665</c:v>
                </c:pt>
                <c:pt idx="10">
                  <c:v>36030592</c:v>
                </c:pt>
                <c:pt idx="11">
                  <c:v>36316902</c:v>
                </c:pt>
                <c:pt idx="12">
                  <c:v>36596067</c:v>
                </c:pt>
                <c:pt idx="13">
                  <c:v>36867745</c:v>
                </c:pt>
                <c:pt idx="14">
                  <c:v>37131743</c:v>
                </c:pt>
                <c:pt idx="15">
                  <c:v>37387960</c:v>
                </c:pt>
                <c:pt idx="16">
                  <c:v>37636014</c:v>
                </c:pt>
                <c:pt idx="17">
                  <c:v>37875783</c:v>
                </c:pt>
                <c:pt idx="18">
                  <c:v>38107865</c:v>
                </c:pt>
                <c:pt idx="19">
                  <c:v>38333099</c:v>
                </c:pt>
                <c:pt idx="20">
                  <c:v>38552106</c:v>
                </c:pt>
                <c:pt idx="21">
                  <c:v>38765020</c:v>
                </c:pt>
                <c:pt idx="22">
                  <c:v>38971591</c:v>
                </c:pt>
                <c:pt idx="23">
                  <c:v>39171676</c:v>
                </c:pt>
                <c:pt idx="24">
                  <c:v>39364972</c:v>
                </c:pt>
                <c:pt idx="25">
                  <c:v>39551259</c:v>
                </c:pt>
                <c:pt idx="26">
                  <c:v>39730457</c:v>
                </c:pt>
                <c:pt idx="27">
                  <c:v>39902530</c:v>
                </c:pt>
                <c:pt idx="28">
                  <c:v>40067279</c:v>
                </c:pt>
                <c:pt idx="29">
                  <c:v>40224501</c:v>
                </c:pt>
                <c:pt idx="30">
                  <c:v>40373987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E-464E-A1D6-0D9E71F5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21119"/>
        <c:axId val="2068043119"/>
      </c:lineChart>
      <c:catAx>
        <c:axId val="210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6912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06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681312"/>
        <c:crossesAt val="1"/>
        <c:crossBetween val="between"/>
      </c:valAx>
      <c:valAx>
        <c:axId val="206804311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6321119"/>
        <c:crosses val="max"/>
        <c:crossBetween val="between"/>
      </c:valAx>
      <c:catAx>
        <c:axId val="207632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043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sz="1600">
                <a:solidFill>
                  <a:sysClr val="windowText" lastClr="000000"/>
                </a:solidFill>
              </a:rPr>
              <a:t>Cantidad de equipos</a:t>
            </a:r>
            <a:r>
              <a:rPr lang="es-PE" sz="1600" baseline="0">
                <a:solidFill>
                  <a:sysClr val="windowText" lastClr="000000"/>
                </a:solidFill>
              </a:rPr>
              <a:t> de RT Externa (AL) para atender la demanda segun casos nuevos y AsIR</a:t>
            </a:r>
            <a:endParaRPr lang="es-PE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Hoja1!$K$2</c:f>
              <c:strCache>
                <c:ptCount val="1"/>
                <c:pt idx="0">
                  <c:v>Dif_Eq_Inc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Hoja1!$E$3:$E$31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Hoja1!$K$3:$K$31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36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A2E-813F-617E82C6E427}"/>
            </c:ext>
          </c:extLst>
        </c:ser>
        <c:ser>
          <c:idx val="4"/>
          <c:order val="4"/>
          <c:tx>
            <c:strRef>
              <c:f>Hoja1!$O$2</c:f>
              <c:strCache>
                <c:ptCount val="1"/>
                <c:pt idx="0">
                  <c:v>Dif_Eq_CN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Hoja1!$E$3:$E$31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Hoja1!$O$3:$O$31</c:f>
              <c:numCache>
                <c:formatCode>General</c:formatCode>
                <c:ptCount val="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43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64</c:v>
                </c:pt>
                <c:pt idx="2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3-4A2E-813F-617E82C6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2335232"/>
        <c:axId val="1742329824"/>
      </c:barChart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Equipos activos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435104745109269E-2"/>
                  <c:y val="3.2921807417197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53-4A2E-813F-617E82C6E427}"/>
                </c:ext>
              </c:extLst>
            </c:dLbl>
            <c:dLbl>
              <c:idx val="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53-4A2E-813F-617E82C6E4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Hoja1!$E$3:$E$31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Hoja1!$G$3:$G$31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28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3-4A2E-813F-617E82C6E427}"/>
            </c:ext>
          </c:extLst>
        </c:ser>
        <c:ser>
          <c:idx val="1"/>
          <c:order val="1"/>
          <c:tx>
            <c:strRef>
              <c:f>Hoja1!$J$2</c:f>
              <c:strCache>
                <c:ptCount val="1"/>
                <c:pt idx="0">
                  <c:v>Equipos necesarios 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22125694131122E-2"/>
                  <c:y val="-4.5584041039196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53-4A2E-813F-617E82C6E427}"/>
                </c:ext>
              </c:extLst>
            </c:dLbl>
            <c:dLbl>
              <c:idx val="28"/>
              <c:layout>
                <c:manualLayout>
                  <c:x val="-1.0291594270598338E-2"/>
                  <c:y val="-5.3181381212395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53-4A2E-813F-617E82C6E4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Hoja1!$E$3:$E$31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Hoja1!$J$3:$J$31</c:f>
              <c:numCache>
                <c:formatCode>General</c:formatCode>
                <c:ptCount val="29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52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3-4A2E-813F-617E82C6E427}"/>
            </c:ext>
          </c:extLst>
        </c:ser>
        <c:ser>
          <c:idx val="2"/>
          <c:order val="2"/>
          <c:tx>
            <c:strRef>
              <c:f>Hoja1!$N$2</c:f>
              <c:strCache>
                <c:ptCount val="1"/>
                <c:pt idx="0">
                  <c:v>Equipos necesarios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152657117663901E-2"/>
                  <c:y val="-3.038936069279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53-4A2E-813F-617E82C6E427}"/>
                </c:ext>
              </c:extLst>
            </c:dLbl>
            <c:dLbl>
              <c:idx val="13"/>
              <c:layout>
                <c:manualLayout>
                  <c:x val="-1.37221256941312E-2"/>
                  <c:y val="3.5454254141597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53-4A2E-813F-617E82C6E427}"/>
                </c:ext>
              </c:extLst>
            </c:dLbl>
            <c:dLbl>
              <c:idx val="28"/>
              <c:layout>
                <c:manualLayout>
                  <c:x val="-2.0583188541196677E-2"/>
                  <c:y val="-3.0389360692797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53-4A2E-813F-617E82C6E4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Hoja1!$E$3:$E$31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Hoja1!$N$3:$N$31</c:f>
              <c:numCache>
                <c:formatCode>General</c:formatCode>
                <c:ptCount val="29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52</c:v>
                </c:pt>
                <c:pt idx="13">
                  <c:v>53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66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74</c:v>
                </c:pt>
                <c:pt idx="26">
                  <c:v>76</c:v>
                </c:pt>
                <c:pt idx="27">
                  <c:v>79</c:v>
                </c:pt>
                <c:pt idx="2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3-4A2E-813F-617E82C6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20624"/>
        <c:axId val="1660818960"/>
      </c:lineChart>
      <c:catAx>
        <c:axId val="16608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0818960"/>
        <c:crosses val="autoZero"/>
        <c:auto val="1"/>
        <c:lblAlgn val="ctr"/>
        <c:lblOffset val="100"/>
        <c:noMultiLvlLbl val="0"/>
      </c:catAx>
      <c:valAx>
        <c:axId val="1660818960"/>
        <c:scaling>
          <c:orientation val="minMax"/>
          <c:max val="8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0820624"/>
        <c:crosses val="autoZero"/>
        <c:crossBetween val="between"/>
      </c:valAx>
      <c:valAx>
        <c:axId val="1742329824"/>
        <c:scaling>
          <c:orientation val="minMax"/>
          <c:max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2335232"/>
        <c:crosses val="max"/>
        <c:crossBetween val="between"/>
      </c:valAx>
      <c:catAx>
        <c:axId val="174233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232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124239</xdr:colOff>
      <xdr:row>8</xdr:row>
      <xdr:rowOff>82826</xdr:rowOff>
    </xdr:from>
    <xdr:to>
      <xdr:col>11</xdr:col>
      <xdr:colOff>616866</xdr:colOff>
      <xdr:row>31</xdr:row>
      <xdr:rowOff>114335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39" y="1797326"/>
          <a:ext cx="8775236" cy="4413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80</xdr:row>
          <xdr:rowOff>180975</xdr:rowOff>
        </xdr:from>
        <xdr:to>
          <xdr:col>14</xdr:col>
          <xdr:colOff>333375</xdr:colOff>
          <xdr:row>96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101</xdr:row>
      <xdr:rowOff>171450</xdr:rowOff>
    </xdr:from>
    <xdr:to>
      <xdr:col>15</xdr:col>
      <xdr:colOff>611469</xdr:colOff>
      <xdr:row>110</xdr:row>
      <xdr:rowOff>114531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9411950"/>
          <a:ext cx="13394019" cy="1657581"/>
        </a:xfrm>
        <a:prstGeom prst="rect">
          <a:avLst/>
        </a:prstGeom>
      </xdr:spPr>
    </xdr:pic>
    <xdr:clientData/>
  </xdr:twoCellAnchor>
  <xdr:twoCellAnchor>
    <xdr:from>
      <xdr:col>17</xdr:col>
      <xdr:colOff>504825</xdr:colOff>
      <xdr:row>2</xdr:row>
      <xdr:rowOff>128259</xdr:rowOff>
    </xdr:from>
    <xdr:to>
      <xdr:col>28</xdr:col>
      <xdr:colOff>228600</xdr:colOff>
      <xdr:row>25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</xdr:row>
      <xdr:rowOff>76200</xdr:rowOff>
    </xdr:from>
    <xdr:to>
      <xdr:col>31</xdr:col>
      <xdr:colOff>76200</xdr:colOff>
      <xdr:row>28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B667B5-7E10-42E6-9350-5F48028A47E1}" name="Tabla9" displayName="Tabla9" ref="A1:K3" totalsRowShown="0">
  <tableColumns count="11">
    <tableColumn id="1" xr3:uid="{616498ED-69D9-4747-A574-FC3E8B79255F}" name="Tipo" dataDxfId="10"/>
    <tableColumn id="2" xr3:uid="{870CBDFC-2B56-4810-8D86-69A2E608C2FA}" name="Mama"/>
    <tableColumn id="3" xr3:uid="{8A221D3F-1CC6-4490-A647-A5E9D0474A76}" name="Prostata"/>
    <tableColumn id="4" xr3:uid="{6E86699A-9ACF-4365-B378-912079B20A64}" name="Colorectal"/>
    <tableColumn id="5" xr3:uid="{94F494F2-0713-4566-A41F-541CDAEB7929}" name="Cervical"/>
    <tableColumn id="6" xr3:uid="{C04121BB-6F3A-4964-8F40-3F0C446A2300}" name="Pulmon"/>
    <tableColumn id="7" xr3:uid="{DF9C2570-B8FA-4265-9EB9-CBBE2A1FC59F}" name="Estomago"/>
    <tableColumn id="8" xr3:uid="{65103C61-AC04-47B4-9B00-E2E2D7BD08E4}" name="Tiroides"/>
    <tableColumn id="9" xr3:uid="{67419679-4C5F-4C9B-A067-FCDE91FC59BD}" name="Cuerpo Uterino"/>
    <tableColumn id="10" xr3:uid="{A3714739-74DD-4371-892E-8B80903D9775}" name="Cabeza y Cuello"/>
    <tableColumn id="11" xr3:uid="{AF1ED8D0-4E45-4A77-960F-1EBF72A027B5}" name="Linfoma No Hodgk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546D6-9B73-42CE-B7AF-3B5EF5F68F8F}" name="Tabla14" displayName="Tabla14" ref="A1:L7" totalsRowShown="0" headerRowDxfId="9">
  <tableColumns count="12">
    <tableColumn id="1" xr3:uid="{E3503242-7D93-4BFE-B6B5-D25A4F4B2609}" name="Anho" dataDxfId="8"/>
    <tableColumn id="14" xr3:uid="{707E0E38-E69E-4ED4-A047-466A166150BB}" name="Total CN" dataDxfId="7"/>
    <tableColumn id="2" xr3:uid="{9511F3AD-9D57-40F5-83B5-986B3EBC3683}" name="Mama"/>
    <tableColumn id="3" xr3:uid="{7F99F669-8F4F-469C-9E51-D38A8D32646C}" name="Prostata"/>
    <tableColumn id="4" xr3:uid="{114E160D-336E-4B95-966B-745C77FA6F9D}" name="Colorectal"/>
    <tableColumn id="5" xr3:uid="{3134892A-A3E1-430D-84F8-4505D7AC0C31}" name="Cervical"/>
    <tableColumn id="6" xr3:uid="{A8FBAB54-7C81-4BD2-BEC5-968E39B1A1D4}" name="Pulmon"/>
    <tableColumn id="7" xr3:uid="{000220D1-25C7-41E7-81D4-FE7BAFA8FC0F}" name="Estomago"/>
    <tableColumn id="8" xr3:uid="{A0EF2669-C2C3-4D79-9CDF-9A4EF4F632AD}" name="Tiroides"/>
    <tableColumn id="9" xr3:uid="{0DEDDF1D-CC5B-4BAA-B448-20EC7F66A7A2}" name="Cuerpo Uterino"/>
    <tableColumn id="10" xr3:uid="{3C9CB398-8F0C-4E11-8DCF-F131B24C0208}" name="Cabeza y Cuello"/>
    <tableColumn id="11" xr3:uid="{C92FB6B6-2759-426E-904D-F4BFE1EFB38F}" name="Linfoma No Hodgk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016B5-18B8-46F8-8F35-4D51EE872539}" name="Tabla1" displayName="Tabla1" ref="A1:L32" totalsRowShown="0" headerRowDxfId="6">
  <autoFilter ref="A1:L32" xr:uid="{C03016B5-18B8-46F8-8F35-4D51EE872539}"/>
  <tableColumns count="12">
    <tableColumn id="1" xr3:uid="{25587E4A-E6C3-4745-A177-118B918F7F51}" name="Anho"/>
    <tableColumn id="2" xr3:uid="{E4321970-8CC8-4D48-9961-FBD0E07A1719}" name="Mama"/>
    <tableColumn id="3" xr3:uid="{02030293-287C-4B48-927D-620B305D5625}" name="Prostata"/>
    <tableColumn id="4" xr3:uid="{EF60C1E7-9E45-44B5-B62A-025DDE51DA8C}" name="Colorectal"/>
    <tableColumn id="5" xr3:uid="{FD47C8FB-9A8C-403C-8A42-438C7225455A}" name="Cervical"/>
    <tableColumn id="6" xr3:uid="{E93163ED-28DC-4127-BBC7-B13627B8573F}" name="Pulmon"/>
    <tableColumn id="7" xr3:uid="{4511F9DA-4B9D-44D1-A26C-31AFF9F07DE8}" name="Estomago"/>
    <tableColumn id="8" xr3:uid="{62155F6C-A9FB-405C-B5C8-62B8C63E5CA8}" name="Tiroides"/>
    <tableColumn id="9" xr3:uid="{38342814-68F9-4EEA-A0F8-7EDBA9D5DA58}" name="Cuerpo Uterino"/>
    <tableColumn id="10" xr3:uid="{F39EF7F0-3070-4973-BD83-6D05690A3146}" name="Cabeza y Cuello"/>
    <tableColumn id="11" xr3:uid="{36B7D519-E3EF-46DE-93FB-7ED925E8AB03}" name="Linfoma No Hodgkin"/>
    <tableColumn id="13" xr3:uid="{EB2881A4-F1DD-4817-8807-381AB7B7AE2E}" name="Total" dataDxfId="5">
      <calculatedColumnFormula>SUM(Tabla1[[#This Row],[Mama]:[Linfoma No Hodgkin]])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1BE25E-A69E-4483-BFC8-2E68B3B5AE5A}" name="Tabla2" displayName="Tabla2" ref="A40:L71" totalsRowShown="0" headerRowDxfId="4" tableBorderDxfId="3">
  <autoFilter ref="A40:L71" xr:uid="{F81BE25E-A69E-4483-BFC8-2E68B3B5AE5A}"/>
  <tableColumns count="12">
    <tableColumn id="1" xr3:uid="{F20AE91E-4D4E-4511-B351-0EC06A5ABC1A}" name="Anho" dataDxfId="2"/>
    <tableColumn id="2" xr3:uid="{7AF3AFAD-C47B-4944-B037-CCA65879DDAC}" name="Mama" dataDxfId="1">
      <calculatedColumnFormula>B2*B$36</calculatedColumnFormula>
    </tableColumn>
    <tableColumn id="3" xr3:uid="{BE7F1388-82B8-45C4-8F3E-830D7AEC8E74}" name="Prostata">
      <calculatedColumnFormula>C2*C$36</calculatedColumnFormula>
    </tableColumn>
    <tableColumn id="4" xr3:uid="{3DDC3AB0-699F-4F7E-B68C-0B7DBDF106FE}" name="Colorectal">
      <calculatedColumnFormula>D2*D$36</calculatedColumnFormula>
    </tableColumn>
    <tableColumn id="5" xr3:uid="{4DF78840-0A24-4575-9A52-F1BA6788470A}" name="Cervical">
      <calculatedColumnFormula>E2*E$36</calculatedColumnFormula>
    </tableColumn>
    <tableColumn id="6" xr3:uid="{15FD5707-BA4A-44D4-B614-D46282C9D735}" name="Pulmon">
      <calculatedColumnFormula>F2*F$36</calculatedColumnFormula>
    </tableColumn>
    <tableColumn id="7" xr3:uid="{0FE43E87-3335-402A-92C9-1CE6A2E1D496}" name="Estomago">
      <calculatedColumnFormula>G2*G$36</calculatedColumnFormula>
    </tableColumn>
    <tableColumn id="8" xr3:uid="{9CBB2650-AE4E-446B-BA6A-65A42A5F1DFA}" name="Tiroides">
      <calculatedColumnFormula>H2*H$36</calculatedColumnFormula>
    </tableColumn>
    <tableColumn id="9" xr3:uid="{9F99ABC1-60C1-4BB0-9197-2D2F50B0B166}" name="Cuerpo Uterino">
      <calculatedColumnFormula>I2*I$36</calculatedColumnFormula>
    </tableColumn>
    <tableColumn id="10" xr3:uid="{B25B8C43-B062-42F4-991A-F571307D44EA}" name="Cabeza y Cuello">
      <calculatedColumnFormula>J2*J$36</calculatedColumnFormula>
    </tableColumn>
    <tableColumn id="11" xr3:uid="{920FB117-E285-4C49-9EB6-6F150127F019}" name="Linfoma No Hodgkin">
      <calculatedColumnFormula>K2*K$36</calculatedColumnFormula>
    </tableColumn>
    <tableColumn id="12" xr3:uid="{8BA0B86E-B5C6-4378-86E0-435E9BD5AF0E}" name="Total">
      <calculatedColumnFormula>ROUND(SUM(B41:K41),0)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35AC0C-2750-4D64-B3A6-691ED973806A}" name="Tabla4" displayName="Tabla4" ref="A35:K37" totalsRowShown="0" headerRowDxfId="0">
  <autoFilter ref="A35:K37" xr:uid="{8B35AC0C-2750-4D64-B3A6-691ED973806A}"/>
  <tableColumns count="11">
    <tableColumn id="1" xr3:uid="{CAA3485A-3C11-4323-BF50-0EEE57F332C8}" name="RT"/>
    <tableColumn id="2" xr3:uid="{5D63D62D-2592-4765-9977-B41B191BBE91}" name="Mama"/>
    <tableColumn id="3" xr3:uid="{2E5D6A38-8884-4C29-8971-1AF8E3607FE1}" name="Prostata"/>
    <tableColumn id="4" xr3:uid="{7DE59F2C-56C4-4EB3-9E41-5D6B019EF4A9}" name="Colorectal"/>
    <tableColumn id="5" xr3:uid="{D82E058A-F005-4591-B567-2D708BD48F56}" name="Cervical"/>
    <tableColumn id="6" xr3:uid="{0E74224B-27BF-45AC-8AF3-9F6545E96374}" name="Pulmon"/>
    <tableColumn id="7" xr3:uid="{F4E6A3AB-EA30-4EBE-9987-F7F829B66315}" name="Estomago"/>
    <tableColumn id="8" xr3:uid="{C9A3BD88-2E57-4105-9172-EF810B81E07B}" name="Tiroides"/>
    <tableColumn id="9" xr3:uid="{923574E7-8FE5-42C1-89AF-0BEA0DC93193}" name="Cuerpo Uterino"/>
    <tableColumn id="10" xr3:uid="{BE1E5AB2-2D2D-4037-BEBC-3062CCE8C257}" name="Cabeza y Cuello"/>
    <tableColumn id="11" xr3:uid="{12D00491-490C-45C7-AD1B-D857651BA112}" name="Linfoma No Hodgk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image" Target="../media/image2.emf"/><Relationship Id="rId4" Type="http://schemas.openxmlformats.org/officeDocument/2006/relationships/package" Target="../embeddings/Microsoft_Excel_Worksheet.xls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B219-3109-4DAB-8D75-C671C8F31164}">
  <dimension ref="A1:L3"/>
  <sheetViews>
    <sheetView zoomScale="115" zoomScaleNormal="115" workbookViewId="0">
      <selection activeCell="E16" sqref="E16"/>
    </sheetView>
  </sheetViews>
  <sheetFormatPr baseColWidth="10" defaultRowHeight="15" x14ac:dyDescent="0.25"/>
  <cols>
    <col min="1" max="1" width="17.140625" style="21" customWidth="1"/>
    <col min="4" max="4" width="11.5703125" customWidth="1"/>
    <col min="9" max="9" width="16.28515625" customWidth="1"/>
    <col min="10" max="10" width="16.42578125" customWidth="1"/>
    <col min="11" max="11" width="20.42578125" customWidth="1"/>
    <col min="12" max="12" width="11.42578125" style="21"/>
  </cols>
  <sheetData>
    <row r="1" spans="1:11" x14ac:dyDescent="0.25">
      <c r="A1" s="2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</row>
    <row r="2" spans="1:11" x14ac:dyDescent="0.25">
      <c r="A2" s="21" t="s">
        <v>12</v>
      </c>
      <c r="B2">
        <v>0.85</v>
      </c>
      <c r="C2">
        <v>0.57999999999999996</v>
      </c>
      <c r="D2">
        <v>0.6</v>
      </c>
      <c r="E2">
        <v>0.85</v>
      </c>
      <c r="F2">
        <v>0.77</v>
      </c>
      <c r="G2">
        <v>0.27</v>
      </c>
      <c r="H2">
        <v>0.04</v>
      </c>
      <c r="I2">
        <v>0.38</v>
      </c>
      <c r="J2">
        <v>0.74</v>
      </c>
      <c r="K2">
        <v>0.73</v>
      </c>
    </row>
    <row r="3" spans="1:11" x14ac:dyDescent="0.25">
      <c r="A3" s="21" t="s">
        <v>13</v>
      </c>
      <c r="B3">
        <v>0</v>
      </c>
      <c r="C3">
        <v>0.05</v>
      </c>
      <c r="D3">
        <v>0</v>
      </c>
      <c r="E3">
        <v>0.75</v>
      </c>
      <c r="F3">
        <v>0</v>
      </c>
      <c r="G3">
        <v>0</v>
      </c>
      <c r="H3">
        <v>0</v>
      </c>
      <c r="I3">
        <v>0.27</v>
      </c>
      <c r="J3">
        <v>0</v>
      </c>
      <c r="K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FDE9-F804-449A-9827-4AB4D52BCBCE}">
  <dimension ref="A1:L9"/>
  <sheetViews>
    <sheetView zoomScale="115" zoomScaleNormal="115" workbookViewId="0">
      <selection sqref="A1:L7"/>
    </sheetView>
  </sheetViews>
  <sheetFormatPr baseColWidth="10" defaultRowHeight="15" x14ac:dyDescent="0.25"/>
  <cols>
    <col min="1" max="2" width="10.7109375" style="21" customWidth="1"/>
  </cols>
  <sheetData>
    <row r="1" spans="1:12" s="20" customFormat="1" ht="30" x14ac:dyDescent="0.25">
      <c r="A1" s="22" t="s">
        <v>9</v>
      </c>
      <c r="B1" s="8" t="s">
        <v>36</v>
      </c>
      <c r="C1" s="4" t="s">
        <v>0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10</v>
      </c>
    </row>
    <row r="2" spans="1:12" x14ac:dyDescent="0.25">
      <c r="A2" s="21">
        <v>2020</v>
      </c>
      <c r="B2">
        <v>69849</v>
      </c>
      <c r="C2">
        <v>6860</v>
      </c>
      <c r="D2">
        <v>8700</v>
      </c>
      <c r="E2">
        <v>4636</v>
      </c>
      <c r="F2">
        <v>4270</v>
      </c>
      <c r="G2">
        <v>2888</v>
      </c>
      <c r="H2">
        <v>6300</v>
      </c>
      <c r="I2">
        <v>2656</v>
      </c>
      <c r="J2">
        <v>1249</v>
      </c>
      <c r="K2">
        <v>1512</v>
      </c>
      <c r="L2">
        <v>3216</v>
      </c>
    </row>
    <row r="3" spans="1:12" x14ac:dyDescent="0.25">
      <c r="A3" s="23">
        <v>2023</v>
      </c>
      <c r="B3" s="24">
        <v>76320</v>
      </c>
      <c r="C3" s="24">
        <v>7381</v>
      </c>
      <c r="D3" s="24">
        <v>9662</v>
      </c>
      <c r="E3" s="24">
        <v>5123</v>
      </c>
      <c r="F3" s="24">
        <v>4578</v>
      </c>
      <c r="G3" s="24">
        <v>3184</v>
      </c>
      <c r="H3" s="24">
        <v>6968</v>
      </c>
      <c r="I3" s="24">
        <v>2832</v>
      </c>
      <c r="J3" s="24">
        <v>1360</v>
      </c>
      <c r="K3" s="24">
        <v>1644</v>
      </c>
      <c r="L3" s="24">
        <v>3500</v>
      </c>
    </row>
    <row r="4" spans="1:12" x14ac:dyDescent="0.25">
      <c r="A4" s="21">
        <v>2025</v>
      </c>
      <c r="B4">
        <v>80880</v>
      </c>
      <c r="C4">
        <v>7732</v>
      </c>
      <c r="D4">
        <v>10358</v>
      </c>
      <c r="E4">
        <v>5469</v>
      </c>
      <c r="F4">
        <v>4786</v>
      </c>
      <c r="G4">
        <v>3393</v>
      </c>
      <c r="H4">
        <v>7444</v>
      </c>
      <c r="I4">
        <v>2950</v>
      </c>
      <c r="J4">
        <v>1435</v>
      </c>
      <c r="K4">
        <v>1736</v>
      </c>
      <c r="L4">
        <v>3698</v>
      </c>
    </row>
    <row r="5" spans="1:12" x14ac:dyDescent="0.25">
      <c r="A5" s="21">
        <v>2030</v>
      </c>
      <c r="B5">
        <v>93328</v>
      </c>
      <c r="C5">
        <v>8646</v>
      </c>
      <c r="D5">
        <v>12305</v>
      </c>
      <c r="E5">
        <v>6426</v>
      </c>
      <c r="F5">
        <v>5324</v>
      </c>
      <c r="G5">
        <v>3970</v>
      </c>
      <c r="H5">
        <v>8762</v>
      </c>
      <c r="I5">
        <v>3257</v>
      </c>
      <c r="J5">
        <v>1637</v>
      </c>
      <c r="K5">
        <v>1985</v>
      </c>
      <c r="L5">
        <v>4237</v>
      </c>
    </row>
    <row r="6" spans="1:12" x14ac:dyDescent="0.25">
      <c r="A6" s="21">
        <v>2035</v>
      </c>
      <c r="B6">
        <v>107297</v>
      </c>
      <c r="C6">
        <v>9569</v>
      </c>
      <c r="D6">
        <v>14619</v>
      </c>
      <c r="E6">
        <v>7518</v>
      </c>
      <c r="F6">
        <v>5866</v>
      </c>
      <c r="G6">
        <v>4620</v>
      </c>
      <c r="H6">
        <v>10270</v>
      </c>
      <c r="I6">
        <v>3565</v>
      </c>
      <c r="J6">
        <v>1848</v>
      </c>
      <c r="K6">
        <v>2257</v>
      </c>
      <c r="L6">
        <v>4827</v>
      </c>
    </row>
    <row r="7" spans="1:12" x14ac:dyDescent="0.25">
      <c r="A7" s="21">
        <v>2040</v>
      </c>
      <c r="B7">
        <v>122544</v>
      </c>
      <c r="C7">
        <v>10457</v>
      </c>
      <c r="D7">
        <v>17283</v>
      </c>
      <c r="E7">
        <v>8728</v>
      </c>
      <c r="F7">
        <v>6387</v>
      </c>
      <c r="G7">
        <v>5331</v>
      </c>
      <c r="H7">
        <v>11946</v>
      </c>
      <c r="I7">
        <v>3865</v>
      </c>
      <c r="J7">
        <v>2060</v>
      </c>
      <c r="K7">
        <v>2542</v>
      </c>
      <c r="L7">
        <v>5454</v>
      </c>
    </row>
    <row r="9" spans="1:12" x14ac:dyDescent="0.25">
      <c r="A9"/>
      <c r="B9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CE94-F136-4048-A8FB-14620CE40EEB}">
  <dimension ref="A1:S109"/>
  <sheetViews>
    <sheetView zoomScaleNormal="100" workbookViewId="0">
      <selection activeCell="M35" sqref="M35"/>
    </sheetView>
  </sheetViews>
  <sheetFormatPr baseColWidth="10" defaultRowHeight="15" x14ac:dyDescent="0.25"/>
  <cols>
    <col min="4" max="4" width="12.140625" customWidth="1"/>
    <col min="7" max="7" width="11.7109375" customWidth="1"/>
    <col min="9" max="9" width="16.85546875" customWidth="1"/>
    <col min="10" max="10" width="17" customWidth="1"/>
    <col min="11" max="11" width="21" customWidth="1"/>
  </cols>
  <sheetData>
    <row r="1" spans="1:17" x14ac:dyDescent="0.25">
      <c r="A1" s="1" t="s">
        <v>9</v>
      </c>
      <c r="B1" s="1" t="s">
        <v>0</v>
      </c>
      <c r="C1" s="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24</v>
      </c>
      <c r="N1" s="8" t="s">
        <v>14</v>
      </c>
      <c r="O1" s="8" t="s">
        <v>25</v>
      </c>
      <c r="P1" t="s">
        <v>26</v>
      </c>
      <c r="Q1" t="s">
        <v>31</v>
      </c>
    </row>
    <row r="2" spans="1:17" x14ac:dyDescent="0.25">
      <c r="A2" s="9">
        <v>2020</v>
      </c>
      <c r="B2" s="9">
        <v>6860</v>
      </c>
      <c r="C2" s="9">
        <v>8700</v>
      </c>
      <c r="D2" s="9">
        <v>4636</v>
      </c>
      <c r="E2" s="9">
        <v>4270</v>
      </c>
      <c r="F2" s="9">
        <v>2888</v>
      </c>
      <c r="G2" s="9">
        <v>6300</v>
      </c>
      <c r="H2" s="9">
        <v>2656</v>
      </c>
      <c r="I2" s="9">
        <v>1249</v>
      </c>
      <c r="J2" s="9">
        <v>1512</v>
      </c>
      <c r="K2" s="9">
        <v>3216</v>
      </c>
      <c r="L2" s="9">
        <f>SUM(Tabla1[[#This Row],[Mama]:[Linfoma No Hodgkin]])</f>
        <v>42287</v>
      </c>
      <c r="N2">
        <v>2020</v>
      </c>
      <c r="O2" s="2">
        <v>32971846</v>
      </c>
      <c r="P2">
        <f>ROUND(Tabla1[[#This Row],[Total]]*100000/O2,1)</f>
        <v>128.30000000000001</v>
      </c>
      <c r="Q2">
        <v>162.69999999999999</v>
      </c>
    </row>
    <row r="3" spans="1:17" x14ac:dyDescent="0.25">
      <c r="A3">
        <v>2021</v>
      </c>
      <c r="B3">
        <v>7076</v>
      </c>
      <c r="C3">
        <v>9021</v>
      </c>
      <c r="D3">
        <v>4808</v>
      </c>
      <c r="E3">
        <v>4397</v>
      </c>
      <c r="F3">
        <v>2994</v>
      </c>
      <c r="G3">
        <v>6536</v>
      </c>
      <c r="H3">
        <v>2727</v>
      </c>
      <c r="I3">
        <v>1293</v>
      </c>
      <c r="J3">
        <v>1561</v>
      </c>
      <c r="K3">
        <v>3320</v>
      </c>
      <c r="L3">
        <f>SUM(Tabla1[[#This Row],[Mama]:[Linfoma No Hodgkin]])</f>
        <v>43733</v>
      </c>
      <c r="N3">
        <v>2021</v>
      </c>
      <c r="O3" s="2">
        <v>33359418</v>
      </c>
      <c r="P3">
        <f>ROUND(Tabla1[[#This Row],[Total]]*100000/O3,1)</f>
        <v>131.1</v>
      </c>
      <c r="Q3">
        <v>162.69999999999999</v>
      </c>
    </row>
    <row r="4" spans="1:17" x14ac:dyDescent="0.25">
      <c r="A4">
        <v>2022</v>
      </c>
      <c r="B4">
        <v>7227</v>
      </c>
      <c r="C4">
        <v>9336</v>
      </c>
      <c r="D4">
        <v>4963</v>
      </c>
      <c r="E4">
        <v>4487</v>
      </c>
      <c r="F4">
        <v>3088</v>
      </c>
      <c r="G4">
        <v>6749</v>
      </c>
      <c r="H4">
        <v>2779</v>
      </c>
      <c r="I4">
        <v>1326</v>
      </c>
      <c r="J4">
        <v>1602</v>
      </c>
      <c r="K4">
        <v>3409</v>
      </c>
      <c r="L4">
        <f>SUM(Tabla1[[#This Row],[Mama]:[Linfoma No Hodgkin]])</f>
        <v>44966</v>
      </c>
      <c r="N4">
        <v>2022</v>
      </c>
      <c r="O4" s="2">
        <v>33684208</v>
      </c>
      <c r="P4">
        <f>ROUND(Tabla1[[#This Row],[Total]]*100000/O4,1)</f>
        <v>133.5</v>
      </c>
      <c r="Q4">
        <v>162.69999999999999</v>
      </c>
    </row>
    <row r="5" spans="1:17" x14ac:dyDescent="0.25">
      <c r="A5">
        <v>2023</v>
      </c>
      <c r="B5">
        <v>7381</v>
      </c>
      <c r="C5">
        <v>9662</v>
      </c>
      <c r="D5">
        <v>5123</v>
      </c>
      <c r="E5">
        <v>4578</v>
      </c>
      <c r="F5">
        <v>3184</v>
      </c>
      <c r="G5">
        <v>6968</v>
      </c>
      <c r="H5">
        <v>2832</v>
      </c>
      <c r="I5">
        <v>1360</v>
      </c>
      <c r="J5">
        <v>1644</v>
      </c>
      <c r="K5">
        <v>3500</v>
      </c>
      <c r="L5">
        <f>SUM(Tabla1[[#This Row],[Mama]:[Linfoma No Hodgkin]])</f>
        <v>46232</v>
      </c>
      <c r="N5">
        <v>2023</v>
      </c>
      <c r="O5" s="2">
        <v>33966046</v>
      </c>
      <c r="P5">
        <f>ROUND(Tabla1[[#This Row],[Total]]*100000/O5,1)</f>
        <v>136.1</v>
      </c>
      <c r="Q5">
        <v>162.69999999999999</v>
      </c>
    </row>
    <row r="6" spans="1:17" x14ac:dyDescent="0.25">
      <c r="A6">
        <v>2024</v>
      </c>
      <c r="B6">
        <v>7539</v>
      </c>
      <c r="C6">
        <v>10000</v>
      </c>
      <c r="D6">
        <v>5288</v>
      </c>
      <c r="E6">
        <v>4672</v>
      </c>
      <c r="F6">
        <v>3283</v>
      </c>
      <c r="G6">
        <v>7195</v>
      </c>
      <c r="H6">
        <v>2886</v>
      </c>
      <c r="I6">
        <v>1394</v>
      </c>
      <c r="J6">
        <v>1688</v>
      </c>
      <c r="K6">
        <v>3594</v>
      </c>
      <c r="L6">
        <f>SUM(Tabla1[[#This Row],[Mama]:[Linfoma No Hodgkin]])</f>
        <v>47539</v>
      </c>
      <c r="N6">
        <v>2024</v>
      </c>
      <c r="O6" s="2">
        <v>34236198</v>
      </c>
      <c r="P6">
        <f>ROUND(Tabla1[[#This Row],[Total]]*100000/O6,1)</f>
        <v>138.9</v>
      </c>
      <c r="Q6">
        <v>162.69999999999999</v>
      </c>
    </row>
    <row r="7" spans="1:17" x14ac:dyDescent="0.25">
      <c r="A7" s="9">
        <v>2025</v>
      </c>
      <c r="B7" s="9">
        <v>7732</v>
      </c>
      <c r="C7" s="9">
        <v>10358</v>
      </c>
      <c r="D7" s="9">
        <v>5469</v>
      </c>
      <c r="E7" s="9">
        <v>4786</v>
      </c>
      <c r="F7" s="9">
        <v>3393</v>
      </c>
      <c r="G7" s="9">
        <v>7444</v>
      </c>
      <c r="H7" s="9">
        <v>2950</v>
      </c>
      <c r="I7" s="9">
        <v>1435</v>
      </c>
      <c r="J7" s="9">
        <v>1736</v>
      </c>
      <c r="K7" s="9">
        <v>3698</v>
      </c>
      <c r="L7" s="9">
        <f>SUM(Tabla1[[#This Row],[Mama]:[Linfoma No Hodgkin]])</f>
        <v>49001</v>
      </c>
      <c r="N7">
        <v>2025</v>
      </c>
      <c r="O7" s="2">
        <v>34517495</v>
      </c>
      <c r="P7">
        <f>ROUND(Tabla1[[#This Row],[Total]]*100000/O7,1)</f>
        <v>142</v>
      </c>
      <c r="Q7">
        <v>162.69999999999999</v>
      </c>
    </row>
    <row r="8" spans="1:17" x14ac:dyDescent="0.25">
      <c r="A8">
        <v>2026</v>
      </c>
      <c r="B8">
        <v>7864</v>
      </c>
      <c r="C8">
        <v>10711</v>
      </c>
      <c r="D8">
        <v>5634</v>
      </c>
      <c r="E8">
        <v>4864</v>
      </c>
      <c r="F8">
        <v>3491</v>
      </c>
      <c r="G8">
        <v>7671</v>
      </c>
      <c r="H8">
        <v>2996</v>
      </c>
      <c r="I8">
        <v>1466</v>
      </c>
      <c r="J8">
        <v>1778</v>
      </c>
      <c r="K8">
        <v>3790</v>
      </c>
      <c r="L8">
        <f>SUM(Tabla1[[#This Row],[Mama]:[Linfoma No Hodgkin]])</f>
        <v>50265</v>
      </c>
      <c r="N8">
        <v>2026</v>
      </c>
      <c r="O8" s="2">
        <v>34814657</v>
      </c>
      <c r="P8">
        <f>ROUND(Tabla1[[#This Row],[Total]]*100000/O8,1)</f>
        <v>144.4</v>
      </c>
      <c r="Q8">
        <v>162.69999999999999</v>
      </c>
    </row>
    <row r="9" spans="1:17" x14ac:dyDescent="0.25">
      <c r="A9">
        <v>2027</v>
      </c>
      <c r="B9">
        <v>8032</v>
      </c>
      <c r="C9">
        <v>11085</v>
      </c>
      <c r="D9">
        <v>5815</v>
      </c>
      <c r="E9">
        <v>4963</v>
      </c>
      <c r="F9">
        <v>3600</v>
      </c>
      <c r="G9">
        <v>7921</v>
      </c>
      <c r="H9">
        <v>3053</v>
      </c>
      <c r="I9">
        <v>1503</v>
      </c>
      <c r="J9">
        <v>1825</v>
      </c>
      <c r="K9">
        <v>3891</v>
      </c>
      <c r="L9">
        <f>SUM(Tabla1[[#This Row],[Mama]:[Linfoma No Hodgkin]])</f>
        <v>51688</v>
      </c>
      <c r="N9">
        <v>2027</v>
      </c>
      <c r="O9" s="2">
        <v>35119956</v>
      </c>
      <c r="P9">
        <f>ROUND(Tabla1[[#This Row],[Total]]*100000/O9,1)</f>
        <v>147.19999999999999</v>
      </c>
      <c r="Q9">
        <v>162.69999999999999</v>
      </c>
    </row>
    <row r="10" spans="1:17" x14ac:dyDescent="0.25">
      <c r="A10">
        <v>2028</v>
      </c>
      <c r="B10">
        <v>8203</v>
      </c>
      <c r="C10">
        <v>11472</v>
      </c>
      <c r="D10">
        <v>6002</v>
      </c>
      <c r="E10">
        <v>5064</v>
      </c>
      <c r="F10">
        <v>3712</v>
      </c>
      <c r="G10">
        <v>8179</v>
      </c>
      <c r="H10">
        <v>3111</v>
      </c>
      <c r="I10">
        <v>1541</v>
      </c>
      <c r="J10">
        <v>1873</v>
      </c>
      <c r="K10">
        <v>3995</v>
      </c>
      <c r="L10">
        <f>SUM(Tabla1[[#This Row],[Mama]:[Linfoma No Hodgkin]])</f>
        <v>53152</v>
      </c>
      <c r="N10">
        <v>2028</v>
      </c>
      <c r="O10" s="2">
        <v>35429207</v>
      </c>
      <c r="P10">
        <f>ROUND(Tabla1[[#This Row],[Total]]*100000/O10,1)</f>
        <v>150</v>
      </c>
      <c r="Q10">
        <v>162.69999999999999</v>
      </c>
    </row>
    <row r="11" spans="1:17" x14ac:dyDescent="0.25">
      <c r="A11">
        <v>2029</v>
      </c>
      <c r="B11">
        <v>8378</v>
      </c>
      <c r="C11">
        <v>11873</v>
      </c>
      <c r="D11">
        <v>6195</v>
      </c>
      <c r="E11">
        <v>5168</v>
      </c>
      <c r="F11">
        <v>3828</v>
      </c>
      <c r="G11">
        <v>8445</v>
      </c>
      <c r="H11">
        <v>3170</v>
      </c>
      <c r="I11">
        <v>1580</v>
      </c>
      <c r="J11">
        <v>1922</v>
      </c>
      <c r="K11">
        <v>4103</v>
      </c>
      <c r="L11">
        <f>SUM(Tabla1[[#This Row],[Mama]:[Linfoma No Hodgkin]])</f>
        <v>54662</v>
      </c>
      <c r="N11">
        <v>2029</v>
      </c>
      <c r="O11" s="2">
        <v>35734665</v>
      </c>
      <c r="P11">
        <f>ROUND(Tabla1[[#This Row],[Total]]*100000/O11,1)</f>
        <v>153</v>
      </c>
      <c r="Q11">
        <v>162.69999999999999</v>
      </c>
    </row>
    <row r="12" spans="1:17" x14ac:dyDescent="0.25">
      <c r="A12" s="9">
        <v>2030</v>
      </c>
      <c r="B12" s="9">
        <v>8646</v>
      </c>
      <c r="C12" s="9">
        <v>12305</v>
      </c>
      <c r="D12" s="9">
        <v>6426</v>
      </c>
      <c r="E12" s="9">
        <v>5324</v>
      </c>
      <c r="F12" s="9">
        <v>3970</v>
      </c>
      <c r="G12" s="9">
        <v>8762</v>
      </c>
      <c r="H12" s="9">
        <v>3257</v>
      </c>
      <c r="I12" s="9">
        <v>1637</v>
      </c>
      <c r="J12" s="9">
        <v>1985</v>
      </c>
      <c r="K12" s="9">
        <v>4237</v>
      </c>
      <c r="L12" s="9">
        <f>SUM(Tabla1[[#This Row],[Mama]:[Linfoma No Hodgkin]])</f>
        <v>56549</v>
      </c>
      <c r="N12">
        <v>2030</v>
      </c>
      <c r="O12" s="2">
        <v>36030592</v>
      </c>
      <c r="P12">
        <f>ROUND(Tabla1[[#This Row],[Total]]*100000/O12,1)</f>
        <v>156.9</v>
      </c>
      <c r="Q12">
        <v>162.69999999999999</v>
      </c>
    </row>
    <row r="13" spans="1:17" x14ac:dyDescent="0.25">
      <c r="A13">
        <v>2031</v>
      </c>
      <c r="B13">
        <v>8740</v>
      </c>
      <c r="C13">
        <v>12717</v>
      </c>
      <c r="D13">
        <v>6600</v>
      </c>
      <c r="E13">
        <v>5380</v>
      </c>
      <c r="F13">
        <v>4070</v>
      </c>
      <c r="G13">
        <v>9004</v>
      </c>
      <c r="H13">
        <v>3291</v>
      </c>
      <c r="I13">
        <v>1661</v>
      </c>
      <c r="J13">
        <v>2025</v>
      </c>
      <c r="K13">
        <v>4326</v>
      </c>
      <c r="L13">
        <f>SUM(Tabla1[[#This Row],[Mama]:[Linfoma No Hodgkin]])</f>
        <v>57814</v>
      </c>
      <c r="N13">
        <v>2031</v>
      </c>
      <c r="O13" s="2">
        <v>36316902</v>
      </c>
      <c r="P13">
        <f>ROUND(Tabla1[[#This Row],[Total]]*100000/O13,1)</f>
        <v>159.19999999999999</v>
      </c>
      <c r="Q13">
        <v>162.69999999999999</v>
      </c>
    </row>
    <row r="14" spans="1:17" x14ac:dyDescent="0.25">
      <c r="A14">
        <v>2032</v>
      </c>
      <c r="B14">
        <v>8927</v>
      </c>
      <c r="C14">
        <v>13162</v>
      </c>
      <c r="D14">
        <v>6813</v>
      </c>
      <c r="E14">
        <v>5490</v>
      </c>
      <c r="F14">
        <v>4197</v>
      </c>
      <c r="G14">
        <v>9297</v>
      </c>
      <c r="H14">
        <v>3354</v>
      </c>
      <c r="I14">
        <v>1704</v>
      </c>
      <c r="J14">
        <v>2078</v>
      </c>
      <c r="K14">
        <v>4441</v>
      </c>
      <c r="L14">
        <f>SUM(Tabla1[[#This Row],[Mama]:[Linfoma No Hodgkin]])</f>
        <v>59463</v>
      </c>
      <c r="N14">
        <v>2032</v>
      </c>
      <c r="O14" s="2">
        <v>36596067</v>
      </c>
      <c r="P14">
        <f>ROUND(Tabla1[[#This Row],[Total]]*100000/O14,1)</f>
        <v>162.5</v>
      </c>
      <c r="Q14">
        <v>162.69999999999999</v>
      </c>
    </row>
    <row r="15" spans="1:17" x14ac:dyDescent="0.25">
      <c r="A15">
        <v>2033</v>
      </c>
      <c r="B15">
        <v>9117</v>
      </c>
      <c r="C15">
        <v>13622</v>
      </c>
      <c r="D15">
        <v>7032</v>
      </c>
      <c r="E15">
        <v>5602</v>
      </c>
      <c r="F15">
        <v>4328</v>
      </c>
      <c r="G15">
        <v>9599</v>
      </c>
      <c r="H15">
        <v>3417</v>
      </c>
      <c r="I15">
        <v>1747</v>
      </c>
      <c r="J15">
        <v>2133</v>
      </c>
      <c r="K15">
        <v>4561</v>
      </c>
      <c r="L15">
        <f>SUM(Tabla1[[#This Row],[Mama]:[Linfoma No Hodgkin]])</f>
        <v>61158</v>
      </c>
      <c r="N15">
        <v>2033</v>
      </c>
      <c r="O15" s="2">
        <v>36867745</v>
      </c>
      <c r="P15">
        <f>ROUND(Tabla1[[#This Row],[Total]]*100000/O15,1)</f>
        <v>165.9</v>
      </c>
      <c r="Q15">
        <v>162.69999999999999</v>
      </c>
    </row>
    <row r="16" spans="1:17" x14ac:dyDescent="0.25">
      <c r="A16">
        <v>2034</v>
      </c>
      <c r="B16">
        <v>9312</v>
      </c>
      <c r="C16">
        <v>14098</v>
      </c>
      <c r="D16">
        <v>7258</v>
      </c>
      <c r="E16">
        <v>5716</v>
      </c>
      <c r="F16">
        <v>4463</v>
      </c>
      <c r="G16">
        <v>9912</v>
      </c>
      <c r="H16">
        <v>3482</v>
      </c>
      <c r="I16">
        <v>1791</v>
      </c>
      <c r="J16">
        <v>2189</v>
      </c>
      <c r="K16">
        <v>4683</v>
      </c>
      <c r="L16">
        <f>SUM(Tabla1[[#This Row],[Mama]:[Linfoma No Hodgkin]])</f>
        <v>62904</v>
      </c>
      <c r="N16">
        <v>2034</v>
      </c>
      <c r="O16" s="2">
        <v>37131743</v>
      </c>
      <c r="P16">
        <f>ROUND(Tabla1[[#This Row],[Total]]*100000/O16,1)</f>
        <v>169.4</v>
      </c>
      <c r="Q16">
        <v>162.69999999999999</v>
      </c>
    </row>
    <row r="17" spans="1:17" x14ac:dyDescent="0.25">
      <c r="A17" s="9">
        <v>2035</v>
      </c>
      <c r="B17" s="9">
        <v>9569</v>
      </c>
      <c r="C17" s="9">
        <v>14619</v>
      </c>
      <c r="D17" s="9">
        <v>7518</v>
      </c>
      <c r="E17" s="9">
        <v>5866</v>
      </c>
      <c r="F17" s="9">
        <v>4620</v>
      </c>
      <c r="G17" s="9">
        <v>10270</v>
      </c>
      <c r="H17" s="9">
        <v>3565</v>
      </c>
      <c r="I17" s="9">
        <v>1848</v>
      </c>
      <c r="J17" s="9">
        <v>2257</v>
      </c>
      <c r="K17" s="9">
        <v>4827</v>
      </c>
      <c r="L17" s="9">
        <f>SUM(Tabla1[[#This Row],[Mama]:[Linfoma No Hodgkin]])</f>
        <v>64959</v>
      </c>
      <c r="N17">
        <v>2035</v>
      </c>
      <c r="O17" s="2">
        <v>37387960</v>
      </c>
      <c r="P17">
        <f>ROUND(Tabla1[[#This Row],[Total]]*100000/O17,1)</f>
        <v>173.7</v>
      </c>
      <c r="Q17">
        <v>162.69999999999999</v>
      </c>
    </row>
    <row r="18" spans="1:17" x14ac:dyDescent="0.25">
      <c r="A18">
        <v>2036</v>
      </c>
      <c r="B18">
        <v>9714</v>
      </c>
      <c r="C18">
        <v>15100</v>
      </c>
      <c r="D18">
        <v>7733</v>
      </c>
      <c r="E18">
        <v>5952</v>
      </c>
      <c r="F18">
        <v>4745</v>
      </c>
      <c r="G18">
        <v>10567</v>
      </c>
      <c r="H18">
        <v>3616</v>
      </c>
      <c r="I18">
        <v>1883</v>
      </c>
      <c r="J18">
        <v>2306</v>
      </c>
      <c r="K18">
        <v>4937</v>
      </c>
      <c r="L18">
        <f>SUM(Tabla1[[#This Row],[Mama]:[Linfoma No Hodgkin]])</f>
        <v>66553</v>
      </c>
      <c r="N18">
        <v>2036</v>
      </c>
      <c r="O18" s="2">
        <v>37636014</v>
      </c>
      <c r="P18">
        <f>ROUND(Tabla1[[#This Row],[Total]]*100000/O18,1)</f>
        <v>176.8</v>
      </c>
      <c r="Q18">
        <v>162.69999999999999</v>
      </c>
    </row>
    <row r="19" spans="1:17" x14ac:dyDescent="0.25">
      <c r="A19">
        <v>2037</v>
      </c>
      <c r="B19">
        <v>9921</v>
      </c>
      <c r="C19">
        <v>15628</v>
      </c>
      <c r="D19">
        <v>7982</v>
      </c>
      <c r="E19">
        <v>6073</v>
      </c>
      <c r="F19">
        <v>4893</v>
      </c>
      <c r="G19">
        <v>10911</v>
      </c>
      <c r="H19">
        <v>3684</v>
      </c>
      <c r="I19">
        <v>1931</v>
      </c>
      <c r="J19">
        <v>2367</v>
      </c>
      <c r="K19">
        <v>5070</v>
      </c>
      <c r="L19">
        <f>SUM(Tabla1[[#This Row],[Mama]:[Linfoma No Hodgkin]])</f>
        <v>68460</v>
      </c>
      <c r="N19">
        <v>2037</v>
      </c>
      <c r="O19" s="2">
        <v>37875783</v>
      </c>
      <c r="P19">
        <f>ROUND(Tabla1[[#This Row],[Total]]*100000/O19,1)</f>
        <v>180.7</v>
      </c>
      <c r="Q19">
        <v>162.69999999999999</v>
      </c>
    </row>
    <row r="20" spans="1:17" x14ac:dyDescent="0.25">
      <c r="A20">
        <v>2038</v>
      </c>
      <c r="B20">
        <v>10133</v>
      </c>
      <c r="C20">
        <v>16174</v>
      </c>
      <c r="D20">
        <v>8238</v>
      </c>
      <c r="E20">
        <v>6197</v>
      </c>
      <c r="F20">
        <v>5046</v>
      </c>
      <c r="G20">
        <v>11267</v>
      </c>
      <c r="H20">
        <v>3754</v>
      </c>
      <c r="I20">
        <v>1980</v>
      </c>
      <c r="J20">
        <v>2430</v>
      </c>
      <c r="K20">
        <v>5206</v>
      </c>
      <c r="L20">
        <f>SUM(Tabla1[[#This Row],[Mama]:[Linfoma No Hodgkin]])</f>
        <v>70425</v>
      </c>
      <c r="N20">
        <v>2038</v>
      </c>
      <c r="O20" s="2">
        <v>38107865</v>
      </c>
      <c r="P20">
        <f>ROUND(Tabla1[[#This Row],[Total]]*100000/O20,1)</f>
        <v>184.8</v>
      </c>
      <c r="Q20">
        <v>162.69999999999999</v>
      </c>
    </row>
    <row r="21" spans="1:17" x14ac:dyDescent="0.25">
      <c r="A21">
        <v>2039</v>
      </c>
      <c r="B21">
        <v>10349</v>
      </c>
      <c r="C21">
        <v>16739</v>
      </c>
      <c r="D21">
        <v>8503</v>
      </c>
      <c r="E21">
        <v>6323</v>
      </c>
      <c r="F21">
        <v>5203</v>
      </c>
      <c r="G21">
        <v>11633</v>
      </c>
      <c r="H21">
        <v>3825</v>
      </c>
      <c r="I21">
        <v>2031</v>
      </c>
      <c r="J21">
        <v>2494</v>
      </c>
      <c r="K21">
        <v>5345</v>
      </c>
      <c r="L21">
        <f>SUM(Tabla1[[#This Row],[Mama]:[Linfoma No Hodgkin]])</f>
        <v>72445</v>
      </c>
      <c r="N21">
        <v>2039</v>
      </c>
      <c r="O21" s="2">
        <v>38333099</v>
      </c>
      <c r="P21">
        <f>ROUND(Tabla1[[#This Row],[Total]]*100000/O21,1)</f>
        <v>189</v>
      </c>
      <c r="Q21">
        <v>162.69999999999999</v>
      </c>
    </row>
    <row r="22" spans="1:17" x14ac:dyDescent="0.25">
      <c r="A22" s="9">
        <v>2040</v>
      </c>
      <c r="B22" s="9">
        <v>10457</v>
      </c>
      <c r="C22" s="9">
        <v>17283</v>
      </c>
      <c r="D22" s="9">
        <v>8728</v>
      </c>
      <c r="E22" s="9">
        <v>6387</v>
      </c>
      <c r="F22" s="9">
        <v>5331</v>
      </c>
      <c r="G22" s="9">
        <v>11946</v>
      </c>
      <c r="H22" s="9">
        <v>3865</v>
      </c>
      <c r="I22" s="9">
        <v>2060</v>
      </c>
      <c r="J22" s="9">
        <v>2542</v>
      </c>
      <c r="K22" s="9">
        <v>5454</v>
      </c>
      <c r="L22" s="9">
        <f>SUM(Tabla1[[#This Row],[Mama]:[Linfoma No Hodgkin]])</f>
        <v>74053</v>
      </c>
      <c r="N22">
        <v>2040</v>
      </c>
      <c r="O22" s="2">
        <v>38552106</v>
      </c>
      <c r="P22">
        <f>ROUND(Tabla1[[#This Row],[Total]]*100000/O22,1)</f>
        <v>192.1</v>
      </c>
      <c r="Q22">
        <v>162.69999999999999</v>
      </c>
    </row>
    <row r="23" spans="1:17" x14ac:dyDescent="0.25">
      <c r="A23">
        <v>2041</v>
      </c>
      <c r="B23">
        <v>10796</v>
      </c>
      <c r="C23">
        <v>17929</v>
      </c>
      <c r="D23">
        <v>9059</v>
      </c>
      <c r="E23">
        <v>6583</v>
      </c>
      <c r="F23">
        <v>5532</v>
      </c>
      <c r="G23">
        <v>12403</v>
      </c>
      <c r="H23">
        <v>3972</v>
      </c>
      <c r="I23">
        <v>2135</v>
      </c>
      <c r="J23">
        <v>2627</v>
      </c>
      <c r="K23">
        <v>5636</v>
      </c>
      <c r="L23">
        <f>SUM(Tabla1[[#This Row],[Mama]:[Linfoma No Hodgkin]])</f>
        <v>76672</v>
      </c>
      <c r="N23">
        <v>2041</v>
      </c>
      <c r="O23" s="2">
        <v>38765020</v>
      </c>
      <c r="P23">
        <f>ROUND(Tabla1[[#This Row],[Total]]*100000/O23,1)</f>
        <v>197.8</v>
      </c>
      <c r="Q23">
        <v>162.69999999999999</v>
      </c>
    </row>
    <row r="24" spans="1:17" x14ac:dyDescent="0.25">
      <c r="A24">
        <v>2042</v>
      </c>
      <c r="B24">
        <v>11027</v>
      </c>
      <c r="C24">
        <v>18556</v>
      </c>
      <c r="D24">
        <v>9351</v>
      </c>
      <c r="E24">
        <v>6717</v>
      </c>
      <c r="F24">
        <v>5705</v>
      </c>
      <c r="G24">
        <v>12807</v>
      </c>
      <c r="H24">
        <v>4047</v>
      </c>
      <c r="I24">
        <v>2189</v>
      </c>
      <c r="J24">
        <v>2696</v>
      </c>
      <c r="K24">
        <v>5787</v>
      </c>
      <c r="L24">
        <f>SUM(Tabla1[[#This Row],[Mama]:[Linfoma No Hodgkin]])</f>
        <v>78882</v>
      </c>
      <c r="N24">
        <v>2042</v>
      </c>
      <c r="O24" s="2">
        <v>38971591</v>
      </c>
      <c r="P24">
        <f>ROUND(Tabla1[[#This Row],[Total]]*100000/O24,1)</f>
        <v>202.4</v>
      </c>
      <c r="Q24">
        <v>162.69999999999999</v>
      </c>
    </row>
    <row r="25" spans="1:17" x14ac:dyDescent="0.25">
      <c r="A25">
        <v>2043</v>
      </c>
      <c r="B25">
        <v>11262</v>
      </c>
      <c r="C25">
        <v>19204</v>
      </c>
      <c r="D25">
        <v>9652</v>
      </c>
      <c r="E25">
        <v>6854</v>
      </c>
      <c r="F25">
        <v>5883</v>
      </c>
      <c r="G25">
        <v>13223</v>
      </c>
      <c r="H25">
        <v>4124</v>
      </c>
      <c r="I25">
        <v>2245</v>
      </c>
      <c r="J25">
        <v>2767</v>
      </c>
      <c r="K25">
        <v>5942</v>
      </c>
      <c r="L25">
        <f>SUM(Tabla1[[#This Row],[Mama]:[Linfoma No Hodgkin]])</f>
        <v>81156</v>
      </c>
      <c r="N25">
        <v>2043</v>
      </c>
      <c r="O25" s="2">
        <v>39171676</v>
      </c>
      <c r="P25">
        <f>ROUND(Tabla1[[#This Row],[Total]]*100000/O25,1)</f>
        <v>207.2</v>
      </c>
      <c r="Q25">
        <v>162.69999999999999</v>
      </c>
    </row>
    <row r="26" spans="1:17" x14ac:dyDescent="0.25">
      <c r="A26">
        <v>2044</v>
      </c>
      <c r="B26">
        <v>11502</v>
      </c>
      <c r="C26">
        <v>19876</v>
      </c>
      <c r="D26">
        <v>9962</v>
      </c>
      <c r="E26">
        <v>6994</v>
      </c>
      <c r="F26">
        <v>6066</v>
      </c>
      <c r="G26">
        <v>13654</v>
      </c>
      <c r="H26">
        <v>4202</v>
      </c>
      <c r="I26">
        <v>2302</v>
      </c>
      <c r="J26">
        <v>2840</v>
      </c>
      <c r="K26">
        <v>6101</v>
      </c>
      <c r="L26">
        <f>SUM(Tabla1[[#This Row],[Mama]:[Linfoma No Hodgkin]])</f>
        <v>83499</v>
      </c>
      <c r="N26">
        <v>2044</v>
      </c>
      <c r="O26" s="2">
        <v>39364972</v>
      </c>
      <c r="P26">
        <f>ROUND(Tabla1[[#This Row],[Total]]*100000/O26,1)</f>
        <v>212.1</v>
      </c>
      <c r="Q26">
        <v>162.69999999999999</v>
      </c>
    </row>
    <row r="27" spans="1:17" x14ac:dyDescent="0.25">
      <c r="A27">
        <v>2045</v>
      </c>
      <c r="B27">
        <v>11748</v>
      </c>
      <c r="C27">
        <v>20570</v>
      </c>
      <c r="D27">
        <v>10283</v>
      </c>
      <c r="E27">
        <v>7137</v>
      </c>
      <c r="F27">
        <v>6255</v>
      </c>
      <c r="G27">
        <v>14098</v>
      </c>
      <c r="H27">
        <v>4282</v>
      </c>
      <c r="I27">
        <v>2360</v>
      </c>
      <c r="J27">
        <v>2915</v>
      </c>
      <c r="K27">
        <v>6265</v>
      </c>
      <c r="L27">
        <f>SUM(Tabla1[[#This Row],[Mama]:[Linfoma No Hodgkin]])</f>
        <v>85913</v>
      </c>
      <c r="N27">
        <v>2045</v>
      </c>
      <c r="O27" s="2">
        <v>39551259</v>
      </c>
      <c r="P27">
        <f>ROUND(Tabla1[[#This Row],[Total]]*100000/O27,1)</f>
        <v>217.2</v>
      </c>
      <c r="Q27">
        <v>162.69999999999999</v>
      </c>
    </row>
    <row r="28" spans="1:17" x14ac:dyDescent="0.25">
      <c r="A28">
        <v>2046</v>
      </c>
      <c r="B28">
        <v>11999</v>
      </c>
      <c r="C28">
        <v>21289</v>
      </c>
      <c r="D28">
        <v>10614</v>
      </c>
      <c r="E28">
        <v>7282</v>
      </c>
      <c r="F28">
        <v>6450</v>
      </c>
      <c r="G28">
        <v>14557</v>
      </c>
      <c r="H28">
        <v>4363</v>
      </c>
      <c r="I28">
        <v>2420</v>
      </c>
      <c r="J28">
        <v>2992</v>
      </c>
      <c r="K28">
        <v>6433</v>
      </c>
      <c r="L28">
        <f>SUM(Tabla1[[#This Row],[Mama]:[Linfoma No Hodgkin]])</f>
        <v>88399</v>
      </c>
      <c r="N28">
        <v>2046</v>
      </c>
      <c r="O28" s="2">
        <v>39730457</v>
      </c>
      <c r="P28">
        <f>ROUND(Tabla1[[#This Row],[Total]]*100000/O28,1)</f>
        <v>222.5</v>
      </c>
      <c r="Q28">
        <v>162.69999999999999</v>
      </c>
    </row>
    <row r="29" spans="1:17" x14ac:dyDescent="0.25">
      <c r="A29">
        <v>2047</v>
      </c>
      <c r="B29">
        <v>12255</v>
      </c>
      <c r="C29">
        <v>22033</v>
      </c>
      <c r="D29">
        <v>10956</v>
      </c>
      <c r="E29">
        <v>7430</v>
      </c>
      <c r="F29">
        <v>6651</v>
      </c>
      <c r="G29">
        <v>15031</v>
      </c>
      <c r="H29">
        <v>4446</v>
      </c>
      <c r="I29">
        <v>2482</v>
      </c>
      <c r="J29">
        <v>3071</v>
      </c>
      <c r="K29">
        <v>6605</v>
      </c>
      <c r="L29">
        <f>SUM(Tabla1[[#This Row],[Mama]:[Linfoma No Hodgkin]])</f>
        <v>90960</v>
      </c>
      <c r="N29">
        <v>2047</v>
      </c>
      <c r="O29" s="2">
        <v>39902530</v>
      </c>
      <c r="P29">
        <f>ROUND(Tabla1[[#This Row],[Total]]*100000/O29,1)</f>
        <v>228</v>
      </c>
      <c r="Q29">
        <v>162.69999999999999</v>
      </c>
    </row>
    <row r="30" spans="1:17" x14ac:dyDescent="0.25">
      <c r="A30">
        <v>2048</v>
      </c>
      <c r="B30">
        <v>12517</v>
      </c>
      <c r="C30">
        <v>22803</v>
      </c>
      <c r="D30">
        <v>11308</v>
      </c>
      <c r="E30">
        <v>7582</v>
      </c>
      <c r="F30">
        <v>6858</v>
      </c>
      <c r="G30">
        <v>15520</v>
      </c>
      <c r="H30">
        <v>4530</v>
      </c>
      <c r="I30">
        <v>2545</v>
      </c>
      <c r="J30">
        <v>3152</v>
      </c>
      <c r="K30">
        <v>6782</v>
      </c>
      <c r="L30">
        <f>SUM(Tabla1[[#This Row],[Mama]:[Linfoma No Hodgkin]])</f>
        <v>93597</v>
      </c>
      <c r="N30">
        <v>2048</v>
      </c>
      <c r="O30" s="2">
        <v>40067279</v>
      </c>
      <c r="P30">
        <f>ROUND(Tabla1[[#This Row],[Total]]*100000/O30,1)</f>
        <v>233.6</v>
      </c>
      <c r="Q30">
        <v>162.69999999999999</v>
      </c>
    </row>
    <row r="31" spans="1:17" x14ac:dyDescent="0.25">
      <c r="A31">
        <v>2049</v>
      </c>
      <c r="B31">
        <v>12784</v>
      </c>
      <c r="C31">
        <v>23599</v>
      </c>
      <c r="D31">
        <v>11672</v>
      </c>
      <c r="E31">
        <v>7736</v>
      </c>
      <c r="F31">
        <v>7072</v>
      </c>
      <c r="G31">
        <v>16025</v>
      </c>
      <c r="H31">
        <v>4616</v>
      </c>
      <c r="I31">
        <v>2609</v>
      </c>
      <c r="J31">
        <v>3235</v>
      </c>
      <c r="K31">
        <v>6964</v>
      </c>
      <c r="L31">
        <f>SUM(Tabla1[[#This Row],[Mama]:[Linfoma No Hodgkin]])</f>
        <v>96312</v>
      </c>
      <c r="N31">
        <v>2049</v>
      </c>
      <c r="O31" s="2">
        <v>40224501</v>
      </c>
      <c r="P31">
        <f>ROUND(Tabla1[[#This Row],[Total]]*100000/O31,1)</f>
        <v>239.4</v>
      </c>
      <c r="Q31">
        <v>162.69999999999999</v>
      </c>
    </row>
    <row r="32" spans="1:17" x14ac:dyDescent="0.25">
      <c r="A32">
        <v>2050</v>
      </c>
      <c r="B32">
        <v>13057</v>
      </c>
      <c r="C32">
        <v>24424</v>
      </c>
      <c r="D32">
        <v>12047</v>
      </c>
      <c r="E32">
        <v>7894</v>
      </c>
      <c r="F32">
        <v>7293</v>
      </c>
      <c r="G32">
        <v>16547</v>
      </c>
      <c r="H32">
        <v>4704</v>
      </c>
      <c r="I32">
        <v>2675</v>
      </c>
      <c r="J32">
        <v>3321</v>
      </c>
      <c r="K32">
        <v>7151</v>
      </c>
      <c r="L32">
        <f>SUM(Tabla1[[#This Row],[Mama]:[Linfoma No Hodgkin]])</f>
        <v>99113</v>
      </c>
      <c r="N32">
        <v>2050</v>
      </c>
      <c r="O32" s="2">
        <v>40373987</v>
      </c>
      <c r="P32">
        <f>ROUND(Tabla1[[#This Row],[Total]]*100000/O32,1)</f>
        <v>245.5</v>
      </c>
      <c r="Q32">
        <v>162.69999999999999</v>
      </c>
    </row>
    <row r="35" spans="1:16" x14ac:dyDescent="0.25">
      <c r="A35" s="1" t="s">
        <v>11</v>
      </c>
      <c r="B35" s="1" t="s">
        <v>0</v>
      </c>
      <c r="C35" s="1" t="s">
        <v>1</v>
      </c>
      <c r="D35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10</v>
      </c>
    </row>
    <row r="36" spans="1:16" x14ac:dyDescent="0.25">
      <c r="A36" t="s">
        <v>12</v>
      </c>
      <c r="B36">
        <v>0.85</v>
      </c>
      <c r="C36">
        <v>0.57999999999999996</v>
      </c>
      <c r="D36">
        <v>0.6</v>
      </c>
      <c r="E36">
        <v>0.85</v>
      </c>
      <c r="F36">
        <v>0.77</v>
      </c>
      <c r="G36">
        <v>0.27</v>
      </c>
      <c r="H36">
        <v>0.04</v>
      </c>
      <c r="I36">
        <v>0.38</v>
      </c>
      <c r="J36">
        <v>0.74</v>
      </c>
      <c r="K36">
        <v>0.73</v>
      </c>
    </row>
    <row r="37" spans="1:16" x14ac:dyDescent="0.25">
      <c r="A37" t="s">
        <v>13</v>
      </c>
      <c r="B37">
        <v>0</v>
      </c>
      <c r="C37">
        <v>0.05</v>
      </c>
      <c r="D37">
        <v>0</v>
      </c>
      <c r="E37">
        <v>0.75</v>
      </c>
      <c r="F37">
        <v>0</v>
      </c>
      <c r="G37">
        <v>0</v>
      </c>
      <c r="H37">
        <v>0</v>
      </c>
      <c r="I37">
        <v>0.27</v>
      </c>
      <c r="J37">
        <v>0</v>
      </c>
      <c r="K37">
        <v>0</v>
      </c>
    </row>
    <row r="40" spans="1:16" x14ac:dyDescent="0.25">
      <c r="A40" s="4" t="s">
        <v>9</v>
      </c>
      <c r="B40" s="4" t="s">
        <v>0</v>
      </c>
      <c r="C40" s="4" t="s">
        <v>1</v>
      </c>
      <c r="D40" s="3" t="s">
        <v>2</v>
      </c>
      <c r="E40" s="4" t="s">
        <v>3</v>
      </c>
      <c r="F40" s="4" t="s">
        <v>4</v>
      </c>
      <c r="G40" s="4" t="s">
        <v>5</v>
      </c>
      <c r="H40" s="4" t="s">
        <v>6</v>
      </c>
      <c r="I40" s="4" t="s">
        <v>7</v>
      </c>
      <c r="J40" s="4" t="s">
        <v>8</v>
      </c>
      <c r="K40" s="5" t="s">
        <v>10</v>
      </c>
      <c r="L40" s="6" t="s">
        <v>24</v>
      </c>
      <c r="N40" s="8" t="s">
        <v>14</v>
      </c>
      <c r="O40" s="8" t="s">
        <v>15</v>
      </c>
      <c r="P40" t="s">
        <v>28</v>
      </c>
    </row>
    <row r="41" spans="1:16" x14ac:dyDescent="0.25">
      <c r="A41" s="9">
        <v>2020</v>
      </c>
      <c r="B41" s="9">
        <f>B2*B$36</f>
        <v>5831</v>
      </c>
      <c r="C41" s="9">
        <f t="shared" ref="C41:K41" si="0">C2*C$36</f>
        <v>5046</v>
      </c>
      <c r="D41" s="9">
        <f t="shared" si="0"/>
        <v>2781.6</v>
      </c>
      <c r="E41" s="9">
        <f t="shared" si="0"/>
        <v>3629.5</v>
      </c>
      <c r="F41" s="9">
        <f t="shared" si="0"/>
        <v>2223.7600000000002</v>
      </c>
      <c r="G41" s="9">
        <f t="shared" si="0"/>
        <v>1701</v>
      </c>
      <c r="H41" s="9">
        <f t="shared" si="0"/>
        <v>106.24000000000001</v>
      </c>
      <c r="I41" s="9">
        <f t="shared" si="0"/>
        <v>474.62</v>
      </c>
      <c r="J41" s="9">
        <f t="shared" si="0"/>
        <v>1118.8799999999999</v>
      </c>
      <c r="K41" s="9">
        <f t="shared" si="0"/>
        <v>2347.6799999999998</v>
      </c>
      <c r="L41" s="9">
        <f>ROUND(SUM(B41:K41),0)</f>
        <v>25260</v>
      </c>
      <c r="N41">
        <v>2020</v>
      </c>
      <c r="O41" s="2">
        <v>32971846</v>
      </c>
      <c r="P41">
        <f>ROUND(Tabla2[[#This Row],[Total]]*100000/O41,1)</f>
        <v>76.599999999999994</v>
      </c>
    </row>
    <row r="42" spans="1:16" x14ac:dyDescent="0.25">
      <c r="A42">
        <v>2021</v>
      </c>
      <c r="B42">
        <f t="shared" ref="B42:K42" si="1">B3*B$36</f>
        <v>6014.5999999999995</v>
      </c>
      <c r="C42">
        <f t="shared" si="1"/>
        <v>5232.1799999999994</v>
      </c>
      <c r="D42">
        <f t="shared" si="1"/>
        <v>2884.7999999999997</v>
      </c>
      <c r="E42">
        <f t="shared" si="1"/>
        <v>3737.45</v>
      </c>
      <c r="F42">
        <f t="shared" si="1"/>
        <v>2305.38</v>
      </c>
      <c r="G42">
        <f t="shared" si="1"/>
        <v>1764.72</v>
      </c>
      <c r="H42">
        <f t="shared" si="1"/>
        <v>109.08</v>
      </c>
      <c r="I42">
        <f t="shared" si="1"/>
        <v>491.34000000000003</v>
      </c>
      <c r="J42">
        <f t="shared" si="1"/>
        <v>1155.1399999999999</v>
      </c>
      <c r="K42">
        <f t="shared" si="1"/>
        <v>2423.6</v>
      </c>
      <c r="L42">
        <f t="shared" ref="L42:L71" si="2">ROUND(SUM(B42:K42),0)</f>
        <v>26118</v>
      </c>
      <c r="N42">
        <v>2021</v>
      </c>
      <c r="O42" s="2">
        <v>33359418</v>
      </c>
      <c r="P42">
        <f>ROUND(Tabla2[[#This Row],[Total]]*100000/O42,1)</f>
        <v>78.3</v>
      </c>
    </row>
    <row r="43" spans="1:16" x14ac:dyDescent="0.25">
      <c r="A43">
        <v>2022</v>
      </c>
      <c r="B43">
        <f t="shared" ref="B43:K43" si="3">B4*B$36</f>
        <v>6142.95</v>
      </c>
      <c r="C43">
        <f t="shared" si="3"/>
        <v>5414.8799999999992</v>
      </c>
      <c r="D43">
        <f t="shared" si="3"/>
        <v>2977.7999999999997</v>
      </c>
      <c r="E43">
        <f t="shared" si="3"/>
        <v>3813.95</v>
      </c>
      <c r="F43">
        <f t="shared" si="3"/>
        <v>2377.7600000000002</v>
      </c>
      <c r="G43">
        <f t="shared" si="3"/>
        <v>1822.23</v>
      </c>
      <c r="H43">
        <f t="shared" si="3"/>
        <v>111.16</v>
      </c>
      <c r="I43">
        <f t="shared" si="3"/>
        <v>503.88</v>
      </c>
      <c r="J43">
        <f t="shared" si="3"/>
        <v>1185.48</v>
      </c>
      <c r="K43">
        <f t="shared" si="3"/>
        <v>2488.5700000000002</v>
      </c>
      <c r="L43">
        <f t="shared" si="2"/>
        <v>26839</v>
      </c>
      <c r="N43">
        <v>2022</v>
      </c>
      <c r="O43" s="2">
        <v>33684208</v>
      </c>
      <c r="P43">
        <f>ROUND(Tabla2[[#This Row],[Total]]*100000/O43,1)</f>
        <v>79.7</v>
      </c>
    </row>
    <row r="44" spans="1:16" x14ac:dyDescent="0.25">
      <c r="A44">
        <v>2023</v>
      </c>
      <c r="B44">
        <f t="shared" ref="B44:K44" si="4">B5*B$36</f>
        <v>6273.8499999999995</v>
      </c>
      <c r="C44">
        <f t="shared" si="4"/>
        <v>5603.96</v>
      </c>
      <c r="D44">
        <f t="shared" si="4"/>
        <v>3073.7999999999997</v>
      </c>
      <c r="E44">
        <f t="shared" si="4"/>
        <v>3891.2999999999997</v>
      </c>
      <c r="F44">
        <f t="shared" si="4"/>
        <v>2451.6799999999998</v>
      </c>
      <c r="G44">
        <f t="shared" si="4"/>
        <v>1881.3600000000001</v>
      </c>
      <c r="H44">
        <f t="shared" si="4"/>
        <v>113.28</v>
      </c>
      <c r="I44">
        <f t="shared" si="4"/>
        <v>516.79999999999995</v>
      </c>
      <c r="J44">
        <f t="shared" si="4"/>
        <v>1216.56</v>
      </c>
      <c r="K44">
        <f t="shared" si="4"/>
        <v>2555</v>
      </c>
      <c r="L44">
        <f t="shared" si="2"/>
        <v>27578</v>
      </c>
      <c r="N44">
        <v>2023</v>
      </c>
      <c r="O44" s="2">
        <v>33966046</v>
      </c>
      <c r="P44">
        <f>ROUND(Tabla2[[#This Row],[Total]]*100000/O44,1)</f>
        <v>81.2</v>
      </c>
    </row>
    <row r="45" spans="1:16" x14ac:dyDescent="0.25">
      <c r="A45">
        <v>2024</v>
      </c>
      <c r="B45">
        <f t="shared" ref="B45:K45" si="5">B6*B$36</f>
        <v>6408.15</v>
      </c>
      <c r="C45">
        <f t="shared" si="5"/>
        <v>5800</v>
      </c>
      <c r="D45">
        <f t="shared" si="5"/>
        <v>3172.7999999999997</v>
      </c>
      <c r="E45">
        <f t="shared" si="5"/>
        <v>3971.2</v>
      </c>
      <c r="F45">
        <f t="shared" si="5"/>
        <v>2527.91</v>
      </c>
      <c r="G45">
        <f t="shared" si="5"/>
        <v>1942.65</v>
      </c>
      <c r="H45">
        <f t="shared" si="5"/>
        <v>115.44</v>
      </c>
      <c r="I45">
        <f t="shared" si="5"/>
        <v>529.72</v>
      </c>
      <c r="J45">
        <f t="shared" si="5"/>
        <v>1249.1199999999999</v>
      </c>
      <c r="K45">
        <f t="shared" si="5"/>
        <v>2623.62</v>
      </c>
      <c r="L45">
        <f t="shared" si="2"/>
        <v>28341</v>
      </c>
      <c r="N45">
        <v>2024</v>
      </c>
      <c r="O45" s="2">
        <v>34236198</v>
      </c>
      <c r="P45">
        <f>ROUND(Tabla2[[#This Row],[Total]]*100000/O45,1)</f>
        <v>82.8</v>
      </c>
    </row>
    <row r="46" spans="1:16" x14ac:dyDescent="0.25">
      <c r="A46" s="9">
        <v>2025</v>
      </c>
      <c r="B46" s="9">
        <f t="shared" ref="B46:K46" si="6">B7*B$36</f>
        <v>6572.2</v>
      </c>
      <c r="C46" s="9">
        <f t="shared" si="6"/>
        <v>6007.6399999999994</v>
      </c>
      <c r="D46" s="9">
        <f t="shared" si="6"/>
        <v>3281.4</v>
      </c>
      <c r="E46" s="9">
        <f t="shared" si="6"/>
        <v>4068.1</v>
      </c>
      <c r="F46" s="9">
        <f t="shared" si="6"/>
        <v>2612.61</v>
      </c>
      <c r="G46" s="9">
        <f t="shared" si="6"/>
        <v>2009.88</v>
      </c>
      <c r="H46" s="9">
        <f t="shared" si="6"/>
        <v>118</v>
      </c>
      <c r="I46" s="9">
        <f t="shared" si="6"/>
        <v>545.29999999999995</v>
      </c>
      <c r="J46" s="9">
        <f t="shared" si="6"/>
        <v>1284.6399999999999</v>
      </c>
      <c r="K46" s="9">
        <f t="shared" si="6"/>
        <v>2699.54</v>
      </c>
      <c r="L46" s="9">
        <f t="shared" si="2"/>
        <v>29199</v>
      </c>
      <c r="N46">
        <v>2025</v>
      </c>
      <c r="O46" s="2">
        <v>34517495</v>
      </c>
      <c r="P46">
        <f>ROUND(Tabla2[[#This Row],[Total]]*100000/O46,1)</f>
        <v>84.6</v>
      </c>
    </row>
    <row r="47" spans="1:16" x14ac:dyDescent="0.25">
      <c r="A47">
        <v>2026</v>
      </c>
      <c r="B47">
        <f t="shared" ref="B47:K47" si="7">B8*B$36</f>
        <v>6684.4</v>
      </c>
      <c r="C47">
        <f t="shared" si="7"/>
        <v>6212.3799999999992</v>
      </c>
      <c r="D47">
        <f t="shared" si="7"/>
        <v>3380.4</v>
      </c>
      <c r="E47">
        <f t="shared" si="7"/>
        <v>4134.3999999999996</v>
      </c>
      <c r="F47">
        <f t="shared" si="7"/>
        <v>2688.07</v>
      </c>
      <c r="G47">
        <f t="shared" si="7"/>
        <v>2071.17</v>
      </c>
      <c r="H47">
        <f t="shared" si="7"/>
        <v>119.84</v>
      </c>
      <c r="I47">
        <f t="shared" si="7"/>
        <v>557.08000000000004</v>
      </c>
      <c r="J47">
        <f t="shared" si="7"/>
        <v>1315.72</v>
      </c>
      <c r="K47">
        <f t="shared" si="7"/>
        <v>2766.7</v>
      </c>
      <c r="L47">
        <f t="shared" si="2"/>
        <v>29930</v>
      </c>
      <c r="N47">
        <v>2026</v>
      </c>
      <c r="O47" s="2">
        <v>34814657</v>
      </c>
      <c r="P47">
        <f>ROUND(Tabla2[[#This Row],[Total]]*100000/O47,1)</f>
        <v>86</v>
      </c>
    </row>
    <row r="48" spans="1:16" x14ac:dyDescent="0.25">
      <c r="A48">
        <v>2027</v>
      </c>
      <c r="B48">
        <f t="shared" ref="B48:K48" si="8">B9*B$36</f>
        <v>6827.2</v>
      </c>
      <c r="C48">
        <f t="shared" si="8"/>
        <v>6429.2999999999993</v>
      </c>
      <c r="D48">
        <f t="shared" si="8"/>
        <v>3489</v>
      </c>
      <c r="E48">
        <f t="shared" si="8"/>
        <v>4218.55</v>
      </c>
      <c r="F48">
        <f t="shared" si="8"/>
        <v>2772</v>
      </c>
      <c r="G48">
        <f t="shared" si="8"/>
        <v>2138.67</v>
      </c>
      <c r="H48">
        <f t="shared" si="8"/>
        <v>122.12</v>
      </c>
      <c r="I48">
        <f t="shared" si="8"/>
        <v>571.14</v>
      </c>
      <c r="J48">
        <f t="shared" si="8"/>
        <v>1350.5</v>
      </c>
      <c r="K48">
        <f t="shared" si="8"/>
        <v>2840.43</v>
      </c>
      <c r="L48">
        <f t="shared" si="2"/>
        <v>30759</v>
      </c>
      <c r="N48">
        <v>2027</v>
      </c>
      <c r="O48" s="2">
        <v>35119956</v>
      </c>
      <c r="P48">
        <f>ROUND(Tabla2[[#This Row],[Total]]*100000/O48,1)</f>
        <v>87.6</v>
      </c>
    </row>
    <row r="49" spans="1:16" x14ac:dyDescent="0.25">
      <c r="A49">
        <v>2028</v>
      </c>
      <c r="B49">
        <f t="shared" ref="B49:K49" si="9">B10*B$36</f>
        <v>6972.55</v>
      </c>
      <c r="C49">
        <f t="shared" si="9"/>
        <v>6653.7599999999993</v>
      </c>
      <c r="D49">
        <f t="shared" si="9"/>
        <v>3601.2</v>
      </c>
      <c r="E49">
        <f t="shared" si="9"/>
        <v>4304.3999999999996</v>
      </c>
      <c r="F49">
        <f t="shared" si="9"/>
        <v>2858.2400000000002</v>
      </c>
      <c r="G49">
        <f t="shared" si="9"/>
        <v>2208.33</v>
      </c>
      <c r="H49">
        <f t="shared" si="9"/>
        <v>124.44</v>
      </c>
      <c r="I49">
        <f t="shared" si="9"/>
        <v>585.58000000000004</v>
      </c>
      <c r="J49">
        <f t="shared" si="9"/>
        <v>1386.02</v>
      </c>
      <c r="K49">
        <f t="shared" si="9"/>
        <v>2916.35</v>
      </c>
      <c r="L49">
        <f t="shared" si="2"/>
        <v>31611</v>
      </c>
      <c r="N49">
        <v>2028</v>
      </c>
      <c r="O49" s="2">
        <v>35429207</v>
      </c>
      <c r="P49">
        <f>ROUND(Tabla2[[#This Row],[Total]]*100000/O49,1)</f>
        <v>89.2</v>
      </c>
    </row>
    <row r="50" spans="1:16" x14ac:dyDescent="0.25">
      <c r="A50">
        <v>2029</v>
      </c>
      <c r="B50">
        <f t="shared" ref="B50:K50" si="10">B11*B$36</f>
        <v>7121.3</v>
      </c>
      <c r="C50">
        <f t="shared" si="10"/>
        <v>6886.3399999999992</v>
      </c>
      <c r="D50">
        <f t="shared" si="10"/>
        <v>3717</v>
      </c>
      <c r="E50">
        <f t="shared" si="10"/>
        <v>4392.8</v>
      </c>
      <c r="F50">
        <f t="shared" si="10"/>
        <v>2947.56</v>
      </c>
      <c r="G50">
        <f t="shared" si="10"/>
        <v>2280.15</v>
      </c>
      <c r="H50">
        <f t="shared" si="10"/>
        <v>126.8</v>
      </c>
      <c r="I50">
        <f t="shared" si="10"/>
        <v>600.4</v>
      </c>
      <c r="J50">
        <f t="shared" si="10"/>
        <v>1422.28</v>
      </c>
      <c r="K50">
        <f t="shared" si="10"/>
        <v>2995.19</v>
      </c>
      <c r="L50">
        <f t="shared" si="2"/>
        <v>32490</v>
      </c>
      <c r="N50">
        <v>2029</v>
      </c>
      <c r="O50" s="2">
        <v>35734665</v>
      </c>
      <c r="P50">
        <f>ROUND(Tabla2[[#This Row],[Total]]*100000/O50,1)</f>
        <v>90.9</v>
      </c>
    </row>
    <row r="51" spans="1:16" x14ac:dyDescent="0.25">
      <c r="A51" s="9">
        <v>2030</v>
      </c>
      <c r="B51" s="9">
        <f t="shared" ref="B51:K51" si="11">B12*B$36</f>
        <v>7349.0999999999995</v>
      </c>
      <c r="C51" s="9">
        <f t="shared" si="11"/>
        <v>7136.9</v>
      </c>
      <c r="D51" s="9">
        <f t="shared" si="11"/>
        <v>3855.6</v>
      </c>
      <c r="E51" s="9">
        <f t="shared" si="11"/>
        <v>4525.3999999999996</v>
      </c>
      <c r="F51" s="9">
        <f t="shared" si="11"/>
        <v>3056.9</v>
      </c>
      <c r="G51" s="9">
        <f t="shared" si="11"/>
        <v>2365.7400000000002</v>
      </c>
      <c r="H51" s="9">
        <f t="shared" si="11"/>
        <v>130.28</v>
      </c>
      <c r="I51" s="9">
        <f t="shared" si="11"/>
        <v>622.06000000000006</v>
      </c>
      <c r="J51" s="9">
        <f t="shared" si="11"/>
        <v>1468.9</v>
      </c>
      <c r="K51" s="9">
        <f t="shared" si="11"/>
        <v>3093.0099999999998</v>
      </c>
      <c r="L51" s="9">
        <f t="shared" si="2"/>
        <v>33604</v>
      </c>
      <c r="N51">
        <v>2030</v>
      </c>
      <c r="O51" s="2">
        <v>36030592</v>
      </c>
      <c r="P51">
        <f>ROUND(Tabla2[[#This Row],[Total]]*100000/O51,1)</f>
        <v>93.3</v>
      </c>
    </row>
    <row r="52" spans="1:16" x14ac:dyDescent="0.25">
      <c r="A52">
        <v>2031</v>
      </c>
      <c r="B52">
        <f t="shared" ref="B52:K52" si="12">B13*B$36</f>
        <v>7429</v>
      </c>
      <c r="C52">
        <f t="shared" si="12"/>
        <v>7375.86</v>
      </c>
      <c r="D52">
        <f t="shared" si="12"/>
        <v>3960</v>
      </c>
      <c r="E52">
        <f t="shared" si="12"/>
        <v>4573</v>
      </c>
      <c r="F52">
        <f t="shared" si="12"/>
        <v>3133.9</v>
      </c>
      <c r="G52">
        <f t="shared" si="12"/>
        <v>2431.0800000000004</v>
      </c>
      <c r="H52">
        <f t="shared" si="12"/>
        <v>131.64000000000001</v>
      </c>
      <c r="I52">
        <f t="shared" si="12"/>
        <v>631.18000000000006</v>
      </c>
      <c r="J52">
        <f t="shared" si="12"/>
        <v>1498.5</v>
      </c>
      <c r="K52">
        <f t="shared" si="12"/>
        <v>3157.98</v>
      </c>
      <c r="L52">
        <f t="shared" si="2"/>
        <v>34322</v>
      </c>
      <c r="N52">
        <v>2031</v>
      </c>
      <c r="O52" s="2">
        <v>36316902</v>
      </c>
      <c r="P52">
        <f>ROUND(Tabla2[[#This Row],[Total]]*100000/O52,1)</f>
        <v>94.5</v>
      </c>
    </row>
    <row r="53" spans="1:16" x14ac:dyDescent="0.25">
      <c r="A53">
        <v>2032</v>
      </c>
      <c r="B53">
        <f t="shared" ref="B53:K53" si="13">B14*B$36</f>
        <v>7587.95</v>
      </c>
      <c r="C53">
        <f t="shared" si="13"/>
        <v>7633.9599999999991</v>
      </c>
      <c r="D53">
        <f t="shared" si="13"/>
        <v>4087.7999999999997</v>
      </c>
      <c r="E53">
        <f t="shared" si="13"/>
        <v>4666.5</v>
      </c>
      <c r="F53">
        <f t="shared" si="13"/>
        <v>3231.69</v>
      </c>
      <c r="G53">
        <f t="shared" si="13"/>
        <v>2510.19</v>
      </c>
      <c r="H53">
        <f t="shared" si="13"/>
        <v>134.16</v>
      </c>
      <c r="I53">
        <f t="shared" si="13"/>
        <v>647.52</v>
      </c>
      <c r="J53">
        <f t="shared" si="13"/>
        <v>1537.72</v>
      </c>
      <c r="K53">
        <f t="shared" si="13"/>
        <v>3241.93</v>
      </c>
      <c r="L53">
        <f t="shared" si="2"/>
        <v>35279</v>
      </c>
      <c r="N53">
        <v>2032</v>
      </c>
      <c r="O53" s="2">
        <v>36596067</v>
      </c>
      <c r="P53">
        <f>ROUND(Tabla2[[#This Row],[Total]]*100000/O53,1)</f>
        <v>96.4</v>
      </c>
    </row>
    <row r="54" spans="1:16" x14ac:dyDescent="0.25">
      <c r="A54">
        <v>2033</v>
      </c>
      <c r="B54">
        <f t="shared" ref="B54:K54" si="14">B15*B$36</f>
        <v>7749.45</v>
      </c>
      <c r="C54">
        <f t="shared" si="14"/>
        <v>7900.7599999999993</v>
      </c>
      <c r="D54">
        <f t="shared" si="14"/>
        <v>4219.2</v>
      </c>
      <c r="E54">
        <f t="shared" si="14"/>
        <v>4761.7</v>
      </c>
      <c r="F54">
        <f t="shared" si="14"/>
        <v>3332.56</v>
      </c>
      <c r="G54">
        <f t="shared" si="14"/>
        <v>2591.73</v>
      </c>
      <c r="H54">
        <f t="shared" si="14"/>
        <v>136.68</v>
      </c>
      <c r="I54">
        <f t="shared" si="14"/>
        <v>663.86</v>
      </c>
      <c r="J54">
        <f t="shared" si="14"/>
        <v>1578.42</v>
      </c>
      <c r="K54">
        <f t="shared" si="14"/>
        <v>3329.5299999999997</v>
      </c>
      <c r="L54">
        <f t="shared" si="2"/>
        <v>36264</v>
      </c>
      <c r="N54">
        <v>2033</v>
      </c>
      <c r="O54" s="2">
        <v>36867745</v>
      </c>
      <c r="P54">
        <f>ROUND(Tabla2[[#This Row],[Total]]*100000/O54,1)</f>
        <v>98.4</v>
      </c>
    </row>
    <row r="55" spans="1:16" x14ac:dyDescent="0.25">
      <c r="A55">
        <v>2034</v>
      </c>
      <c r="B55">
        <f t="shared" ref="B55:K55" si="15">B16*B$36</f>
        <v>7915.2</v>
      </c>
      <c r="C55">
        <f t="shared" si="15"/>
        <v>8176.8399999999992</v>
      </c>
      <c r="D55">
        <f t="shared" si="15"/>
        <v>4354.8</v>
      </c>
      <c r="E55">
        <f t="shared" si="15"/>
        <v>4858.5999999999995</v>
      </c>
      <c r="F55">
        <f t="shared" si="15"/>
        <v>3436.51</v>
      </c>
      <c r="G55">
        <f t="shared" si="15"/>
        <v>2676.2400000000002</v>
      </c>
      <c r="H55">
        <f t="shared" si="15"/>
        <v>139.28</v>
      </c>
      <c r="I55">
        <f t="shared" si="15"/>
        <v>680.58</v>
      </c>
      <c r="J55">
        <f t="shared" si="15"/>
        <v>1619.86</v>
      </c>
      <c r="K55">
        <f t="shared" si="15"/>
        <v>3418.5899999999997</v>
      </c>
      <c r="L55">
        <f t="shared" si="2"/>
        <v>37277</v>
      </c>
      <c r="N55">
        <v>2034</v>
      </c>
      <c r="O55" s="2">
        <v>37131743</v>
      </c>
      <c r="P55">
        <f>ROUND(Tabla2[[#This Row],[Total]]*100000/O55,1)</f>
        <v>100.4</v>
      </c>
    </row>
    <row r="56" spans="1:16" x14ac:dyDescent="0.25">
      <c r="A56" s="9">
        <v>2035</v>
      </c>
      <c r="B56" s="9">
        <f t="shared" ref="B56:K56" si="16">B17*B$36</f>
        <v>8133.65</v>
      </c>
      <c r="C56" s="9">
        <f t="shared" si="16"/>
        <v>8479.0199999999986</v>
      </c>
      <c r="D56" s="9">
        <f t="shared" si="16"/>
        <v>4510.8</v>
      </c>
      <c r="E56" s="9">
        <f t="shared" si="16"/>
        <v>4986.0999999999995</v>
      </c>
      <c r="F56" s="9">
        <f t="shared" si="16"/>
        <v>3557.4</v>
      </c>
      <c r="G56" s="9">
        <f t="shared" si="16"/>
        <v>2772.9</v>
      </c>
      <c r="H56" s="9">
        <f t="shared" si="16"/>
        <v>142.6</v>
      </c>
      <c r="I56" s="9">
        <f t="shared" si="16"/>
        <v>702.24</v>
      </c>
      <c r="J56" s="9">
        <f t="shared" si="16"/>
        <v>1670.18</v>
      </c>
      <c r="K56" s="9">
        <f t="shared" si="16"/>
        <v>3523.71</v>
      </c>
      <c r="L56" s="9">
        <f t="shared" si="2"/>
        <v>38479</v>
      </c>
      <c r="N56">
        <v>2035</v>
      </c>
      <c r="O56" s="2">
        <v>37387960</v>
      </c>
      <c r="P56">
        <f>ROUND(Tabla2[[#This Row],[Total]]*100000/O56,1)</f>
        <v>102.9</v>
      </c>
    </row>
    <row r="57" spans="1:16" x14ac:dyDescent="0.25">
      <c r="A57">
        <v>2036</v>
      </c>
      <c r="B57">
        <f t="shared" ref="B57:K57" si="17">B18*B$36</f>
        <v>8256.9</v>
      </c>
      <c r="C57">
        <f t="shared" si="17"/>
        <v>8758</v>
      </c>
      <c r="D57">
        <f t="shared" si="17"/>
        <v>4639.8</v>
      </c>
      <c r="E57">
        <f t="shared" si="17"/>
        <v>5059.2</v>
      </c>
      <c r="F57">
        <f t="shared" si="17"/>
        <v>3653.65</v>
      </c>
      <c r="G57">
        <f t="shared" si="17"/>
        <v>2853.09</v>
      </c>
      <c r="H57">
        <f t="shared" si="17"/>
        <v>144.64000000000001</v>
      </c>
      <c r="I57">
        <f t="shared" si="17"/>
        <v>715.54</v>
      </c>
      <c r="J57">
        <f t="shared" si="17"/>
        <v>1706.44</v>
      </c>
      <c r="K57">
        <f t="shared" si="17"/>
        <v>3604.0099999999998</v>
      </c>
      <c r="L57">
        <f t="shared" si="2"/>
        <v>39391</v>
      </c>
      <c r="N57">
        <v>2036</v>
      </c>
      <c r="O57" s="2">
        <v>37636014</v>
      </c>
      <c r="P57">
        <f>ROUND(Tabla2[[#This Row],[Total]]*100000/O57,1)</f>
        <v>104.7</v>
      </c>
    </row>
    <row r="58" spans="1:16" x14ac:dyDescent="0.25">
      <c r="A58">
        <v>2037</v>
      </c>
      <c r="B58">
        <f t="shared" ref="B58:K58" si="18">B19*B$36</f>
        <v>8432.85</v>
      </c>
      <c r="C58">
        <f t="shared" si="18"/>
        <v>9064.24</v>
      </c>
      <c r="D58">
        <f t="shared" si="18"/>
        <v>4789.2</v>
      </c>
      <c r="E58">
        <f t="shared" si="18"/>
        <v>5162.05</v>
      </c>
      <c r="F58">
        <f t="shared" si="18"/>
        <v>3767.61</v>
      </c>
      <c r="G58">
        <f t="shared" si="18"/>
        <v>2945.9700000000003</v>
      </c>
      <c r="H58">
        <f t="shared" si="18"/>
        <v>147.36000000000001</v>
      </c>
      <c r="I58">
        <f t="shared" si="18"/>
        <v>733.78</v>
      </c>
      <c r="J58">
        <f t="shared" si="18"/>
        <v>1751.58</v>
      </c>
      <c r="K58">
        <f t="shared" si="18"/>
        <v>3701.1</v>
      </c>
      <c r="L58">
        <f t="shared" si="2"/>
        <v>40496</v>
      </c>
      <c r="N58">
        <v>2037</v>
      </c>
      <c r="O58" s="2">
        <v>37875783</v>
      </c>
      <c r="P58">
        <f>ROUND(Tabla2[[#This Row],[Total]]*100000/O58,1)</f>
        <v>106.9</v>
      </c>
    </row>
    <row r="59" spans="1:16" x14ac:dyDescent="0.25">
      <c r="A59">
        <v>2038</v>
      </c>
      <c r="B59">
        <f t="shared" ref="B59:K59" si="19">B20*B$36</f>
        <v>8613.0499999999993</v>
      </c>
      <c r="C59">
        <f t="shared" si="19"/>
        <v>9380.92</v>
      </c>
      <c r="D59">
        <f t="shared" si="19"/>
        <v>4942.8</v>
      </c>
      <c r="E59">
        <f t="shared" si="19"/>
        <v>5267.45</v>
      </c>
      <c r="F59">
        <f t="shared" si="19"/>
        <v>3885.42</v>
      </c>
      <c r="G59">
        <f t="shared" si="19"/>
        <v>3042.09</v>
      </c>
      <c r="H59">
        <f t="shared" si="19"/>
        <v>150.16</v>
      </c>
      <c r="I59">
        <f t="shared" si="19"/>
        <v>752.4</v>
      </c>
      <c r="J59">
        <f t="shared" si="19"/>
        <v>1798.2</v>
      </c>
      <c r="K59">
        <f t="shared" si="19"/>
        <v>3800.38</v>
      </c>
      <c r="L59">
        <f t="shared" si="2"/>
        <v>41633</v>
      </c>
      <c r="N59">
        <v>2038</v>
      </c>
      <c r="O59" s="2">
        <v>38107865</v>
      </c>
      <c r="P59">
        <f>ROUND(Tabla2[[#This Row],[Total]]*100000/O59,1)</f>
        <v>109.3</v>
      </c>
    </row>
    <row r="60" spans="1:16" x14ac:dyDescent="0.25">
      <c r="A60">
        <v>2039</v>
      </c>
      <c r="B60">
        <f t="shared" ref="B60:K60" si="20">B21*B$36</f>
        <v>8796.65</v>
      </c>
      <c r="C60">
        <f t="shared" si="20"/>
        <v>9708.619999999999</v>
      </c>
      <c r="D60">
        <f t="shared" si="20"/>
        <v>5101.8</v>
      </c>
      <c r="E60">
        <f t="shared" si="20"/>
        <v>5374.55</v>
      </c>
      <c r="F60">
        <f t="shared" si="20"/>
        <v>4006.31</v>
      </c>
      <c r="G60">
        <f t="shared" si="20"/>
        <v>3140.9100000000003</v>
      </c>
      <c r="H60">
        <f t="shared" si="20"/>
        <v>153</v>
      </c>
      <c r="I60">
        <f t="shared" si="20"/>
        <v>771.78</v>
      </c>
      <c r="J60">
        <f t="shared" si="20"/>
        <v>1845.56</v>
      </c>
      <c r="K60">
        <f t="shared" si="20"/>
        <v>3901.85</v>
      </c>
      <c r="L60">
        <f t="shared" si="2"/>
        <v>42801</v>
      </c>
      <c r="N60">
        <v>2039</v>
      </c>
      <c r="O60" s="2">
        <v>38333099</v>
      </c>
      <c r="P60">
        <f>ROUND(Tabla2[[#This Row],[Total]]*100000/O60,1)</f>
        <v>111.7</v>
      </c>
    </row>
    <row r="61" spans="1:16" x14ac:dyDescent="0.25">
      <c r="A61" s="9">
        <v>2040</v>
      </c>
      <c r="B61" s="9">
        <f t="shared" ref="B61:K61" si="21">B22*B$36</f>
        <v>8888.4499999999989</v>
      </c>
      <c r="C61" s="9">
        <f t="shared" si="21"/>
        <v>10024.14</v>
      </c>
      <c r="D61" s="9">
        <f t="shared" si="21"/>
        <v>5236.8</v>
      </c>
      <c r="E61" s="9">
        <f t="shared" si="21"/>
        <v>5428.95</v>
      </c>
      <c r="F61" s="9">
        <f t="shared" si="21"/>
        <v>4104.87</v>
      </c>
      <c r="G61" s="9">
        <f t="shared" si="21"/>
        <v>3225.42</v>
      </c>
      <c r="H61" s="9">
        <f t="shared" si="21"/>
        <v>154.6</v>
      </c>
      <c r="I61" s="9">
        <f t="shared" si="21"/>
        <v>782.8</v>
      </c>
      <c r="J61" s="9">
        <f t="shared" si="21"/>
        <v>1881.08</v>
      </c>
      <c r="K61" s="9">
        <f t="shared" si="21"/>
        <v>3981.42</v>
      </c>
      <c r="L61" s="9">
        <f t="shared" si="2"/>
        <v>43709</v>
      </c>
      <c r="N61">
        <v>2040</v>
      </c>
      <c r="O61" s="2">
        <v>38552106</v>
      </c>
      <c r="P61">
        <f>ROUND(Tabla2[[#This Row],[Total]]*100000/O61,1)</f>
        <v>113.4</v>
      </c>
    </row>
    <row r="62" spans="1:16" x14ac:dyDescent="0.25">
      <c r="A62">
        <v>2041</v>
      </c>
      <c r="B62">
        <f t="shared" ref="B62:K62" si="22">B23*B$36</f>
        <v>9176.6</v>
      </c>
      <c r="C62">
        <f t="shared" si="22"/>
        <v>10398.82</v>
      </c>
      <c r="D62">
        <f t="shared" si="22"/>
        <v>5435.4</v>
      </c>
      <c r="E62">
        <f t="shared" si="22"/>
        <v>5595.55</v>
      </c>
      <c r="F62">
        <f t="shared" si="22"/>
        <v>4259.6400000000003</v>
      </c>
      <c r="G62">
        <f t="shared" si="22"/>
        <v>3348.8100000000004</v>
      </c>
      <c r="H62">
        <f t="shared" si="22"/>
        <v>158.88</v>
      </c>
      <c r="I62">
        <f t="shared" si="22"/>
        <v>811.3</v>
      </c>
      <c r="J62">
        <f t="shared" si="22"/>
        <v>1943.98</v>
      </c>
      <c r="K62">
        <f t="shared" si="22"/>
        <v>4114.28</v>
      </c>
      <c r="L62">
        <f t="shared" si="2"/>
        <v>45243</v>
      </c>
      <c r="N62">
        <v>2041</v>
      </c>
      <c r="O62" s="2">
        <v>38765020</v>
      </c>
      <c r="P62">
        <f>ROUND(Tabla2[[#This Row],[Total]]*100000/O62,1)</f>
        <v>116.7</v>
      </c>
    </row>
    <row r="63" spans="1:16" x14ac:dyDescent="0.25">
      <c r="A63">
        <v>2042</v>
      </c>
      <c r="B63">
        <f t="shared" ref="B63:K63" si="23">B24*B$36</f>
        <v>9372.9499999999989</v>
      </c>
      <c r="C63">
        <f t="shared" si="23"/>
        <v>10762.48</v>
      </c>
      <c r="D63">
        <f t="shared" si="23"/>
        <v>5610.5999999999995</v>
      </c>
      <c r="E63">
        <f t="shared" si="23"/>
        <v>5709.45</v>
      </c>
      <c r="F63">
        <f t="shared" si="23"/>
        <v>4392.8500000000004</v>
      </c>
      <c r="G63">
        <f t="shared" si="23"/>
        <v>3457.8900000000003</v>
      </c>
      <c r="H63">
        <f t="shared" si="23"/>
        <v>161.88</v>
      </c>
      <c r="I63">
        <f t="shared" si="23"/>
        <v>831.82</v>
      </c>
      <c r="J63">
        <f t="shared" si="23"/>
        <v>1995.04</v>
      </c>
      <c r="K63">
        <f t="shared" si="23"/>
        <v>4224.51</v>
      </c>
      <c r="L63">
        <f t="shared" si="2"/>
        <v>46519</v>
      </c>
      <c r="N63">
        <v>2042</v>
      </c>
      <c r="O63" s="2">
        <v>38971591</v>
      </c>
      <c r="P63">
        <f>ROUND(Tabla2[[#This Row],[Total]]*100000/O63,1)</f>
        <v>119.4</v>
      </c>
    </row>
    <row r="64" spans="1:16" x14ac:dyDescent="0.25">
      <c r="A64">
        <v>2043</v>
      </c>
      <c r="B64">
        <f t="shared" ref="B64:K64" si="24">B25*B$36</f>
        <v>9572.6999999999989</v>
      </c>
      <c r="C64">
        <f t="shared" si="24"/>
        <v>11138.32</v>
      </c>
      <c r="D64">
        <f t="shared" si="24"/>
        <v>5791.2</v>
      </c>
      <c r="E64">
        <f t="shared" si="24"/>
        <v>5825.9</v>
      </c>
      <c r="F64">
        <f t="shared" si="24"/>
        <v>4529.91</v>
      </c>
      <c r="G64">
        <f t="shared" si="24"/>
        <v>3570.21</v>
      </c>
      <c r="H64">
        <f t="shared" si="24"/>
        <v>164.96</v>
      </c>
      <c r="I64">
        <f t="shared" si="24"/>
        <v>853.1</v>
      </c>
      <c r="J64">
        <f t="shared" si="24"/>
        <v>2047.58</v>
      </c>
      <c r="K64">
        <f t="shared" si="24"/>
        <v>4337.66</v>
      </c>
      <c r="L64">
        <f t="shared" si="2"/>
        <v>47832</v>
      </c>
      <c r="N64">
        <v>2043</v>
      </c>
      <c r="O64" s="2">
        <v>39171676</v>
      </c>
      <c r="P64">
        <f>ROUND(Tabla2[[#This Row],[Total]]*100000/O64,1)</f>
        <v>122.1</v>
      </c>
    </row>
    <row r="65" spans="1:16" x14ac:dyDescent="0.25">
      <c r="A65">
        <v>2044</v>
      </c>
      <c r="B65">
        <f t="shared" ref="B65:K65" si="25">B26*B$36</f>
        <v>9776.6999999999989</v>
      </c>
      <c r="C65">
        <f t="shared" si="25"/>
        <v>11528.08</v>
      </c>
      <c r="D65">
        <f t="shared" si="25"/>
        <v>5977.2</v>
      </c>
      <c r="E65">
        <f t="shared" si="25"/>
        <v>5944.9</v>
      </c>
      <c r="F65">
        <f t="shared" si="25"/>
        <v>4670.82</v>
      </c>
      <c r="G65">
        <f t="shared" si="25"/>
        <v>3686.5800000000004</v>
      </c>
      <c r="H65">
        <f t="shared" si="25"/>
        <v>168.08</v>
      </c>
      <c r="I65">
        <f t="shared" si="25"/>
        <v>874.76</v>
      </c>
      <c r="J65">
        <f t="shared" si="25"/>
        <v>2101.6</v>
      </c>
      <c r="K65">
        <f t="shared" si="25"/>
        <v>4453.7299999999996</v>
      </c>
      <c r="L65">
        <f t="shared" si="2"/>
        <v>49182</v>
      </c>
      <c r="N65">
        <v>2044</v>
      </c>
      <c r="O65" s="2">
        <v>39364972</v>
      </c>
      <c r="P65">
        <f>ROUND(Tabla2[[#This Row],[Total]]*100000/O65,1)</f>
        <v>124.9</v>
      </c>
    </row>
    <row r="66" spans="1:16" x14ac:dyDescent="0.25">
      <c r="A66">
        <v>2045</v>
      </c>
      <c r="B66">
        <f t="shared" ref="B66:K66" si="26">B27*B$36</f>
        <v>9985.7999999999993</v>
      </c>
      <c r="C66">
        <f t="shared" si="26"/>
        <v>11930.599999999999</v>
      </c>
      <c r="D66">
        <f t="shared" si="26"/>
        <v>6169.8</v>
      </c>
      <c r="E66">
        <f t="shared" si="26"/>
        <v>6066.45</v>
      </c>
      <c r="F66">
        <f t="shared" si="26"/>
        <v>4816.3500000000004</v>
      </c>
      <c r="G66">
        <f t="shared" si="26"/>
        <v>3806.46</v>
      </c>
      <c r="H66">
        <f t="shared" si="26"/>
        <v>171.28</v>
      </c>
      <c r="I66">
        <f t="shared" si="26"/>
        <v>896.8</v>
      </c>
      <c r="J66">
        <f t="shared" si="26"/>
        <v>2157.1</v>
      </c>
      <c r="K66">
        <f t="shared" si="26"/>
        <v>4573.45</v>
      </c>
      <c r="L66">
        <f t="shared" si="2"/>
        <v>50574</v>
      </c>
      <c r="N66">
        <v>2045</v>
      </c>
      <c r="O66" s="2">
        <v>39551259</v>
      </c>
      <c r="P66">
        <f>ROUND(Tabla2[[#This Row],[Total]]*100000/O66,1)</f>
        <v>127.9</v>
      </c>
    </row>
    <row r="67" spans="1:16" x14ac:dyDescent="0.25">
      <c r="A67">
        <v>2046</v>
      </c>
      <c r="B67">
        <f t="shared" ref="B67:K67" si="27">B28*B$36</f>
        <v>10199.15</v>
      </c>
      <c r="C67">
        <f t="shared" si="27"/>
        <v>12347.619999999999</v>
      </c>
      <c r="D67">
        <f t="shared" si="27"/>
        <v>6368.4</v>
      </c>
      <c r="E67">
        <f t="shared" si="27"/>
        <v>6189.7</v>
      </c>
      <c r="F67">
        <f t="shared" si="27"/>
        <v>4966.5</v>
      </c>
      <c r="G67">
        <f t="shared" si="27"/>
        <v>3930.3900000000003</v>
      </c>
      <c r="H67">
        <f t="shared" si="27"/>
        <v>174.52</v>
      </c>
      <c r="I67">
        <f t="shared" si="27"/>
        <v>919.6</v>
      </c>
      <c r="J67">
        <f t="shared" si="27"/>
        <v>2214.08</v>
      </c>
      <c r="K67">
        <f t="shared" si="27"/>
        <v>4696.09</v>
      </c>
      <c r="L67">
        <f t="shared" si="2"/>
        <v>52006</v>
      </c>
      <c r="N67">
        <v>2046</v>
      </c>
      <c r="O67" s="2">
        <v>39730457</v>
      </c>
      <c r="P67">
        <f>ROUND(Tabla2[[#This Row],[Total]]*100000/O67,1)</f>
        <v>130.9</v>
      </c>
    </row>
    <row r="68" spans="1:16" x14ac:dyDescent="0.25">
      <c r="A68">
        <v>2047</v>
      </c>
      <c r="B68">
        <f t="shared" ref="B68:K68" si="28">B29*B$36</f>
        <v>10416.75</v>
      </c>
      <c r="C68">
        <f t="shared" si="28"/>
        <v>12779.14</v>
      </c>
      <c r="D68">
        <f t="shared" si="28"/>
        <v>6573.5999999999995</v>
      </c>
      <c r="E68">
        <f t="shared" si="28"/>
        <v>6315.5</v>
      </c>
      <c r="F68">
        <f t="shared" si="28"/>
        <v>5121.2700000000004</v>
      </c>
      <c r="G68">
        <f t="shared" si="28"/>
        <v>4058.3700000000003</v>
      </c>
      <c r="H68">
        <f t="shared" si="28"/>
        <v>177.84</v>
      </c>
      <c r="I68">
        <f t="shared" si="28"/>
        <v>943.16</v>
      </c>
      <c r="J68">
        <f t="shared" si="28"/>
        <v>2272.54</v>
      </c>
      <c r="K68">
        <f t="shared" si="28"/>
        <v>4821.6499999999996</v>
      </c>
      <c r="L68">
        <f t="shared" si="2"/>
        <v>53480</v>
      </c>
      <c r="N68">
        <v>2047</v>
      </c>
      <c r="O68" s="2">
        <v>39902530</v>
      </c>
      <c r="P68">
        <f>ROUND(Tabla2[[#This Row],[Total]]*100000/O68,1)</f>
        <v>134</v>
      </c>
    </row>
    <row r="69" spans="1:16" x14ac:dyDescent="0.25">
      <c r="A69">
        <v>2048</v>
      </c>
      <c r="B69">
        <f t="shared" ref="B69:K69" si="29">B30*B$36</f>
        <v>10639.449999999999</v>
      </c>
      <c r="C69">
        <f t="shared" si="29"/>
        <v>13225.74</v>
      </c>
      <c r="D69">
        <f t="shared" si="29"/>
        <v>6784.8</v>
      </c>
      <c r="E69">
        <f t="shared" si="29"/>
        <v>6444.7</v>
      </c>
      <c r="F69">
        <f t="shared" si="29"/>
        <v>5280.66</v>
      </c>
      <c r="G69">
        <f t="shared" si="29"/>
        <v>4190.4000000000005</v>
      </c>
      <c r="H69">
        <f t="shared" si="29"/>
        <v>181.20000000000002</v>
      </c>
      <c r="I69">
        <f t="shared" si="29"/>
        <v>967.1</v>
      </c>
      <c r="J69">
        <f t="shared" si="29"/>
        <v>2332.48</v>
      </c>
      <c r="K69">
        <f t="shared" si="29"/>
        <v>4950.8599999999997</v>
      </c>
      <c r="L69">
        <f t="shared" si="2"/>
        <v>54997</v>
      </c>
      <c r="N69">
        <v>2048</v>
      </c>
      <c r="O69" s="2">
        <v>40067279</v>
      </c>
      <c r="P69">
        <f>ROUND(Tabla2[[#This Row],[Total]]*100000/O69,1)</f>
        <v>137.30000000000001</v>
      </c>
    </row>
    <row r="70" spans="1:16" x14ac:dyDescent="0.25">
      <c r="A70">
        <v>2049</v>
      </c>
      <c r="B70">
        <f t="shared" ref="B70:K70" si="30">B31*B$36</f>
        <v>10866.4</v>
      </c>
      <c r="C70">
        <f t="shared" si="30"/>
        <v>13687.419999999998</v>
      </c>
      <c r="D70">
        <f t="shared" si="30"/>
        <v>7003.2</v>
      </c>
      <c r="E70">
        <f t="shared" si="30"/>
        <v>6575.5999999999995</v>
      </c>
      <c r="F70">
        <f t="shared" si="30"/>
        <v>5445.4400000000005</v>
      </c>
      <c r="G70">
        <f t="shared" si="30"/>
        <v>4326.75</v>
      </c>
      <c r="H70">
        <f t="shared" si="30"/>
        <v>184.64000000000001</v>
      </c>
      <c r="I70">
        <f t="shared" si="30"/>
        <v>991.42</v>
      </c>
      <c r="J70">
        <f t="shared" si="30"/>
        <v>2393.9</v>
      </c>
      <c r="K70">
        <f t="shared" si="30"/>
        <v>5083.72</v>
      </c>
      <c r="L70">
        <f t="shared" si="2"/>
        <v>56558</v>
      </c>
      <c r="N70">
        <v>2049</v>
      </c>
      <c r="O70" s="2">
        <v>40224501</v>
      </c>
      <c r="P70">
        <f>ROUND(Tabla2[[#This Row],[Total]]*100000/O70,1)</f>
        <v>140.6</v>
      </c>
    </row>
    <row r="71" spans="1:16" x14ac:dyDescent="0.25">
      <c r="A71">
        <v>2050</v>
      </c>
      <c r="B71">
        <f t="shared" ref="B71:K71" si="31">B32*B$36</f>
        <v>11098.449999999999</v>
      </c>
      <c r="C71">
        <f t="shared" si="31"/>
        <v>14165.919999999998</v>
      </c>
      <c r="D71">
        <f t="shared" si="31"/>
        <v>7228.2</v>
      </c>
      <c r="E71">
        <f t="shared" si="31"/>
        <v>6709.9</v>
      </c>
      <c r="F71">
        <f t="shared" si="31"/>
        <v>5615.6100000000006</v>
      </c>
      <c r="G71">
        <f t="shared" si="31"/>
        <v>4467.6900000000005</v>
      </c>
      <c r="H71">
        <f t="shared" si="31"/>
        <v>188.16</v>
      </c>
      <c r="I71">
        <f t="shared" si="31"/>
        <v>1016.5</v>
      </c>
      <c r="J71">
        <f t="shared" si="31"/>
        <v>2457.54</v>
      </c>
      <c r="K71">
        <f t="shared" si="31"/>
        <v>5220.2299999999996</v>
      </c>
      <c r="L71">
        <f t="shared" si="2"/>
        <v>58168</v>
      </c>
      <c r="N71">
        <v>2050</v>
      </c>
      <c r="O71" s="2">
        <v>40373987</v>
      </c>
      <c r="P71">
        <f>ROUND(Tabla2[[#This Row],[Total]]*100000/O71,1)</f>
        <v>144.1</v>
      </c>
    </row>
    <row r="75" spans="1:16" x14ac:dyDescent="0.25">
      <c r="B75">
        <f t="shared" ref="B75:L75" si="32">B2*100000/$N$4</f>
        <v>339268.05143422354</v>
      </c>
      <c r="C75">
        <f t="shared" si="32"/>
        <v>430267.06231454003</v>
      </c>
      <c r="D75">
        <f t="shared" si="32"/>
        <v>229277.94263105837</v>
      </c>
      <c r="E75">
        <f t="shared" si="32"/>
        <v>211177.05242334324</v>
      </c>
      <c r="F75">
        <f t="shared" si="32"/>
        <v>142828.88229475767</v>
      </c>
      <c r="G75">
        <f t="shared" si="32"/>
        <v>311572.70029673591</v>
      </c>
      <c r="H75">
        <f t="shared" si="32"/>
        <v>131355.09396636992</v>
      </c>
      <c r="I75">
        <f t="shared" si="32"/>
        <v>61770.524233432247</v>
      </c>
      <c r="J75">
        <f t="shared" si="32"/>
        <v>74777.448071216611</v>
      </c>
      <c r="K75">
        <f t="shared" si="32"/>
        <v>159050.44510385758</v>
      </c>
      <c r="L75">
        <f t="shared" si="32"/>
        <v>2091345.2027695351</v>
      </c>
    </row>
    <row r="76" spans="1:16" x14ac:dyDescent="0.25">
      <c r="B76">
        <f t="shared" ref="B76:L76" si="33">B3*100000/$N$4</f>
        <v>349950.5440158259</v>
      </c>
      <c r="C76">
        <f t="shared" si="33"/>
        <v>446142.43323442136</v>
      </c>
      <c r="D76">
        <f t="shared" si="33"/>
        <v>237784.371909001</v>
      </c>
      <c r="E76">
        <f t="shared" si="33"/>
        <v>217457.96241345204</v>
      </c>
      <c r="F76">
        <f t="shared" si="33"/>
        <v>148071.21661721068</v>
      </c>
      <c r="G76">
        <f t="shared" si="33"/>
        <v>323244.31256181997</v>
      </c>
      <c r="H76">
        <f t="shared" si="33"/>
        <v>134866.46884272998</v>
      </c>
      <c r="I76">
        <f t="shared" si="33"/>
        <v>63946.587537091989</v>
      </c>
      <c r="J76">
        <f t="shared" si="33"/>
        <v>77200.791295746792</v>
      </c>
      <c r="K76">
        <f t="shared" si="33"/>
        <v>164193.86745796242</v>
      </c>
      <c r="L76">
        <f t="shared" si="33"/>
        <v>2162858.5558852623</v>
      </c>
    </row>
    <row r="77" spans="1:16" x14ac:dyDescent="0.25">
      <c r="B77">
        <f t="shared" ref="B77:L77" si="34">B4*100000/$N$4</f>
        <v>357418.39762611274</v>
      </c>
      <c r="C77">
        <f t="shared" si="34"/>
        <v>461721.06824925815</v>
      </c>
      <c r="D77">
        <f t="shared" si="34"/>
        <v>245450.04945598418</v>
      </c>
      <c r="E77">
        <f t="shared" si="34"/>
        <v>221909.0009891197</v>
      </c>
      <c r="F77">
        <f t="shared" si="34"/>
        <v>152720.07912957467</v>
      </c>
      <c r="G77">
        <f t="shared" si="34"/>
        <v>333778.43719090009</v>
      </c>
      <c r="H77">
        <f t="shared" si="34"/>
        <v>137438.18001978239</v>
      </c>
      <c r="I77">
        <f t="shared" si="34"/>
        <v>65578.635014836793</v>
      </c>
      <c r="J77">
        <f t="shared" si="34"/>
        <v>79228.486646884267</v>
      </c>
      <c r="K77">
        <f t="shared" si="34"/>
        <v>168595.45004945598</v>
      </c>
      <c r="L77">
        <f t="shared" si="34"/>
        <v>2223837.7843719092</v>
      </c>
    </row>
    <row r="78" spans="1:16" x14ac:dyDescent="0.25">
      <c r="B78">
        <f t="shared" ref="B78:L78" si="35">B5*100000/$N$4</f>
        <v>365034.61918892188</v>
      </c>
      <c r="C78">
        <f t="shared" si="35"/>
        <v>477843.71909000986</v>
      </c>
      <c r="D78">
        <f t="shared" si="35"/>
        <v>253363.00692383779</v>
      </c>
      <c r="E78">
        <f t="shared" si="35"/>
        <v>226409.49554896142</v>
      </c>
      <c r="F78">
        <f t="shared" si="35"/>
        <v>157467.85361028684</v>
      </c>
      <c r="G78">
        <f t="shared" si="35"/>
        <v>344609.29772502475</v>
      </c>
      <c r="H78">
        <f t="shared" si="35"/>
        <v>140059.3471810089</v>
      </c>
      <c r="I78">
        <f t="shared" si="35"/>
        <v>67260.138476755688</v>
      </c>
      <c r="J78">
        <f t="shared" si="35"/>
        <v>81305.63798219584</v>
      </c>
      <c r="K78">
        <f t="shared" si="35"/>
        <v>173095.94460929773</v>
      </c>
      <c r="L78">
        <f t="shared" si="35"/>
        <v>2286449.0603363006</v>
      </c>
    </row>
    <row r="79" spans="1:16" x14ac:dyDescent="0.25">
      <c r="B79">
        <f t="shared" ref="B79:L79" si="36">B6*100000/$N$4</f>
        <v>372848.66468842729</v>
      </c>
      <c r="C79">
        <f t="shared" si="36"/>
        <v>494559.84174085065</v>
      </c>
      <c r="D79">
        <f t="shared" si="36"/>
        <v>261523.24431256182</v>
      </c>
      <c r="E79">
        <f t="shared" si="36"/>
        <v>231058.35806132542</v>
      </c>
      <c r="F79">
        <f t="shared" si="36"/>
        <v>162363.99604352127</v>
      </c>
      <c r="G79">
        <f t="shared" si="36"/>
        <v>355835.80613254203</v>
      </c>
      <c r="H79">
        <f t="shared" si="36"/>
        <v>142729.9703264095</v>
      </c>
      <c r="I79">
        <f t="shared" si="36"/>
        <v>68941.641938674584</v>
      </c>
      <c r="J79">
        <f t="shared" si="36"/>
        <v>83481.701285855583</v>
      </c>
      <c r="K79">
        <f t="shared" si="36"/>
        <v>177744.80712166172</v>
      </c>
      <c r="L79">
        <f t="shared" si="36"/>
        <v>2351088.0316518298</v>
      </c>
    </row>
    <row r="104" spans="17:19" x14ac:dyDescent="0.25">
      <c r="Q104" t="s">
        <v>27</v>
      </c>
      <c r="R104" t="s">
        <v>25</v>
      </c>
    </row>
    <row r="105" spans="17:19" x14ac:dyDescent="0.25">
      <c r="Q105">
        <v>69849</v>
      </c>
      <c r="R105" s="2">
        <v>32971846</v>
      </c>
      <c r="S105">
        <f>ROUND(Q105*100000/R105,1)</f>
        <v>211.8</v>
      </c>
    </row>
    <row r="106" spans="17:19" x14ac:dyDescent="0.25">
      <c r="Q106">
        <v>80880</v>
      </c>
      <c r="R106" s="2">
        <v>34517495</v>
      </c>
      <c r="S106">
        <f t="shared" ref="S106:S109" si="37">ROUND(Q106*100000/R106,1)</f>
        <v>234.3</v>
      </c>
    </row>
    <row r="107" spans="17:19" x14ac:dyDescent="0.25">
      <c r="Q107">
        <v>93328</v>
      </c>
      <c r="R107" s="2">
        <v>36030592</v>
      </c>
      <c r="S107">
        <f t="shared" si="37"/>
        <v>259</v>
      </c>
    </row>
    <row r="108" spans="17:19" x14ac:dyDescent="0.25">
      <c r="Q108">
        <v>107297</v>
      </c>
      <c r="R108" s="2">
        <v>37387960</v>
      </c>
      <c r="S108">
        <f t="shared" si="37"/>
        <v>287</v>
      </c>
    </row>
    <row r="109" spans="17:19" x14ac:dyDescent="0.25">
      <c r="Q109">
        <v>122544</v>
      </c>
      <c r="R109" s="2">
        <v>38552106</v>
      </c>
      <c r="S109">
        <f t="shared" si="37"/>
        <v>317.89999999999998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xcel.Sheet.12" shapeId="2049" r:id="rId4">
          <objectPr defaultSize="0" r:id="rId5">
            <anchor moveWithCells="1">
              <from>
                <xdr:col>0</xdr:col>
                <xdr:colOff>714375</xdr:colOff>
                <xdr:row>80</xdr:row>
                <xdr:rowOff>180975</xdr:rowOff>
              </from>
              <to>
                <xdr:col>14</xdr:col>
                <xdr:colOff>333375</xdr:colOff>
                <xdr:row>96</xdr:row>
                <xdr:rowOff>57150</xdr:rowOff>
              </to>
            </anchor>
          </objectPr>
        </oleObject>
      </mc:Choice>
      <mc:Fallback>
        <oleObject progId="Excel.Sheet.12" shapeId="2049" r:id="rId4"/>
      </mc:Fallback>
    </mc:AlternateContent>
  </oleObjects>
  <tableParts count="3"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5C51-147C-4C29-A29C-524AC96EC927}">
  <dimension ref="B1:O31"/>
  <sheetViews>
    <sheetView tabSelected="1" workbookViewId="0">
      <selection activeCell="C5" sqref="C5"/>
    </sheetView>
  </sheetViews>
  <sheetFormatPr baseColWidth="10" defaultRowHeight="15" x14ac:dyDescent="0.25"/>
  <cols>
    <col min="5" max="5" width="7.85546875" customWidth="1"/>
    <col min="9" max="15" width="12.7109375" customWidth="1"/>
  </cols>
  <sheetData>
    <row r="1" spans="2:15" s="7" customFormat="1" x14ac:dyDescent="0.25">
      <c r="H1" s="25" t="s">
        <v>23</v>
      </c>
      <c r="I1" s="26"/>
      <c r="J1" s="26"/>
      <c r="K1" s="27"/>
      <c r="L1" s="28" t="s">
        <v>34</v>
      </c>
      <c r="M1" s="29"/>
      <c r="N1" s="29"/>
      <c r="O1" s="29"/>
    </row>
    <row r="2" spans="2:15" s="8" customFormat="1" ht="45" x14ac:dyDescent="0.25">
      <c r="E2" s="10" t="s">
        <v>14</v>
      </c>
      <c r="F2" s="10" t="s">
        <v>15</v>
      </c>
      <c r="G2" s="18" t="s">
        <v>16</v>
      </c>
      <c r="H2" s="13" t="s">
        <v>17</v>
      </c>
      <c r="I2" s="13" t="s">
        <v>18</v>
      </c>
      <c r="J2" s="13" t="s">
        <v>29</v>
      </c>
      <c r="K2" s="13" t="s">
        <v>30</v>
      </c>
      <c r="L2" s="15" t="s">
        <v>17</v>
      </c>
      <c r="M2" s="15" t="s">
        <v>18</v>
      </c>
      <c r="N2" s="15" t="s">
        <v>32</v>
      </c>
      <c r="O2" s="15" t="s">
        <v>33</v>
      </c>
    </row>
    <row r="3" spans="2:15" x14ac:dyDescent="0.25">
      <c r="E3" s="11">
        <v>2022</v>
      </c>
      <c r="F3" s="12">
        <v>33396698</v>
      </c>
      <c r="G3" s="19">
        <v>30</v>
      </c>
      <c r="H3" s="14">
        <f>ROUND(F3*$C$7,0)</f>
        <v>34065</v>
      </c>
      <c r="I3" s="14">
        <f>H3*$C$8</f>
        <v>681300</v>
      </c>
      <c r="J3" s="14">
        <f>ROUND(I3/($C$4*$C$5),0)</f>
        <v>47</v>
      </c>
      <c r="K3" s="14">
        <f>J3-G3</f>
        <v>17</v>
      </c>
      <c r="L3" s="16">
        <f>VLOOKUP(E3,Tabla2[],12,FALSE)</f>
        <v>26839</v>
      </c>
      <c r="M3" s="17">
        <f>L3*$C$8</f>
        <v>536780</v>
      </c>
      <c r="N3" s="17">
        <f>ROUND(M3/($C$4*$C$5),0)</f>
        <v>37</v>
      </c>
      <c r="O3" s="17">
        <f>N3-G3</f>
        <v>7</v>
      </c>
    </row>
    <row r="4" spans="2:15" x14ac:dyDescent="0.25">
      <c r="B4" t="s">
        <v>19</v>
      </c>
      <c r="C4">
        <v>240</v>
      </c>
      <c r="D4" s="2"/>
      <c r="E4" s="11">
        <v>2023</v>
      </c>
      <c r="F4" s="12">
        <v>33966046</v>
      </c>
      <c r="G4" s="19">
        <v>30</v>
      </c>
      <c r="H4" s="14">
        <f t="shared" ref="H4:H31" si="0">ROUND(F4*$C$7,0)</f>
        <v>34645</v>
      </c>
      <c r="I4" s="14">
        <f t="shared" ref="I4:I31" si="1">H4*$C$8</f>
        <v>692900</v>
      </c>
      <c r="J4" s="14">
        <f t="shared" ref="J4:J31" si="2">ROUND(I4/($C$4*$C$5),0)</f>
        <v>48</v>
      </c>
      <c r="K4" s="14">
        <f t="shared" ref="K4:K31" si="3">J4-G4</f>
        <v>18</v>
      </c>
      <c r="L4" s="16">
        <f>VLOOKUP(E4,Tabla2[],12,FALSE)</f>
        <v>27578</v>
      </c>
      <c r="M4" s="17">
        <f t="shared" ref="M4:M31" si="4">L4*$C$8</f>
        <v>551560</v>
      </c>
      <c r="N4" s="17">
        <f t="shared" ref="N4:N31" si="5">ROUND(M4/($C$4*$C$5),0)</f>
        <v>38</v>
      </c>
      <c r="O4" s="17">
        <f t="shared" ref="O4:O31" si="6">N4-G4</f>
        <v>8</v>
      </c>
    </row>
    <row r="5" spans="2:15" x14ac:dyDescent="0.25">
      <c r="B5" t="s">
        <v>20</v>
      </c>
      <c r="C5">
        <v>60</v>
      </c>
      <c r="D5" s="2"/>
      <c r="E5" s="11">
        <v>2024</v>
      </c>
      <c r="F5" s="12">
        <v>34236198</v>
      </c>
      <c r="G5" s="19">
        <v>30</v>
      </c>
      <c r="H5" s="14">
        <f t="shared" si="0"/>
        <v>34921</v>
      </c>
      <c r="I5" s="14">
        <f t="shared" si="1"/>
        <v>698420</v>
      </c>
      <c r="J5" s="14">
        <f t="shared" si="2"/>
        <v>49</v>
      </c>
      <c r="K5" s="14">
        <f t="shared" si="3"/>
        <v>19</v>
      </c>
      <c r="L5" s="16">
        <f>VLOOKUP(E5,Tabla2[],12,FALSE)</f>
        <v>28341</v>
      </c>
      <c r="M5" s="17">
        <f t="shared" si="4"/>
        <v>566820</v>
      </c>
      <c r="N5" s="17">
        <f t="shared" si="5"/>
        <v>39</v>
      </c>
      <c r="O5" s="17">
        <f t="shared" si="6"/>
        <v>9</v>
      </c>
    </row>
    <row r="6" spans="2:15" x14ac:dyDescent="0.25">
      <c r="D6" s="2"/>
      <c r="E6" s="11">
        <v>2025</v>
      </c>
      <c r="F6" s="12">
        <v>34517495</v>
      </c>
      <c r="G6" s="19">
        <v>30</v>
      </c>
      <c r="H6" s="14">
        <f t="shared" si="0"/>
        <v>35208</v>
      </c>
      <c r="I6" s="14">
        <f t="shared" si="1"/>
        <v>704160</v>
      </c>
      <c r="J6" s="14">
        <f t="shared" si="2"/>
        <v>49</v>
      </c>
      <c r="K6" s="14">
        <f t="shared" si="3"/>
        <v>19</v>
      </c>
      <c r="L6" s="16">
        <f>VLOOKUP(E6,Tabla2[],12,FALSE)</f>
        <v>29199</v>
      </c>
      <c r="M6" s="17">
        <f t="shared" si="4"/>
        <v>583980</v>
      </c>
      <c r="N6" s="17">
        <f t="shared" si="5"/>
        <v>41</v>
      </c>
      <c r="O6" s="17">
        <f t="shared" si="6"/>
        <v>11</v>
      </c>
    </row>
    <row r="7" spans="2:15" x14ac:dyDescent="0.25">
      <c r="B7" t="s">
        <v>21</v>
      </c>
      <c r="C7">
        <f>102/100000</f>
        <v>1.0200000000000001E-3</v>
      </c>
      <c r="D7" s="2"/>
      <c r="E7" s="11">
        <v>2026</v>
      </c>
      <c r="F7" s="12">
        <v>34814657</v>
      </c>
      <c r="G7" s="19">
        <v>28</v>
      </c>
      <c r="H7" s="14">
        <f t="shared" si="0"/>
        <v>35511</v>
      </c>
      <c r="I7" s="14">
        <f t="shared" si="1"/>
        <v>710220</v>
      </c>
      <c r="J7" s="14">
        <f t="shared" si="2"/>
        <v>49</v>
      </c>
      <c r="K7" s="14">
        <f t="shared" si="3"/>
        <v>21</v>
      </c>
      <c r="L7" s="16">
        <f>VLOOKUP(E7,Tabla2[],12,FALSE)</f>
        <v>29930</v>
      </c>
      <c r="M7" s="17">
        <f t="shared" si="4"/>
        <v>598600</v>
      </c>
      <c r="N7" s="17">
        <f t="shared" si="5"/>
        <v>42</v>
      </c>
      <c r="O7" s="17">
        <f t="shared" si="6"/>
        <v>14</v>
      </c>
    </row>
    <row r="8" spans="2:15" x14ac:dyDescent="0.25">
      <c r="B8" t="s">
        <v>22</v>
      </c>
      <c r="C8">
        <v>20</v>
      </c>
      <c r="D8" s="2"/>
      <c r="E8" s="11">
        <v>2027</v>
      </c>
      <c r="F8" s="12">
        <v>35119956</v>
      </c>
      <c r="G8" s="19">
        <v>25</v>
      </c>
      <c r="H8" s="14">
        <f t="shared" si="0"/>
        <v>35822</v>
      </c>
      <c r="I8" s="14">
        <f t="shared" si="1"/>
        <v>716440</v>
      </c>
      <c r="J8" s="14">
        <f t="shared" si="2"/>
        <v>50</v>
      </c>
      <c r="K8" s="14">
        <f t="shared" si="3"/>
        <v>25</v>
      </c>
      <c r="L8" s="16">
        <f>VLOOKUP(E8,Tabla2[],12,FALSE)</f>
        <v>30759</v>
      </c>
      <c r="M8" s="17">
        <f t="shared" si="4"/>
        <v>615180</v>
      </c>
      <c r="N8" s="17">
        <f t="shared" si="5"/>
        <v>43</v>
      </c>
      <c r="O8" s="17">
        <f t="shared" si="6"/>
        <v>18</v>
      </c>
    </row>
    <row r="9" spans="2:15" x14ac:dyDescent="0.25">
      <c r="D9" s="2"/>
      <c r="E9" s="11">
        <v>2028</v>
      </c>
      <c r="F9" s="12">
        <v>35429207</v>
      </c>
      <c r="G9" s="19">
        <v>24</v>
      </c>
      <c r="H9" s="14">
        <f t="shared" si="0"/>
        <v>36138</v>
      </c>
      <c r="I9" s="14">
        <f t="shared" si="1"/>
        <v>722760</v>
      </c>
      <c r="J9" s="14">
        <f t="shared" si="2"/>
        <v>50</v>
      </c>
      <c r="K9" s="14">
        <f t="shared" si="3"/>
        <v>26</v>
      </c>
      <c r="L9" s="16">
        <f>VLOOKUP(E9,Tabla2[],12,FALSE)</f>
        <v>31611</v>
      </c>
      <c r="M9" s="17">
        <f t="shared" si="4"/>
        <v>632220</v>
      </c>
      <c r="N9" s="17">
        <f t="shared" si="5"/>
        <v>44</v>
      </c>
      <c r="O9" s="17">
        <f t="shared" si="6"/>
        <v>20</v>
      </c>
    </row>
    <row r="10" spans="2:15" x14ac:dyDescent="0.25">
      <c r="D10" s="2"/>
      <c r="E10" s="11">
        <v>2029</v>
      </c>
      <c r="F10" s="12">
        <v>35734665</v>
      </c>
      <c r="G10" s="19">
        <v>25</v>
      </c>
      <c r="H10" s="14">
        <f t="shared" si="0"/>
        <v>36449</v>
      </c>
      <c r="I10" s="14">
        <f t="shared" si="1"/>
        <v>728980</v>
      </c>
      <c r="J10" s="14">
        <f t="shared" si="2"/>
        <v>51</v>
      </c>
      <c r="K10" s="14">
        <f t="shared" si="3"/>
        <v>26</v>
      </c>
      <c r="L10" s="16">
        <f>VLOOKUP(E10,Tabla2[],12,FALSE)</f>
        <v>32490</v>
      </c>
      <c r="M10" s="17">
        <f t="shared" si="4"/>
        <v>649800</v>
      </c>
      <c r="N10" s="17">
        <f t="shared" si="5"/>
        <v>45</v>
      </c>
      <c r="O10" s="17">
        <f t="shared" si="6"/>
        <v>20</v>
      </c>
    </row>
    <row r="11" spans="2:15" x14ac:dyDescent="0.25">
      <c r="D11" s="2"/>
      <c r="E11" s="11">
        <v>2030</v>
      </c>
      <c r="F11" s="12">
        <v>36030592</v>
      </c>
      <c r="G11" s="19">
        <v>24</v>
      </c>
      <c r="H11" s="14">
        <f t="shared" si="0"/>
        <v>36751</v>
      </c>
      <c r="I11" s="14">
        <f t="shared" si="1"/>
        <v>735020</v>
      </c>
      <c r="J11" s="14">
        <f t="shared" si="2"/>
        <v>51</v>
      </c>
      <c r="K11" s="14">
        <f t="shared" si="3"/>
        <v>27</v>
      </c>
      <c r="L11" s="16">
        <f>VLOOKUP(E11,Tabla2[],12,FALSE)</f>
        <v>33604</v>
      </c>
      <c r="M11" s="17">
        <f t="shared" si="4"/>
        <v>672080</v>
      </c>
      <c r="N11" s="17">
        <f t="shared" si="5"/>
        <v>47</v>
      </c>
      <c r="O11" s="17">
        <f t="shared" si="6"/>
        <v>23</v>
      </c>
    </row>
    <row r="12" spans="2:15" x14ac:dyDescent="0.25">
      <c r="D12" s="2"/>
      <c r="E12" s="11">
        <v>2031</v>
      </c>
      <c r="F12" s="12">
        <v>36316902</v>
      </c>
      <c r="G12" s="19">
        <v>24</v>
      </c>
      <c r="H12" s="14">
        <f t="shared" si="0"/>
        <v>37043</v>
      </c>
      <c r="I12" s="14">
        <f t="shared" si="1"/>
        <v>740860</v>
      </c>
      <c r="J12" s="14">
        <f t="shared" si="2"/>
        <v>51</v>
      </c>
      <c r="K12" s="14">
        <f t="shared" si="3"/>
        <v>27</v>
      </c>
      <c r="L12" s="16">
        <f>VLOOKUP(E12,Tabla2[],12,FALSE)</f>
        <v>34322</v>
      </c>
      <c r="M12" s="17">
        <f t="shared" si="4"/>
        <v>686440</v>
      </c>
      <c r="N12" s="17">
        <f t="shared" si="5"/>
        <v>48</v>
      </c>
      <c r="O12" s="17">
        <f t="shared" si="6"/>
        <v>24</v>
      </c>
    </row>
    <row r="13" spans="2:15" x14ac:dyDescent="0.25">
      <c r="D13" s="2"/>
      <c r="E13" s="11">
        <v>2032</v>
      </c>
      <c r="F13" s="12">
        <v>36596067</v>
      </c>
      <c r="G13" s="19">
        <v>24</v>
      </c>
      <c r="H13" s="14">
        <f t="shared" si="0"/>
        <v>37328</v>
      </c>
      <c r="I13" s="14">
        <f t="shared" si="1"/>
        <v>746560</v>
      </c>
      <c r="J13" s="14">
        <f t="shared" si="2"/>
        <v>52</v>
      </c>
      <c r="K13" s="14">
        <f t="shared" si="3"/>
        <v>28</v>
      </c>
      <c r="L13" s="16">
        <f>VLOOKUP(E13,Tabla2[],12,FALSE)</f>
        <v>35279</v>
      </c>
      <c r="M13" s="17">
        <f t="shared" si="4"/>
        <v>705580</v>
      </c>
      <c r="N13" s="17">
        <f t="shared" si="5"/>
        <v>49</v>
      </c>
      <c r="O13" s="17">
        <f t="shared" si="6"/>
        <v>25</v>
      </c>
    </row>
    <row r="14" spans="2:15" x14ac:dyDescent="0.25">
      <c r="D14" s="2"/>
      <c r="E14" s="11">
        <v>2033</v>
      </c>
      <c r="F14" s="12">
        <v>36867745</v>
      </c>
      <c r="G14" s="19">
        <v>21</v>
      </c>
      <c r="H14" s="14">
        <f t="shared" si="0"/>
        <v>37605</v>
      </c>
      <c r="I14" s="14">
        <f t="shared" si="1"/>
        <v>752100</v>
      </c>
      <c r="J14" s="14">
        <f t="shared" si="2"/>
        <v>52</v>
      </c>
      <c r="K14" s="14">
        <f t="shared" si="3"/>
        <v>31</v>
      </c>
      <c r="L14" s="16">
        <f>VLOOKUP(E14,Tabla2[],12,FALSE)</f>
        <v>36264</v>
      </c>
      <c r="M14" s="17">
        <f t="shared" si="4"/>
        <v>725280</v>
      </c>
      <c r="N14" s="17">
        <f t="shared" si="5"/>
        <v>50</v>
      </c>
      <c r="O14" s="17">
        <f t="shared" si="6"/>
        <v>29</v>
      </c>
    </row>
    <row r="15" spans="2:15" x14ac:dyDescent="0.25">
      <c r="D15" s="2"/>
      <c r="E15" s="11">
        <v>2034</v>
      </c>
      <c r="F15" s="12">
        <v>37131743</v>
      </c>
      <c r="G15" s="19">
        <v>20</v>
      </c>
      <c r="H15" s="14">
        <f t="shared" si="0"/>
        <v>37874</v>
      </c>
      <c r="I15" s="14">
        <f t="shared" si="1"/>
        <v>757480</v>
      </c>
      <c r="J15" s="14">
        <f t="shared" si="2"/>
        <v>53</v>
      </c>
      <c r="K15" s="14">
        <f t="shared" si="3"/>
        <v>33</v>
      </c>
      <c r="L15" s="16">
        <f>VLOOKUP(E15,Tabla2[],12,FALSE)</f>
        <v>37277</v>
      </c>
      <c r="M15" s="17">
        <f t="shared" si="4"/>
        <v>745540</v>
      </c>
      <c r="N15" s="17">
        <f t="shared" si="5"/>
        <v>52</v>
      </c>
      <c r="O15" s="17">
        <f t="shared" si="6"/>
        <v>32</v>
      </c>
    </row>
    <row r="16" spans="2:15" x14ac:dyDescent="0.25">
      <c r="D16" s="2"/>
      <c r="E16" s="11">
        <v>2035</v>
      </c>
      <c r="F16" s="12">
        <v>37387960</v>
      </c>
      <c r="G16" s="19">
        <v>17</v>
      </c>
      <c r="H16" s="14">
        <f t="shared" si="0"/>
        <v>38136</v>
      </c>
      <c r="I16" s="14">
        <f t="shared" si="1"/>
        <v>762720</v>
      </c>
      <c r="J16" s="14">
        <f t="shared" si="2"/>
        <v>53</v>
      </c>
      <c r="K16" s="14">
        <f t="shared" si="3"/>
        <v>36</v>
      </c>
      <c r="L16" s="16">
        <f>VLOOKUP(E16,Tabla2[],12,FALSE)</f>
        <v>38479</v>
      </c>
      <c r="M16" s="17">
        <f t="shared" si="4"/>
        <v>769580</v>
      </c>
      <c r="N16" s="17">
        <f t="shared" si="5"/>
        <v>53</v>
      </c>
      <c r="O16" s="17">
        <f t="shared" si="6"/>
        <v>36</v>
      </c>
    </row>
    <row r="17" spans="4:15" x14ac:dyDescent="0.25">
      <c r="D17" s="2"/>
      <c r="E17" s="11">
        <v>2036</v>
      </c>
      <c r="F17" s="12">
        <v>37636014</v>
      </c>
      <c r="G17" s="19">
        <v>17</v>
      </c>
      <c r="H17" s="14">
        <f t="shared" si="0"/>
        <v>38389</v>
      </c>
      <c r="I17" s="14">
        <f t="shared" si="1"/>
        <v>767780</v>
      </c>
      <c r="J17" s="14">
        <f t="shared" si="2"/>
        <v>53</v>
      </c>
      <c r="K17" s="14">
        <f t="shared" si="3"/>
        <v>36</v>
      </c>
      <c r="L17" s="16">
        <f>VLOOKUP(E17,Tabla2[],12,FALSE)</f>
        <v>39391</v>
      </c>
      <c r="M17" s="17">
        <f t="shared" si="4"/>
        <v>787820</v>
      </c>
      <c r="N17" s="17">
        <f t="shared" si="5"/>
        <v>55</v>
      </c>
      <c r="O17" s="17">
        <f t="shared" si="6"/>
        <v>38</v>
      </c>
    </row>
    <row r="18" spans="4:15" x14ac:dyDescent="0.25">
      <c r="D18" s="2"/>
      <c r="E18" s="11">
        <v>2037</v>
      </c>
      <c r="F18" s="12">
        <v>37875783</v>
      </c>
      <c r="G18" s="19">
        <v>15</v>
      </c>
      <c r="H18" s="14">
        <f t="shared" si="0"/>
        <v>38633</v>
      </c>
      <c r="I18" s="14">
        <f t="shared" si="1"/>
        <v>772660</v>
      </c>
      <c r="J18" s="14">
        <f t="shared" si="2"/>
        <v>54</v>
      </c>
      <c r="K18" s="14">
        <f t="shared" si="3"/>
        <v>39</v>
      </c>
      <c r="L18" s="16">
        <f>VLOOKUP(E18,Tabla2[],12,FALSE)</f>
        <v>40496</v>
      </c>
      <c r="M18" s="17">
        <f t="shared" si="4"/>
        <v>809920</v>
      </c>
      <c r="N18" s="17">
        <f t="shared" si="5"/>
        <v>56</v>
      </c>
      <c r="O18" s="17">
        <f t="shared" si="6"/>
        <v>41</v>
      </c>
    </row>
    <row r="19" spans="4:15" x14ac:dyDescent="0.25">
      <c r="D19" s="2"/>
      <c r="E19" s="11">
        <v>2038</v>
      </c>
      <c r="F19" s="12">
        <v>38107865</v>
      </c>
      <c r="G19" s="19">
        <v>15</v>
      </c>
      <c r="H19" s="14">
        <f t="shared" si="0"/>
        <v>38870</v>
      </c>
      <c r="I19" s="14">
        <f t="shared" si="1"/>
        <v>777400</v>
      </c>
      <c r="J19" s="14">
        <f t="shared" si="2"/>
        <v>54</v>
      </c>
      <c r="K19" s="14">
        <f t="shared" si="3"/>
        <v>39</v>
      </c>
      <c r="L19" s="16">
        <f>VLOOKUP(E19,Tabla2[],12,FALSE)</f>
        <v>41633</v>
      </c>
      <c r="M19" s="17">
        <f t="shared" si="4"/>
        <v>832660</v>
      </c>
      <c r="N19" s="17">
        <f t="shared" si="5"/>
        <v>58</v>
      </c>
      <c r="O19" s="17">
        <f t="shared" si="6"/>
        <v>43</v>
      </c>
    </row>
    <row r="20" spans="4:15" x14ac:dyDescent="0.25">
      <c r="D20" s="2"/>
      <c r="E20" s="11">
        <v>2039</v>
      </c>
      <c r="F20" s="12">
        <v>38333099</v>
      </c>
      <c r="G20" s="19">
        <v>15</v>
      </c>
      <c r="H20" s="14">
        <f t="shared" si="0"/>
        <v>39100</v>
      </c>
      <c r="I20" s="14">
        <f t="shared" si="1"/>
        <v>782000</v>
      </c>
      <c r="J20" s="14">
        <f t="shared" si="2"/>
        <v>54</v>
      </c>
      <c r="K20" s="14">
        <f t="shared" si="3"/>
        <v>39</v>
      </c>
      <c r="L20" s="16">
        <f>VLOOKUP(E20,Tabla2[],12,FALSE)</f>
        <v>42801</v>
      </c>
      <c r="M20" s="17">
        <f t="shared" si="4"/>
        <v>856020</v>
      </c>
      <c r="N20" s="17">
        <f t="shared" si="5"/>
        <v>59</v>
      </c>
      <c r="O20" s="17">
        <f t="shared" si="6"/>
        <v>44</v>
      </c>
    </row>
    <row r="21" spans="4:15" x14ac:dyDescent="0.25">
      <c r="D21" s="2"/>
      <c r="E21" s="11">
        <v>2040</v>
      </c>
      <c r="F21" s="12">
        <v>38552106</v>
      </c>
      <c r="G21" s="19">
        <v>15</v>
      </c>
      <c r="H21" s="14">
        <f t="shared" si="0"/>
        <v>39323</v>
      </c>
      <c r="I21" s="14">
        <f t="shared" si="1"/>
        <v>786460</v>
      </c>
      <c r="J21" s="14">
        <f t="shared" si="2"/>
        <v>55</v>
      </c>
      <c r="K21" s="14">
        <f t="shared" si="3"/>
        <v>40</v>
      </c>
      <c r="L21" s="16">
        <f>VLOOKUP(E21,Tabla2[],12,FALSE)</f>
        <v>43709</v>
      </c>
      <c r="M21" s="17">
        <f t="shared" si="4"/>
        <v>874180</v>
      </c>
      <c r="N21" s="17">
        <f t="shared" si="5"/>
        <v>61</v>
      </c>
      <c r="O21" s="17">
        <f t="shared" si="6"/>
        <v>46</v>
      </c>
    </row>
    <row r="22" spans="4:15" x14ac:dyDescent="0.25">
      <c r="E22" s="11">
        <v>2041</v>
      </c>
      <c r="F22" s="12">
        <v>38765020</v>
      </c>
      <c r="G22" s="19">
        <v>15</v>
      </c>
      <c r="H22" s="14">
        <f t="shared" si="0"/>
        <v>39540</v>
      </c>
      <c r="I22" s="14">
        <f t="shared" si="1"/>
        <v>790800</v>
      </c>
      <c r="J22" s="14">
        <f t="shared" si="2"/>
        <v>55</v>
      </c>
      <c r="K22" s="14">
        <f t="shared" si="3"/>
        <v>40</v>
      </c>
      <c r="L22" s="16">
        <f>VLOOKUP(E22,Tabla2[],12,FALSE)</f>
        <v>45243</v>
      </c>
      <c r="M22" s="17">
        <f t="shared" si="4"/>
        <v>904860</v>
      </c>
      <c r="N22" s="17">
        <f t="shared" si="5"/>
        <v>63</v>
      </c>
      <c r="O22" s="17">
        <f t="shared" si="6"/>
        <v>48</v>
      </c>
    </row>
    <row r="23" spans="4:15" x14ac:dyDescent="0.25">
      <c r="E23" s="11">
        <v>2042</v>
      </c>
      <c r="F23" s="12">
        <v>38971591</v>
      </c>
      <c r="G23" s="19">
        <v>15</v>
      </c>
      <c r="H23" s="14">
        <f t="shared" si="0"/>
        <v>39751</v>
      </c>
      <c r="I23" s="14">
        <f t="shared" si="1"/>
        <v>795020</v>
      </c>
      <c r="J23" s="14">
        <f t="shared" si="2"/>
        <v>55</v>
      </c>
      <c r="K23" s="14">
        <f t="shared" si="3"/>
        <v>40</v>
      </c>
      <c r="L23" s="16">
        <f>VLOOKUP(E23,Tabla2[],12,FALSE)</f>
        <v>46519</v>
      </c>
      <c r="M23" s="17">
        <f t="shared" si="4"/>
        <v>930380</v>
      </c>
      <c r="N23" s="17">
        <f t="shared" si="5"/>
        <v>65</v>
      </c>
      <c r="O23" s="17">
        <f t="shared" si="6"/>
        <v>50</v>
      </c>
    </row>
    <row r="24" spans="4:15" x14ac:dyDescent="0.25">
      <c r="E24" s="11">
        <v>2043</v>
      </c>
      <c r="F24" s="12">
        <v>39171676</v>
      </c>
      <c r="G24" s="19">
        <v>15</v>
      </c>
      <c r="H24" s="14">
        <f t="shared" si="0"/>
        <v>39955</v>
      </c>
      <c r="I24" s="14">
        <f t="shared" si="1"/>
        <v>799100</v>
      </c>
      <c r="J24" s="14">
        <f t="shared" si="2"/>
        <v>55</v>
      </c>
      <c r="K24" s="14">
        <f t="shared" si="3"/>
        <v>40</v>
      </c>
      <c r="L24" s="16">
        <f>VLOOKUP(E24,Tabla2[],12,FALSE)</f>
        <v>47832</v>
      </c>
      <c r="M24" s="17">
        <f t="shared" si="4"/>
        <v>956640</v>
      </c>
      <c r="N24" s="17">
        <f t="shared" si="5"/>
        <v>66</v>
      </c>
      <c r="O24" s="17">
        <f t="shared" si="6"/>
        <v>51</v>
      </c>
    </row>
    <row r="25" spans="4:15" x14ac:dyDescent="0.25">
      <c r="E25" s="11">
        <v>2044</v>
      </c>
      <c r="F25" s="12">
        <v>39364972</v>
      </c>
      <c r="G25" s="19">
        <v>15</v>
      </c>
      <c r="H25" s="14">
        <f t="shared" si="0"/>
        <v>40152</v>
      </c>
      <c r="I25" s="14">
        <f t="shared" si="1"/>
        <v>803040</v>
      </c>
      <c r="J25" s="14">
        <f t="shared" si="2"/>
        <v>56</v>
      </c>
      <c r="K25" s="14">
        <f t="shared" si="3"/>
        <v>41</v>
      </c>
      <c r="L25" s="16">
        <f>VLOOKUP(E25,Tabla2[],12,FALSE)</f>
        <v>49182</v>
      </c>
      <c r="M25" s="17">
        <f t="shared" si="4"/>
        <v>983640</v>
      </c>
      <c r="N25" s="17">
        <f t="shared" si="5"/>
        <v>68</v>
      </c>
      <c r="O25" s="17">
        <f t="shared" si="6"/>
        <v>53</v>
      </c>
    </row>
    <row r="26" spans="4:15" x14ac:dyDescent="0.25">
      <c r="E26" s="11">
        <v>2045</v>
      </c>
      <c r="F26" s="12">
        <v>39551259</v>
      </c>
      <c r="G26" s="19">
        <v>15</v>
      </c>
      <c r="H26" s="14">
        <f t="shared" si="0"/>
        <v>40342</v>
      </c>
      <c r="I26" s="14">
        <f t="shared" si="1"/>
        <v>806840</v>
      </c>
      <c r="J26" s="14">
        <f t="shared" si="2"/>
        <v>56</v>
      </c>
      <c r="K26" s="14">
        <f t="shared" si="3"/>
        <v>41</v>
      </c>
      <c r="L26" s="16">
        <f>VLOOKUP(E26,Tabla2[],12,FALSE)</f>
        <v>50574</v>
      </c>
      <c r="M26" s="17">
        <f t="shared" si="4"/>
        <v>1011480</v>
      </c>
      <c r="N26" s="17">
        <f t="shared" si="5"/>
        <v>70</v>
      </c>
      <c r="O26" s="17">
        <f t="shared" si="6"/>
        <v>55</v>
      </c>
    </row>
    <row r="27" spans="4:15" x14ac:dyDescent="0.25">
      <c r="E27" s="11">
        <v>2046</v>
      </c>
      <c r="F27" s="12">
        <v>39730457</v>
      </c>
      <c r="G27" s="19">
        <v>15</v>
      </c>
      <c r="H27" s="14">
        <f t="shared" si="0"/>
        <v>40525</v>
      </c>
      <c r="I27" s="14">
        <f t="shared" si="1"/>
        <v>810500</v>
      </c>
      <c r="J27" s="14">
        <f t="shared" si="2"/>
        <v>56</v>
      </c>
      <c r="K27" s="14">
        <f t="shared" si="3"/>
        <v>41</v>
      </c>
      <c r="L27" s="16">
        <f>VLOOKUP(E27,Tabla2[],12,FALSE)</f>
        <v>52006</v>
      </c>
      <c r="M27" s="17">
        <f t="shared" si="4"/>
        <v>1040120</v>
      </c>
      <c r="N27" s="17">
        <f t="shared" si="5"/>
        <v>72</v>
      </c>
      <c r="O27" s="17">
        <f t="shared" si="6"/>
        <v>57</v>
      </c>
    </row>
    <row r="28" spans="4:15" x14ac:dyDescent="0.25">
      <c r="E28" s="11">
        <v>2047</v>
      </c>
      <c r="F28" s="12">
        <v>39902530</v>
      </c>
      <c r="G28" s="19">
        <v>15</v>
      </c>
      <c r="H28" s="14">
        <f t="shared" si="0"/>
        <v>40701</v>
      </c>
      <c r="I28" s="14">
        <f t="shared" si="1"/>
        <v>814020</v>
      </c>
      <c r="J28" s="14">
        <f t="shared" si="2"/>
        <v>57</v>
      </c>
      <c r="K28" s="14">
        <f t="shared" si="3"/>
        <v>42</v>
      </c>
      <c r="L28" s="16">
        <f>VLOOKUP(E28,Tabla2[],12,FALSE)</f>
        <v>53480</v>
      </c>
      <c r="M28" s="17">
        <f t="shared" si="4"/>
        <v>1069600</v>
      </c>
      <c r="N28" s="17">
        <f t="shared" si="5"/>
        <v>74</v>
      </c>
      <c r="O28" s="17">
        <f t="shared" si="6"/>
        <v>59</v>
      </c>
    </row>
    <row r="29" spans="4:15" x14ac:dyDescent="0.25">
      <c r="E29" s="11">
        <v>2048</v>
      </c>
      <c r="F29" s="12">
        <v>40067279</v>
      </c>
      <c r="G29" s="19">
        <v>15</v>
      </c>
      <c r="H29" s="14">
        <f t="shared" si="0"/>
        <v>40869</v>
      </c>
      <c r="I29" s="14">
        <f t="shared" si="1"/>
        <v>817380</v>
      </c>
      <c r="J29" s="14">
        <f t="shared" si="2"/>
        <v>57</v>
      </c>
      <c r="K29" s="14">
        <f t="shared" si="3"/>
        <v>42</v>
      </c>
      <c r="L29" s="16">
        <f>VLOOKUP(E29,Tabla2[],12,FALSE)</f>
        <v>54997</v>
      </c>
      <c r="M29" s="17">
        <f t="shared" si="4"/>
        <v>1099940</v>
      </c>
      <c r="N29" s="17">
        <f t="shared" si="5"/>
        <v>76</v>
      </c>
      <c r="O29" s="17">
        <f t="shared" si="6"/>
        <v>61</v>
      </c>
    </row>
    <row r="30" spans="4:15" x14ac:dyDescent="0.25">
      <c r="E30" s="11">
        <v>2049</v>
      </c>
      <c r="F30" s="12">
        <v>40224501</v>
      </c>
      <c r="G30" s="19">
        <v>15</v>
      </c>
      <c r="H30" s="14">
        <f t="shared" si="0"/>
        <v>41029</v>
      </c>
      <c r="I30" s="14">
        <f t="shared" si="1"/>
        <v>820580</v>
      </c>
      <c r="J30" s="14">
        <f t="shared" si="2"/>
        <v>57</v>
      </c>
      <c r="K30" s="14">
        <f t="shared" si="3"/>
        <v>42</v>
      </c>
      <c r="L30" s="16">
        <f>VLOOKUP(E30,Tabla2[],12,FALSE)</f>
        <v>56558</v>
      </c>
      <c r="M30" s="17">
        <f t="shared" si="4"/>
        <v>1131160</v>
      </c>
      <c r="N30" s="17">
        <f t="shared" si="5"/>
        <v>79</v>
      </c>
      <c r="O30" s="17">
        <f t="shared" si="6"/>
        <v>64</v>
      </c>
    </row>
    <row r="31" spans="4:15" x14ac:dyDescent="0.25">
      <c r="E31" s="11">
        <v>2050</v>
      </c>
      <c r="F31" s="12">
        <v>40373987</v>
      </c>
      <c r="G31" s="19">
        <v>15</v>
      </c>
      <c r="H31" s="14">
        <f t="shared" si="0"/>
        <v>41181</v>
      </c>
      <c r="I31" s="14">
        <f t="shared" si="1"/>
        <v>823620</v>
      </c>
      <c r="J31" s="14">
        <f t="shared" si="2"/>
        <v>57</v>
      </c>
      <c r="K31" s="14">
        <f t="shared" si="3"/>
        <v>42</v>
      </c>
      <c r="L31" s="16">
        <f>VLOOKUP(E31,Tabla2[],12,FALSE)</f>
        <v>58168</v>
      </c>
      <c r="M31" s="17">
        <f t="shared" si="4"/>
        <v>1163360</v>
      </c>
      <c r="N31" s="17">
        <f t="shared" si="5"/>
        <v>81</v>
      </c>
      <c r="O31" s="17">
        <f t="shared" si="6"/>
        <v>66</v>
      </c>
    </row>
  </sheetData>
  <mergeCells count="2">
    <mergeCell ref="H1:K1"/>
    <mergeCell ref="L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Porc_Uso</vt:lpstr>
      <vt:lpstr>CN</vt:lpstr>
      <vt:lpstr>CN_RT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Reynaldo Baldeon Molleda</dc:creator>
  <cp:lastModifiedBy>Dante Reynaldo Baldeon Molleda</cp:lastModifiedBy>
  <dcterms:created xsi:type="dcterms:W3CDTF">2023-10-26T18:50:50Z</dcterms:created>
  <dcterms:modified xsi:type="dcterms:W3CDTF">2023-11-13T21:33:51Z</dcterms:modified>
</cp:coreProperties>
</file>