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E:\NLDA\Statistiek\Exams\STAT_1 2022-06-10\"/>
    </mc:Choice>
  </mc:AlternateContent>
  <xr:revisionPtr revIDLastSave="0" documentId="13_ncr:1_{A032240B-0F3B-43CD-B05B-41B6FD0377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ores" sheetId="1" r:id="rId1"/>
    <sheet name="Resultaten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8" i="1" l="1"/>
  <c r="B88" i="1"/>
  <c r="A89" i="1"/>
  <c r="B89" i="1"/>
  <c r="A90" i="1"/>
  <c r="B90" i="1"/>
  <c r="A54" i="1"/>
  <c r="A19" i="1"/>
  <c r="A20" i="1"/>
  <c r="A21" i="1"/>
  <c r="A23" i="1"/>
  <c r="A24" i="1"/>
  <c r="A25" i="1"/>
  <c r="A28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5" i="1"/>
  <c r="A46" i="1"/>
  <c r="A47" i="1"/>
  <c r="A48" i="1"/>
  <c r="A49" i="1"/>
  <c r="A50" i="1"/>
  <c r="A51" i="1"/>
  <c r="A52" i="1"/>
  <c r="A53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5" i="1"/>
  <c r="A76" i="1"/>
  <c r="A77" i="1"/>
  <c r="A78" i="1"/>
  <c r="A79" i="1"/>
  <c r="A80" i="1"/>
  <c r="A81" i="1"/>
  <c r="A82" i="1"/>
  <c r="A85" i="1"/>
  <c r="A86" i="1"/>
  <c r="A87" i="1"/>
  <c r="A94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A92" i="1"/>
  <c r="B87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A91" i="1"/>
  <c r="A93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91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9" i="1"/>
  <c r="E11" i="2"/>
  <c r="E10" i="2"/>
  <c r="E8" i="2"/>
  <c r="E7" i="2"/>
  <c r="E6" i="2"/>
  <c r="E5" i="2"/>
  <c r="E4" i="2"/>
  <c r="AR14" i="1"/>
  <c r="AR23" i="2"/>
  <c r="AQ14" i="1"/>
  <c r="AP14" i="1"/>
  <c r="AP19" i="2"/>
  <c r="AO14" i="1"/>
  <c r="AO22" i="2"/>
  <c r="AN14" i="1"/>
  <c r="AN17" i="2"/>
  <c r="AM14" i="1"/>
  <c r="AM16" i="2"/>
  <c r="AL14" i="1"/>
  <c r="AK14" i="1"/>
  <c r="AK21" i="2"/>
  <c r="AJ14" i="1"/>
  <c r="AJ23" i="2"/>
  <c r="AI14" i="1"/>
  <c r="AI21" i="2"/>
  <c r="AH14" i="1"/>
  <c r="AG14" i="1"/>
  <c r="AG18" i="2"/>
  <c r="AF14" i="1"/>
  <c r="AF21" i="2"/>
  <c r="AE14" i="1"/>
  <c r="AE22" i="2"/>
  <c r="AD14" i="1"/>
  <c r="AD24" i="2"/>
  <c r="AC14" i="1"/>
  <c r="AC14" i="2"/>
  <c r="AB14" i="1"/>
  <c r="AB17" i="2"/>
  <c r="AA14" i="1"/>
  <c r="Z14" i="1"/>
  <c r="Y14" i="1"/>
  <c r="Y24" i="2"/>
  <c r="X14" i="1"/>
  <c r="X17" i="2"/>
  <c r="W14" i="1"/>
  <c r="V14" i="1"/>
  <c r="V15" i="2"/>
  <c r="U14" i="1"/>
  <c r="T14" i="1"/>
  <c r="T24" i="2"/>
  <c r="S14" i="1"/>
  <c r="R14" i="1"/>
  <c r="Q14" i="1"/>
  <c r="Q18" i="2"/>
  <c r="P14" i="1"/>
  <c r="O14" i="1"/>
  <c r="N14" i="1"/>
  <c r="M14" i="1"/>
  <c r="M14" i="2"/>
  <c r="L14" i="1"/>
  <c r="L24" i="2"/>
  <c r="K14" i="1"/>
  <c r="J14" i="1"/>
  <c r="I14" i="1"/>
  <c r="I24" i="2"/>
  <c r="H14" i="1"/>
  <c r="H17" i="2"/>
  <c r="G14" i="1"/>
  <c r="G16" i="2"/>
  <c r="F14" i="1"/>
  <c r="F15" i="2"/>
  <c r="E14" i="1"/>
  <c r="E19" i="2"/>
  <c r="M24" i="2"/>
  <c r="AO18" i="2"/>
  <c r="AC21" i="2"/>
  <c r="X21" i="2"/>
  <c r="AR24" i="2"/>
  <c r="AB24" i="2"/>
  <c r="X24" i="2"/>
  <c r="H24" i="2"/>
  <c r="Y18" i="2"/>
  <c r="AN24" i="2"/>
  <c r="AC23" i="2"/>
  <c r="U24" i="2"/>
  <c r="AN21" i="2"/>
  <c r="I18" i="2"/>
  <c r="AK14" i="2"/>
  <c r="AF24" i="2"/>
  <c r="E15" i="2"/>
  <c r="AJ24" i="2"/>
  <c r="AK22" i="2"/>
  <c r="P24" i="2"/>
  <c r="U14" i="2"/>
  <c r="J14" i="2"/>
  <c r="J18" i="2"/>
  <c r="J17" i="2"/>
  <c r="J16" i="2"/>
  <c r="N14" i="2"/>
  <c r="N18" i="2"/>
  <c r="N17" i="2"/>
  <c r="N16" i="2"/>
  <c r="Z14" i="2"/>
  <c r="Z18" i="2"/>
  <c r="Z17" i="2"/>
  <c r="Z16" i="2"/>
  <c r="Z21" i="2"/>
  <c r="AL14" i="2"/>
  <c r="AL18" i="2"/>
  <c r="AL17" i="2"/>
  <c r="AL16" i="2"/>
  <c r="AL21" i="2"/>
  <c r="J23" i="2"/>
  <c r="R14" i="2"/>
  <c r="R18" i="2"/>
  <c r="R17" i="2"/>
  <c r="R16" i="2"/>
  <c r="AH14" i="2"/>
  <c r="AH18" i="2"/>
  <c r="AH17" i="2"/>
  <c r="AH16" i="2"/>
  <c r="AH21" i="2"/>
  <c r="AP23" i="2"/>
  <c r="Z23" i="2"/>
  <c r="R23" i="2"/>
  <c r="F24" i="2"/>
  <c r="AH19" i="2"/>
  <c r="R19" i="2"/>
  <c r="AF17" i="2"/>
  <c r="P17" i="2"/>
  <c r="AD15" i="2"/>
  <c r="N15" i="2"/>
  <c r="G15" i="2"/>
  <c r="G19" i="2"/>
  <c r="G14" i="2"/>
  <c r="G18" i="2"/>
  <c r="G17" i="2"/>
  <c r="G23" i="2"/>
  <c r="K15" i="2"/>
  <c r="K19" i="2"/>
  <c r="K14" i="2"/>
  <c r="K18" i="2"/>
  <c r="K17" i="2"/>
  <c r="K23" i="2"/>
  <c r="O15" i="2"/>
  <c r="O19" i="2"/>
  <c r="O14" i="2"/>
  <c r="O18" i="2"/>
  <c r="O17" i="2"/>
  <c r="O23" i="2"/>
  <c r="S15" i="2"/>
  <c r="S19" i="2"/>
  <c r="S14" i="2"/>
  <c r="S18" i="2"/>
  <c r="S17" i="2"/>
  <c r="S23" i="2"/>
  <c r="W14" i="2"/>
  <c r="AA15" i="2"/>
  <c r="AA19" i="2"/>
  <c r="AA14" i="2"/>
  <c r="AA18" i="2"/>
  <c r="AA17" i="2"/>
  <c r="AE15" i="2"/>
  <c r="AE19" i="2"/>
  <c r="AE14" i="2"/>
  <c r="AE18" i="2"/>
  <c r="AE17" i="2"/>
  <c r="AI15" i="2"/>
  <c r="AI19" i="2"/>
  <c r="AI14" i="2"/>
  <c r="AI18" i="2"/>
  <c r="AI17" i="2"/>
  <c r="AM15" i="2"/>
  <c r="AM19" i="2"/>
  <c r="AM14" i="2"/>
  <c r="AM18" i="2"/>
  <c r="AM17" i="2"/>
  <c r="AQ15" i="2"/>
  <c r="AQ19" i="2"/>
  <c r="AQ14" i="2"/>
  <c r="AQ18" i="2"/>
  <c r="AQ17" i="2"/>
  <c r="E16" i="2"/>
  <c r="AQ24" i="2"/>
  <c r="AM24" i="2"/>
  <c r="AI24" i="2"/>
  <c r="AE24" i="2"/>
  <c r="AA24" i="2"/>
  <c r="AO23" i="2"/>
  <c r="AK23" i="2"/>
  <c r="AG23" i="2"/>
  <c r="AB23" i="2"/>
  <c r="AI22" i="2"/>
  <c r="AD22" i="2"/>
  <c r="Z24" i="2"/>
  <c r="T23" i="2"/>
  <c r="R24" i="2"/>
  <c r="O24" i="2"/>
  <c r="L23" i="2"/>
  <c r="J24" i="2"/>
  <c r="G24" i="2"/>
  <c r="AR21" i="2"/>
  <c r="AM21" i="2"/>
  <c r="AG21" i="2"/>
  <c r="AB21" i="2"/>
  <c r="AD19" i="2"/>
  <c r="N19" i="2"/>
  <c r="AK18" i="2"/>
  <c r="U18" i="2"/>
  <c r="AR17" i="2"/>
  <c r="L17" i="2"/>
  <c r="AI16" i="2"/>
  <c r="S16" i="2"/>
  <c r="AP15" i="2"/>
  <c r="Z15" i="2"/>
  <c r="J15" i="2"/>
  <c r="AG14" i="2"/>
  <c r="Q14" i="2"/>
  <c r="E17" i="2"/>
  <c r="E23" i="2"/>
  <c r="AP24" i="2"/>
  <c r="AL24" i="2"/>
  <c r="AH24" i="2"/>
  <c r="AN23" i="2"/>
  <c r="AF23" i="2"/>
  <c r="AA23" i="2"/>
  <c r="AM22" i="2"/>
  <c r="AH22" i="2"/>
  <c r="AC22" i="2"/>
  <c r="V23" i="2"/>
  <c r="Q24" i="2"/>
  <c r="N23" i="2"/>
  <c r="AQ21" i="2"/>
  <c r="AA21" i="2"/>
  <c r="Z19" i="2"/>
  <c r="J19" i="2"/>
  <c r="AE16" i="2"/>
  <c r="O16" i="2"/>
  <c r="AL15" i="2"/>
  <c r="F14" i="2"/>
  <c r="F18" i="2"/>
  <c r="F17" i="2"/>
  <c r="F16" i="2"/>
  <c r="F23" i="2"/>
  <c r="V14" i="2"/>
  <c r="V18" i="2"/>
  <c r="V17" i="2"/>
  <c r="V16" i="2"/>
  <c r="AD14" i="2"/>
  <c r="AD18" i="2"/>
  <c r="AD17" i="2"/>
  <c r="AD16" i="2"/>
  <c r="AD21" i="2"/>
  <c r="AD23" i="2"/>
  <c r="AP14" i="2"/>
  <c r="AP18" i="2"/>
  <c r="AP17" i="2"/>
  <c r="AP16" i="2"/>
  <c r="AP21" i="2"/>
  <c r="AL23" i="2"/>
  <c r="AH23" i="2"/>
  <c r="AP22" i="2"/>
  <c r="H16" i="2"/>
  <c r="H15" i="2"/>
  <c r="H19" i="2"/>
  <c r="H14" i="2"/>
  <c r="H18" i="2"/>
  <c r="L16" i="2"/>
  <c r="L15" i="2"/>
  <c r="L19" i="2"/>
  <c r="L14" i="2"/>
  <c r="L18" i="2"/>
  <c r="P16" i="2"/>
  <c r="P15" i="2"/>
  <c r="P19" i="2"/>
  <c r="P14" i="2"/>
  <c r="P18" i="2"/>
  <c r="T16" i="2"/>
  <c r="T15" i="2"/>
  <c r="T19" i="2"/>
  <c r="T14" i="2"/>
  <c r="T18" i="2"/>
  <c r="X16" i="2"/>
  <c r="X15" i="2"/>
  <c r="X19" i="2"/>
  <c r="X14" i="2"/>
  <c r="X18" i="2"/>
  <c r="AB16" i="2"/>
  <c r="AB15" i="2"/>
  <c r="AB19" i="2"/>
  <c r="AB14" i="2"/>
  <c r="AB18" i="2"/>
  <c r="AB22" i="2"/>
  <c r="AF16" i="2"/>
  <c r="AF15" i="2"/>
  <c r="AF19" i="2"/>
  <c r="AF14" i="2"/>
  <c r="AF18" i="2"/>
  <c r="AF22" i="2"/>
  <c r="AJ16" i="2"/>
  <c r="AJ15" i="2"/>
  <c r="AJ19" i="2"/>
  <c r="AJ14" i="2"/>
  <c r="AJ18" i="2"/>
  <c r="AJ22" i="2"/>
  <c r="AN16" i="2"/>
  <c r="AN15" i="2"/>
  <c r="AN19" i="2"/>
  <c r="AN14" i="2"/>
  <c r="AN18" i="2"/>
  <c r="AN22" i="2"/>
  <c r="AR16" i="2"/>
  <c r="AR15" i="2"/>
  <c r="AR19" i="2"/>
  <c r="AR14" i="2"/>
  <c r="AR18" i="2"/>
  <c r="AR22" i="2"/>
  <c r="I17" i="2"/>
  <c r="I16" i="2"/>
  <c r="I15" i="2"/>
  <c r="I19" i="2"/>
  <c r="I23" i="2"/>
  <c r="M17" i="2"/>
  <c r="M16" i="2"/>
  <c r="M15" i="2"/>
  <c r="M19" i="2"/>
  <c r="M23" i="2"/>
  <c r="Q17" i="2"/>
  <c r="Q16" i="2"/>
  <c r="Q15" i="2"/>
  <c r="Q19" i="2"/>
  <c r="Q23" i="2"/>
  <c r="U17" i="2"/>
  <c r="U16" i="2"/>
  <c r="U15" i="2"/>
  <c r="U19" i="2"/>
  <c r="U23" i="2"/>
  <c r="Y17" i="2"/>
  <c r="Y16" i="2"/>
  <c r="Y15" i="2"/>
  <c r="Y19" i="2"/>
  <c r="Y23" i="2"/>
  <c r="AC17" i="2"/>
  <c r="AC16" i="2"/>
  <c r="AC15" i="2"/>
  <c r="AC19" i="2"/>
  <c r="AG17" i="2"/>
  <c r="AG16" i="2"/>
  <c r="AG15" i="2"/>
  <c r="AG19" i="2"/>
  <c r="AK17" i="2"/>
  <c r="AK16" i="2"/>
  <c r="AK15" i="2"/>
  <c r="AK19" i="2"/>
  <c r="AO17" i="2"/>
  <c r="AO16" i="2"/>
  <c r="AO15" i="2"/>
  <c r="AO19" i="2"/>
  <c r="E14" i="2"/>
  <c r="E18" i="2"/>
  <c r="E24" i="2"/>
  <c r="AO24" i="2"/>
  <c r="AK24" i="2"/>
  <c r="AG24" i="2"/>
  <c r="AC24" i="2"/>
  <c r="AQ23" i="2"/>
  <c r="AM23" i="2"/>
  <c r="AI23" i="2"/>
  <c r="AE23" i="2"/>
  <c r="AQ22" i="2"/>
  <c r="AL22" i="2"/>
  <c r="AG22" i="2"/>
  <c r="AA22" i="2"/>
  <c r="X23" i="2"/>
  <c r="V24" i="2"/>
  <c r="S24" i="2"/>
  <c r="P23" i="2"/>
  <c r="N24" i="2"/>
  <c r="K24" i="2"/>
  <c r="H23" i="2"/>
  <c r="AO21" i="2"/>
  <c r="AJ21" i="2"/>
  <c r="AE21" i="2"/>
  <c r="Y21" i="2"/>
  <c r="AL19" i="2"/>
  <c r="V19" i="2"/>
  <c r="F19" i="2"/>
  <c r="AC18" i="2"/>
  <c r="M18" i="2"/>
  <c r="AJ17" i="2"/>
  <c r="T17" i="2"/>
  <c r="AQ16" i="2"/>
  <c r="AA16" i="2"/>
  <c r="K16" i="2"/>
  <c r="AH15" i="2"/>
  <c r="R15" i="2"/>
  <c r="AO14" i="2"/>
  <c r="Y14" i="2"/>
  <c r="I14" i="2"/>
  <c r="Z22" i="2"/>
  <c r="X22" i="2"/>
  <c r="Y22" i="2"/>
  <c r="C24" i="2"/>
  <c r="W21" i="2"/>
  <c r="W24" i="2"/>
  <c r="C23" i="2"/>
  <c r="W23" i="2"/>
  <c r="W22" i="2"/>
  <c r="L21" i="2"/>
  <c r="L22" i="2"/>
  <c r="F21" i="2"/>
  <c r="F22" i="2"/>
  <c r="I21" i="2"/>
  <c r="I22" i="2"/>
  <c r="P21" i="2"/>
  <c r="P22" i="2"/>
  <c r="T21" i="2"/>
  <c r="T22" i="2"/>
  <c r="M21" i="2"/>
  <c r="M22" i="2"/>
  <c r="N21" i="2"/>
  <c r="N22" i="2"/>
  <c r="V21" i="2"/>
  <c r="V22" i="2"/>
  <c r="K21" i="2"/>
  <c r="K22" i="2"/>
  <c r="E21" i="2"/>
  <c r="E22" i="2"/>
  <c r="N5" i="2"/>
  <c r="N6" i="2"/>
  <c r="U21" i="2"/>
  <c r="U22" i="2"/>
  <c r="J21" i="2"/>
  <c r="J22" i="2"/>
  <c r="G21" i="2"/>
  <c r="G22" i="2"/>
  <c r="H21" i="2"/>
  <c r="H22" i="2"/>
  <c r="R21" i="2"/>
  <c r="R22" i="2"/>
  <c r="O21" i="2"/>
  <c r="O22" i="2"/>
  <c r="Q21" i="2"/>
  <c r="Q22" i="2"/>
  <c r="S21" i="2"/>
  <c r="S22" i="2"/>
  <c r="C16" i="2"/>
  <c r="C19" i="2"/>
  <c r="C18" i="2"/>
  <c r="W17" i="2"/>
  <c r="W18" i="2"/>
  <c r="W19" i="2"/>
  <c r="W15" i="2"/>
  <c r="C17" i="2"/>
  <c r="C15" i="2"/>
  <c r="W16" i="2"/>
  <c r="B92" i="1"/>
</calcChain>
</file>

<file path=xl/sharedStrings.xml><?xml version="1.0" encoding="utf-8"?>
<sst xmlns="http://schemas.openxmlformats.org/spreadsheetml/2006/main" count="188" uniqueCount="176">
  <si>
    <t>Nederlandse Defensie Academie</t>
  </si>
  <si>
    <t>Toetsanalyse van Scores</t>
  </si>
  <si>
    <t>Instituut:</t>
  </si>
  <si>
    <t>FMW</t>
  </si>
  <si>
    <t>Vakgroep:</t>
  </si>
  <si>
    <t>Cursus:</t>
  </si>
  <si>
    <t>Toets:</t>
  </si>
  <si>
    <t>Datum:</t>
  </si>
  <si>
    <t>Aantal deelnemers:</t>
  </si>
  <si>
    <t>Aantal vragen:</t>
  </si>
  <si>
    <t>Vraag</t>
  </si>
  <si>
    <t>Maximale Score</t>
  </si>
  <si>
    <t>Totaal</t>
  </si>
  <si>
    <t>Score/vr</t>
  </si>
  <si>
    <t>PSnr</t>
  </si>
  <si>
    <t>Naam</t>
  </si>
  <si>
    <t xml:space="preserve">Instituut: </t>
  </si>
  <si>
    <t>Cronbach's alpha</t>
  </si>
  <si>
    <t>Standaardmeetfout</t>
  </si>
  <si>
    <t>Maximum score</t>
  </si>
  <si>
    <t>Minimumscore</t>
  </si>
  <si>
    <t>Moeilijkheidsgraad</t>
  </si>
  <si>
    <t>Gemiddelde</t>
  </si>
  <si>
    <t>Mediaan</t>
  </si>
  <si>
    <t>Item-totaal correlatie</t>
  </si>
  <si>
    <t>Item-restcorrelatie</t>
  </si>
  <si>
    <t>Variantie</t>
  </si>
  <si>
    <t>Standaard deviatie</t>
  </si>
  <si>
    <t>N.B. maximaal 82</t>
  </si>
  <si>
    <t>N.B. maximaal 40</t>
  </si>
  <si>
    <t>KW&amp;MBW</t>
  </si>
  <si>
    <t>STA</t>
  </si>
  <si>
    <t>Deel 1; 1e kans</t>
  </si>
  <si>
    <t>000404707</t>
  </si>
  <si>
    <t>Aminetzah, Jacco</t>
  </si>
  <si>
    <t>000406125</t>
  </si>
  <si>
    <t>Bavel, Lars van</t>
  </si>
  <si>
    <t>000404265</t>
  </si>
  <si>
    <t>Berg, Noud van den</t>
  </si>
  <si>
    <t>000404579</t>
  </si>
  <si>
    <t>Boer, Job de</t>
  </si>
  <si>
    <t>000405132</t>
  </si>
  <si>
    <t>Bos, Danique</t>
  </si>
  <si>
    <t>000405010</t>
  </si>
  <si>
    <t>Brink, Coen van den</t>
  </si>
  <si>
    <t>000406439</t>
  </si>
  <si>
    <t>Brink, Mabel</t>
  </si>
  <si>
    <t>000403151</t>
  </si>
  <si>
    <t>Brocks, Sander</t>
  </si>
  <si>
    <t>000406026</t>
  </si>
  <si>
    <t>Bruin, Laurens de</t>
  </si>
  <si>
    <t>000406785</t>
  </si>
  <si>
    <t>Buijs, Olivier</t>
  </si>
  <si>
    <t>000396959</t>
  </si>
  <si>
    <t>Buren, Django van</t>
  </si>
  <si>
    <t>000405682</t>
  </si>
  <si>
    <t>Burghout, Marleen</t>
  </si>
  <si>
    <t>000405171</t>
  </si>
  <si>
    <t>Buuren, Laura van</t>
  </si>
  <si>
    <t>000396478</t>
  </si>
  <si>
    <t>Dijksman, Daniëlle</t>
  </si>
  <si>
    <t>000403046</t>
  </si>
  <si>
    <t>Ditshuizen, Isa van</t>
  </si>
  <si>
    <t>000405624</t>
  </si>
  <si>
    <t>Doorenmalen, Tom van</t>
  </si>
  <si>
    <t>000406470</t>
  </si>
  <si>
    <t>Ende, Mika van der</t>
  </si>
  <si>
    <t>000401605</t>
  </si>
  <si>
    <t>Engelenburg, Jannice van</t>
  </si>
  <si>
    <t>000402577</t>
  </si>
  <si>
    <t>Engelse, Wessel den</t>
  </si>
  <si>
    <t>000405515</t>
  </si>
  <si>
    <t>Faasen, Ilse</t>
  </si>
  <si>
    <t>000397277</t>
  </si>
  <si>
    <t>Fendrhoussi, Akram</t>
  </si>
  <si>
    <t>000405274</t>
  </si>
  <si>
    <t>Gerritsen, Myrthe</t>
  </si>
  <si>
    <t>000404803</t>
  </si>
  <si>
    <t>Hazewindus, Dana</t>
  </si>
  <si>
    <t>000407284</t>
  </si>
  <si>
    <t>Hees, Isis van</t>
  </si>
  <si>
    <t>000405834</t>
  </si>
  <si>
    <t>Hofman, Olaf</t>
  </si>
  <si>
    <t>000405536</t>
  </si>
  <si>
    <t>Hogetoorn, Christiaan</t>
  </si>
  <si>
    <t>000397274</t>
  </si>
  <si>
    <t>Hooijmans, Bram</t>
  </si>
  <si>
    <t>000405245</t>
  </si>
  <si>
    <t>Houwelingen, Niels van</t>
  </si>
  <si>
    <t>000406724</t>
  </si>
  <si>
    <t>Jansen, André</t>
  </si>
  <si>
    <t>000405758</t>
  </si>
  <si>
    <t>Janssen, Danique</t>
  </si>
  <si>
    <t>000405188</t>
  </si>
  <si>
    <t>Kanters, Dirk</t>
  </si>
  <si>
    <t>000406686</t>
  </si>
  <si>
    <t>Koeiman, Farah</t>
  </si>
  <si>
    <t>000405774</t>
  </si>
  <si>
    <t>Koenen, Mabel</t>
  </si>
  <si>
    <t>000388858</t>
  </si>
  <si>
    <t>Lankhaar, Joris</t>
  </si>
  <si>
    <t>000406120</t>
  </si>
  <si>
    <t>Lavieren, Dané van</t>
  </si>
  <si>
    <t>000404502</t>
  </si>
  <si>
    <t>Lieshout, Teun van</t>
  </si>
  <si>
    <t>000405125</t>
  </si>
  <si>
    <t>Lunding, Daan</t>
  </si>
  <si>
    <t>000401303</t>
  </si>
  <si>
    <t>Meulen, Dyanno</t>
  </si>
  <si>
    <t>000405974</t>
  </si>
  <si>
    <t>Meurs, Chris van</t>
  </si>
  <si>
    <t>000406371</t>
  </si>
  <si>
    <t>Meusen, Jay</t>
  </si>
  <si>
    <t>000405560</t>
  </si>
  <si>
    <t>Mijle, Lisa van der</t>
  </si>
  <si>
    <t>000397451</t>
  </si>
  <si>
    <t>Nooren, Romy</t>
  </si>
  <si>
    <t>000405197</t>
  </si>
  <si>
    <t>Oranje, Britt</t>
  </si>
  <si>
    <t>000406033</t>
  </si>
  <si>
    <t>Osendarp, Enid</t>
  </si>
  <si>
    <t>000405966</t>
  </si>
  <si>
    <t>Peters, Job</t>
  </si>
  <si>
    <t>000406729</t>
  </si>
  <si>
    <t>Petronielia, Tiffany</t>
  </si>
  <si>
    <t>000406198</t>
  </si>
  <si>
    <t>Quist, Rutger</t>
  </si>
  <si>
    <t>000406604</t>
  </si>
  <si>
    <t>Reeuwijk, Sascha van</t>
  </si>
  <si>
    <t>000405459</t>
  </si>
  <si>
    <t>Reurslag, Niels</t>
  </si>
  <si>
    <t>000405531</t>
  </si>
  <si>
    <t>Schee, Hielke van der</t>
  </si>
  <si>
    <t>000405766</t>
  </si>
  <si>
    <t>Schouten, Jules</t>
  </si>
  <si>
    <t>000406723</t>
  </si>
  <si>
    <t>Siersma, Femke</t>
  </si>
  <si>
    <t>000405686</t>
  </si>
  <si>
    <t>Simonis, Timo</t>
  </si>
  <si>
    <t>000405242</t>
  </si>
  <si>
    <t>Slagter, Sebastiaan</t>
  </si>
  <si>
    <t>000405248</t>
  </si>
  <si>
    <t>Slotboom, Sanne</t>
  </si>
  <si>
    <t>000406238</t>
  </si>
  <si>
    <t>Sluijters, Willem</t>
  </si>
  <si>
    <t>000405003</t>
  </si>
  <si>
    <t>Smeulders, Tom</t>
  </si>
  <si>
    <t>000389960</t>
  </si>
  <si>
    <t>Spelt, Maarten</t>
  </si>
  <si>
    <t>000404801</t>
  </si>
  <si>
    <t>Stolze, Berry</t>
  </si>
  <si>
    <t>000406165</t>
  </si>
  <si>
    <t>Strik, Maila</t>
  </si>
  <si>
    <t>000405521</t>
  </si>
  <si>
    <t>Uiterwijk, Gilles</t>
  </si>
  <si>
    <t>000395588</t>
  </si>
  <si>
    <t>Versluis, Marie-Fleur</t>
  </si>
  <si>
    <t>000404497</t>
  </si>
  <si>
    <t>Verweij, Luuk</t>
  </si>
  <si>
    <t>000405772</t>
  </si>
  <si>
    <t>Visser, Rens</t>
  </si>
  <si>
    <t>000406024</t>
  </si>
  <si>
    <t>Vriesema, Lomme</t>
  </si>
  <si>
    <t>000407316</t>
  </si>
  <si>
    <t>Wagner, Noa</t>
  </si>
  <si>
    <t>000397373</t>
  </si>
  <si>
    <t>Wal, Juan van de</t>
  </si>
  <si>
    <t>000405445</t>
  </si>
  <si>
    <t>Wijk, Fabiènne van</t>
  </si>
  <si>
    <t>000405971</t>
  </si>
  <si>
    <t>Witteveen, Goya</t>
  </si>
  <si>
    <t>000403444</t>
  </si>
  <si>
    <t>Wolters, Gijs</t>
  </si>
  <si>
    <t xml:space="preserve"> </t>
  </si>
  <si>
    <t>Woudenberg, T van</t>
  </si>
  <si>
    <t>Houwen, M van 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</si>
</sst>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30">
    <border>
      <left/>
      <right/>
      <top/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64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/>
      <bottom style="thin">
        <color indexed="9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2"/>
      </bottom>
      <diagonal/>
    </border>
    <border>
      <left/>
      <right style="thin">
        <color indexed="9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64"/>
      </right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theme="0" tint="-0.24997711111789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22"/>
      </right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7" fillId="6" borderId="0" applyNumberFormat="0" applyBorder="0" applyAlignment="0" applyProtection="0"/>
    <xf numFmtId="0" fontId="8" fillId="0" borderId="0"/>
  </cellStyleXfs>
  <cellXfs count="85">
    <xf numFmtId="0" fontId="0" fillId="0" borderId="0" xfId="0"/>
    <xf numFmtId="0" fontId="3" fillId="0" borderId="3" xfId="0" applyFont="1" applyBorder="1" applyProtection="1"/>
    <xf numFmtId="0" fontId="3" fillId="0" borderId="4" xfId="0" applyFont="1" applyBorder="1" applyProtection="1"/>
    <xf numFmtId="0" fontId="2" fillId="0" borderId="3" xfId="0" applyFont="1" applyBorder="1" applyAlignment="1" applyProtection="1">
      <alignment vertical="center"/>
    </xf>
    <xf numFmtId="0" fontId="4" fillId="0" borderId="8" xfId="0" applyFont="1" applyBorder="1" applyAlignment="1" applyProtection="1"/>
    <xf numFmtId="0" fontId="4" fillId="0" borderId="9" xfId="0" applyFont="1" applyBorder="1" applyAlignment="1" applyProtection="1"/>
    <xf numFmtId="0" fontId="4" fillId="0" borderId="10" xfId="0" applyFont="1" applyBorder="1" applyAlignment="1" applyProtection="1"/>
    <xf numFmtId="0" fontId="4" fillId="0" borderId="14" xfId="0" applyFont="1" applyBorder="1" applyProtection="1"/>
    <xf numFmtId="0" fontId="4" fillId="0" borderId="15" xfId="0" applyFont="1" applyBorder="1" applyProtection="1"/>
    <xf numFmtId="0" fontId="3" fillId="2" borderId="16" xfId="0" applyFont="1" applyFill="1" applyBorder="1" applyAlignment="1" applyProtection="1">
      <protection locked="0"/>
    </xf>
    <xf numFmtId="0" fontId="3" fillId="0" borderId="17" xfId="0" applyFont="1" applyBorder="1" applyProtection="1"/>
    <xf numFmtId="0" fontId="3" fillId="0" borderId="3" xfId="0" applyFont="1" applyFill="1" applyBorder="1" applyAlignment="1" applyProtection="1">
      <alignment vertical="center"/>
    </xf>
    <xf numFmtId="0" fontId="4" fillId="0" borderId="18" xfId="0" applyFont="1" applyBorder="1" applyAlignment="1" applyProtection="1">
      <alignment horizontal="right"/>
    </xf>
    <xf numFmtId="0" fontId="4" fillId="0" borderId="16" xfId="0" applyFont="1" applyFill="1" applyBorder="1" applyAlignment="1" applyProtection="1">
      <alignment horizontal="center"/>
    </xf>
    <xf numFmtId="1" fontId="3" fillId="2" borderId="19" xfId="2" applyNumberFormat="1" applyFont="1" applyFill="1" applyBorder="1" applyAlignment="1" applyProtection="1">
      <alignment horizontal="center"/>
      <protection locked="0"/>
    </xf>
    <xf numFmtId="1" fontId="3" fillId="2" borderId="19" xfId="0" applyNumberFormat="1" applyFont="1" applyFill="1" applyBorder="1" applyAlignment="1" applyProtection="1">
      <alignment horizontal="center"/>
      <protection locked="0"/>
    </xf>
    <xf numFmtId="0" fontId="4" fillId="0" borderId="20" xfId="0" applyFont="1" applyBorder="1" applyAlignment="1" applyProtection="1"/>
    <xf numFmtId="0" fontId="4" fillId="0" borderId="16" xfId="0" applyFont="1" applyBorder="1" applyAlignment="1" applyProtection="1"/>
    <xf numFmtId="0" fontId="3" fillId="0" borderId="22" xfId="0" applyFont="1" applyBorder="1" applyProtection="1"/>
    <xf numFmtId="0" fontId="3" fillId="0" borderId="24" xfId="0" applyFont="1" applyFill="1" applyBorder="1" applyAlignment="1" applyProtection="1">
      <alignment horizontal="center"/>
    </xf>
    <xf numFmtId="0" fontId="3" fillId="3" borderId="16" xfId="0" applyFont="1" applyFill="1" applyBorder="1" applyAlignment="1" applyProtection="1">
      <protection locked="0"/>
    </xf>
    <xf numFmtId="0" fontId="3" fillId="0" borderId="25" xfId="0" applyFont="1" applyBorder="1" applyProtection="1"/>
    <xf numFmtId="0" fontId="4" fillId="0" borderId="25" xfId="0" applyFont="1" applyBorder="1" applyProtection="1"/>
    <xf numFmtId="0" fontId="4" fillId="0" borderId="4" xfId="0" applyFont="1" applyBorder="1" applyProtection="1"/>
    <xf numFmtId="0" fontId="4" fillId="0" borderId="18" xfId="0" applyFont="1" applyBorder="1" applyAlignment="1" applyProtection="1">
      <alignment horizontal="center"/>
    </xf>
    <xf numFmtId="1" fontId="4" fillId="0" borderId="16" xfId="0" applyNumberFormat="1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16" xfId="0" applyNumberFormat="1" applyFont="1" applyFill="1" applyBorder="1" applyAlignment="1" applyProtection="1">
      <alignment horizontal="center"/>
    </xf>
    <xf numFmtId="2" fontId="4" fillId="0" borderId="16" xfId="0" applyNumberFormat="1" applyFont="1" applyFill="1" applyBorder="1" applyAlignment="1" applyProtection="1">
      <alignment horizontal="center"/>
    </xf>
    <xf numFmtId="2" fontId="3" fillId="0" borderId="4" xfId="0" applyNumberFormat="1" applyFont="1" applyBorder="1" applyProtection="1"/>
    <xf numFmtId="2" fontId="3" fillId="0" borderId="16" xfId="0" applyNumberFormat="1" applyFont="1" applyFill="1" applyBorder="1" applyAlignment="1" applyProtection="1">
      <alignment horizontal="center"/>
    </xf>
    <xf numFmtId="2" fontId="4" fillId="0" borderId="16" xfId="0" applyNumberFormat="1" applyFont="1" applyFill="1" applyBorder="1" applyAlignment="1" applyProtection="1">
      <alignment horizontal="center"/>
      <protection locked="0"/>
    </xf>
    <xf numFmtId="165" fontId="3" fillId="0" borderId="16" xfId="0" applyNumberFormat="1" applyFont="1" applyFill="1" applyBorder="1" applyAlignment="1" applyProtection="1">
      <alignment horizontal="center"/>
    </xf>
    <xf numFmtId="165" fontId="4" fillId="0" borderId="16" xfId="0" applyNumberFormat="1" applyFont="1" applyFill="1" applyBorder="1" applyAlignment="1" applyProtection="1">
      <alignment horizontal="center"/>
    </xf>
    <xf numFmtId="0" fontId="3" fillId="0" borderId="4" xfId="1" applyNumberFormat="1" applyFont="1" applyBorder="1" applyProtection="1"/>
    <xf numFmtId="165" fontId="3" fillId="0" borderId="16" xfId="1" applyNumberFormat="1" applyFont="1" applyFill="1" applyBorder="1" applyAlignment="1" applyProtection="1">
      <alignment horizontal="center"/>
    </xf>
    <xf numFmtId="0" fontId="4" fillId="0" borderId="16" xfId="0" applyFont="1" applyFill="1" applyBorder="1" applyAlignment="1" applyProtection="1">
      <alignment horizontal="left"/>
    </xf>
    <xf numFmtId="0" fontId="0" fillId="4" borderId="0" xfId="0" applyFill="1"/>
    <xf numFmtId="0" fontId="3" fillId="0" borderId="27" xfId="0" applyFont="1" applyBorder="1" applyProtection="1"/>
    <xf numFmtId="1" fontId="3" fillId="2" borderId="28" xfId="0" applyNumberFormat="1" applyFont="1" applyFill="1" applyBorder="1" applyAlignment="1" applyProtection="1">
      <alignment horizontal="center"/>
      <protection locked="0"/>
    </xf>
    <xf numFmtId="1" fontId="3" fillId="2" borderId="29" xfId="0" applyNumberFormat="1" applyFont="1" applyFill="1" applyBorder="1" applyAlignment="1" applyProtection="1">
      <alignment horizontal="center"/>
      <protection locked="0"/>
    </xf>
    <xf numFmtId="1" fontId="3" fillId="5" borderId="19" xfId="2" applyNumberFormat="1" applyFont="1" applyFill="1" applyBorder="1" applyAlignment="1" applyProtection="1">
      <alignment horizontal="center"/>
      <protection locked="0"/>
    </xf>
    <xf numFmtId="1" fontId="3" fillId="5" borderId="19" xfId="0" applyNumberFormat="1" applyFont="1" applyFill="1" applyBorder="1" applyAlignment="1" applyProtection="1">
      <alignment horizontal="center"/>
      <protection locked="0"/>
    </xf>
    <xf numFmtId="1" fontId="6" fillId="2" borderId="28" xfId="0" applyNumberFormat="1" applyFont="1" applyFill="1" applyBorder="1" applyAlignment="1" applyProtection="1">
      <alignment horizontal="center"/>
      <protection locked="0"/>
    </xf>
    <xf numFmtId="0" fontId="0" fillId="4" borderId="28" xfId="0" applyFill="1" applyBorder="1" applyAlignment="1">
      <alignment horizontal="center"/>
    </xf>
    <xf numFmtId="0" fontId="0" fillId="4" borderId="0" xfId="0" applyFill="1" applyAlignment="1">
      <alignment horizontal="center"/>
    </xf>
    <xf numFmtId="1" fontId="3" fillId="4" borderId="19" xfId="2" applyNumberFormat="1" applyFont="1" applyFill="1" applyBorder="1" applyAlignment="1" applyProtection="1">
      <alignment horizontal="center"/>
      <protection locked="0"/>
    </xf>
    <xf numFmtId="1" fontId="3" fillId="4" borderId="19" xfId="0" applyNumberFormat="1" applyFont="1" applyFill="1" applyBorder="1" applyAlignment="1" applyProtection="1">
      <alignment horizontal="center"/>
      <protection locked="0"/>
    </xf>
    <xf numFmtId="2" fontId="6" fillId="3" borderId="21" xfId="0" applyNumberFormat="1" applyFont="1" applyFill="1" applyBorder="1" applyAlignment="1" applyProtection="1">
      <protection locked="0"/>
    </xf>
    <xf numFmtId="164" fontId="7" fillId="0" borderId="20" xfId="3" applyNumberFormat="1" applyFont="1" applyFill="1" applyBorder="1" applyAlignment="1" applyProtection="1"/>
    <xf numFmtId="0" fontId="8" fillId="0" borderId="0" xfId="4" applyAlignment="1"/>
    <xf numFmtId="0" fontId="0" fillId="5" borderId="28" xfId="0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" fontId="6" fillId="0" borderId="20" xfId="3" applyNumberFormat="1" applyFont="1" applyFill="1" applyBorder="1" applyAlignment="1" applyProtection="1"/>
    <xf numFmtId="14" fontId="3" fillId="2" borderId="11" xfId="0" applyNumberFormat="1" applyFont="1" applyFill="1" applyBorder="1" applyAlignment="1" applyProtection="1">
      <alignment horizontal="left"/>
      <protection locked="0"/>
    </xf>
    <xf numFmtId="14" fontId="3" fillId="0" borderId="11" xfId="0" applyNumberFormat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protection locked="0"/>
    </xf>
    <xf numFmtId="0" fontId="3" fillId="0" borderId="11" xfId="0" applyFont="1" applyBorder="1" applyAlignment="1" applyProtection="1">
      <protection locked="0"/>
    </xf>
    <xf numFmtId="0" fontId="3" fillId="2" borderId="11" xfId="0" applyFont="1" applyFill="1" applyBorder="1" applyAlignment="1" applyProtection="1">
      <protection locked="0"/>
    </xf>
    <xf numFmtId="0" fontId="3" fillId="2" borderId="12" xfId="0" applyFont="1" applyFill="1" applyBorder="1" applyAlignment="1" applyProtection="1">
      <alignment horizontal="left"/>
      <protection locked="0"/>
    </xf>
    <xf numFmtId="0" fontId="3" fillId="0" borderId="13" xfId="0" applyFont="1" applyBorder="1" applyAlignment="1" applyProtection="1">
      <alignment horizontal="left"/>
      <protection locked="0"/>
    </xf>
    <xf numFmtId="0" fontId="3" fillId="0" borderId="9" xfId="0" applyFont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left"/>
    </xf>
    <xf numFmtId="0" fontId="4" fillId="0" borderId="26" xfId="0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>
      <alignment horizontal="left" vertical="center"/>
    </xf>
    <xf numFmtId="0" fontId="4" fillId="0" borderId="26" xfId="0" applyFont="1" applyFill="1" applyBorder="1" applyAlignment="1" applyProtection="1">
      <alignment horizontal="left" vertical="center"/>
    </xf>
    <xf numFmtId="0" fontId="3" fillId="3" borderId="9" xfId="0" applyFont="1" applyFill="1" applyBorder="1" applyAlignment="1" applyProtection="1">
      <protection locked="0"/>
    </xf>
    <xf numFmtId="0" fontId="3" fillId="3" borderId="11" xfId="0" applyFont="1" applyFill="1" applyBorder="1" applyAlignment="1" applyProtection="1">
      <protection locked="0"/>
    </xf>
    <xf numFmtId="14" fontId="4" fillId="3" borderId="9" xfId="0" applyNumberFormat="1" applyFont="1" applyFill="1" applyBorder="1" applyAlignment="1" applyProtection="1">
      <alignment horizontal="left"/>
      <protection locked="0"/>
    </xf>
    <xf numFmtId="14" fontId="4" fillId="3" borderId="11" xfId="0" applyNumberFormat="1" applyFont="1" applyFill="1" applyBorder="1" applyAlignment="1" applyProtection="1">
      <alignment horizontal="left"/>
      <protection locked="0"/>
    </xf>
    <xf numFmtId="14" fontId="4" fillId="3" borderId="23" xfId="0" applyNumberFormat="1" applyFont="1" applyFill="1" applyBorder="1" applyAlignment="1" applyProtection="1">
      <alignment horizontal="left"/>
      <protection locked="0"/>
    </xf>
    <xf numFmtId="0" fontId="3" fillId="3" borderId="12" xfId="0" applyFont="1" applyFill="1" applyBorder="1" applyAlignment="1" applyProtection="1">
      <alignment horizontal="left"/>
      <protection locked="0"/>
    </xf>
    <xf numFmtId="0" fontId="3" fillId="3" borderId="13" xfId="0" applyFont="1" applyFill="1" applyBorder="1" applyAlignment="1" applyProtection="1">
      <alignment horizontal="left"/>
      <protection locked="0"/>
    </xf>
    <xf numFmtId="0" fontId="3" fillId="3" borderId="9" xfId="0" applyFont="1" applyFill="1" applyBorder="1" applyAlignment="1" applyProtection="1">
      <alignment horizontal="left"/>
      <protection locked="0"/>
    </xf>
    <xf numFmtId="14" fontId="3" fillId="3" borderId="12" xfId="0" applyNumberFormat="1" applyFont="1" applyFill="1" applyBorder="1" applyAlignment="1" applyProtection="1">
      <alignment horizontal="left"/>
      <protection locked="0"/>
    </xf>
    <xf numFmtId="14" fontId="3" fillId="3" borderId="13" xfId="0" applyNumberFormat="1" applyFont="1" applyFill="1" applyBorder="1" applyAlignment="1" applyProtection="1">
      <alignment horizontal="left"/>
      <protection locked="0"/>
    </xf>
    <xf numFmtId="14" fontId="3" fillId="3" borderId="9" xfId="0" applyNumberFormat="1" applyFont="1" applyFill="1" applyBorder="1" applyAlignment="1" applyProtection="1">
      <alignment horizontal="left"/>
      <protection locked="0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5">
    <cellStyle name="Goed" xfId="3" builtinId="26"/>
    <cellStyle name="Komma" xfId="1" builtinId="3"/>
    <cellStyle name="Standaard" xfId="0" builtinId="0"/>
    <cellStyle name="Standaard 2" xfId="2" xr:uid="{00000000-0005-0000-0000-000003000000}"/>
    <cellStyle name="Standaard 3" xfId="4" xr:uid="{00000000-0005-0000-0000-000004000000}"/>
  </cellStyles>
  <dxfs count="13">
    <dxf>
      <font>
        <b/>
        <i val="0"/>
        <color rgb="FF00B05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strike val="0"/>
      </font>
    </dxf>
    <dxf>
      <font>
        <b val="0"/>
        <i val="0"/>
        <strike val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FFFF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15"/>
  <sheetViews>
    <sheetView tabSelected="1" topLeftCell="A13" zoomScale="85" zoomScaleNormal="85" workbookViewId="0">
      <selection activeCell="Q92" sqref="Q92"/>
    </sheetView>
  </sheetViews>
  <sheetFormatPr defaultRowHeight="14.4" x14ac:dyDescent="0.3"/>
  <cols>
    <col min="2" max="2" width="9.109375" customWidth="1"/>
    <col min="3" max="3" width="10" customWidth="1"/>
    <col min="4" max="4" width="24.44140625" customWidth="1"/>
  </cols>
  <sheetData>
    <row r="1" spans="1:44" x14ac:dyDescent="0.3">
      <c r="A1" s="56" t="s">
        <v>0</v>
      </c>
      <c r="B1" s="56"/>
      <c r="C1" s="56"/>
      <c r="D1" s="57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ht="15.6" x14ac:dyDescent="0.3">
      <c r="A2" s="58"/>
      <c r="B2" s="58"/>
      <c r="C2" s="58"/>
      <c r="D2" s="59"/>
      <c r="E2" s="3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3">
      <c r="A3" s="60"/>
      <c r="B3" s="60"/>
      <c r="C3" s="60"/>
      <c r="D3" s="6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3">
      <c r="A4" s="4" t="s">
        <v>2</v>
      </c>
      <c r="B4" s="5"/>
      <c r="C4" s="5"/>
      <c r="D4" s="6"/>
      <c r="E4" s="62" t="s">
        <v>3</v>
      </c>
      <c r="F4" s="63"/>
      <c r="G4" s="63"/>
      <c r="H4" s="6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3">
      <c r="A5" s="4" t="s">
        <v>4</v>
      </c>
      <c r="B5" s="5"/>
      <c r="C5" s="5"/>
      <c r="D5" s="6"/>
      <c r="E5" s="62" t="s">
        <v>30</v>
      </c>
      <c r="F5" s="63"/>
      <c r="G5" s="63"/>
      <c r="H5" s="63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3">
      <c r="A6" s="4" t="s">
        <v>5</v>
      </c>
      <c r="B6" s="5"/>
      <c r="C6" s="5"/>
      <c r="D6" s="6"/>
      <c r="E6" s="64" t="s">
        <v>31</v>
      </c>
      <c r="F6" s="63"/>
      <c r="G6" s="63"/>
      <c r="H6" s="63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x14ac:dyDescent="0.3">
      <c r="A7" s="4" t="s">
        <v>6</v>
      </c>
      <c r="B7" s="5"/>
      <c r="C7" s="5"/>
      <c r="D7" s="6"/>
      <c r="E7" s="65" t="s">
        <v>32</v>
      </c>
      <c r="F7" s="66"/>
      <c r="G7" s="66"/>
      <c r="H7" s="67"/>
      <c r="I7" s="2"/>
      <c r="J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x14ac:dyDescent="0.3">
      <c r="A8" s="4" t="s">
        <v>7</v>
      </c>
      <c r="B8" s="5"/>
      <c r="C8" s="5"/>
      <c r="D8" s="6"/>
      <c r="E8" s="54">
        <v>44722</v>
      </c>
      <c r="F8" s="55"/>
      <c r="G8" s="55"/>
      <c r="H8" s="5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x14ac:dyDescent="0.3">
      <c r="A9" s="7"/>
      <c r="B9" s="7"/>
      <c r="C9" s="7"/>
      <c r="D9" s="8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x14ac:dyDescent="0.3">
      <c r="A10" s="4" t="s">
        <v>8</v>
      </c>
      <c r="B10" s="5"/>
      <c r="C10" s="5"/>
      <c r="D10" s="6"/>
      <c r="E10" s="9">
        <v>72</v>
      </c>
      <c r="F10" s="2"/>
      <c r="G10" s="2" t="s">
        <v>28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3">
      <c r="A11" s="4" t="s">
        <v>9</v>
      </c>
      <c r="B11" s="5"/>
      <c r="C11" s="5"/>
      <c r="D11" s="6"/>
      <c r="E11" s="9">
        <v>19</v>
      </c>
      <c r="F11" s="2"/>
      <c r="G11" s="2" t="s">
        <v>29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x14ac:dyDescent="0.3">
      <c r="A12" s="1"/>
      <c r="B12" s="1"/>
      <c r="C12" s="2"/>
      <c r="D12" s="10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x14ac:dyDescent="0.3">
      <c r="A13" s="1"/>
      <c r="B13" s="1"/>
      <c r="C13" s="2"/>
      <c r="D13" s="10"/>
      <c r="E13" s="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x14ac:dyDescent="0.3">
      <c r="A14" s="1"/>
      <c r="B14" s="1"/>
      <c r="C14" s="2"/>
      <c r="D14" s="12" t="s">
        <v>10</v>
      </c>
      <c r="E14" s="13">
        <f>IF($E$11&gt;0,1,"")</f>
        <v>1</v>
      </c>
      <c r="F14" s="13">
        <f>IF($E$11&gt;1,2,"")</f>
        <v>2</v>
      </c>
      <c r="G14" s="13">
        <f>IF($E$11&gt;2,3,"")</f>
        <v>3</v>
      </c>
      <c r="H14" s="13">
        <f>IF($E$11&gt;3,4,"")</f>
        <v>4</v>
      </c>
      <c r="I14" s="13">
        <f>IF($E$11&gt;4,5,"")</f>
        <v>5</v>
      </c>
      <c r="J14" s="13">
        <f>IF($E$11&gt;5,6,"")</f>
        <v>6</v>
      </c>
      <c r="K14" s="13">
        <f>IF($E$11&gt;6,7,"")</f>
        <v>7</v>
      </c>
      <c r="L14" s="13">
        <f>IF($E$11&gt;7,8,"")</f>
        <v>8</v>
      </c>
      <c r="M14" s="13">
        <f>IF($E$11&gt;8,9,"")</f>
        <v>9</v>
      </c>
      <c r="N14" s="13">
        <f>IF($E$11&gt;9,10,"")</f>
        <v>10</v>
      </c>
      <c r="O14" s="13">
        <f>IF($E$11&gt;10,11,"")</f>
        <v>11</v>
      </c>
      <c r="P14" s="13">
        <f>IF($E$11&gt;11,12,"")</f>
        <v>12</v>
      </c>
      <c r="Q14" s="13">
        <f>IF($E$11&gt;12,13,"")</f>
        <v>13</v>
      </c>
      <c r="R14" s="13">
        <f>IF($E$11&gt;13,14,"")</f>
        <v>14</v>
      </c>
      <c r="S14" s="13">
        <f>IF($E$11&gt;14,15,"")</f>
        <v>15</v>
      </c>
      <c r="T14" s="13">
        <f>IF($E$11&gt;15,16,"")</f>
        <v>16</v>
      </c>
      <c r="U14" s="13">
        <f>IF($E$11&gt;16,17,"")</f>
        <v>17</v>
      </c>
      <c r="V14" s="13">
        <f>IF($E$11&gt;17,18,"")</f>
        <v>18</v>
      </c>
      <c r="W14" s="13">
        <f>IF($E$11&gt;18,19,"")</f>
        <v>19</v>
      </c>
      <c r="X14" s="13" t="str">
        <f>IF($E$11&gt;19,20,"")</f>
        <v/>
      </c>
      <c r="Y14" s="13" t="str">
        <f>IF($E$11&gt;20,21,"")</f>
        <v/>
      </c>
      <c r="Z14" s="13" t="str">
        <f>IF($E$11&gt;21,22,"")</f>
        <v/>
      </c>
      <c r="AA14" s="13" t="str">
        <f>IF($E$11&gt;22,23,"")</f>
        <v/>
      </c>
      <c r="AB14" s="13" t="str">
        <f>IF($E$11&gt;23,24,"")</f>
        <v/>
      </c>
      <c r="AC14" s="13" t="str">
        <f>IF($E$11&gt;24,25,"")</f>
        <v/>
      </c>
      <c r="AD14" s="13" t="str">
        <f>IF($E$11&gt;25,26,"")</f>
        <v/>
      </c>
      <c r="AE14" s="13" t="str">
        <f>IF($E$11&gt;26,27,"")</f>
        <v/>
      </c>
      <c r="AF14" s="13" t="str">
        <f>IF($E$11&gt;27,28,"")</f>
        <v/>
      </c>
      <c r="AG14" s="13" t="str">
        <f>IF($E$11&gt;28,29,"")</f>
        <v/>
      </c>
      <c r="AH14" s="13" t="str">
        <f>IF($E$11&gt;29,30,"")</f>
        <v/>
      </c>
      <c r="AI14" s="13" t="str">
        <f>IF($E$11&gt;30,31,"")</f>
        <v/>
      </c>
      <c r="AJ14" s="13" t="str">
        <f>IF($E$11&gt;31,32,"")</f>
        <v/>
      </c>
      <c r="AK14" s="13" t="str">
        <f>IF($E$11&gt;32,33,"")</f>
        <v/>
      </c>
      <c r="AL14" s="13" t="str">
        <f>IF($E$11&gt;33,34,"")</f>
        <v/>
      </c>
      <c r="AM14" s="13" t="str">
        <f>IF($E$11&gt;34,35,"")</f>
        <v/>
      </c>
      <c r="AN14" s="13" t="str">
        <f>IF($E$11&gt;35,36,"")</f>
        <v/>
      </c>
      <c r="AO14" s="13" t="str">
        <f>IF($E$11&gt;36,37,"")</f>
        <v/>
      </c>
      <c r="AP14" s="13" t="str">
        <f>IF($E$11&gt;37,38,"")</f>
        <v/>
      </c>
      <c r="AQ14" s="13" t="str">
        <f>IF($E$11&gt;38,39,"")</f>
        <v/>
      </c>
      <c r="AR14" s="13" t="str">
        <f>IF($E$11&gt;39,40,"")</f>
        <v/>
      </c>
    </row>
    <row r="15" spans="1:44" x14ac:dyDescent="0.3">
      <c r="A15" s="1"/>
      <c r="B15" s="1"/>
      <c r="C15" s="2"/>
      <c r="D15" s="10"/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x14ac:dyDescent="0.3">
      <c r="A16" s="1"/>
      <c r="B16" s="1"/>
      <c r="C16" s="2"/>
      <c r="D16" s="12" t="s">
        <v>11</v>
      </c>
      <c r="E16" s="14">
        <v>4</v>
      </c>
      <c r="F16" s="14">
        <v>8</v>
      </c>
      <c r="G16" s="14">
        <v>6</v>
      </c>
      <c r="H16" s="14">
        <v>6</v>
      </c>
      <c r="I16" s="14">
        <v>6</v>
      </c>
      <c r="J16" s="41">
        <v>6</v>
      </c>
      <c r="K16" s="41">
        <v>6</v>
      </c>
      <c r="L16" s="41">
        <v>6</v>
      </c>
      <c r="M16" s="41">
        <v>6</v>
      </c>
      <c r="N16" s="41">
        <v>2</v>
      </c>
      <c r="O16" s="41">
        <v>4</v>
      </c>
      <c r="P16" s="14">
        <v>5</v>
      </c>
      <c r="Q16" s="14">
        <v>5</v>
      </c>
      <c r="R16" s="46">
        <v>4</v>
      </c>
      <c r="S16" s="47">
        <v>6</v>
      </c>
      <c r="T16" s="42">
        <v>6</v>
      </c>
      <c r="U16" s="42">
        <v>6</v>
      </c>
      <c r="V16" s="42">
        <v>6</v>
      </c>
      <c r="W16" s="42">
        <v>2</v>
      </c>
      <c r="X16" s="47"/>
      <c r="Y16" s="47"/>
      <c r="Z16" s="47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spans="1:44" x14ac:dyDescent="0.3">
      <c r="A17" s="1"/>
      <c r="B17" s="1"/>
      <c r="C17" s="2"/>
      <c r="D17" s="10"/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x14ac:dyDescent="0.3">
      <c r="A18" s="16" t="s">
        <v>12</v>
      </c>
      <c r="B18" s="17" t="s">
        <v>13</v>
      </c>
      <c r="C18" s="16" t="s">
        <v>14</v>
      </c>
      <c r="D18" s="17" t="s">
        <v>15</v>
      </c>
      <c r="E18" s="3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x14ac:dyDescent="0.3">
      <c r="A19" s="53">
        <f>IF(COUNT(E19:AR19)&gt;0,SUM(E19:AR19),"")</f>
        <v>70</v>
      </c>
      <c r="B19" s="48">
        <f>IF(COUNT(E19:AR19)&gt;0,A19/COUNT(E19:AR19),"")</f>
        <v>3.6842105263157894</v>
      </c>
      <c r="C19" s="50" t="s">
        <v>33</v>
      </c>
      <c r="D19" s="50" t="s">
        <v>34</v>
      </c>
      <c r="E19" s="44">
        <v>3</v>
      </c>
      <c r="F19" s="44">
        <v>8</v>
      </c>
      <c r="G19" s="44">
        <v>6</v>
      </c>
      <c r="H19" s="44">
        <v>6</v>
      </c>
      <c r="I19" s="44">
        <v>5</v>
      </c>
      <c r="J19" s="51">
        <v>6</v>
      </c>
      <c r="K19" s="51">
        <v>1</v>
      </c>
      <c r="L19" s="51">
        <v>6</v>
      </c>
      <c r="M19" s="51">
        <v>2</v>
      </c>
      <c r="N19" s="51">
        <v>0</v>
      </c>
      <c r="O19" s="51">
        <v>6</v>
      </c>
      <c r="P19" s="44">
        <v>5</v>
      </c>
      <c r="Q19" s="44">
        <v>0</v>
      </c>
      <c r="R19" s="44">
        <v>4</v>
      </c>
      <c r="S19" s="44">
        <v>4</v>
      </c>
      <c r="T19" s="51">
        <v>2</v>
      </c>
      <c r="U19" s="51">
        <v>6</v>
      </c>
      <c r="V19" s="51">
        <v>0</v>
      </c>
      <c r="W19" s="51">
        <v>0</v>
      </c>
      <c r="X19" s="44"/>
      <c r="Y19" s="43"/>
      <c r="Z19" s="43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40"/>
    </row>
    <row r="20" spans="1:44" x14ac:dyDescent="0.3">
      <c r="A20" s="53">
        <f t="shared" ref="A20:A68" si="0">IF(COUNT(E20:AR20)&gt;0,SUM(E20:AR20),"")</f>
        <v>50</v>
      </c>
      <c r="B20" s="48">
        <f>IF(COUNT(E20:AR20)&gt;0,A20/COUNT(E20:AR20),"")</f>
        <v>2.6315789473684212</v>
      </c>
      <c r="C20" s="50" t="s">
        <v>35</v>
      </c>
      <c r="D20" s="50" t="s">
        <v>36</v>
      </c>
      <c r="E20" s="44">
        <v>3</v>
      </c>
      <c r="F20" s="44">
        <v>8</v>
      </c>
      <c r="G20" s="44">
        <v>0</v>
      </c>
      <c r="H20" s="44">
        <v>6</v>
      </c>
      <c r="I20" s="44">
        <v>4</v>
      </c>
      <c r="J20" s="51">
        <v>6</v>
      </c>
      <c r="K20" s="51">
        <v>6</v>
      </c>
      <c r="L20" s="51">
        <v>1</v>
      </c>
      <c r="M20" s="51">
        <v>0</v>
      </c>
      <c r="N20" s="51">
        <v>0</v>
      </c>
      <c r="O20" s="51">
        <v>0</v>
      </c>
      <c r="P20" s="44">
        <v>5</v>
      </c>
      <c r="Q20" s="44">
        <v>0</v>
      </c>
      <c r="R20" s="44">
        <v>6</v>
      </c>
      <c r="S20" s="44">
        <v>0</v>
      </c>
      <c r="T20" s="51">
        <v>3</v>
      </c>
      <c r="U20" s="51">
        <v>2</v>
      </c>
      <c r="V20" s="51">
        <v>0</v>
      </c>
      <c r="W20" s="51">
        <v>0</v>
      </c>
      <c r="X20" s="44"/>
      <c r="Y20" s="43"/>
      <c r="Z20" s="43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40"/>
    </row>
    <row r="21" spans="1:44" x14ac:dyDescent="0.3">
      <c r="A21" s="53">
        <f t="shared" si="0"/>
        <v>41</v>
      </c>
      <c r="B21" s="48">
        <f>IF(COUNT(E21:AR21)&gt;0,A21/COUNT(E21:AR21),"")</f>
        <v>2.1578947368421053</v>
      </c>
      <c r="C21" s="50" t="s">
        <v>37</v>
      </c>
      <c r="D21" s="50" t="s">
        <v>38</v>
      </c>
      <c r="E21" s="44">
        <v>2</v>
      </c>
      <c r="F21" s="44">
        <v>0</v>
      </c>
      <c r="G21" s="44">
        <v>0</v>
      </c>
      <c r="H21" s="44">
        <v>3</v>
      </c>
      <c r="I21" s="44">
        <v>4</v>
      </c>
      <c r="J21" s="51">
        <v>6</v>
      </c>
      <c r="K21" s="51">
        <v>6</v>
      </c>
      <c r="L21" s="51">
        <v>2</v>
      </c>
      <c r="M21" s="51">
        <v>0</v>
      </c>
      <c r="N21" s="51">
        <v>0</v>
      </c>
      <c r="O21" s="51">
        <v>0</v>
      </c>
      <c r="P21" s="44">
        <v>5</v>
      </c>
      <c r="Q21" s="44">
        <v>0</v>
      </c>
      <c r="R21" s="44">
        <v>5</v>
      </c>
      <c r="S21" s="44">
        <v>0</v>
      </c>
      <c r="T21" s="51">
        <v>3</v>
      </c>
      <c r="U21" s="51">
        <v>0</v>
      </c>
      <c r="V21" s="51">
        <v>3</v>
      </c>
      <c r="W21" s="51">
        <v>2</v>
      </c>
      <c r="X21" s="44"/>
      <c r="Y21" s="43"/>
      <c r="Z21" s="43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40"/>
    </row>
    <row r="22" spans="1:44" x14ac:dyDescent="0.3">
      <c r="A22" s="53">
        <v>10</v>
      </c>
      <c r="B22" s="48">
        <f>IF(COUNT(E22:AR22)&gt;0,A22/COUNT(E22:AR22),"")</f>
        <v>0.52631578947368418</v>
      </c>
      <c r="C22" s="50" t="s">
        <v>39</v>
      </c>
      <c r="D22" s="50" t="s">
        <v>40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44">
        <v>0</v>
      </c>
      <c r="Q22" s="44">
        <v>0</v>
      </c>
      <c r="R22" s="44">
        <v>0</v>
      </c>
      <c r="S22" s="44">
        <v>0</v>
      </c>
      <c r="T22" s="51">
        <v>0</v>
      </c>
      <c r="U22" s="51">
        <v>0</v>
      </c>
      <c r="V22" s="51">
        <v>0</v>
      </c>
      <c r="W22" s="51">
        <v>0</v>
      </c>
      <c r="X22" s="44"/>
      <c r="Y22" s="43"/>
      <c r="Z22" s="43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40"/>
    </row>
    <row r="23" spans="1:44" x14ac:dyDescent="0.3">
      <c r="A23" s="53" t="str">
        <f t="shared" si="0"/>
        <v/>
      </c>
      <c r="B23" s="48" t="str">
        <f>IF(COUNT(E23:AR23)&gt;0,A23/COUNT(E23:AR23),"")</f>
        <v/>
      </c>
      <c r="C23" s="50" t="s">
        <v>41</v>
      </c>
      <c r="D23" s="50" t="s">
        <v>42</v>
      </c>
      <c r="E23" s="44"/>
      <c r="F23" s="44"/>
      <c r="G23" s="44"/>
      <c r="H23" s="44"/>
      <c r="I23" s="44"/>
      <c r="J23" s="51"/>
      <c r="K23" s="51"/>
      <c r="L23" s="51"/>
      <c r="M23" s="51"/>
      <c r="N23" s="51"/>
      <c r="O23" s="51"/>
      <c r="P23" s="44"/>
      <c r="Q23" s="44"/>
      <c r="R23" s="44"/>
      <c r="S23" s="44"/>
      <c r="T23" s="51"/>
      <c r="U23" s="51"/>
      <c r="V23" s="51"/>
      <c r="W23" s="51"/>
      <c r="X23" s="44"/>
      <c r="Y23" s="43"/>
      <c r="Z23" s="43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40"/>
    </row>
    <row r="24" spans="1:44" x14ac:dyDescent="0.3">
      <c r="A24" s="53">
        <f t="shared" si="0"/>
        <v>37</v>
      </c>
      <c r="B24" s="48">
        <f>IF(COUNT(E24:AR24)&gt;0,A24/COUNT(E24:AR24),"")</f>
        <v>1.9473684210526316</v>
      </c>
      <c r="C24" s="50" t="s">
        <v>43</v>
      </c>
      <c r="D24" s="50" t="s">
        <v>44</v>
      </c>
      <c r="E24" s="44">
        <v>4</v>
      </c>
      <c r="F24" s="44">
        <v>0</v>
      </c>
      <c r="G24" s="44">
        <v>0</v>
      </c>
      <c r="H24" s="44">
        <v>0</v>
      </c>
      <c r="I24" s="44">
        <v>0</v>
      </c>
      <c r="J24" s="51">
        <v>6</v>
      </c>
      <c r="K24" s="51">
        <v>6</v>
      </c>
      <c r="L24" s="51">
        <v>0</v>
      </c>
      <c r="M24" s="51">
        <v>0</v>
      </c>
      <c r="N24" s="51">
        <v>0</v>
      </c>
      <c r="O24" s="51">
        <v>0</v>
      </c>
      <c r="P24" s="44">
        <v>5</v>
      </c>
      <c r="Q24" s="44">
        <v>0</v>
      </c>
      <c r="R24" s="44">
        <v>6</v>
      </c>
      <c r="S24" s="44">
        <v>4</v>
      </c>
      <c r="T24" s="51">
        <v>6</v>
      </c>
      <c r="U24" s="51">
        <v>0</v>
      </c>
      <c r="V24" s="51">
        <v>0</v>
      </c>
      <c r="W24" s="51">
        <v>0</v>
      </c>
      <c r="X24" s="44"/>
      <c r="Y24" s="43"/>
      <c r="Z24" s="43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40"/>
    </row>
    <row r="25" spans="1:44" x14ac:dyDescent="0.3">
      <c r="A25" s="53" t="str">
        <f t="shared" si="0"/>
        <v/>
      </c>
      <c r="B25" s="48" t="str">
        <f>IF(COUNT(E25:AR25)&gt;0,A25/COUNT(E25:AR25),"")</f>
        <v/>
      </c>
      <c r="C25" s="50" t="s">
        <v>45</v>
      </c>
      <c r="D25" s="50" t="s">
        <v>46</v>
      </c>
      <c r="E25" s="44"/>
      <c r="F25" s="44"/>
      <c r="G25" s="44"/>
      <c r="H25" s="44"/>
      <c r="I25" s="44"/>
      <c r="J25" s="51"/>
      <c r="K25" s="51"/>
      <c r="L25" s="51"/>
      <c r="M25" s="51"/>
      <c r="N25" s="51"/>
      <c r="O25" s="51"/>
      <c r="P25" s="44"/>
      <c r="Q25" s="44"/>
      <c r="R25" s="44"/>
      <c r="S25" s="44"/>
      <c r="T25" s="51"/>
      <c r="U25" s="51"/>
      <c r="V25" s="51"/>
      <c r="W25" s="51"/>
      <c r="X25" s="44"/>
      <c r="Y25" s="43"/>
      <c r="Z25" s="43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40"/>
    </row>
    <row r="26" spans="1:44" x14ac:dyDescent="0.3">
      <c r="A26" s="53">
        <v>10</v>
      </c>
      <c r="B26" s="48">
        <f>IF(COUNT(E26:AR26)&gt;0,A26/COUNT(E26:AR26),"")</f>
        <v>0.52631578947368418</v>
      </c>
      <c r="C26" s="50" t="s">
        <v>47</v>
      </c>
      <c r="D26" s="50" t="s">
        <v>48</v>
      </c>
      <c r="E26" s="44">
        <v>2</v>
      </c>
      <c r="F26" s="44">
        <v>0</v>
      </c>
      <c r="G26" s="44">
        <v>0</v>
      </c>
      <c r="H26" s="44">
        <v>0</v>
      </c>
      <c r="I26" s="44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44">
        <v>0</v>
      </c>
      <c r="Q26" s="44">
        <v>0</v>
      </c>
      <c r="R26" s="44">
        <v>0</v>
      </c>
      <c r="S26" s="44">
        <v>0</v>
      </c>
      <c r="T26" s="51">
        <v>0</v>
      </c>
      <c r="U26" s="51">
        <v>0</v>
      </c>
      <c r="V26" s="51">
        <v>0</v>
      </c>
      <c r="W26" s="51">
        <v>0</v>
      </c>
      <c r="X26" s="44"/>
      <c r="Y26" s="43"/>
      <c r="Z26" s="43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40"/>
    </row>
    <row r="27" spans="1:44" x14ac:dyDescent="0.3">
      <c r="A27" s="53">
        <v>10</v>
      </c>
      <c r="B27" s="48">
        <f>IF(COUNT(E27:AR27)&gt;0,A27/COUNT(E27:AR27),"")</f>
        <v>0.52631578947368418</v>
      </c>
      <c r="C27" s="50" t="s">
        <v>49</v>
      </c>
      <c r="D27" s="50" t="s">
        <v>50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44">
        <v>5</v>
      </c>
      <c r="Q27" s="44">
        <v>0</v>
      </c>
      <c r="R27" s="44">
        <v>0</v>
      </c>
      <c r="S27" s="44">
        <v>0</v>
      </c>
      <c r="T27" s="51">
        <v>0</v>
      </c>
      <c r="U27" s="51">
        <v>0</v>
      </c>
      <c r="V27" s="51">
        <v>0</v>
      </c>
      <c r="W27" s="51">
        <v>0</v>
      </c>
      <c r="X27" s="44"/>
      <c r="Y27" s="43"/>
      <c r="Z27" s="43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40"/>
    </row>
    <row r="28" spans="1:44" x14ac:dyDescent="0.3">
      <c r="A28" s="53">
        <f t="shared" si="0"/>
        <v>45</v>
      </c>
      <c r="B28" s="48">
        <f>IF(COUNT(E28:AR28)&gt;0,A28/COUNT(E28:AR28),"")</f>
        <v>2.3684210526315788</v>
      </c>
      <c r="C28" s="50" t="s">
        <v>51</v>
      </c>
      <c r="D28" s="50" t="s">
        <v>52</v>
      </c>
      <c r="E28" s="44">
        <v>0</v>
      </c>
      <c r="F28" s="44">
        <v>0</v>
      </c>
      <c r="G28" s="44">
        <v>0</v>
      </c>
      <c r="H28" s="44">
        <v>4</v>
      </c>
      <c r="I28" s="44">
        <v>0</v>
      </c>
      <c r="J28" s="51">
        <v>6</v>
      </c>
      <c r="K28" s="51">
        <v>6</v>
      </c>
      <c r="L28" s="51">
        <v>2</v>
      </c>
      <c r="M28" s="51">
        <v>0</v>
      </c>
      <c r="N28" s="51">
        <v>0</v>
      </c>
      <c r="O28" s="51">
        <v>2</v>
      </c>
      <c r="P28" s="44">
        <v>5</v>
      </c>
      <c r="Q28" s="44">
        <v>0</v>
      </c>
      <c r="R28" s="44">
        <v>6</v>
      </c>
      <c r="S28" s="44">
        <v>4</v>
      </c>
      <c r="T28" s="51">
        <v>2</v>
      </c>
      <c r="U28" s="51">
        <v>6</v>
      </c>
      <c r="V28" s="51">
        <v>2</v>
      </c>
      <c r="W28" s="51">
        <v>0</v>
      </c>
      <c r="X28" s="44"/>
      <c r="Y28" s="43"/>
      <c r="Z28" s="43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40"/>
    </row>
    <row r="29" spans="1:44" x14ac:dyDescent="0.3">
      <c r="A29" s="53">
        <v>10</v>
      </c>
      <c r="B29" s="48">
        <f>IF(COUNT(E29:AR29)&gt;0,A29/COUNT(E29:AR29),"")</f>
        <v>0.52631578947368418</v>
      </c>
      <c r="C29" s="50" t="s">
        <v>53</v>
      </c>
      <c r="D29" s="50" t="s">
        <v>54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44">
        <v>0</v>
      </c>
      <c r="Q29" s="44">
        <v>0</v>
      </c>
      <c r="R29" s="44">
        <v>0</v>
      </c>
      <c r="S29" s="44">
        <v>0</v>
      </c>
      <c r="T29" s="51">
        <v>0</v>
      </c>
      <c r="U29" s="51">
        <v>0</v>
      </c>
      <c r="V29" s="51">
        <v>0</v>
      </c>
      <c r="W29" s="51">
        <v>0</v>
      </c>
      <c r="X29" s="44"/>
      <c r="Y29" s="43"/>
      <c r="Z29" s="43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40"/>
    </row>
    <row r="30" spans="1:44" x14ac:dyDescent="0.3">
      <c r="A30" s="53">
        <f t="shared" si="0"/>
        <v>55</v>
      </c>
      <c r="B30" s="48">
        <f>IF(COUNT(E30:AR30)&gt;0,A30/COUNT(E30:AR30),"")</f>
        <v>2.8947368421052633</v>
      </c>
      <c r="C30" s="50" t="s">
        <v>55</v>
      </c>
      <c r="D30" s="50" t="s">
        <v>56</v>
      </c>
      <c r="E30" s="44">
        <v>3</v>
      </c>
      <c r="F30" s="44">
        <v>3</v>
      </c>
      <c r="G30" s="44">
        <v>0</v>
      </c>
      <c r="H30" s="44">
        <v>6</v>
      </c>
      <c r="I30" s="44">
        <v>6</v>
      </c>
      <c r="J30" s="51">
        <v>6</v>
      </c>
      <c r="K30" s="51">
        <v>2</v>
      </c>
      <c r="L30" s="51">
        <v>2</v>
      </c>
      <c r="M30" s="51">
        <v>0</v>
      </c>
      <c r="N30" s="51">
        <v>0</v>
      </c>
      <c r="O30" s="51">
        <v>0</v>
      </c>
      <c r="P30" s="44">
        <v>5</v>
      </c>
      <c r="Q30" s="44">
        <v>5</v>
      </c>
      <c r="R30" s="44">
        <v>4</v>
      </c>
      <c r="S30" s="44">
        <v>2</v>
      </c>
      <c r="T30" s="51">
        <v>3</v>
      </c>
      <c r="U30" s="51">
        <v>6</v>
      </c>
      <c r="V30" s="51">
        <v>0</v>
      </c>
      <c r="W30" s="51">
        <v>2</v>
      </c>
      <c r="X30" s="44"/>
      <c r="Y30" s="43"/>
      <c r="Z30" s="43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40"/>
    </row>
    <row r="31" spans="1:44" x14ac:dyDescent="0.3">
      <c r="A31" s="53">
        <f t="shared" si="0"/>
        <v>43</v>
      </c>
      <c r="B31" s="48">
        <f>IF(COUNT(E31:AR31)&gt;0,A31/COUNT(E31:AR31),"")</f>
        <v>2.263157894736842</v>
      </c>
      <c r="C31" s="50" t="s">
        <v>57</v>
      </c>
      <c r="D31" s="50" t="s">
        <v>58</v>
      </c>
      <c r="E31" s="44">
        <v>3</v>
      </c>
      <c r="F31" s="44">
        <v>0</v>
      </c>
      <c r="G31" s="44">
        <v>0</v>
      </c>
      <c r="H31" s="44">
        <v>6</v>
      </c>
      <c r="I31" s="44">
        <v>6</v>
      </c>
      <c r="J31" s="51">
        <v>6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44">
        <v>5</v>
      </c>
      <c r="Q31" s="44">
        <v>0</v>
      </c>
      <c r="R31" s="44">
        <v>4</v>
      </c>
      <c r="S31" s="44">
        <v>4</v>
      </c>
      <c r="T31" s="51">
        <v>3</v>
      </c>
      <c r="U31" s="51">
        <v>6</v>
      </c>
      <c r="V31" s="51">
        <v>0</v>
      </c>
      <c r="W31" s="51">
        <v>0</v>
      </c>
      <c r="X31" s="44"/>
      <c r="Y31" s="43"/>
      <c r="Z31" s="43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40"/>
    </row>
    <row r="32" spans="1:44" x14ac:dyDescent="0.3">
      <c r="A32" s="53">
        <f t="shared" si="0"/>
        <v>25</v>
      </c>
      <c r="B32" s="48">
        <f>IF(COUNT(E32:AR32)&gt;0,A32/COUNT(E32:AR32),"")</f>
        <v>1.3157894736842106</v>
      </c>
      <c r="C32" s="50" t="s">
        <v>59</v>
      </c>
      <c r="D32" s="50" t="s">
        <v>60</v>
      </c>
      <c r="E32" s="44">
        <v>2</v>
      </c>
      <c r="F32" s="44">
        <v>0</v>
      </c>
      <c r="G32" s="44">
        <v>0</v>
      </c>
      <c r="H32" s="44">
        <v>4</v>
      </c>
      <c r="I32" s="44">
        <v>0</v>
      </c>
      <c r="J32" s="51">
        <v>3</v>
      </c>
      <c r="K32" s="51">
        <v>6</v>
      </c>
      <c r="L32" s="51">
        <v>0</v>
      </c>
      <c r="M32" s="51">
        <v>0</v>
      </c>
      <c r="N32" s="51">
        <v>0</v>
      </c>
      <c r="O32" s="51">
        <v>0</v>
      </c>
      <c r="P32" s="44">
        <v>5</v>
      </c>
      <c r="Q32" s="44">
        <v>5</v>
      </c>
      <c r="R32" s="44">
        <v>0</v>
      </c>
      <c r="S32" s="44">
        <v>0</v>
      </c>
      <c r="T32" s="51">
        <v>0</v>
      </c>
      <c r="U32" s="51">
        <v>0</v>
      </c>
      <c r="V32" s="51">
        <v>0</v>
      </c>
      <c r="W32" s="51">
        <v>0</v>
      </c>
      <c r="X32" s="44"/>
      <c r="Y32" s="43"/>
      <c r="Z32" s="43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40"/>
    </row>
    <row r="33" spans="1:44" x14ac:dyDescent="0.3">
      <c r="A33" s="53">
        <f t="shared" si="0"/>
        <v>59</v>
      </c>
      <c r="B33" s="48">
        <f>IF(COUNT(E33:AR33)&gt;0,A33/COUNT(E33:AR33),"")</f>
        <v>3.1052631578947367</v>
      </c>
      <c r="C33" s="50" t="s">
        <v>61</v>
      </c>
      <c r="D33" s="50" t="s">
        <v>62</v>
      </c>
      <c r="E33" s="44">
        <v>3</v>
      </c>
      <c r="F33" s="44">
        <v>4</v>
      </c>
      <c r="G33" s="44">
        <v>6</v>
      </c>
      <c r="H33" s="44">
        <v>6</v>
      </c>
      <c r="I33" s="44">
        <v>4</v>
      </c>
      <c r="J33" s="51">
        <v>6</v>
      </c>
      <c r="K33" s="51">
        <v>6</v>
      </c>
      <c r="L33" s="51">
        <v>1</v>
      </c>
      <c r="M33" s="51">
        <v>0</v>
      </c>
      <c r="N33" s="51">
        <v>0</v>
      </c>
      <c r="O33" s="51">
        <v>0</v>
      </c>
      <c r="P33" s="44">
        <v>5</v>
      </c>
      <c r="Q33" s="44">
        <v>0</v>
      </c>
      <c r="R33" s="44">
        <v>6</v>
      </c>
      <c r="S33" s="44">
        <v>0</v>
      </c>
      <c r="T33" s="51">
        <v>3</v>
      </c>
      <c r="U33" s="51">
        <v>3</v>
      </c>
      <c r="V33" s="51">
        <v>6</v>
      </c>
      <c r="W33" s="51">
        <v>0</v>
      </c>
      <c r="X33" s="44"/>
      <c r="Y33" s="43"/>
      <c r="Z33" s="43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40"/>
    </row>
    <row r="34" spans="1:44" x14ac:dyDescent="0.3">
      <c r="A34" s="53">
        <f t="shared" si="0"/>
        <v>52</v>
      </c>
      <c r="B34" s="48">
        <f>IF(COUNT(E34:AR34)&gt;0,A34/COUNT(E34:AR34),"")</f>
        <v>2.736842105263158</v>
      </c>
      <c r="C34" s="50" t="s">
        <v>63</v>
      </c>
      <c r="D34" s="50" t="s">
        <v>64</v>
      </c>
      <c r="E34" s="44">
        <v>2</v>
      </c>
      <c r="F34" s="44">
        <v>8</v>
      </c>
      <c r="G34" s="44">
        <v>0</v>
      </c>
      <c r="H34" s="44">
        <v>4</v>
      </c>
      <c r="I34" s="44">
        <v>6</v>
      </c>
      <c r="J34" s="51">
        <v>5</v>
      </c>
      <c r="K34" s="51">
        <v>5</v>
      </c>
      <c r="L34" s="51">
        <v>0</v>
      </c>
      <c r="M34" s="51">
        <v>0</v>
      </c>
      <c r="N34" s="51">
        <v>0</v>
      </c>
      <c r="O34" s="51">
        <v>0</v>
      </c>
      <c r="P34" s="44">
        <v>5</v>
      </c>
      <c r="Q34" s="44">
        <v>5</v>
      </c>
      <c r="R34" s="44">
        <v>6</v>
      </c>
      <c r="S34" s="44">
        <v>0</v>
      </c>
      <c r="T34" s="51">
        <v>0</v>
      </c>
      <c r="U34" s="51">
        <v>6</v>
      </c>
      <c r="V34" s="51">
        <v>0</v>
      </c>
      <c r="W34" s="51">
        <v>0</v>
      </c>
      <c r="X34" s="44"/>
      <c r="Y34" s="43"/>
      <c r="Z34" s="43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40"/>
    </row>
    <row r="35" spans="1:44" x14ac:dyDescent="0.3">
      <c r="A35" s="53">
        <f t="shared" si="0"/>
        <v>54</v>
      </c>
      <c r="B35" s="48">
        <f>IF(COUNT(E35:AR35)&gt;0,A35/COUNT(E35:AR35),"")</f>
        <v>2.8421052631578947</v>
      </c>
      <c r="C35" s="50" t="s">
        <v>65</v>
      </c>
      <c r="D35" s="50" t="s">
        <v>66</v>
      </c>
      <c r="E35" s="44">
        <v>3</v>
      </c>
      <c r="F35" s="44">
        <v>4</v>
      </c>
      <c r="G35" s="44">
        <v>0</v>
      </c>
      <c r="H35" s="44">
        <v>6</v>
      </c>
      <c r="I35" s="44">
        <v>4</v>
      </c>
      <c r="J35" s="51">
        <v>6</v>
      </c>
      <c r="K35" s="51">
        <v>6</v>
      </c>
      <c r="L35" s="51">
        <v>2</v>
      </c>
      <c r="M35" s="51">
        <v>0</v>
      </c>
      <c r="N35" s="51">
        <v>0</v>
      </c>
      <c r="O35" s="51">
        <v>0</v>
      </c>
      <c r="P35" s="44">
        <v>5</v>
      </c>
      <c r="Q35" s="44">
        <v>0</v>
      </c>
      <c r="R35" s="44">
        <v>6</v>
      </c>
      <c r="S35" s="44">
        <v>4</v>
      </c>
      <c r="T35" s="51">
        <v>2</v>
      </c>
      <c r="U35" s="51">
        <v>6</v>
      </c>
      <c r="V35" s="51">
        <v>0</v>
      </c>
      <c r="W35" s="51">
        <v>0</v>
      </c>
      <c r="X35" s="44"/>
      <c r="Y35" s="43"/>
      <c r="Z35" s="43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40"/>
    </row>
    <row r="36" spans="1:44" x14ac:dyDescent="0.3">
      <c r="A36" s="53">
        <f t="shared" si="0"/>
        <v>92</v>
      </c>
      <c r="B36" s="48">
        <f>IF(COUNT(E36:AR36)&gt;0,A36/COUNT(E36:AR36),"")</f>
        <v>4.8421052631578947</v>
      </c>
      <c r="C36" s="50" t="s">
        <v>67</v>
      </c>
      <c r="D36" s="50" t="s">
        <v>68</v>
      </c>
      <c r="E36" s="44">
        <v>4</v>
      </c>
      <c r="F36" s="44">
        <v>8</v>
      </c>
      <c r="G36" s="44">
        <v>6</v>
      </c>
      <c r="H36" s="44">
        <v>6</v>
      </c>
      <c r="I36" s="44">
        <v>6</v>
      </c>
      <c r="J36" s="51">
        <v>6</v>
      </c>
      <c r="K36" s="51">
        <v>6</v>
      </c>
      <c r="L36" s="51">
        <v>6</v>
      </c>
      <c r="M36" s="51">
        <v>4</v>
      </c>
      <c r="N36" s="51">
        <v>0</v>
      </c>
      <c r="O36" s="51">
        <v>2</v>
      </c>
      <c r="P36" s="44">
        <v>5</v>
      </c>
      <c r="Q36" s="44">
        <v>5</v>
      </c>
      <c r="R36" s="44">
        <v>4</v>
      </c>
      <c r="S36" s="44">
        <v>5</v>
      </c>
      <c r="T36" s="51">
        <v>6</v>
      </c>
      <c r="U36" s="51">
        <v>6</v>
      </c>
      <c r="V36" s="51">
        <v>5</v>
      </c>
      <c r="W36" s="51">
        <v>2</v>
      </c>
      <c r="X36" s="44"/>
      <c r="Y36" s="43"/>
      <c r="Z36" s="43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40"/>
    </row>
    <row r="37" spans="1:44" x14ac:dyDescent="0.3">
      <c r="A37" s="53">
        <v>10</v>
      </c>
      <c r="B37" s="48">
        <f>IF(COUNT(E37:AR37)&gt;0,A37/COUNT(E37:AR37),"")</f>
        <v>0.55555555555555558</v>
      </c>
      <c r="C37" s="50" t="s">
        <v>69</v>
      </c>
      <c r="D37" s="50" t="s">
        <v>70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44">
        <v>0</v>
      </c>
      <c r="Q37" s="44">
        <v>0</v>
      </c>
      <c r="R37" s="44">
        <v>0</v>
      </c>
      <c r="S37" s="44">
        <v>0</v>
      </c>
      <c r="T37" s="51">
        <v>0</v>
      </c>
      <c r="U37" s="51">
        <v>0</v>
      </c>
      <c r="V37" s="51">
        <v>0</v>
      </c>
      <c r="W37" s="51"/>
      <c r="X37" s="44"/>
      <c r="Y37" s="43"/>
      <c r="Z37" s="43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40"/>
    </row>
    <row r="38" spans="1:44" x14ac:dyDescent="0.3">
      <c r="A38" s="53">
        <f t="shared" si="0"/>
        <v>28</v>
      </c>
      <c r="B38" s="48">
        <f>IF(COUNT(E38:AR38)&gt;0,A38/COUNT(E38:AR38),"")</f>
        <v>1.4736842105263157</v>
      </c>
      <c r="C38" s="50" t="s">
        <v>71</v>
      </c>
      <c r="D38" s="50" t="s">
        <v>72</v>
      </c>
      <c r="E38" s="44">
        <v>1</v>
      </c>
      <c r="F38" s="44">
        <v>0</v>
      </c>
      <c r="G38" s="44">
        <v>0</v>
      </c>
      <c r="H38" s="44">
        <v>4</v>
      </c>
      <c r="I38" s="44">
        <v>0</v>
      </c>
      <c r="J38" s="51">
        <v>6</v>
      </c>
      <c r="K38" s="51">
        <v>2</v>
      </c>
      <c r="L38" s="51">
        <v>0</v>
      </c>
      <c r="M38" s="51">
        <v>0</v>
      </c>
      <c r="N38" s="51">
        <v>0</v>
      </c>
      <c r="O38" s="51">
        <v>0</v>
      </c>
      <c r="P38" s="44">
        <v>5</v>
      </c>
      <c r="Q38" s="44">
        <v>0</v>
      </c>
      <c r="R38" s="44">
        <v>6</v>
      </c>
      <c r="S38" s="44">
        <v>4</v>
      </c>
      <c r="T38" s="51">
        <v>0</v>
      </c>
      <c r="U38" s="51">
        <v>0</v>
      </c>
      <c r="V38" s="51">
        <v>0</v>
      </c>
      <c r="W38" s="51">
        <v>0</v>
      </c>
      <c r="X38" s="44"/>
      <c r="Y38" s="43"/>
      <c r="Z38" s="43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40"/>
    </row>
    <row r="39" spans="1:44" x14ac:dyDescent="0.3">
      <c r="A39" s="53">
        <f t="shared" si="0"/>
        <v>10</v>
      </c>
      <c r="B39" s="48">
        <f>IF(COUNT(E39:AR39)&gt;0,A39/COUNT(E39:AR39),"")</f>
        <v>0.52631578947368418</v>
      </c>
      <c r="C39" s="50" t="s">
        <v>73</v>
      </c>
      <c r="D39" s="50" t="s">
        <v>74</v>
      </c>
      <c r="E39" s="44">
        <v>2</v>
      </c>
      <c r="F39" s="44">
        <v>2</v>
      </c>
      <c r="G39" s="44">
        <v>0</v>
      </c>
      <c r="H39" s="44">
        <v>3</v>
      </c>
      <c r="I39" s="44">
        <v>0</v>
      </c>
      <c r="J39" s="51">
        <v>3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44">
        <v>0</v>
      </c>
      <c r="Q39" s="44">
        <v>0</v>
      </c>
      <c r="R39" s="44">
        <v>0</v>
      </c>
      <c r="S39" s="44">
        <v>0</v>
      </c>
      <c r="T39" s="51">
        <v>0</v>
      </c>
      <c r="U39" s="51">
        <v>0</v>
      </c>
      <c r="V39" s="51">
        <v>0</v>
      </c>
      <c r="W39" s="51">
        <v>0</v>
      </c>
      <c r="X39" s="44"/>
      <c r="Y39" s="43"/>
      <c r="Z39" s="43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40"/>
    </row>
    <row r="40" spans="1:44" x14ac:dyDescent="0.3">
      <c r="A40" s="53">
        <f t="shared" si="0"/>
        <v>64</v>
      </c>
      <c r="B40" s="48">
        <f>IF(COUNT(E40:AR40)&gt;0,A40/COUNT(E40:AR40),"")</f>
        <v>3.3684210526315788</v>
      </c>
      <c r="C40" s="50" t="s">
        <v>75</v>
      </c>
      <c r="D40" s="50" t="s">
        <v>76</v>
      </c>
      <c r="E40" s="44">
        <v>2</v>
      </c>
      <c r="F40" s="44">
        <v>8</v>
      </c>
      <c r="G40" s="44">
        <v>0</v>
      </c>
      <c r="H40" s="44">
        <v>4</v>
      </c>
      <c r="I40" s="44">
        <v>4</v>
      </c>
      <c r="J40" s="51">
        <v>6</v>
      </c>
      <c r="K40" s="51">
        <v>6</v>
      </c>
      <c r="L40" s="51">
        <v>4</v>
      </c>
      <c r="M40" s="51">
        <v>0</v>
      </c>
      <c r="N40" s="51">
        <v>0</v>
      </c>
      <c r="O40" s="51">
        <v>2</v>
      </c>
      <c r="P40" s="44">
        <v>4</v>
      </c>
      <c r="Q40" s="44">
        <v>0</v>
      </c>
      <c r="R40" s="44">
        <v>6</v>
      </c>
      <c r="S40" s="44">
        <v>4</v>
      </c>
      <c r="T40" s="51">
        <v>4</v>
      </c>
      <c r="U40" s="51">
        <v>4</v>
      </c>
      <c r="V40" s="51">
        <v>6</v>
      </c>
      <c r="W40" s="51">
        <v>0</v>
      </c>
      <c r="X40" s="44"/>
      <c r="Y40" s="43"/>
      <c r="Z40" s="43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40"/>
    </row>
    <row r="41" spans="1:44" x14ac:dyDescent="0.3">
      <c r="A41" s="53">
        <f t="shared" si="0"/>
        <v>44</v>
      </c>
      <c r="B41" s="48">
        <f>IF(COUNT(E41:AR41)&gt;0,A41/COUNT(E41:AR41),"")</f>
        <v>2.3157894736842106</v>
      </c>
      <c r="C41" s="50" t="s">
        <v>77</v>
      </c>
      <c r="D41" s="50" t="s">
        <v>78</v>
      </c>
      <c r="E41" s="44">
        <v>0</v>
      </c>
      <c r="F41" s="44">
        <v>0</v>
      </c>
      <c r="G41" s="44">
        <v>4</v>
      </c>
      <c r="H41" s="44">
        <v>4</v>
      </c>
      <c r="I41" s="44">
        <v>4</v>
      </c>
      <c r="J41" s="51">
        <v>6</v>
      </c>
      <c r="K41" s="51">
        <v>6</v>
      </c>
      <c r="L41" s="51">
        <v>0</v>
      </c>
      <c r="M41" s="51">
        <v>0</v>
      </c>
      <c r="N41" s="51">
        <v>0</v>
      </c>
      <c r="O41" s="51">
        <v>0</v>
      </c>
      <c r="P41" s="44">
        <v>5</v>
      </c>
      <c r="Q41" s="44">
        <v>0</v>
      </c>
      <c r="R41" s="44">
        <v>6</v>
      </c>
      <c r="S41" s="44">
        <v>4</v>
      </c>
      <c r="T41" s="51">
        <v>0</v>
      </c>
      <c r="U41" s="51">
        <v>3</v>
      </c>
      <c r="V41" s="51">
        <v>0</v>
      </c>
      <c r="W41" s="51">
        <v>2</v>
      </c>
      <c r="X41" s="44"/>
      <c r="Y41" s="43"/>
      <c r="Z41" s="43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40"/>
    </row>
    <row r="42" spans="1:44" x14ac:dyDescent="0.3">
      <c r="A42" s="53">
        <f t="shared" si="0"/>
        <v>19</v>
      </c>
      <c r="B42" s="48">
        <f>IF(COUNT(E42:AR42)&gt;0,A42/COUNT(E42:AR42),"")</f>
        <v>1</v>
      </c>
      <c r="C42" s="50" t="s">
        <v>79</v>
      </c>
      <c r="D42" s="50" t="s">
        <v>80</v>
      </c>
      <c r="E42" s="44">
        <v>2</v>
      </c>
      <c r="F42" s="44">
        <v>0</v>
      </c>
      <c r="G42" s="44">
        <v>0</v>
      </c>
      <c r="H42" s="44">
        <v>0</v>
      </c>
      <c r="I42" s="44">
        <v>0</v>
      </c>
      <c r="J42" s="51">
        <v>6</v>
      </c>
      <c r="K42" s="51">
        <v>6</v>
      </c>
      <c r="L42" s="51">
        <v>0</v>
      </c>
      <c r="M42" s="51">
        <v>0</v>
      </c>
      <c r="N42" s="51">
        <v>0</v>
      </c>
      <c r="O42" s="51">
        <v>0</v>
      </c>
      <c r="P42" s="44">
        <v>5</v>
      </c>
      <c r="Q42" s="44">
        <v>0</v>
      </c>
      <c r="R42" s="44">
        <v>0</v>
      </c>
      <c r="S42" s="44">
        <v>0</v>
      </c>
      <c r="T42" s="51">
        <v>0</v>
      </c>
      <c r="U42" s="51">
        <v>0</v>
      </c>
      <c r="V42" s="51">
        <v>0</v>
      </c>
      <c r="W42" s="51">
        <v>0</v>
      </c>
      <c r="X42" s="44"/>
      <c r="Y42" s="43"/>
      <c r="Z42" s="43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40"/>
    </row>
    <row r="43" spans="1:44" x14ac:dyDescent="0.3">
      <c r="A43" s="53">
        <f>IF(COUNT(E43:AR43)&gt;0,SUM(E43:AR43),"")</f>
        <v>50</v>
      </c>
      <c r="B43" s="48">
        <f>IF(COUNT(E43:AR43)&gt;0,A43/COUNT(E43:AR43),"")</f>
        <v>2.6315789473684212</v>
      </c>
      <c r="C43" s="50" t="s">
        <v>81</v>
      </c>
      <c r="D43" s="50" t="s">
        <v>82</v>
      </c>
      <c r="E43" s="44">
        <v>2</v>
      </c>
      <c r="F43" s="44">
        <v>0</v>
      </c>
      <c r="G43" s="44">
        <v>0</v>
      </c>
      <c r="H43" s="44">
        <v>4</v>
      </c>
      <c r="I43" s="44">
        <v>0</v>
      </c>
      <c r="J43" s="51">
        <v>6</v>
      </c>
      <c r="K43" s="51">
        <v>6</v>
      </c>
      <c r="L43" s="51">
        <v>2</v>
      </c>
      <c r="M43" s="51">
        <v>6</v>
      </c>
      <c r="N43" s="51">
        <v>0</v>
      </c>
      <c r="O43" s="51">
        <v>4</v>
      </c>
      <c r="P43" s="44">
        <v>5</v>
      </c>
      <c r="Q43" s="44">
        <v>5</v>
      </c>
      <c r="R43" s="44">
        <v>6</v>
      </c>
      <c r="S43" s="44">
        <v>4</v>
      </c>
      <c r="T43" s="51">
        <v>0</v>
      </c>
      <c r="U43" s="51">
        <v>0</v>
      </c>
      <c r="V43" s="51">
        <v>0</v>
      </c>
      <c r="W43" s="51">
        <v>0</v>
      </c>
      <c r="X43" s="44"/>
      <c r="Y43" s="43"/>
      <c r="Z43" s="43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40"/>
    </row>
    <row r="44" spans="1:44" x14ac:dyDescent="0.3">
      <c r="A44" s="53">
        <v>10</v>
      </c>
      <c r="B44" s="48">
        <f>IF(COUNT(E44:AR44)&gt;0,A44/COUNT(E44:AR44),"")</f>
        <v>0.52631578947368418</v>
      </c>
      <c r="C44" s="50" t="s">
        <v>83</v>
      </c>
      <c r="D44" s="50" t="s">
        <v>84</v>
      </c>
      <c r="E44" s="44">
        <v>1</v>
      </c>
      <c r="F44" s="44">
        <v>2</v>
      </c>
      <c r="G44" s="44">
        <v>0</v>
      </c>
      <c r="H44" s="44">
        <v>0</v>
      </c>
      <c r="I44" s="44">
        <v>0</v>
      </c>
      <c r="J44" s="51">
        <v>6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44">
        <v>0</v>
      </c>
      <c r="Q44" s="44">
        <v>0</v>
      </c>
      <c r="R44" s="44">
        <v>0</v>
      </c>
      <c r="S44" s="44">
        <v>0</v>
      </c>
      <c r="T44" s="51">
        <v>0</v>
      </c>
      <c r="U44" s="51">
        <v>0</v>
      </c>
      <c r="V44" s="51">
        <v>0</v>
      </c>
      <c r="W44" s="51">
        <v>0</v>
      </c>
      <c r="X44" s="44"/>
      <c r="Y44" s="43"/>
      <c r="Z44" s="43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40"/>
    </row>
    <row r="45" spans="1:44" x14ac:dyDescent="0.3">
      <c r="A45" s="53">
        <f t="shared" si="0"/>
        <v>60</v>
      </c>
      <c r="B45" s="48">
        <f>IF(COUNT(E45:AR45)&gt;0,A45/COUNT(E45:AR45),"")</f>
        <v>3.1578947368421053</v>
      </c>
      <c r="C45" s="50" t="s">
        <v>85</v>
      </c>
      <c r="D45" s="50" t="s">
        <v>86</v>
      </c>
      <c r="E45" s="44">
        <v>2</v>
      </c>
      <c r="F45" s="44">
        <v>8</v>
      </c>
      <c r="G45" s="44">
        <v>0</v>
      </c>
      <c r="H45" s="44">
        <v>5</v>
      </c>
      <c r="I45" s="44">
        <v>6</v>
      </c>
      <c r="J45" s="51">
        <v>4</v>
      </c>
      <c r="K45" s="51">
        <v>6</v>
      </c>
      <c r="L45" s="51">
        <v>3</v>
      </c>
      <c r="M45" s="51">
        <v>0</v>
      </c>
      <c r="N45" s="51">
        <v>0</v>
      </c>
      <c r="O45" s="51">
        <v>3</v>
      </c>
      <c r="P45" s="44">
        <v>5</v>
      </c>
      <c r="Q45" s="44">
        <v>0</v>
      </c>
      <c r="R45" s="44">
        <v>6</v>
      </c>
      <c r="S45" s="44">
        <v>4</v>
      </c>
      <c r="T45" s="51">
        <v>2</v>
      </c>
      <c r="U45" s="51">
        <v>0</v>
      </c>
      <c r="V45" s="51">
        <v>6</v>
      </c>
      <c r="W45" s="51">
        <v>0</v>
      </c>
      <c r="X45" s="44"/>
      <c r="Y45" s="43"/>
      <c r="Z45" s="43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40"/>
    </row>
    <row r="46" spans="1:44" x14ac:dyDescent="0.3">
      <c r="A46" s="53">
        <f t="shared" si="0"/>
        <v>41</v>
      </c>
      <c r="B46" s="48">
        <f>IF(COUNT(E46:AR46)&gt;0,A46/COUNT(E46:AR46),"")</f>
        <v>2.1578947368421053</v>
      </c>
      <c r="C46" s="50" t="s">
        <v>87</v>
      </c>
      <c r="D46" s="50" t="s">
        <v>88</v>
      </c>
      <c r="E46" s="44">
        <v>2</v>
      </c>
      <c r="F46" s="44">
        <v>0</v>
      </c>
      <c r="G46" s="44">
        <v>0</v>
      </c>
      <c r="H46" s="44">
        <v>6</v>
      </c>
      <c r="I46" s="44">
        <v>4</v>
      </c>
      <c r="J46" s="51">
        <v>4</v>
      </c>
      <c r="K46" s="51">
        <v>6</v>
      </c>
      <c r="L46" s="51">
        <v>0</v>
      </c>
      <c r="M46" s="51">
        <v>0</v>
      </c>
      <c r="N46" s="51">
        <v>0</v>
      </c>
      <c r="O46" s="51">
        <v>0</v>
      </c>
      <c r="P46" s="44">
        <v>5</v>
      </c>
      <c r="Q46" s="44">
        <v>5</v>
      </c>
      <c r="R46" s="44">
        <v>2</v>
      </c>
      <c r="S46" s="44">
        <v>0</v>
      </c>
      <c r="T46" s="51">
        <v>1</v>
      </c>
      <c r="U46" s="51">
        <v>0</v>
      </c>
      <c r="V46" s="51">
        <v>6</v>
      </c>
      <c r="W46" s="51">
        <v>0</v>
      </c>
      <c r="X46" s="44"/>
      <c r="Y46" s="43"/>
      <c r="Z46" s="43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40"/>
    </row>
    <row r="47" spans="1:44" x14ac:dyDescent="0.3">
      <c r="A47" s="53" t="str">
        <f t="shared" si="0"/>
        <v/>
      </c>
      <c r="B47" s="48" t="str">
        <f>IF(COUNT(E47:AR47)&gt;0,A47/COUNT(E47:AR47),"")</f>
        <v/>
      </c>
      <c r="C47" s="50" t="s">
        <v>89</v>
      </c>
      <c r="D47" s="50" t="s">
        <v>90</v>
      </c>
      <c r="E47" s="44"/>
      <c r="F47" s="44"/>
      <c r="G47" s="44"/>
      <c r="H47" s="44"/>
      <c r="I47" s="44"/>
      <c r="J47" s="51"/>
      <c r="K47" s="51"/>
      <c r="L47" s="51"/>
      <c r="M47" s="51"/>
      <c r="N47" s="51"/>
      <c r="O47" s="51"/>
      <c r="P47" s="44"/>
      <c r="Q47" s="44"/>
      <c r="R47" s="44"/>
      <c r="S47" s="44"/>
      <c r="T47" s="51"/>
      <c r="U47" s="51"/>
      <c r="V47" s="51"/>
      <c r="W47" s="51"/>
      <c r="X47" s="44"/>
      <c r="Y47" s="43"/>
      <c r="Z47" s="43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40"/>
    </row>
    <row r="48" spans="1:44" x14ac:dyDescent="0.3">
      <c r="A48" s="53">
        <f t="shared" si="0"/>
        <v>39</v>
      </c>
      <c r="B48" s="48">
        <f>IF(COUNT(E48:AR48)&gt;0,A48/COUNT(E48:AR48),"")</f>
        <v>2.0526315789473686</v>
      </c>
      <c r="C48" s="50" t="s">
        <v>91</v>
      </c>
      <c r="D48" s="50" t="s">
        <v>92</v>
      </c>
      <c r="E48" s="44">
        <v>2</v>
      </c>
      <c r="F48" s="44">
        <v>0</v>
      </c>
      <c r="G48" s="44">
        <v>0</v>
      </c>
      <c r="H48" s="44">
        <v>6</v>
      </c>
      <c r="I48" s="44">
        <v>6</v>
      </c>
      <c r="J48" s="51">
        <v>4</v>
      </c>
      <c r="K48" s="51">
        <v>0</v>
      </c>
      <c r="L48" s="51">
        <v>0</v>
      </c>
      <c r="M48" s="51">
        <v>0</v>
      </c>
      <c r="N48" s="51">
        <v>0</v>
      </c>
      <c r="O48" s="51">
        <v>2</v>
      </c>
      <c r="P48" s="44">
        <v>3</v>
      </c>
      <c r="Q48" s="44">
        <v>0</v>
      </c>
      <c r="R48" s="44">
        <v>5</v>
      </c>
      <c r="S48" s="44">
        <v>4</v>
      </c>
      <c r="T48" s="51">
        <v>1</v>
      </c>
      <c r="U48" s="51">
        <v>6</v>
      </c>
      <c r="V48" s="51">
        <v>0</v>
      </c>
      <c r="W48" s="51">
        <v>0</v>
      </c>
      <c r="X48" s="44"/>
      <c r="Y48" s="43"/>
      <c r="Z48" s="43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40"/>
    </row>
    <row r="49" spans="1:44" x14ac:dyDescent="0.3">
      <c r="A49" s="53">
        <f t="shared" si="0"/>
        <v>81</v>
      </c>
      <c r="B49" s="48">
        <f>IF(COUNT(E49:AR49)&gt;0,A49/COUNT(E49:AR49),"")</f>
        <v>4.2631578947368425</v>
      </c>
      <c r="C49" s="50" t="s">
        <v>93</v>
      </c>
      <c r="D49" s="50" t="s">
        <v>94</v>
      </c>
      <c r="E49" s="44">
        <v>3</v>
      </c>
      <c r="F49" s="44">
        <v>8</v>
      </c>
      <c r="G49" s="44">
        <v>6</v>
      </c>
      <c r="H49" s="44">
        <v>6</v>
      </c>
      <c r="I49" s="44">
        <v>4</v>
      </c>
      <c r="J49" s="51">
        <v>6</v>
      </c>
      <c r="K49" s="51">
        <v>6</v>
      </c>
      <c r="L49" s="51">
        <v>0</v>
      </c>
      <c r="M49" s="51">
        <v>5</v>
      </c>
      <c r="N49" s="51">
        <v>0</v>
      </c>
      <c r="O49" s="51">
        <v>2</v>
      </c>
      <c r="P49" s="44">
        <v>5</v>
      </c>
      <c r="Q49" s="44">
        <v>5</v>
      </c>
      <c r="R49" s="44">
        <v>6</v>
      </c>
      <c r="S49" s="44">
        <v>4</v>
      </c>
      <c r="T49" s="51">
        <v>1</v>
      </c>
      <c r="U49" s="51">
        <v>6</v>
      </c>
      <c r="V49" s="51">
        <v>6</v>
      </c>
      <c r="W49" s="51">
        <v>2</v>
      </c>
      <c r="X49" s="44"/>
      <c r="Y49" s="43"/>
      <c r="Z49" s="43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40"/>
    </row>
    <row r="50" spans="1:44" x14ac:dyDescent="0.3">
      <c r="A50" s="53">
        <f t="shared" si="0"/>
        <v>80</v>
      </c>
      <c r="B50" s="48">
        <f>IF(COUNT(E50:AR50)&gt;0,A50/COUNT(E50:AR50),"")</f>
        <v>4.2105263157894735</v>
      </c>
      <c r="C50" s="50" t="s">
        <v>95</v>
      </c>
      <c r="D50" s="50" t="s">
        <v>96</v>
      </c>
      <c r="E50" s="44">
        <v>3</v>
      </c>
      <c r="F50" s="44">
        <v>6</v>
      </c>
      <c r="G50" s="44">
        <v>6</v>
      </c>
      <c r="H50" s="44">
        <v>2</v>
      </c>
      <c r="I50" s="44">
        <v>4</v>
      </c>
      <c r="J50" s="51">
        <v>6</v>
      </c>
      <c r="K50" s="51">
        <v>6</v>
      </c>
      <c r="L50" s="51">
        <v>6</v>
      </c>
      <c r="M50" s="51">
        <v>6</v>
      </c>
      <c r="N50" s="51">
        <v>2</v>
      </c>
      <c r="O50" s="51">
        <v>2</v>
      </c>
      <c r="P50" s="44">
        <v>5</v>
      </c>
      <c r="Q50" s="44">
        <v>5</v>
      </c>
      <c r="R50" s="44">
        <v>4</v>
      </c>
      <c r="S50" s="44">
        <v>6</v>
      </c>
      <c r="T50" s="51">
        <v>3</v>
      </c>
      <c r="U50" s="51">
        <v>0</v>
      </c>
      <c r="V50" s="51">
        <v>6</v>
      </c>
      <c r="W50" s="51">
        <v>2</v>
      </c>
      <c r="X50" s="44"/>
      <c r="Y50" s="43"/>
      <c r="Z50" s="43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40"/>
    </row>
    <row r="51" spans="1:44" x14ac:dyDescent="0.3">
      <c r="A51" s="53">
        <f t="shared" si="0"/>
        <v>44</v>
      </c>
      <c r="B51" s="48">
        <f>IF(COUNT(E51:AR51)&gt;0,A51/COUNT(E51:AR51),"")</f>
        <v>2.3157894736842106</v>
      </c>
      <c r="C51" s="50" t="s">
        <v>97</v>
      </c>
      <c r="D51" s="50" t="s">
        <v>98</v>
      </c>
      <c r="E51" s="44">
        <v>2</v>
      </c>
      <c r="F51" s="44">
        <v>8</v>
      </c>
      <c r="G51" s="44">
        <v>0</v>
      </c>
      <c r="H51" s="44">
        <v>6</v>
      </c>
      <c r="I51" s="44">
        <v>4</v>
      </c>
      <c r="J51" s="51">
        <v>6</v>
      </c>
      <c r="K51" s="51">
        <v>4</v>
      </c>
      <c r="L51" s="51">
        <v>0</v>
      </c>
      <c r="M51" s="51">
        <v>0</v>
      </c>
      <c r="N51" s="51">
        <v>0</v>
      </c>
      <c r="O51" s="51">
        <v>0</v>
      </c>
      <c r="P51" s="44">
        <v>5</v>
      </c>
      <c r="Q51" s="44">
        <v>0</v>
      </c>
      <c r="R51" s="44">
        <v>2</v>
      </c>
      <c r="S51" s="44">
        <v>0</v>
      </c>
      <c r="T51" s="51">
        <v>2</v>
      </c>
      <c r="U51" s="51">
        <v>3</v>
      </c>
      <c r="V51" s="51">
        <v>0</v>
      </c>
      <c r="W51" s="51">
        <v>2</v>
      </c>
      <c r="X51" s="44"/>
      <c r="Y51" s="43"/>
      <c r="Z51" s="43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40"/>
    </row>
    <row r="52" spans="1:44" x14ac:dyDescent="0.3">
      <c r="A52" s="53">
        <f t="shared" si="0"/>
        <v>20</v>
      </c>
      <c r="B52" s="48">
        <f>IF(COUNT(E52:AR52)&gt;0,A52/COUNT(E52:AR52),"")</f>
        <v>1.0526315789473684</v>
      </c>
      <c r="C52" s="50" t="s">
        <v>99</v>
      </c>
      <c r="D52" s="50" t="s">
        <v>100</v>
      </c>
      <c r="E52" s="44">
        <v>2</v>
      </c>
      <c r="F52" s="44">
        <v>0</v>
      </c>
      <c r="G52" s="44">
        <v>0</v>
      </c>
      <c r="H52" s="44">
        <v>0</v>
      </c>
      <c r="I52" s="44">
        <v>0</v>
      </c>
      <c r="J52" s="51">
        <v>6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44">
        <v>5</v>
      </c>
      <c r="Q52" s="44">
        <v>0</v>
      </c>
      <c r="R52" s="44">
        <v>6</v>
      </c>
      <c r="S52" s="44">
        <v>0</v>
      </c>
      <c r="T52" s="51">
        <v>1</v>
      </c>
      <c r="U52" s="51">
        <v>0</v>
      </c>
      <c r="V52" s="51">
        <v>0</v>
      </c>
      <c r="W52" s="51">
        <v>0</v>
      </c>
      <c r="X52" s="44"/>
      <c r="Y52" s="43"/>
      <c r="Z52" s="43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40"/>
    </row>
    <row r="53" spans="1:44" x14ac:dyDescent="0.3">
      <c r="A53" s="53">
        <f t="shared" si="0"/>
        <v>57</v>
      </c>
      <c r="B53" s="48">
        <f>IF(COUNT(E53:AR53)&gt;0,A53/COUNT(E53:AR53),"")</f>
        <v>3</v>
      </c>
      <c r="C53" s="50" t="s">
        <v>101</v>
      </c>
      <c r="D53" s="50" t="s">
        <v>102</v>
      </c>
      <c r="E53" s="44">
        <v>2</v>
      </c>
      <c r="F53" s="44">
        <v>8</v>
      </c>
      <c r="G53" s="44">
        <v>0</v>
      </c>
      <c r="H53" s="44">
        <v>6</v>
      </c>
      <c r="I53" s="44">
        <v>6</v>
      </c>
      <c r="J53" s="51">
        <v>6</v>
      </c>
      <c r="K53" s="51">
        <v>6</v>
      </c>
      <c r="L53" s="51">
        <v>3</v>
      </c>
      <c r="M53" s="51">
        <v>0</v>
      </c>
      <c r="N53" s="51">
        <v>0</v>
      </c>
      <c r="O53" s="51">
        <v>4</v>
      </c>
      <c r="P53" s="44">
        <v>5</v>
      </c>
      <c r="Q53" s="44">
        <v>0</v>
      </c>
      <c r="R53" s="44">
        <v>5</v>
      </c>
      <c r="S53" s="44">
        <v>0</v>
      </c>
      <c r="T53" s="51">
        <v>0</v>
      </c>
      <c r="U53" s="51">
        <v>0</v>
      </c>
      <c r="V53" s="51">
        <v>6</v>
      </c>
      <c r="W53" s="51">
        <v>0</v>
      </c>
      <c r="X53" s="44"/>
      <c r="Y53" s="43"/>
      <c r="Z53" s="43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40"/>
    </row>
    <row r="54" spans="1:44" x14ac:dyDescent="0.3">
      <c r="A54" s="53">
        <f t="shared" si="0"/>
        <v>45</v>
      </c>
      <c r="B54" s="48">
        <f>IF(COUNT(E54:AR54)&gt;0,A54/COUNT(E54:AR54),"")</f>
        <v>2.3684210526315788</v>
      </c>
      <c r="C54" s="50" t="s">
        <v>103</v>
      </c>
      <c r="D54" s="50" t="s">
        <v>104</v>
      </c>
      <c r="E54" s="44">
        <v>2</v>
      </c>
      <c r="F54" s="44">
        <v>0</v>
      </c>
      <c r="G54" s="44">
        <v>0</v>
      </c>
      <c r="H54" s="44">
        <v>4</v>
      </c>
      <c r="I54" s="44">
        <v>4</v>
      </c>
      <c r="J54" s="51">
        <v>6</v>
      </c>
      <c r="K54" s="51">
        <v>6</v>
      </c>
      <c r="L54" s="51">
        <v>6</v>
      </c>
      <c r="M54" s="51">
        <v>0</v>
      </c>
      <c r="N54" s="51">
        <v>0</v>
      </c>
      <c r="O54" s="51">
        <v>4</v>
      </c>
      <c r="P54" s="44">
        <v>5</v>
      </c>
      <c r="Q54" s="44">
        <v>0</v>
      </c>
      <c r="R54" s="44">
        <v>4</v>
      </c>
      <c r="S54" s="44">
        <v>4</v>
      </c>
      <c r="T54" s="51">
        <v>0</v>
      </c>
      <c r="U54" s="51">
        <v>0</v>
      </c>
      <c r="V54" s="51">
        <v>0</v>
      </c>
      <c r="W54" s="51">
        <v>0</v>
      </c>
      <c r="X54" s="44"/>
      <c r="Y54" s="43"/>
      <c r="Z54" s="43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40"/>
    </row>
    <row r="55" spans="1:44" x14ac:dyDescent="0.3">
      <c r="A55" s="53">
        <f t="shared" si="0"/>
        <v>18</v>
      </c>
      <c r="B55" s="48">
        <f>IF(COUNT(E55:AR55)&gt;0,A55/COUNT(E55:AR55),"")</f>
        <v>0.94736842105263153</v>
      </c>
      <c r="C55" s="50" t="s">
        <v>105</v>
      </c>
      <c r="D55" s="50" t="s">
        <v>106</v>
      </c>
      <c r="E55" s="44">
        <v>4</v>
      </c>
      <c r="F55" s="44">
        <v>0</v>
      </c>
      <c r="G55" s="44">
        <v>0</v>
      </c>
      <c r="H55" s="44">
        <v>6</v>
      </c>
      <c r="I55" s="44">
        <v>2</v>
      </c>
      <c r="J55" s="51">
        <v>6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44">
        <v>0</v>
      </c>
      <c r="Q55" s="44">
        <v>0</v>
      </c>
      <c r="R55" s="44">
        <v>0</v>
      </c>
      <c r="S55" s="44">
        <v>0</v>
      </c>
      <c r="T55" s="51">
        <v>0</v>
      </c>
      <c r="U55" s="51">
        <v>0</v>
      </c>
      <c r="V55" s="51">
        <v>0</v>
      </c>
      <c r="W55" s="51">
        <v>0</v>
      </c>
      <c r="X55" s="44"/>
      <c r="Y55" s="43"/>
      <c r="Z55" s="43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40"/>
    </row>
    <row r="56" spans="1:44" x14ac:dyDescent="0.3">
      <c r="A56" s="53">
        <f t="shared" si="0"/>
        <v>58</v>
      </c>
      <c r="B56" s="48">
        <f>IF(COUNT(E56:AR56)&gt;0,A56/COUNT(E56:AR56),"")</f>
        <v>3.0526315789473686</v>
      </c>
      <c r="C56" s="50" t="s">
        <v>107</v>
      </c>
      <c r="D56" s="50" t="s">
        <v>108</v>
      </c>
      <c r="E56" s="44">
        <v>3</v>
      </c>
      <c r="F56" s="44">
        <v>0</v>
      </c>
      <c r="G56" s="44">
        <v>6</v>
      </c>
      <c r="H56" s="44">
        <v>4</v>
      </c>
      <c r="I56" s="44">
        <v>4</v>
      </c>
      <c r="J56" s="51">
        <v>6</v>
      </c>
      <c r="K56" s="51">
        <v>6</v>
      </c>
      <c r="L56" s="51">
        <v>0</v>
      </c>
      <c r="M56" s="51">
        <v>6</v>
      </c>
      <c r="N56" s="51">
        <v>0</v>
      </c>
      <c r="O56" s="51">
        <v>0</v>
      </c>
      <c r="P56" s="44">
        <v>5</v>
      </c>
      <c r="Q56" s="44">
        <v>0</v>
      </c>
      <c r="R56" s="44">
        <v>6</v>
      </c>
      <c r="S56" s="44">
        <v>4</v>
      </c>
      <c r="T56" s="51">
        <v>2</v>
      </c>
      <c r="U56" s="51">
        <v>6</v>
      </c>
      <c r="V56" s="51">
        <v>0</v>
      </c>
      <c r="W56" s="51">
        <v>0</v>
      </c>
      <c r="X56" s="44"/>
      <c r="Y56" s="43"/>
      <c r="Z56" s="43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40"/>
    </row>
    <row r="57" spans="1:44" x14ac:dyDescent="0.3">
      <c r="A57" s="53">
        <f t="shared" si="0"/>
        <v>29</v>
      </c>
      <c r="B57" s="48">
        <f>IF(COUNT(E57:AR57)&gt;0,A57/COUNT(E57:AR57),"")</f>
        <v>1.5263157894736843</v>
      </c>
      <c r="C57" s="50" t="s">
        <v>109</v>
      </c>
      <c r="D57" s="50" t="s">
        <v>110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51">
        <v>6</v>
      </c>
      <c r="K57" s="51">
        <v>6</v>
      </c>
      <c r="L57" s="51">
        <v>0</v>
      </c>
      <c r="M57" s="51">
        <v>0</v>
      </c>
      <c r="N57" s="51">
        <v>0</v>
      </c>
      <c r="O57" s="51">
        <v>0</v>
      </c>
      <c r="P57" s="44">
        <v>5</v>
      </c>
      <c r="Q57" s="44">
        <v>0</v>
      </c>
      <c r="R57" s="44">
        <v>6</v>
      </c>
      <c r="S57" s="44">
        <v>4</v>
      </c>
      <c r="T57" s="51">
        <v>2</v>
      </c>
      <c r="U57" s="51">
        <v>0</v>
      </c>
      <c r="V57" s="51">
        <v>0</v>
      </c>
      <c r="W57" s="51">
        <v>0</v>
      </c>
      <c r="X57" s="44"/>
      <c r="Y57" s="43"/>
      <c r="Z57" s="43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40"/>
    </row>
    <row r="58" spans="1:44" x14ac:dyDescent="0.3">
      <c r="A58" s="53">
        <f t="shared" si="0"/>
        <v>39</v>
      </c>
      <c r="B58" s="48">
        <f>IF(COUNT(E58:AR58)&gt;0,A58/COUNT(E58:AR58),"")</f>
        <v>2.0526315789473686</v>
      </c>
      <c r="C58" s="50" t="s">
        <v>111</v>
      </c>
      <c r="D58" s="50" t="s">
        <v>112</v>
      </c>
      <c r="E58" s="44">
        <v>2</v>
      </c>
      <c r="F58" s="44">
        <v>8</v>
      </c>
      <c r="G58" s="44">
        <v>0</v>
      </c>
      <c r="H58" s="44">
        <v>2</v>
      </c>
      <c r="I58" s="44">
        <v>4</v>
      </c>
      <c r="J58" s="51">
        <v>2</v>
      </c>
      <c r="K58" s="51">
        <v>5</v>
      </c>
      <c r="L58" s="51">
        <v>0</v>
      </c>
      <c r="M58" s="51">
        <v>0</v>
      </c>
      <c r="N58" s="51">
        <v>0</v>
      </c>
      <c r="O58" s="51">
        <v>0</v>
      </c>
      <c r="P58" s="44">
        <v>5</v>
      </c>
      <c r="Q58" s="44">
        <v>0</v>
      </c>
      <c r="R58" s="44">
        <v>6</v>
      </c>
      <c r="S58" s="44">
        <v>0</v>
      </c>
      <c r="T58" s="51">
        <v>5</v>
      </c>
      <c r="U58" s="51">
        <v>0</v>
      </c>
      <c r="V58" s="51">
        <v>0</v>
      </c>
      <c r="W58" s="51">
        <v>0</v>
      </c>
      <c r="X58" s="44"/>
      <c r="Y58" s="43"/>
      <c r="Z58" s="43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40"/>
    </row>
    <row r="59" spans="1:44" x14ac:dyDescent="0.3">
      <c r="A59" s="53">
        <f t="shared" si="0"/>
        <v>43</v>
      </c>
      <c r="B59" s="48">
        <f>IF(COUNT(E59:AR59)&gt;0,A59/COUNT(E59:AR59),"")</f>
        <v>2.263157894736842</v>
      </c>
      <c r="C59" s="50" t="s">
        <v>113</v>
      </c>
      <c r="D59" s="50" t="s">
        <v>114</v>
      </c>
      <c r="E59" s="44">
        <v>2</v>
      </c>
      <c r="F59" s="44">
        <v>0</v>
      </c>
      <c r="G59" s="44">
        <v>6</v>
      </c>
      <c r="H59" s="44">
        <v>0</v>
      </c>
      <c r="I59" s="44">
        <v>4</v>
      </c>
      <c r="J59" s="51">
        <v>6</v>
      </c>
      <c r="K59" s="51">
        <v>2</v>
      </c>
      <c r="L59" s="51">
        <v>0</v>
      </c>
      <c r="M59" s="51">
        <v>0</v>
      </c>
      <c r="N59" s="51">
        <v>0</v>
      </c>
      <c r="O59" s="51">
        <v>4</v>
      </c>
      <c r="P59" s="44">
        <v>5</v>
      </c>
      <c r="Q59" s="44">
        <v>0</v>
      </c>
      <c r="R59" s="44">
        <v>6</v>
      </c>
      <c r="S59" s="44">
        <v>4</v>
      </c>
      <c r="T59" s="51">
        <v>2</v>
      </c>
      <c r="U59" s="51">
        <v>2</v>
      </c>
      <c r="V59" s="51">
        <v>0</v>
      </c>
      <c r="W59" s="51">
        <v>0</v>
      </c>
      <c r="X59" s="44"/>
      <c r="Y59" s="43"/>
      <c r="Z59" s="43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40"/>
    </row>
    <row r="60" spans="1:44" x14ac:dyDescent="0.3">
      <c r="A60" s="53">
        <f t="shared" si="0"/>
        <v>42</v>
      </c>
      <c r="B60" s="48">
        <f>IF(COUNT(E60:AR60)&gt;0,A60/COUNT(E60:AR60),"")</f>
        <v>2.2105263157894739</v>
      </c>
      <c r="C60" s="50" t="s">
        <v>115</v>
      </c>
      <c r="D60" s="50" t="s">
        <v>116</v>
      </c>
      <c r="E60" s="44">
        <v>4</v>
      </c>
      <c r="F60" s="44">
        <v>8</v>
      </c>
      <c r="G60" s="44">
        <v>6</v>
      </c>
      <c r="H60" s="44">
        <v>6</v>
      </c>
      <c r="I60" s="44">
        <v>6</v>
      </c>
      <c r="J60" s="51">
        <v>2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44">
        <v>4</v>
      </c>
      <c r="Q60" s="44">
        <v>0</v>
      </c>
      <c r="R60" s="44">
        <v>0</v>
      </c>
      <c r="S60" s="44">
        <v>0</v>
      </c>
      <c r="T60" s="51">
        <v>0</v>
      </c>
      <c r="U60" s="51">
        <v>6</v>
      </c>
      <c r="V60" s="51">
        <v>0</v>
      </c>
      <c r="W60" s="51">
        <v>0</v>
      </c>
      <c r="X60" s="44"/>
      <c r="Y60" s="43"/>
      <c r="Z60" s="43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40"/>
    </row>
    <row r="61" spans="1:44" x14ac:dyDescent="0.3">
      <c r="A61" s="53">
        <f t="shared" si="0"/>
        <v>26</v>
      </c>
      <c r="B61" s="48">
        <f>IF(COUNT(E61:AR61)&gt;0,A61/COUNT(E61:AR61),"")</f>
        <v>1.368421052631579</v>
      </c>
      <c r="C61" s="50" t="s">
        <v>117</v>
      </c>
      <c r="D61" s="50" t="s">
        <v>118</v>
      </c>
      <c r="E61" s="44">
        <v>2</v>
      </c>
      <c r="F61" s="44">
        <v>0</v>
      </c>
      <c r="G61" s="44">
        <v>0</v>
      </c>
      <c r="H61" s="44">
        <v>0</v>
      </c>
      <c r="I61" s="44">
        <v>0</v>
      </c>
      <c r="J61" s="51">
        <v>2</v>
      </c>
      <c r="K61" s="51">
        <v>6</v>
      </c>
      <c r="L61" s="51">
        <v>0</v>
      </c>
      <c r="M61" s="51">
        <v>0</v>
      </c>
      <c r="N61" s="51">
        <v>0</v>
      </c>
      <c r="O61" s="51">
        <v>0</v>
      </c>
      <c r="P61" s="44">
        <v>0</v>
      </c>
      <c r="Q61" s="44">
        <v>0</v>
      </c>
      <c r="R61" s="44">
        <v>4</v>
      </c>
      <c r="S61" s="44">
        <v>4</v>
      </c>
      <c r="T61" s="51">
        <v>2</v>
      </c>
      <c r="U61" s="51">
        <v>6</v>
      </c>
      <c r="V61" s="51">
        <v>0</v>
      </c>
      <c r="W61" s="51">
        <v>0</v>
      </c>
      <c r="X61" s="44"/>
      <c r="Y61" s="43"/>
      <c r="Z61" s="43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40"/>
    </row>
    <row r="62" spans="1:44" x14ac:dyDescent="0.3">
      <c r="A62" s="53">
        <f t="shared" si="0"/>
        <v>37</v>
      </c>
      <c r="B62" s="48">
        <f>IF(COUNT(E62:AR62)&gt;0,A62/COUNT(E62:AR62),"")</f>
        <v>1.9473684210526316</v>
      </c>
      <c r="C62" s="50" t="s">
        <v>119</v>
      </c>
      <c r="D62" s="50" t="s">
        <v>120</v>
      </c>
      <c r="E62" s="44">
        <v>2</v>
      </c>
      <c r="F62" s="44">
        <v>0</v>
      </c>
      <c r="G62" s="44">
        <v>0</v>
      </c>
      <c r="H62" s="44">
        <v>0</v>
      </c>
      <c r="I62" s="44">
        <v>2</v>
      </c>
      <c r="J62" s="51">
        <v>6</v>
      </c>
      <c r="K62" s="51">
        <v>6</v>
      </c>
      <c r="L62" s="51">
        <v>0</v>
      </c>
      <c r="M62" s="51">
        <v>0</v>
      </c>
      <c r="N62" s="51">
        <v>0</v>
      </c>
      <c r="O62" s="51">
        <v>4</v>
      </c>
      <c r="P62" s="44">
        <v>5</v>
      </c>
      <c r="Q62" s="44">
        <v>0</v>
      </c>
      <c r="R62" s="44">
        <v>6</v>
      </c>
      <c r="S62" s="44">
        <v>6</v>
      </c>
      <c r="T62" s="51">
        <v>0</v>
      </c>
      <c r="U62" s="51">
        <v>0</v>
      </c>
      <c r="V62" s="51">
        <v>0</v>
      </c>
      <c r="W62" s="51">
        <v>0</v>
      </c>
      <c r="X62" s="44"/>
      <c r="Y62" s="43"/>
      <c r="Z62" s="43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40"/>
    </row>
    <row r="63" spans="1:44" x14ac:dyDescent="0.3">
      <c r="A63" s="53">
        <f t="shared" si="0"/>
        <v>64</v>
      </c>
      <c r="B63" s="48">
        <f>IF(COUNT(E63:AR63)&gt;0,A63/COUNT(E63:AR63),"")</f>
        <v>3.3684210526315788</v>
      </c>
      <c r="C63" s="50" t="s">
        <v>121</v>
      </c>
      <c r="D63" s="50" t="s">
        <v>122</v>
      </c>
      <c r="E63" s="44">
        <v>2</v>
      </c>
      <c r="F63" s="44">
        <v>0</v>
      </c>
      <c r="G63" s="44">
        <v>6</v>
      </c>
      <c r="H63" s="44">
        <v>6</v>
      </c>
      <c r="I63" s="44">
        <v>6</v>
      </c>
      <c r="J63" s="51">
        <v>6</v>
      </c>
      <c r="K63" s="51">
        <v>6</v>
      </c>
      <c r="L63" s="51">
        <v>2</v>
      </c>
      <c r="M63" s="51">
        <v>6</v>
      </c>
      <c r="N63" s="51">
        <v>0</v>
      </c>
      <c r="O63" s="51">
        <v>0</v>
      </c>
      <c r="P63" s="44">
        <v>5</v>
      </c>
      <c r="Q63" s="44">
        <v>0</v>
      </c>
      <c r="R63" s="44">
        <v>6</v>
      </c>
      <c r="S63" s="44">
        <v>4</v>
      </c>
      <c r="T63" s="51">
        <v>3</v>
      </c>
      <c r="U63" s="51">
        <v>6</v>
      </c>
      <c r="V63" s="51">
        <v>0</v>
      </c>
      <c r="W63" s="51">
        <v>0</v>
      </c>
      <c r="X63" s="44"/>
      <c r="Y63" s="43"/>
      <c r="Z63" s="43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40"/>
    </row>
    <row r="64" spans="1:44" x14ac:dyDescent="0.3">
      <c r="A64" s="53">
        <f t="shared" si="0"/>
        <v>71</v>
      </c>
      <c r="B64" s="48">
        <f>IF(COUNT(E64:AR64)&gt;0,A64/COUNT(E64:AR64),"")</f>
        <v>3.736842105263158</v>
      </c>
      <c r="C64" s="50" t="s">
        <v>123</v>
      </c>
      <c r="D64" s="50" t="s">
        <v>124</v>
      </c>
      <c r="E64" s="44">
        <v>2</v>
      </c>
      <c r="F64" s="44">
        <v>8</v>
      </c>
      <c r="G64" s="44">
        <v>6</v>
      </c>
      <c r="H64" s="44">
        <v>6</v>
      </c>
      <c r="I64" s="44">
        <v>4</v>
      </c>
      <c r="J64" s="51">
        <v>4</v>
      </c>
      <c r="K64" s="51">
        <v>6</v>
      </c>
      <c r="L64" s="51">
        <v>2</v>
      </c>
      <c r="M64" s="51">
        <v>0</v>
      </c>
      <c r="N64" s="51">
        <v>0</v>
      </c>
      <c r="O64" s="51">
        <v>0</v>
      </c>
      <c r="P64" s="44">
        <v>5</v>
      </c>
      <c r="Q64" s="44">
        <v>0</v>
      </c>
      <c r="R64" s="44">
        <v>5</v>
      </c>
      <c r="S64" s="44">
        <v>4</v>
      </c>
      <c r="T64" s="51">
        <v>6</v>
      </c>
      <c r="U64" s="51">
        <v>6</v>
      </c>
      <c r="V64" s="51">
        <v>5</v>
      </c>
      <c r="W64" s="51">
        <v>2</v>
      </c>
      <c r="X64" s="44"/>
      <c r="Y64" s="43"/>
      <c r="Z64" s="43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40"/>
    </row>
    <row r="65" spans="1:44" x14ac:dyDescent="0.3">
      <c r="A65" s="53">
        <f t="shared" si="0"/>
        <v>62</v>
      </c>
      <c r="B65" s="48">
        <f>IF(COUNT(E65:AR65)&gt;0,A65/COUNT(E65:AR65),"")</f>
        <v>3.263157894736842</v>
      </c>
      <c r="C65" s="50" t="s">
        <v>125</v>
      </c>
      <c r="D65" s="50" t="s">
        <v>126</v>
      </c>
      <c r="E65" s="44">
        <v>4</v>
      </c>
      <c r="F65" s="44">
        <v>8</v>
      </c>
      <c r="G65" s="44">
        <v>0</v>
      </c>
      <c r="H65" s="44">
        <v>0</v>
      </c>
      <c r="I65" s="44">
        <v>6</v>
      </c>
      <c r="J65" s="51">
        <v>6</v>
      </c>
      <c r="K65" s="51">
        <v>6</v>
      </c>
      <c r="L65" s="51">
        <v>2</v>
      </c>
      <c r="M65" s="51">
        <v>6</v>
      </c>
      <c r="N65" s="51">
        <v>0</v>
      </c>
      <c r="O65" s="51">
        <v>0</v>
      </c>
      <c r="P65" s="44">
        <v>5</v>
      </c>
      <c r="Q65" s="44">
        <v>0</v>
      </c>
      <c r="R65" s="44">
        <v>3</v>
      </c>
      <c r="S65" s="44">
        <v>0</v>
      </c>
      <c r="T65" s="51">
        <v>4</v>
      </c>
      <c r="U65" s="51">
        <v>6</v>
      </c>
      <c r="V65" s="51">
        <v>6</v>
      </c>
      <c r="W65" s="51">
        <v>0</v>
      </c>
      <c r="X65" s="44"/>
      <c r="Y65" s="43"/>
      <c r="Z65" s="43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40"/>
    </row>
    <row r="66" spans="1:44" x14ac:dyDescent="0.3">
      <c r="A66" s="53">
        <f t="shared" si="0"/>
        <v>78</v>
      </c>
      <c r="B66" s="48">
        <f>IF(COUNT(E66:AR66)&gt;0,A66/COUNT(E66:AR66),"")</f>
        <v>4.1052631578947372</v>
      </c>
      <c r="C66" s="50" t="s">
        <v>127</v>
      </c>
      <c r="D66" s="50" t="s">
        <v>128</v>
      </c>
      <c r="E66" s="44">
        <v>2</v>
      </c>
      <c r="F66" s="44">
        <v>8</v>
      </c>
      <c r="G66" s="44">
        <v>0</v>
      </c>
      <c r="H66" s="44">
        <v>6</v>
      </c>
      <c r="I66" s="44">
        <v>6</v>
      </c>
      <c r="J66" s="51">
        <v>6</v>
      </c>
      <c r="K66" s="51">
        <v>6</v>
      </c>
      <c r="L66" s="51">
        <v>6</v>
      </c>
      <c r="M66" s="51">
        <v>6</v>
      </c>
      <c r="N66" s="51">
        <v>2</v>
      </c>
      <c r="O66" s="51">
        <v>4</v>
      </c>
      <c r="P66" s="44">
        <v>5</v>
      </c>
      <c r="Q66" s="44">
        <v>0</v>
      </c>
      <c r="R66" s="44">
        <v>6</v>
      </c>
      <c r="S66" s="44">
        <v>4</v>
      </c>
      <c r="T66" s="51">
        <v>3</v>
      </c>
      <c r="U66" s="51">
        <v>6</v>
      </c>
      <c r="V66" s="51">
        <v>0</v>
      </c>
      <c r="W66" s="51">
        <v>2</v>
      </c>
      <c r="X66" s="44"/>
      <c r="Y66" s="43"/>
      <c r="Z66" s="43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40"/>
    </row>
    <row r="67" spans="1:44" x14ac:dyDescent="0.3">
      <c r="A67" s="53">
        <f t="shared" si="0"/>
        <v>29</v>
      </c>
      <c r="B67" s="48">
        <f>IF(COUNT(E67:AR67)&gt;0,A67/COUNT(E67:AR67),"")</f>
        <v>1.5263157894736843</v>
      </c>
      <c r="C67" s="50" t="s">
        <v>129</v>
      </c>
      <c r="D67" s="50" t="s">
        <v>130</v>
      </c>
      <c r="E67" s="44">
        <v>2</v>
      </c>
      <c r="F67" s="44">
        <v>2</v>
      </c>
      <c r="G67" s="44">
        <v>0</v>
      </c>
      <c r="H67" s="44">
        <v>0</v>
      </c>
      <c r="I67" s="44">
        <v>0</v>
      </c>
      <c r="J67" s="51">
        <v>6</v>
      </c>
      <c r="K67" s="51">
        <v>4</v>
      </c>
      <c r="L67" s="51">
        <v>0</v>
      </c>
      <c r="M67" s="51">
        <v>0</v>
      </c>
      <c r="N67" s="51">
        <v>0</v>
      </c>
      <c r="O67" s="51">
        <v>0</v>
      </c>
      <c r="P67" s="44">
        <v>5</v>
      </c>
      <c r="Q67" s="44">
        <v>0</v>
      </c>
      <c r="R67" s="44">
        <v>6</v>
      </c>
      <c r="S67" s="44">
        <v>4</v>
      </c>
      <c r="T67" s="51">
        <v>0</v>
      </c>
      <c r="U67" s="51">
        <v>0</v>
      </c>
      <c r="V67" s="51">
        <v>0</v>
      </c>
      <c r="W67" s="51">
        <v>0</v>
      </c>
      <c r="X67" s="44"/>
      <c r="Y67" s="43"/>
      <c r="Z67" s="43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40"/>
    </row>
    <row r="68" spans="1:44" x14ac:dyDescent="0.3">
      <c r="A68" s="53">
        <f t="shared" si="0"/>
        <v>63</v>
      </c>
      <c r="B68" s="48">
        <f>IF(COUNT(E68:AR68)&gt;0,A68/COUNT(E68:AR68),"")</f>
        <v>3.3157894736842106</v>
      </c>
      <c r="C68" s="50" t="s">
        <v>131</v>
      </c>
      <c r="D68" s="50" t="s">
        <v>132</v>
      </c>
      <c r="E68" s="44">
        <v>2</v>
      </c>
      <c r="F68" s="44">
        <v>4</v>
      </c>
      <c r="G68" s="44">
        <v>6</v>
      </c>
      <c r="H68" s="44">
        <v>4</v>
      </c>
      <c r="I68" s="44">
        <v>6</v>
      </c>
      <c r="J68" s="51">
        <v>5</v>
      </c>
      <c r="K68" s="51">
        <v>6</v>
      </c>
      <c r="L68" s="51">
        <v>6</v>
      </c>
      <c r="M68" s="51">
        <v>6</v>
      </c>
      <c r="N68" s="51">
        <v>2</v>
      </c>
      <c r="O68" s="51">
        <v>1</v>
      </c>
      <c r="P68" s="44">
        <v>5</v>
      </c>
      <c r="Q68" s="44">
        <v>0</v>
      </c>
      <c r="R68" s="44">
        <v>4</v>
      </c>
      <c r="S68" s="44">
        <v>4</v>
      </c>
      <c r="T68" s="51">
        <v>0</v>
      </c>
      <c r="U68" s="51">
        <v>2</v>
      </c>
      <c r="V68" s="51">
        <v>0</v>
      </c>
      <c r="W68" s="51">
        <v>0</v>
      </c>
      <c r="X68" s="44"/>
      <c r="Y68" s="43"/>
      <c r="Z68" s="43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40"/>
    </row>
    <row r="69" spans="1:44" x14ac:dyDescent="0.3">
      <c r="A69" s="53">
        <f>IF(COUNT(E69:AR69)&gt;0,SUM(E69:AR69),"")</f>
        <v>34</v>
      </c>
      <c r="B69" s="48">
        <f>IF(COUNT(E69:AR69)&gt;0,A69/COUNT(E69:AR69),"")</f>
        <v>1.7894736842105263</v>
      </c>
      <c r="C69" s="50" t="s">
        <v>133</v>
      </c>
      <c r="D69" s="50" t="s">
        <v>134</v>
      </c>
      <c r="E69" s="44">
        <v>3</v>
      </c>
      <c r="F69" s="44">
        <v>0</v>
      </c>
      <c r="G69" s="44">
        <v>0</v>
      </c>
      <c r="H69" s="44">
        <v>3</v>
      </c>
      <c r="I69" s="44">
        <v>0</v>
      </c>
      <c r="J69" s="51">
        <v>6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44">
        <v>5</v>
      </c>
      <c r="Q69" s="44">
        <v>0</v>
      </c>
      <c r="R69" s="44">
        <v>4</v>
      </c>
      <c r="S69" s="44">
        <v>4</v>
      </c>
      <c r="T69" s="51">
        <v>3</v>
      </c>
      <c r="U69" s="51">
        <v>6</v>
      </c>
      <c r="V69" s="51">
        <v>0</v>
      </c>
      <c r="W69" s="51">
        <v>0</v>
      </c>
      <c r="X69" s="44"/>
      <c r="Y69" s="43"/>
      <c r="Z69" s="43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40"/>
    </row>
    <row r="70" spans="1:44" x14ac:dyDescent="0.3">
      <c r="A70" s="53">
        <f>IF(COUNT(E70:AR70)&gt;0,SUM(E70:AR70),"")</f>
        <v>18</v>
      </c>
      <c r="B70" s="48">
        <f>IF(COUNT(E70:AR70)&gt;0,A70/COUNT(E70:AR70),"")</f>
        <v>0.94736842105263153</v>
      </c>
      <c r="C70" s="50" t="s">
        <v>135</v>
      </c>
      <c r="D70" s="50" t="s">
        <v>136</v>
      </c>
      <c r="E70" s="44">
        <v>4</v>
      </c>
      <c r="F70" s="44">
        <v>0</v>
      </c>
      <c r="G70" s="44">
        <v>0</v>
      </c>
      <c r="H70" s="44">
        <v>0</v>
      </c>
      <c r="I70" s="44">
        <v>0</v>
      </c>
      <c r="J70" s="51">
        <v>6</v>
      </c>
      <c r="K70" s="51">
        <v>4</v>
      </c>
      <c r="L70" s="51">
        <v>2</v>
      </c>
      <c r="M70" s="51">
        <v>0</v>
      </c>
      <c r="N70" s="51">
        <v>0</v>
      </c>
      <c r="O70" s="51">
        <v>0</v>
      </c>
      <c r="P70" s="44">
        <v>0</v>
      </c>
      <c r="Q70" s="44">
        <v>0</v>
      </c>
      <c r="R70" s="44">
        <v>0</v>
      </c>
      <c r="S70" s="44">
        <v>0</v>
      </c>
      <c r="T70" s="51">
        <v>0</v>
      </c>
      <c r="U70" s="51">
        <v>2</v>
      </c>
      <c r="V70" s="51">
        <v>0</v>
      </c>
      <c r="W70" s="51">
        <v>0</v>
      </c>
      <c r="X70" s="44"/>
      <c r="Y70" s="43"/>
      <c r="Z70" s="43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40"/>
    </row>
    <row r="71" spans="1:44" x14ac:dyDescent="0.3">
      <c r="A71" s="53">
        <f>IF(COUNT(E71:AR71)&gt;0,SUM(E71:AR71),"")</f>
        <v>51</v>
      </c>
      <c r="B71" s="48">
        <f>IF(COUNT(E71:AR71)&gt;0,A71/COUNT(E71:AR71),"")</f>
        <v>2.6842105263157894</v>
      </c>
      <c r="C71" s="50" t="s">
        <v>137</v>
      </c>
      <c r="D71" s="50" t="s">
        <v>138</v>
      </c>
      <c r="E71" s="44">
        <v>2</v>
      </c>
      <c r="F71" s="44">
        <v>0</v>
      </c>
      <c r="G71" s="44">
        <v>0</v>
      </c>
      <c r="H71" s="44">
        <v>4</v>
      </c>
      <c r="I71" s="44">
        <v>4</v>
      </c>
      <c r="J71" s="51">
        <v>6</v>
      </c>
      <c r="K71" s="51">
        <v>6</v>
      </c>
      <c r="L71" s="51">
        <v>2</v>
      </c>
      <c r="M71" s="51">
        <v>0</v>
      </c>
      <c r="N71" s="51">
        <v>0</v>
      </c>
      <c r="O71" s="51">
        <v>4</v>
      </c>
      <c r="P71" s="44">
        <v>5</v>
      </c>
      <c r="Q71" s="44">
        <v>0</v>
      </c>
      <c r="R71" s="44">
        <v>5</v>
      </c>
      <c r="S71" s="44">
        <v>4</v>
      </c>
      <c r="T71" s="51">
        <v>3</v>
      </c>
      <c r="U71" s="51">
        <v>0</v>
      </c>
      <c r="V71" s="51">
        <v>6</v>
      </c>
      <c r="W71" s="51">
        <v>0</v>
      </c>
      <c r="X71" s="44"/>
      <c r="Y71" s="43"/>
      <c r="Z71" s="43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40"/>
    </row>
    <row r="72" spans="1:44" x14ac:dyDescent="0.3">
      <c r="A72" s="53">
        <f>IF(COUNT(E72:AR72)&gt;0,SUM(E72:AR72),"")</f>
        <v>59</v>
      </c>
      <c r="B72" s="48">
        <f>IF(COUNT(E72:AR72)&gt;0,A72/COUNT(E72:AR72),"")</f>
        <v>3.1052631578947367</v>
      </c>
      <c r="C72" s="50" t="s">
        <v>139</v>
      </c>
      <c r="D72" s="50" t="s">
        <v>140</v>
      </c>
      <c r="E72" s="44">
        <v>2</v>
      </c>
      <c r="F72" s="44">
        <v>0</v>
      </c>
      <c r="G72" s="44">
        <v>0</v>
      </c>
      <c r="H72" s="44">
        <v>4</v>
      </c>
      <c r="I72" s="44">
        <v>4</v>
      </c>
      <c r="J72" s="51">
        <v>6</v>
      </c>
      <c r="K72" s="51">
        <v>6</v>
      </c>
      <c r="L72" s="51">
        <v>0</v>
      </c>
      <c r="M72" s="51">
        <v>0</v>
      </c>
      <c r="N72" s="51">
        <v>0</v>
      </c>
      <c r="O72" s="51">
        <v>4</v>
      </c>
      <c r="P72" s="44">
        <v>5</v>
      </c>
      <c r="Q72" s="44">
        <v>5</v>
      </c>
      <c r="R72" s="44">
        <v>5</v>
      </c>
      <c r="S72" s="44">
        <v>4</v>
      </c>
      <c r="T72" s="51">
        <v>6</v>
      </c>
      <c r="U72" s="51">
        <v>6</v>
      </c>
      <c r="V72" s="51">
        <v>0</v>
      </c>
      <c r="W72" s="51">
        <v>2</v>
      </c>
      <c r="X72" s="44"/>
      <c r="Y72" s="43"/>
      <c r="Z72" s="43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40"/>
    </row>
    <row r="73" spans="1:44" x14ac:dyDescent="0.3">
      <c r="A73" s="53">
        <f>IF(COUNT(E73:AR73)&gt;0,SUM(E73:AR73),"")</f>
        <v>35</v>
      </c>
      <c r="B73" s="48">
        <f>IF(COUNT(E73:AR73)&gt;0,A73/COUNT(E73:AR73),"")</f>
        <v>1.8421052631578947</v>
      </c>
      <c r="C73" s="50" t="s">
        <v>141</v>
      </c>
      <c r="D73" s="50" t="s">
        <v>142</v>
      </c>
      <c r="E73" s="44">
        <v>3</v>
      </c>
      <c r="F73" s="44">
        <v>0</v>
      </c>
      <c r="G73" s="44">
        <v>0</v>
      </c>
      <c r="H73" s="44">
        <v>6</v>
      </c>
      <c r="I73" s="44">
        <v>6</v>
      </c>
      <c r="J73" s="51">
        <v>4</v>
      </c>
      <c r="K73" s="51">
        <v>2</v>
      </c>
      <c r="L73" s="51">
        <v>0</v>
      </c>
      <c r="M73" s="51">
        <v>0</v>
      </c>
      <c r="N73" s="51">
        <v>0</v>
      </c>
      <c r="O73" s="51">
        <v>4</v>
      </c>
      <c r="P73" s="44">
        <v>5</v>
      </c>
      <c r="Q73" s="44">
        <v>0</v>
      </c>
      <c r="R73" s="44">
        <v>5</v>
      </c>
      <c r="S73" s="44">
        <v>0</v>
      </c>
      <c r="T73" s="51">
        <v>0</v>
      </c>
      <c r="U73" s="51">
        <v>0</v>
      </c>
      <c r="V73" s="51">
        <v>0</v>
      </c>
      <c r="W73" s="51">
        <v>0</v>
      </c>
      <c r="X73" s="44"/>
      <c r="Y73" s="43"/>
      <c r="Z73" s="43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40"/>
    </row>
    <row r="74" spans="1:44" x14ac:dyDescent="0.3">
      <c r="A74" s="53">
        <v>10</v>
      </c>
      <c r="B74" s="48">
        <f>IF(COUNT(E74:AR74)&gt;0,A74/COUNT(E74:AR74),"")</f>
        <v>0.52631578947368418</v>
      </c>
      <c r="C74" s="50" t="s">
        <v>143</v>
      </c>
      <c r="D74" s="50" t="s">
        <v>144</v>
      </c>
      <c r="E74" s="44">
        <v>2</v>
      </c>
      <c r="F74" s="44">
        <v>0</v>
      </c>
      <c r="G74" s="44">
        <v>0</v>
      </c>
      <c r="H74" s="44">
        <v>0</v>
      </c>
      <c r="I74" s="44">
        <v>0</v>
      </c>
      <c r="J74" s="51">
        <v>2</v>
      </c>
      <c r="K74" s="51">
        <v>0</v>
      </c>
      <c r="L74" s="51">
        <v>0</v>
      </c>
      <c r="M74" s="51">
        <v>0</v>
      </c>
      <c r="N74" s="51">
        <v>0</v>
      </c>
      <c r="O74" s="51">
        <v>0</v>
      </c>
      <c r="P74" s="44">
        <v>0</v>
      </c>
      <c r="Q74" s="44">
        <v>0</v>
      </c>
      <c r="R74" s="44">
        <v>0</v>
      </c>
      <c r="S74" s="44">
        <v>0</v>
      </c>
      <c r="T74" s="51">
        <v>0</v>
      </c>
      <c r="U74" s="51">
        <v>0</v>
      </c>
      <c r="V74" s="51">
        <v>0</v>
      </c>
      <c r="W74" s="51">
        <v>0</v>
      </c>
      <c r="X74" s="44"/>
      <c r="Y74" s="43"/>
      <c r="Z74" s="43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40"/>
    </row>
    <row r="75" spans="1:44" x14ac:dyDescent="0.3">
      <c r="A75" s="53">
        <f t="shared" ref="A75:A78" si="1">IF(COUNT(E75:AR75)&gt;0,SUM(E75:AR75),"")</f>
        <v>63</v>
      </c>
      <c r="B75" s="48">
        <f>IF(COUNT(E75:AR75)&gt;0,A75/COUNT(E75:AR75),"")</f>
        <v>3.3157894736842106</v>
      </c>
      <c r="C75" s="50" t="s">
        <v>145</v>
      </c>
      <c r="D75" s="50" t="s">
        <v>146</v>
      </c>
      <c r="E75" s="44">
        <v>2</v>
      </c>
      <c r="F75" s="44">
        <v>8</v>
      </c>
      <c r="G75" s="44">
        <v>0</v>
      </c>
      <c r="H75" s="44">
        <v>6</v>
      </c>
      <c r="I75" s="44">
        <v>0</v>
      </c>
      <c r="J75" s="51">
        <v>6</v>
      </c>
      <c r="K75" s="51">
        <v>4</v>
      </c>
      <c r="L75" s="51">
        <v>0</v>
      </c>
      <c r="M75" s="51">
        <v>0</v>
      </c>
      <c r="N75" s="51">
        <v>0</v>
      </c>
      <c r="O75" s="51">
        <v>4</v>
      </c>
      <c r="P75" s="44">
        <v>5</v>
      </c>
      <c r="Q75" s="44">
        <v>0</v>
      </c>
      <c r="R75" s="44">
        <v>6</v>
      </c>
      <c r="S75" s="44">
        <v>4</v>
      </c>
      <c r="T75" s="51">
        <v>4</v>
      </c>
      <c r="U75" s="51">
        <v>6</v>
      </c>
      <c r="V75" s="51">
        <v>6</v>
      </c>
      <c r="W75" s="51">
        <v>2</v>
      </c>
      <c r="X75" s="44"/>
      <c r="Y75" s="43"/>
      <c r="Z75" s="43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40"/>
    </row>
    <row r="76" spans="1:44" x14ac:dyDescent="0.3">
      <c r="A76" s="53">
        <f t="shared" si="1"/>
        <v>68</v>
      </c>
      <c r="B76" s="48">
        <f>IF(COUNT(E76:AR76)&gt;0,A76/COUNT(E76:AR76),"")</f>
        <v>3.5789473684210527</v>
      </c>
      <c r="C76" s="50" t="s">
        <v>147</v>
      </c>
      <c r="D76" s="50" t="s">
        <v>148</v>
      </c>
      <c r="E76" s="44">
        <v>4</v>
      </c>
      <c r="F76" s="44">
        <v>6</v>
      </c>
      <c r="G76" s="44">
        <v>6</v>
      </c>
      <c r="H76" s="44">
        <v>2</v>
      </c>
      <c r="I76" s="44">
        <v>4</v>
      </c>
      <c r="J76" s="51">
        <v>6</v>
      </c>
      <c r="K76" s="51">
        <v>6</v>
      </c>
      <c r="L76" s="51">
        <v>0</v>
      </c>
      <c r="M76" s="51">
        <v>6</v>
      </c>
      <c r="N76" s="51">
        <v>0</v>
      </c>
      <c r="O76" s="51">
        <v>2</v>
      </c>
      <c r="P76" s="44">
        <v>5</v>
      </c>
      <c r="Q76" s="44">
        <v>0</v>
      </c>
      <c r="R76" s="44">
        <v>6</v>
      </c>
      <c r="S76" s="44">
        <v>4</v>
      </c>
      <c r="T76" s="51">
        <v>1</v>
      </c>
      <c r="U76" s="51">
        <v>6</v>
      </c>
      <c r="V76" s="51">
        <v>0</v>
      </c>
      <c r="W76" s="51">
        <v>4</v>
      </c>
      <c r="X76" s="44"/>
      <c r="Y76" s="43"/>
      <c r="Z76" s="43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40"/>
    </row>
    <row r="77" spans="1:44" ht="15.6" customHeight="1" x14ac:dyDescent="0.3">
      <c r="A77" s="53">
        <f t="shared" si="1"/>
        <v>34</v>
      </c>
      <c r="B77" s="48">
        <f>IF(COUNT(E77:AR77)&gt;0,A77/COUNT(E77:AR77),"")</f>
        <v>1.7894736842105263</v>
      </c>
      <c r="C77" s="50" t="s">
        <v>149</v>
      </c>
      <c r="D77" s="50" t="s">
        <v>150</v>
      </c>
      <c r="E77" s="44">
        <v>2</v>
      </c>
      <c r="F77" s="44">
        <v>0</v>
      </c>
      <c r="G77" s="44">
        <v>0</v>
      </c>
      <c r="H77" s="44">
        <v>4</v>
      </c>
      <c r="I77" s="44">
        <v>6</v>
      </c>
      <c r="J77" s="51">
        <v>6</v>
      </c>
      <c r="K77" s="51">
        <v>1</v>
      </c>
      <c r="L77" s="51">
        <v>0</v>
      </c>
      <c r="M77" s="51">
        <v>0</v>
      </c>
      <c r="N77" s="51">
        <v>0</v>
      </c>
      <c r="O77" s="51">
        <v>0</v>
      </c>
      <c r="P77" s="44">
        <v>5</v>
      </c>
      <c r="Q77" s="44">
        <v>0</v>
      </c>
      <c r="R77" s="44">
        <v>6</v>
      </c>
      <c r="S77" s="44">
        <v>4</v>
      </c>
      <c r="T77" s="51">
        <v>0</v>
      </c>
      <c r="U77" s="51">
        <v>0</v>
      </c>
      <c r="V77" s="51">
        <v>0</v>
      </c>
      <c r="W77" s="51">
        <v>0</v>
      </c>
      <c r="X77" s="44"/>
      <c r="Y77" s="43"/>
      <c r="Z77" s="43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40"/>
    </row>
    <row r="78" spans="1:44" x14ac:dyDescent="0.3">
      <c r="A78" s="53">
        <f t="shared" si="1"/>
        <v>78</v>
      </c>
      <c r="B78" s="48">
        <f>IF(COUNT(E78:AR78)&gt;0,A78/COUNT(E78:AR78),"")</f>
        <v>4.1052631578947372</v>
      </c>
      <c r="C78" s="50" t="s">
        <v>151</v>
      </c>
      <c r="D78" s="50" t="s">
        <v>152</v>
      </c>
      <c r="E78" s="44">
        <v>4</v>
      </c>
      <c r="F78" s="44">
        <v>6</v>
      </c>
      <c r="G78" s="44">
        <v>4</v>
      </c>
      <c r="H78" s="44">
        <v>6</v>
      </c>
      <c r="I78" s="44">
        <v>6</v>
      </c>
      <c r="J78" s="51">
        <v>6</v>
      </c>
      <c r="K78" s="51">
        <v>6</v>
      </c>
      <c r="L78" s="51">
        <v>6</v>
      </c>
      <c r="M78" s="51">
        <v>6</v>
      </c>
      <c r="N78" s="51">
        <v>2</v>
      </c>
      <c r="O78" s="51">
        <v>4</v>
      </c>
      <c r="P78" s="44">
        <v>5</v>
      </c>
      <c r="Q78" s="44">
        <v>0</v>
      </c>
      <c r="R78" s="44">
        <v>6</v>
      </c>
      <c r="S78" s="44">
        <v>4</v>
      </c>
      <c r="T78" s="51">
        <v>1</v>
      </c>
      <c r="U78" s="51">
        <v>0</v>
      </c>
      <c r="V78" s="51">
        <v>6</v>
      </c>
      <c r="W78" s="51">
        <v>0</v>
      </c>
      <c r="X78" s="44"/>
      <c r="Y78" s="43"/>
      <c r="Z78" s="43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40"/>
    </row>
    <row r="79" spans="1:44" x14ac:dyDescent="0.3">
      <c r="A79" s="53">
        <f>IF(COUNT(E79:AR79)&gt;0,SUM(E79:AR79),"")</f>
        <v>37</v>
      </c>
      <c r="B79" s="48">
        <f>IF(COUNT(E79:AR79)&gt;0,A79/COUNT(E79:AR79),"")</f>
        <v>1.9473684210526316</v>
      </c>
      <c r="C79" s="50" t="s">
        <v>153</v>
      </c>
      <c r="D79" s="50" t="s">
        <v>154</v>
      </c>
      <c r="E79" s="44">
        <v>4</v>
      </c>
      <c r="F79" s="44">
        <v>8</v>
      </c>
      <c r="G79" s="44">
        <v>0</v>
      </c>
      <c r="H79" s="44">
        <v>0</v>
      </c>
      <c r="I79" s="44">
        <v>0</v>
      </c>
      <c r="J79" s="51">
        <v>6</v>
      </c>
      <c r="K79" s="51">
        <v>4</v>
      </c>
      <c r="L79" s="51">
        <v>0</v>
      </c>
      <c r="M79" s="51">
        <v>0</v>
      </c>
      <c r="N79" s="51">
        <v>0</v>
      </c>
      <c r="O79" s="51">
        <v>0</v>
      </c>
      <c r="P79" s="44">
        <v>5</v>
      </c>
      <c r="Q79" s="44">
        <v>0</v>
      </c>
      <c r="R79" s="44">
        <v>4</v>
      </c>
      <c r="S79" s="44">
        <v>6</v>
      </c>
      <c r="T79" s="51">
        <v>0</v>
      </c>
      <c r="U79" s="51">
        <v>0</v>
      </c>
      <c r="V79" s="51">
        <v>0</v>
      </c>
      <c r="W79" s="51">
        <v>0</v>
      </c>
      <c r="X79" s="44"/>
      <c r="Y79" s="43"/>
      <c r="Z79" s="43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40"/>
    </row>
    <row r="80" spans="1:44" x14ac:dyDescent="0.3">
      <c r="A80" s="53">
        <f>IF(COUNT(E80:AR80)&gt;0,SUM(E80:AR80),"")</f>
        <v>38</v>
      </c>
      <c r="B80" s="48">
        <f>IF(COUNT(E80:AR80)&gt;0,A80/COUNT(E80:AR80),"")</f>
        <v>2</v>
      </c>
      <c r="C80" s="50" t="s">
        <v>155</v>
      </c>
      <c r="D80" s="50" t="s">
        <v>156</v>
      </c>
      <c r="E80" s="44">
        <v>4</v>
      </c>
      <c r="F80" s="44">
        <v>0</v>
      </c>
      <c r="G80" s="44">
        <v>0</v>
      </c>
      <c r="H80" s="44">
        <v>4</v>
      </c>
      <c r="I80" s="44">
        <v>6</v>
      </c>
      <c r="J80" s="51">
        <v>6</v>
      </c>
      <c r="K80" s="51">
        <v>0</v>
      </c>
      <c r="L80" s="51">
        <v>2</v>
      </c>
      <c r="M80" s="51">
        <v>0</v>
      </c>
      <c r="N80" s="51">
        <v>0</v>
      </c>
      <c r="O80" s="51">
        <v>2</v>
      </c>
      <c r="P80" s="44">
        <v>4</v>
      </c>
      <c r="Q80" s="44">
        <v>0</v>
      </c>
      <c r="R80" s="44">
        <v>2</v>
      </c>
      <c r="S80" s="44">
        <v>0</v>
      </c>
      <c r="T80" s="51">
        <v>0</v>
      </c>
      <c r="U80" s="51">
        <v>4</v>
      </c>
      <c r="V80" s="51">
        <v>4</v>
      </c>
      <c r="W80" s="51">
        <v>0</v>
      </c>
      <c r="X80" s="44"/>
      <c r="Y80" s="43"/>
      <c r="Z80" s="43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40"/>
    </row>
    <row r="81" spans="1:44" x14ac:dyDescent="0.3">
      <c r="A81" s="53">
        <f>IF(COUNT(E81:AR81)&gt;0,SUM(E81:AR81),"")</f>
        <v>22</v>
      </c>
      <c r="B81" s="48">
        <f>IF(COUNT(E81:AR81)&gt;0,A81/COUNT(E81:AR81),"")</f>
        <v>1.1578947368421053</v>
      </c>
      <c r="C81" s="50" t="s">
        <v>157</v>
      </c>
      <c r="D81" s="50" t="s">
        <v>158</v>
      </c>
      <c r="E81" s="44">
        <v>2</v>
      </c>
      <c r="F81" s="44">
        <v>0</v>
      </c>
      <c r="G81" s="44">
        <v>0</v>
      </c>
      <c r="H81" s="44">
        <v>4</v>
      </c>
      <c r="I81" s="44">
        <v>4</v>
      </c>
      <c r="J81" s="51">
        <v>6</v>
      </c>
      <c r="K81" s="51">
        <v>0</v>
      </c>
      <c r="L81" s="51">
        <v>0</v>
      </c>
      <c r="M81" s="51">
        <v>0</v>
      </c>
      <c r="N81" s="51">
        <v>0</v>
      </c>
      <c r="O81" s="51">
        <v>0</v>
      </c>
      <c r="P81" s="44">
        <v>2</v>
      </c>
      <c r="Q81" s="44">
        <v>0</v>
      </c>
      <c r="R81" s="44">
        <v>4</v>
      </c>
      <c r="S81" s="44">
        <v>0</v>
      </c>
      <c r="T81" s="51">
        <v>0</v>
      </c>
      <c r="U81" s="51">
        <v>0</v>
      </c>
      <c r="V81" s="51">
        <v>0</v>
      </c>
      <c r="W81" s="51">
        <v>0</v>
      </c>
      <c r="X81" s="44"/>
      <c r="Y81" s="43"/>
      <c r="Z81" s="43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40"/>
    </row>
    <row r="82" spans="1:44" x14ac:dyDescent="0.3">
      <c r="A82" s="53">
        <f>IF(COUNT(E82:AR82)&gt;0,SUM(E82:AR82),"")</f>
        <v>46</v>
      </c>
      <c r="B82" s="48">
        <f>IF(COUNT(E82:AR82)&gt;0,A82/COUNT(E82:AR82),"")</f>
        <v>2.4210526315789473</v>
      </c>
      <c r="C82" s="50" t="s">
        <v>159</v>
      </c>
      <c r="D82" s="50" t="s">
        <v>160</v>
      </c>
      <c r="E82" s="44">
        <v>4</v>
      </c>
      <c r="F82" s="44">
        <v>1</v>
      </c>
      <c r="G82" s="44">
        <v>0</v>
      </c>
      <c r="H82" s="44">
        <v>0</v>
      </c>
      <c r="I82" s="44">
        <v>4</v>
      </c>
      <c r="J82" s="51">
        <v>5</v>
      </c>
      <c r="K82" s="51">
        <v>6</v>
      </c>
      <c r="L82" s="51">
        <v>6</v>
      </c>
      <c r="M82" s="51">
        <v>0</v>
      </c>
      <c r="N82" s="51">
        <v>0</v>
      </c>
      <c r="O82" s="51">
        <v>0</v>
      </c>
      <c r="P82" s="44">
        <v>5</v>
      </c>
      <c r="Q82" s="44">
        <v>0</v>
      </c>
      <c r="R82" s="44">
        <v>5</v>
      </c>
      <c r="S82" s="44">
        <v>5</v>
      </c>
      <c r="T82" s="51">
        <v>5</v>
      </c>
      <c r="U82" s="51">
        <v>0</v>
      </c>
      <c r="V82" s="51">
        <v>0</v>
      </c>
      <c r="W82" s="51">
        <v>0</v>
      </c>
      <c r="X82" s="44"/>
      <c r="Y82" s="43"/>
      <c r="Z82" s="43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40"/>
    </row>
    <row r="83" spans="1:44" x14ac:dyDescent="0.3">
      <c r="A83" s="53">
        <v>10</v>
      </c>
      <c r="B83" s="48">
        <f>IF(COUNT(E83:AR83)&gt;0,A83/COUNT(E83:AR83),"")</f>
        <v>0.52631578947368418</v>
      </c>
      <c r="C83" s="50" t="s">
        <v>161</v>
      </c>
      <c r="D83" s="50" t="s">
        <v>162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51">
        <v>0</v>
      </c>
      <c r="K83" s="51">
        <v>0</v>
      </c>
      <c r="L83" s="51">
        <v>0</v>
      </c>
      <c r="M83" s="51">
        <v>0</v>
      </c>
      <c r="N83" s="51">
        <v>0</v>
      </c>
      <c r="O83" s="51">
        <v>0</v>
      </c>
      <c r="P83" s="44">
        <v>0</v>
      </c>
      <c r="Q83" s="44">
        <v>0</v>
      </c>
      <c r="R83" s="44">
        <v>0</v>
      </c>
      <c r="S83" s="44">
        <v>0</v>
      </c>
      <c r="T83" s="51">
        <v>0</v>
      </c>
      <c r="U83" s="51">
        <v>0</v>
      </c>
      <c r="V83" s="51">
        <v>0</v>
      </c>
      <c r="W83" s="51">
        <v>0</v>
      </c>
      <c r="X83" s="44"/>
      <c r="Y83" s="43"/>
      <c r="Z83" s="43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40"/>
    </row>
    <row r="84" spans="1:44" x14ac:dyDescent="0.3">
      <c r="A84" s="53">
        <v>10</v>
      </c>
      <c r="B84" s="48">
        <f>IF(COUNT(E84:AR84)&gt;0,A84/COUNT(E84:AR84),"")</f>
        <v>0.52631578947368418</v>
      </c>
      <c r="C84" s="50" t="s">
        <v>163</v>
      </c>
      <c r="D84" s="50" t="s">
        <v>164</v>
      </c>
      <c r="E84" s="44">
        <v>0</v>
      </c>
      <c r="F84" s="44">
        <v>2</v>
      </c>
      <c r="G84" s="44">
        <v>0</v>
      </c>
      <c r="H84" s="44">
        <v>2</v>
      </c>
      <c r="I84" s="44">
        <v>0</v>
      </c>
      <c r="J84" s="51">
        <v>2</v>
      </c>
      <c r="K84" s="51">
        <v>0</v>
      </c>
      <c r="L84" s="51">
        <v>0</v>
      </c>
      <c r="M84" s="51">
        <v>0</v>
      </c>
      <c r="N84" s="51">
        <v>0</v>
      </c>
      <c r="O84" s="51">
        <v>0</v>
      </c>
      <c r="P84" s="44">
        <v>0</v>
      </c>
      <c r="Q84" s="44">
        <v>0</v>
      </c>
      <c r="R84" s="44">
        <v>0</v>
      </c>
      <c r="S84" s="44">
        <v>0</v>
      </c>
      <c r="T84" s="51">
        <v>0</v>
      </c>
      <c r="U84" s="51">
        <v>0</v>
      </c>
      <c r="V84" s="51">
        <v>0</v>
      </c>
      <c r="W84" s="51">
        <v>0</v>
      </c>
      <c r="X84" s="44"/>
      <c r="Y84" s="43"/>
      <c r="Z84" s="43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40"/>
    </row>
    <row r="85" spans="1:44" x14ac:dyDescent="0.3">
      <c r="A85" s="53">
        <f>IF(COUNT(E85:AR85)&gt;0,SUM(E85:AR85),"")</f>
        <v>79</v>
      </c>
      <c r="B85" s="48">
        <f>IF(COUNT(E85:AR85)&gt;0,A85/COUNT(E85:AR85),"")</f>
        <v>4.1578947368421053</v>
      </c>
      <c r="C85" s="50" t="s">
        <v>165</v>
      </c>
      <c r="D85" s="50" t="s">
        <v>166</v>
      </c>
      <c r="E85" s="44">
        <v>4</v>
      </c>
      <c r="F85" s="44">
        <v>8</v>
      </c>
      <c r="G85" s="44">
        <v>6</v>
      </c>
      <c r="H85" s="44">
        <v>2</v>
      </c>
      <c r="I85" s="44">
        <v>6</v>
      </c>
      <c r="J85" s="51">
        <v>6</v>
      </c>
      <c r="K85" s="51">
        <v>6</v>
      </c>
      <c r="L85" s="51">
        <v>6</v>
      </c>
      <c r="M85" s="51">
        <v>0</v>
      </c>
      <c r="N85" s="51">
        <v>0</v>
      </c>
      <c r="O85" s="51">
        <v>4</v>
      </c>
      <c r="P85" s="44">
        <v>0</v>
      </c>
      <c r="Q85" s="44">
        <v>3</v>
      </c>
      <c r="R85" s="44">
        <v>5</v>
      </c>
      <c r="S85" s="44">
        <v>4</v>
      </c>
      <c r="T85" s="51">
        <v>5</v>
      </c>
      <c r="U85" s="51">
        <v>6</v>
      </c>
      <c r="V85" s="51">
        <v>6</v>
      </c>
      <c r="W85" s="51">
        <v>2</v>
      </c>
      <c r="X85" s="44"/>
      <c r="Y85" s="43"/>
      <c r="Z85" s="43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40"/>
    </row>
    <row r="86" spans="1:44" x14ac:dyDescent="0.3">
      <c r="A86" s="53">
        <f>IF(COUNT(E86:AR86)&gt;0,SUM(E86:AR86),"")</f>
        <v>76</v>
      </c>
      <c r="B86" s="48">
        <f>IF(COUNT(E86:AR86)&gt;0,A86/COUNT(E86:AR86),"")</f>
        <v>4</v>
      </c>
      <c r="C86" s="50" t="s">
        <v>167</v>
      </c>
      <c r="D86" s="50" t="s">
        <v>168</v>
      </c>
      <c r="E86" s="44">
        <v>2</v>
      </c>
      <c r="F86" s="44">
        <v>6</v>
      </c>
      <c r="G86" s="44">
        <v>6</v>
      </c>
      <c r="H86" s="44">
        <v>6</v>
      </c>
      <c r="I86" s="44">
        <v>6</v>
      </c>
      <c r="J86" s="51">
        <v>6</v>
      </c>
      <c r="K86" s="51">
        <v>6</v>
      </c>
      <c r="L86" s="51">
        <v>0</v>
      </c>
      <c r="M86" s="51">
        <v>6</v>
      </c>
      <c r="N86" s="51">
        <v>0</v>
      </c>
      <c r="O86" s="51">
        <v>4</v>
      </c>
      <c r="P86" s="44">
        <v>5</v>
      </c>
      <c r="Q86" s="44">
        <v>5</v>
      </c>
      <c r="R86" s="44">
        <v>6</v>
      </c>
      <c r="S86" s="44">
        <v>4</v>
      </c>
      <c r="T86" s="51">
        <v>2</v>
      </c>
      <c r="U86" s="51">
        <v>6</v>
      </c>
      <c r="V86" s="51">
        <v>0</v>
      </c>
      <c r="W86" s="51">
        <v>0</v>
      </c>
      <c r="X86" s="44"/>
      <c r="Y86" s="43"/>
      <c r="Z86" s="43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40"/>
    </row>
    <row r="87" spans="1:44" x14ac:dyDescent="0.3">
      <c r="A87" s="53">
        <f>IF(COUNT(E87:AR87)&gt;0,SUM(E87:AR87),"")</f>
        <v>17</v>
      </c>
      <c r="B87" s="48">
        <f>IF(COUNT(E87:AR87)&gt;0,A87/COUNT(E87:AR87),"")</f>
        <v>0.89473684210526316</v>
      </c>
      <c r="C87" s="50" t="s">
        <v>169</v>
      </c>
      <c r="D87" s="50" t="s">
        <v>170</v>
      </c>
      <c r="E87" s="44">
        <v>1</v>
      </c>
      <c r="F87" s="44">
        <v>0</v>
      </c>
      <c r="G87" s="44">
        <v>0</v>
      </c>
      <c r="H87" s="44">
        <v>0</v>
      </c>
      <c r="I87" s="44">
        <v>0</v>
      </c>
      <c r="J87" s="51">
        <v>4</v>
      </c>
      <c r="K87" s="51">
        <v>2</v>
      </c>
      <c r="L87" s="51">
        <v>0</v>
      </c>
      <c r="M87" s="51">
        <v>0</v>
      </c>
      <c r="N87" s="51">
        <v>0</v>
      </c>
      <c r="O87" s="51">
        <v>0</v>
      </c>
      <c r="P87" s="44">
        <v>0</v>
      </c>
      <c r="Q87" s="44">
        <v>0</v>
      </c>
      <c r="R87" s="44">
        <v>6</v>
      </c>
      <c r="S87" s="44">
        <v>0</v>
      </c>
      <c r="T87" s="51">
        <v>0</v>
      </c>
      <c r="U87" s="51">
        <v>0</v>
      </c>
      <c r="V87" s="51">
        <v>4</v>
      </c>
      <c r="W87" s="51">
        <v>0</v>
      </c>
      <c r="X87" s="44"/>
      <c r="Y87" s="43"/>
      <c r="Z87" s="43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40"/>
    </row>
    <row r="88" spans="1:44" x14ac:dyDescent="0.3">
      <c r="A88" s="53">
        <f t="shared" ref="A88:A90" si="2">IF(COUNT(E88:AR88)&gt;0,SUM(E88:AR88),"")</f>
        <v>59</v>
      </c>
      <c r="B88" s="48">
        <f t="shared" ref="B88:B90" si="3">IF(COUNT(E88:AR88)&gt;0,A88/COUNT(E88:AR88),"")</f>
        <v>3.1052631578947367</v>
      </c>
      <c r="C88" s="50" t="s">
        <v>171</v>
      </c>
      <c r="D88" s="50" t="s">
        <v>172</v>
      </c>
      <c r="E88" s="44">
        <v>2</v>
      </c>
      <c r="F88" s="44">
        <v>0</v>
      </c>
      <c r="G88" s="44">
        <v>0</v>
      </c>
      <c r="H88" s="44">
        <v>4</v>
      </c>
      <c r="I88" s="44">
        <v>4</v>
      </c>
      <c r="J88" s="51">
        <v>6</v>
      </c>
      <c r="K88" s="51">
        <v>6</v>
      </c>
      <c r="L88" s="51">
        <v>2</v>
      </c>
      <c r="M88" s="51">
        <v>0</v>
      </c>
      <c r="N88" s="51">
        <v>0</v>
      </c>
      <c r="O88" s="51">
        <v>0</v>
      </c>
      <c r="P88" s="44">
        <v>5</v>
      </c>
      <c r="Q88" s="44">
        <v>5</v>
      </c>
      <c r="R88" s="44">
        <v>4</v>
      </c>
      <c r="S88" s="44">
        <v>4</v>
      </c>
      <c r="T88" s="51">
        <v>6</v>
      </c>
      <c r="U88" s="51">
        <v>6</v>
      </c>
      <c r="V88" s="51">
        <v>3</v>
      </c>
      <c r="W88" s="51">
        <v>2</v>
      </c>
      <c r="X88" s="44"/>
      <c r="Y88" s="43"/>
      <c r="Z88" s="43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40"/>
    </row>
    <row r="89" spans="1:44" x14ac:dyDescent="0.3">
      <c r="A89" s="53">
        <f t="shared" si="2"/>
        <v>18</v>
      </c>
      <c r="B89" s="48">
        <f t="shared" si="3"/>
        <v>0.94736842105263153</v>
      </c>
      <c r="C89" s="50">
        <v>406512</v>
      </c>
      <c r="D89" s="50" t="s">
        <v>175</v>
      </c>
      <c r="E89" s="83">
        <v>0</v>
      </c>
      <c r="F89" s="83">
        <v>0</v>
      </c>
      <c r="G89" s="83">
        <v>5</v>
      </c>
      <c r="H89" s="83">
        <v>4</v>
      </c>
      <c r="I89" s="83">
        <v>0</v>
      </c>
      <c r="J89" s="84">
        <v>0</v>
      </c>
      <c r="K89" s="84">
        <v>0</v>
      </c>
      <c r="L89" s="84">
        <v>0</v>
      </c>
      <c r="M89" s="84">
        <v>0</v>
      </c>
      <c r="N89" s="84">
        <v>0</v>
      </c>
      <c r="O89" s="84">
        <v>0</v>
      </c>
      <c r="P89" s="83">
        <v>3</v>
      </c>
      <c r="Q89" s="83">
        <v>3</v>
      </c>
      <c r="R89" s="83">
        <v>3</v>
      </c>
      <c r="S89" s="83">
        <v>0</v>
      </c>
      <c r="T89" s="84">
        <v>0</v>
      </c>
      <c r="U89" s="84">
        <v>0</v>
      </c>
      <c r="V89" s="84">
        <v>0</v>
      </c>
      <c r="W89" s="84">
        <v>0</v>
      </c>
      <c r="X89" s="44"/>
      <c r="Y89" s="43"/>
      <c r="Z89" s="43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40"/>
    </row>
    <row r="90" spans="1:44" x14ac:dyDescent="0.3">
      <c r="A90" s="53">
        <f t="shared" si="2"/>
        <v>22</v>
      </c>
      <c r="B90" s="48">
        <f t="shared" si="3"/>
        <v>1.1578947368421053</v>
      </c>
      <c r="C90" s="50">
        <v>341916</v>
      </c>
      <c r="D90" s="50" t="s">
        <v>174</v>
      </c>
      <c r="E90" s="83">
        <v>3</v>
      </c>
      <c r="F90" s="83">
        <v>0</v>
      </c>
      <c r="G90" s="83">
        <v>0</v>
      </c>
      <c r="H90" s="83">
        <v>0</v>
      </c>
      <c r="I90" s="83">
        <v>0</v>
      </c>
      <c r="J90" s="84">
        <v>4</v>
      </c>
      <c r="K90" s="84">
        <v>0</v>
      </c>
      <c r="L90" s="84">
        <v>0</v>
      </c>
      <c r="M90" s="84">
        <v>0</v>
      </c>
      <c r="N90" s="84">
        <v>0</v>
      </c>
      <c r="O90" s="84">
        <v>0</v>
      </c>
      <c r="P90" s="83">
        <v>5</v>
      </c>
      <c r="Q90" s="83">
        <v>0</v>
      </c>
      <c r="R90" s="83">
        <v>2</v>
      </c>
      <c r="S90" s="83">
        <v>0</v>
      </c>
      <c r="T90" s="84">
        <v>2</v>
      </c>
      <c r="U90" s="84">
        <v>2</v>
      </c>
      <c r="V90" s="84">
        <v>2</v>
      </c>
      <c r="W90" s="84">
        <v>2</v>
      </c>
      <c r="X90" s="44" t="s">
        <v>173</v>
      </c>
      <c r="Y90" s="43"/>
      <c r="Z90" s="43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40"/>
    </row>
    <row r="91" spans="1:44" x14ac:dyDescent="0.3">
      <c r="A91" s="49" t="str">
        <f>IF(COUNT(E91:AR91)&gt;0,SUM(E91:AR91),"")</f>
        <v/>
      </c>
      <c r="B91" s="48" t="str">
        <f>IF(COUNT(E91:AR91)&gt;0,A91/COUNT(E91:AR91),"")</f>
        <v/>
      </c>
      <c r="C91" s="37"/>
      <c r="D91" s="37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</row>
    <row r="92" spans="1:44" x14ac:dyDescent="0.3">
      <c r="A92" s="49">
        <f>IF(COUNT(E92:AR92)&gt;0,SUM(E92:AR92),"")</f>
        <v>775.50080479953192</v>
      </c>
      <c r="B92" s="48">
        <f>IF(COUNT(E92:AR92)&gt;0,A92/COUNT(E92:AR92),"")</f>
        <v>40.815831831554313</v>
      </c>
      <c r="C92" s="45"/>
      <c r="D92" s="45"/>
      <c r="E92" s="52">
        <f>AVERAGE(E19:E89)/E$16*100</f>
        <v>54.411764705882348</v>
      </c>
      <c r="F92" s="52">
        <f>AVERAGE(F19:F89)/F$16*100</f>
        <v>33.82352941176471</v>
      </c>
      <c r="G92" s="52">
        <f>AVERAGE(G19:G89)/G$16*100</f>
        <v>23.774509803921571</v>
      </c>
      <c r="H92" s="52">
        <f>AVERAGE(H19:H89)/H$16*100</f>
        <v>53.431372549019606</v>
      </c>
      <c r="I92" s="52">
        <f>AVERAGE(I19:I89)/I$16*100</f>
        <v>49.264705882352942</v>
      </c>
      <c r="J92" s="52">
        <f>AVERAGE(J19:J89)/J$16*100</f>
        <v>79.656862745098039</v>
      </c>
      <c r="K92" s="52">
        <f>AVERAGE(K19:K89)/K$16*100</f>
        <v>61.764705882352942</v>
      </c>
      <c r="L92" s="52">
        <f>AVERAGE(L19:L89)/L$16*100</f>
        <v>22.058823529411764</v>
      </c>
      <c r="M92" s="52">
        <f>AVERAGE(M19:M89)/M$16*100</f>
        <v>17.401960784313726</v>
      </c>
      <c r="N92" s="52">
        <f>AVERAGE(N19:N89)/N$16*100</f>
        <v>5.8823529411764701</v>
      </c>
      <c r="O92" s="52">
        <f>AVERAGE(O19:O89)/O$16*100</f>
        <v>28.676470588235293</v>
      </c>
      <c r="P92" s="52">
        <f>AVERAGE(P19:P89)/P$16*100</f>
        <v>76.47058823529413</v>
      </c>
      <c r="Q92" s="52">
        <f>AVERAGE(Q19:Q89)/Q$16*100</f>
        <v>17.941176470588236</v>
      </c>
      <c r="R92" s="52">
        <f>AVERAGE(R19:R89)/R$16*100</f>
        <v>98.161764705882348</v>
      </c>
      <c r="S92" s="52">
        <f>AVERAGE(S19:S89)/S$16*100</f>
        <v>38.725490196078432</v>
      </c>
      <c r="T92" s="52">
        <f>AVERAGE(T19:T89)/T$16*100</f>
        <v>27.696078431372552</v>
      </c>
      <c r="U92" s="52">
        <f>AVERAGE(U19:U89)/U$16*100</f>
        <v>39.950980392156858</v>
      </c>
      <c r="V92" s="52">
        <f>AVERAGE(V19:V89)/V$16*100</f>
        <v>24.019607843137255</v>
      </c>
      <c r="W92" s="52">
        <f>AVERAGE(W19:W89)/W$16*100</f>
        <v>22.388059701492537</v>
      </c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</row>
    <row r="93" spans="1:44" x14ac:dyDescent="0.3">
      <c r="A93" s="49" t="str">
        <f>IF(COUNT(E93:AR93)&gt;0,SUM(E93:AR93),"")</f>
        <v/>
      </c>
      <c r="B93" s="48" t="str">
        <f>IF(COUNT(E93:AR93)&gt;0,A93/COUNT(E93:AR93),"")</f>
        <v/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</row>
    <row r="94" spans="1:44" x14ac:dyDescent="0.3">
      <c r="A94" s="49">
        <f>COUNTIF(A19:A90,"&gt;=55")/COUNTIF(A19:A90,"&gt;=0")*100</f>
        <v>31.884057971014489</v>
      </c>
      <c r="B94" s="48" t="str">
        <f>IF(COUNT(E94:AR94)&gt;0,A94/COUNT(E94:AR94),"")</f>
        <v/>
      </c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</row>
    <row r="95" spans="1:44" x14ac:dyDescent="0.3">
      <c r="A95" s="49" t="str">
        <f t="shared" ref="A95:A115" si="4">IF(COUNT(E95:AR95)&gt;0,SUM(E95:AR95),"")</f>
        <v/>
      </c>
      <c r="B95" s="48" t="str">
        <f>IF(COUNT(E95:AR95)&gt;0,A95/COUNT(E95:AR95),"")</f>
        <v/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</row>
    <row r="96" spans="1:44" x14ac:dyDescent="0.3">
      <c r="A96" s="49" t="str">
        <f t="shared" si="4"/>
        <v/>
      </c>
      <c r="B96" s="48" t="str">
        <f>IF(COUNT(E96:AR96)&gt;0,A96/COUNT(E96:AR96),"")</f>
        <v/>
      </c>
      <c r="C96" s="37"/>
      <c r="D96" s="37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</row>
    <row r="97" spans="1:44" x14ac:dyDescent="0.3">
      <c r="A97" s="49" t="str">
        <f t="shared" si="4"/>
        <v/>
      </c>
      <c r="B97" s="48" t="str">
        <f>IF(COUNT(E97:AR97)&gt;0,A97/COUNT(E97:AR97),"")</f>
        <v/>
      </c>
      <c r="C97" s="37"/>
      <c r="D97" s="37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x14ac:dyDescent="0.3">
      <c r="A98" s="49" t="str">
        <f t="shared" si="4"/>
        <v/>
      </c>
      <c r="B98" s="48" t="str">
        <f>IF(COUNT(E98:AR98)&gt;0,A98/COUNT(E98:AR98),"")</f>
        <v/>
      </c>
      <c r="C98" s="37"/>
      <c r="D98" s="37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</row>
    <row r="99" spans="1:44" x14ac:dyDescent="0.3">
      <c r="A99" s="49" t="str">
        <f t="shared" si="4"/>
        <v/>
      </c>
      <c r="B99" s="48" t="str">
        <f>IF(COUNT(E99:AR99)&gt;0,A99/COUNT(E99:AR99),"")</f>
        <v/>
      </c>
      <c r="C99" s="37"/>
      <c r="D99" s="37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</row>
    <row r="100" spans="1:44" x14ac:dyDescent="0.3">
      <c r="A100" s="49" t="str">
        <f t="shared" si="4"/>
        <v/>
      </c>
      <c r="B100" s="48" t="str">
        <f>IF(COUNT(E100:AR100)&gt;0,A100/COUNT(E100:AR100),"")</f>
        <v/>
      </c>
      <c r="C100" s="37"/>
      <c r="D100" s="37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</row>
    <row r="101" spans="1:44" x14ac:dyDescent="0.3">
      <c r="A101" s="49" t="str">
        <f t="shared" si="4"/>
        <v/>
      </c>
      <c r="B101" s="48" t="str">
        <f>IF(COUNT(E101:AR101)&gt;0,A101/COUNT(E101:AR101),"")</f>
        <v/>
      </c>
      <c r="C101" s="37"/>
      <c r="D101" s="37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</row>
    <row r="102" spans="1:44" x14ac:dyDescent="0.3">
      <c r="A102" s="49" t="str">
        <f t="shared" si="4"/>
        <v/>
      </c>
      <c r="B102" s="48" t="str">
        <f>IF(COUNT(E102:AR102)&gt;0,A102/COUNT(E102:AR102),"")</f>
        <v/>
      </c>
      <c r="C102" s="37"/>
      <c r="D102" s="37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</row>
    <row r="103" spans="1:44" x14ac:dyDescent="0.3">
      <c r="A103" s="49" t="str">
        <f t="shared" si="4"/>
        <v/>
      </c>
      <c r="B103" s="48" t="str">
        <f>IF(COUNT(E103:AR103)&gt;0,A103/COUNT(E103:AR103),"")</f>
        <v/>
      </c>
      <c r="C103" s="37"/>
      <c r="D103" s="37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</row>
    <row r="104" spans="1:44" x14ac:dyDescent="0.3">
      <c r="A104" s="49" t="str">
        <f t="shared" si="4"/>
        <v/>
      </c>
      <c r="B104" s="48" t="str">
        <f>IF(COUNT(E104:AR104)&gt;0,A104/COUNT(E104:AR104),"")</f>
        <v/>
      </c>
      <c r="C104" s="37"/>
      <c r="D104" s="37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</row>
    <row r="105" spans="1:44" x14ac:dyDescent="0.3">
      <c r="A105" s="49" t="str">
        <f t="shared" si="4"/>
        <v/>
      </c>
      <c r="B105" s="48" t="str">
        <f>IF(COUNT(E105:AR105)&gt;0,A105/COUNT(E105:AR105),"")</f>
        <v/>
      </c>
      <c r="C105" s="37"/>
      <c r="D105" s="37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</row>
    <row r="106" spans="1:44" x14ac:dyDescent="0.3">
      <c r="A106" s="49" t="str">
        <f t="shared" si="4"/>
        <v/>
      </c>
      <c r="B106" s="48" t="str">
        <f>IF(COUNT(E106:AR106)&gt;0,A106/COUNT(E106:AR106),"")</f>
        <v/>
      </c>
      <c r="C106" s="37"/>
      <c r="D106" s="37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</row>
    <row r="107" spans="1:44" x14ac:dyDescent="0.3">
      <c r="A107" s="49" t="str">
        <f t="shared" si="4"/>
        <v/>
      </c>
      <c r="B107" s="48" t="str">
        <f>IF(COUNT(E107:AR107)&gt;0,A107/COUNT(E107:AR107),"")</f>
        <v/>
      </c>
      <c r="C107" s="37"/>
      <c r="D107" s="37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</row>
    <row r="108" spans="1:44" x14ac:dyDescent="0.3">
      <c r="A108" s="49" t="str">
        <f t="shared" si="4"/>
        <v/>
      </c>
      <c r="B108" s="48" t="str">
        <f>IF(COUNT(E108:AR108)&gt;0,A108/COUNT(E108:AR108),"")</f>
        <v/>
      </c>
      <c r="C108" s="37"/>
      <c r="D108" s="37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</row>
    <row r="109" spans="1:44" x14ac:dyDescent="0.3">
      <c r="A109" s="49" t="str">
        <f t="shared" si="4"/>
        <v/>
      </c>
      <c r="B109" s="48" t="str">
        <f>IF(COUNT(E109:AR109)&gt;0,A109/COUNT(E109:AR109),"")</f>
        <v/>
      </c>
      <c r="C109" s="37"/>
      <c r="D109" s="37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</row>
    <row r="110" spans="1:44" x14ac:dyDescent="0.3">
      <c r="A110" s="49" t="str">
        <f t="shared" si="4"/>
        <v/>
      </c>
      <c r="B110" s="48" t="str">
        <f>IF(COUNT(E110:AR110)&gt;0,A110/COUNT(E110:AR110),"")</f>
        <v/>
      </c>
      <c r="C110" s="37"/>
      <c r="D110" s="37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</row>
    <row r="111" spans="1:44" x14ac:dyDescent="0.3">
      <c r="A111" s="49" t="str">
        <f t="shared" si="4"/>
        <v/>
      </c>
      <c r="B111" s="48" t="str">
        <f>IF(COUNT(E111:AR111)&gt;0,A111/COUNT(E111:AR111),"")</f>
        <v/>
      </c>
      <c r="C111" s="37"/>
      <c r="D111" s="37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</row>
    <row r="112" spans="1:44" x14ac:dyDescent="0.3">
      <c r="A112" s="49" t="str">
        <f t="shared" si="4"/>
        <v/>
      </c>
      <c r="B112" s="48" t="str">
        <f>IF(COUNT(E112:AR112)&gt;0,A112/COUNT(E112:AR112),"")</f>
        <v/>
      </c>
      <c r="C112" s="37"/>
      <c r="D112" s="37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</row>
    <row r="113" spans="1:44" x14ac:dyDescent="0.3">
      <c r="A113" s="49" t="str">
        <f t="shared" si="4"/>
        <v/>
      </c>
      <c r="B113" s="48" t="str">
        <f>IF(COUNT(E113:AR113)&gt;0,A113/COUNT(E113:AR113),"")</f>
        <v/>
      </c>
      <c r="C113" s="37"/>
      <c r="D113" s="37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</row>
    <row r="114" spans="1:44" x14ac:dyDescent="0.3">
      <c r="A114" s="49" t="str">
        <f t="shared" si="4"/>
        <v/>
      </c>
      <c r="B114" s="48" t="str">
        <f>IF(COUNT(E114:AR114)&gt;0,A114/COUNT(E114:AR114),"")</f>
        <v/>
      </c>
      <c r="C114" s="37"/>
      <c r="D114" s="37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</row>
    <row r="115" spans="1:44" x14ac:dyDescent="0.3">
      <c r="A115" s="49" t="str">
        <f t="shared" si="4"/>
        <v/>
      </c>
      <c r="B115" s="48" t="str">
        <f>IF(COUNT(E115:AR115)&gt;0,A115/COUNT(E115:AR115),"")</f>
        <v/>
      </c>
      <c r="C115" s="37"/>
      <c r="D115" s="37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</row>
  </sheetData>
  <mergeCells count="6">
    <mergeCell ref="E8:H8"/>
    <mergeCell ref="A1:D3"/>
    <mergeCell ref="E4:H4"/>
    <mergeCell ref="E5:H5"/>
    <mergeCell ref="E6:H6"/>
    <mergeCell ref="E7:H7"/>
  </mergeCells>
  <conditionalFormatting sqref="E14:AR14">
    <cfRule type="cellIs" dxfId="12" priority="1" stopIfTrue="1" operator="less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24"/>
  <sheetViews>
    <sheetView topLeftCell="A10" workbookViewId="0">
      <selection activeCell="P6" sqref="P6"/>
    </sheetView>
  </sheetViews>
  <sheetFormatPr defaultRowHeight="14.4" x14ac:dyDescent="0.3"/>
  <sheetData>
    <row r="1" spans="1:44" x14ac:dyDescent="0.3">
      <c r="A1" s="56" t="s">
        <v>0</v>
      </c>
      <c r="B1" s="56"/>
      <c r="C1" s="56"/>
      <c r="D1" s="57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ht="15.6" x14ac:dyDescent="0.3">
      <c r="A2" s="58"/>
      <c r="B2" s="58"/>
      <c r="C2" s="58"/>
      <c r="D2" s="59"/>
      <c r="E2" s="3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3">
      <c r="A3" s="60"/>
      <c r="B3" s="60"/>
      <c r="C3" s="60"/>
      <c r="D3" s="6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3">
      <c r="A4" s="4" t="s">
        <v>16</v>
      </c>
      <c r="B4" s="5"/>
      <c r="C4" s="5"/>
      <c r="D4" s="6"/>
      <c r="E4" s="72" t="str">
        <f>IF(Scores!E4="","",IF(Scores!E4=Scores!E4,Scores!E4))</f>
        <v>FMW</v>
      </c>
      <c r="F4" s="73"/>
      <c r="G4" s="73"/>
      <c r="H4" s="7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3">
      <c r="A5" s="4" t="s">
        <v>4</v>
      </c>
      <c r="B5" s="5"/>
      <c r="C5" s="5"/>
      <c r="D5" s="6"/>
      <c r="E5" s="72" t="str">
        <f>IF(Scores!E5="","",IF(Scores!E5=Scores!E5,Scores!E5))</f>
        <v>KW&amp;MBW</v>
      </c>
      <c r="F5" s="73"/>
      <c r="G5" s="73"/>
      <c r="H5" s="73"/>
      <c r="I5" s="1"/>
      <c r="J5" s="18"/>
      <c r="K5" s="74" t="s">
        <v>17</v>
      </c>
      <c r="L5" s="75"/>
      <c r="M5" s="76"/>
      <c r="N5" s="19">
        <f>IF(Scores!E11="","",(Scores!E11/(Scores!E11-1))*(1-((SUM(E23:EX23))/C23)))</f>
        <v>0.97222128076368308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3">
      <c r="A6" s="4" t="s">
        <v>5</v>
      </c>
      <c r="B6" s="5"/>
      <c r="C6" s="5"/>
      <c r="D6" s="6"/>
      <c r="E6" s="72" t="str">
        <f>IF(Scores!E6="","",IF(Scores!E6=Scores!E6,Scores!E6))</f>
        <v>STA</v>
      </c>
      <c r="F6" s="73"/>
      <c r="G6" s="73"/>
      <c r="H6" s="73"/>
      <c r="I6" s="2"/>
      <c r="J6" s="2"/>
      <c r="K6" s="74" t="s">
        <v>18</v>
      </c>
      <c r="L6" s="75"/>
      <c r="M6" s="76"/>
      <c r="N6" s="19">
        <f>IF(Scores!E11&lt;&gt;"",C24*SQRT(1-N5),"")</f>
        <v>14.957790770579384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x14ac:dyDescent="0.3">
      <c r="A7" s="4" t="s">
        <v>6</v>
      </c>
      <c r="B7" s="5"/>
      <c r="C7" s="5"/>
      <c r="D7" s="6"/>
      <c r="E7" s="77" t="str">
        <f>IF(Scores!E7="","",IF(Scores!E7=Scores!E7,Scores!E7))</f>
        <v>Deel 1; 1e kans</v>
      </c>
      <c r="F7" s="78"/>
      <c r="G7" s="78"/>
      <c r="H7" s="79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x14ac:dyDescent="0.3">
      <c r="A8" s="4" t="s">
        <v>7</v>
      </c>
      <c r="B8" s="5"/>
      <c r="C8" s="5"/>
      <c r="D8" s="6"/>
      <c r="E8" s="80">
        <f>IF(Scores!E8="","",IF(Scores!E8=Scores!E8,Scores!E8))</f>
        <v>44722</v>
      </c>
      <c r="F8" s="81"/>
      <c r="G8" s="81"/>
      <c r="H8" s="8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x14ac:dyDescent="0.3">
      <c r="A9" s="7"/>
      <c r="B9" s="7"/>
      <c r="C9" s="7"/>
      <c r="D9" s="8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x14ac:dyDescent="0.3">
      <c r="A10" s="4" t="s">
        <v>8</v>
      </c>
      <c r="B10" s="5"/>
      <c r="C10" s="5"/>
      <c r="D10" s="6"/>
      <c r="E10" s="20">
        <f>IF(Scores!E10="","",IF(Scores!E10=Scores!E10,Scores!E10))</f>
        <v>72</v>
      </c>
      <c r="F10" s="2"/>
      <c r="G10" s="2" t="s">
        <v>28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3">
      <c r="A11" s="4" t="s">
        <v>9</v>
      </c>
      <c r="B11" s="5"/>
      <c r="C11" s="5"/>
      <c r="D11" s="6"/>
      <c r="E11" s="20">
        <f>IF(Scores!E11="","",IF(Scores!E11=Scores!E11,Scores!E11))</f>
        <v>19</v>
      </c>
      <c r="F11" s="2"/>
      <c r="G11" s="2" t="s">
        <v>29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x14ac:dyDescent="0.3">
      <c r="A13" s="2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x14ac:dyDescent="0.3">
      <c r="A14" s="22"/>
      <c r="B14" s="23"/>
      <c r="C14" s="24" t="s">
        <v>12</v>
      </c>
      <c r="D14" s="12" t="s">
        <v>10</v>
      </c>
      <c r="E14" s="13">
        <f>IF(Scores!E14="","",IF(Scores!E14=Scores!E14,Scores!E14))</f>
        <v>1</v>
      </c>
      <c r="F14" s="13">
        <f>IF(Scores!F14="","",IF(Scores!F14=Scores!F14,Scores!F14))</f>
        <v>2</v>
      </c>
      <c r="G14" s="13">
        <f>IF(Scores!G14="","",IF(Scores!G14=Scores!G14,Scores!G14))</f>
        <v>3</v>
      </c>
      <c r="H14" s="13">
        <f>IF(Scores!H14="","",IF(Scores!H14=Scores!H14,Scores!H14))</f>
        <v>4</v>
      </c>
      <c r="I14" s="13">
        <f>IF(Scores!I14="","",IF(Scores!I14=Scores!I14,Scores!I14))</f>
        <v>5</v>
      </c>
      <c r="J14" s="13">
        <f>IF(Scores!J14="","",IF(Scores!J14=Scores!J14,Scores!J14))</f>
        <v>6</v>
      </c>
      <c r="K14" s="13">
        <f>IF(Scores!K14="","",IF(Scores!K14=Scores!K14,Scores!K14))</f>
        <v>7</v>
      </c>
      <c r="L14" s="13">
        <f>IF(Scores!L14="","",IF(Scores!L14=Scores!L14,Scores!L14))</f>
        <v>8</v>
      </c>
      <c r="M14" s="13">
        <f>IF(Scores!M14="","",IF(Scores!M14=Scores!M14,Scores!M14))</f>
        <v>9</v>
      </c>
      <c r="N14" s="13">
        <f>IF(Scores!N14="","",IF(Scores!N14=Scores!N14,Scores!N14))</f>
        <v>10</v>
      </c>
      <c r="O14" s="13">
        <f>IF(Scores!O14="","",IF(Scores!O14=Scores!O14,Scores!O14))</f>
        <v>11</v>
      </c>
      <c r="P14" s="13">
        <f>IF(Scores!P14="","",IF(Scores!P14=Scores!P14,Scores!P14))</f>
        <v>12</v>
      </c>
      <c r="Q14" s="13">
        <f>IF(Scores!Q14="","",IF(Scores!Q14=Scores!Q14,Scores!Q14))</f>
        <v>13</v>
      </c>
      <c r="R14" s="13">
        <f>IF(Scores!R14="","",IF(Scores!R14=Scores!R14,Scores!R14))</f>
        <v>14</v>
      </c>
      <c r="S14" s="13">
        <f>IF(Scores!S14="","",IF(Scores!S14=Scores!S14,Scores!S14))</f>
        <v>15</v>
      </c>
      <c r="T14" s="13">
        <f>IF(Scores!T14="","",IF(Scores!T14=Scores!T14,Scores!T14))</f>
        <v>16</v>
      </c>
      <c r="U14" s="13">
        <f>IF(Scores!U14="","",IF(Scores!U14=Scores!U14,Scores!U14))</f>
        <v>17</v>
      </c>
      <c r="V14" s="13">
        <f>IF(Scores!V14="","",IF(Scores!V14=Scores!V14,Scores!V14))</f>
        <v>18</v>
      </c>
      <c r="W14" s="13">
        <f>IF(Scores!W14="","",IF(Scores!W14=Scores!W14,Scores!W14))</f>
        <v>19</v>
      </c>
      <c r="X14" s="13" t="str">
        <f>IF(Scores!X14="","",IF(Scores!X14=Scores!X14,Scores!X14))</f>
        <v/>
      </c>
      <c r="Y14" s="13" t="str">
        <f>IF(Scores!Y14="","",IF(Scores!Y14=Scores!Y14,Scores!Y14))</f>
        <v/>
      </c>
      <c r="Z14" s="13" t="str">
        <f>IF(Scores!Z14="","",IF(Scores!Z14=Scores!Z14,Scores!Z14))</f>
        <v/>
      </c>
      <c r="AA14" s="13" t="str">
        <f>IF(Scores!AA14="","",IF(Scores!AA14=Scores!AA14,Scores!AA14))</f>
        <v/>
      </c>
      <c r="AB14" s="13" t="str">
        <f>IF(Scores!AB14="","",IF(Scores!AB14=Scores!AB14,Scores!AB14))</f>
        <v/>
      </c>
      <c r="AC14" s="13" t="str">
        <f>IF(Scores!AC14="","",IF(Scores!AC14=Scores!AC14,Scores!AC14))</f>
        <v/>
      </c>
      <c r="AD14" s="13" t="str">
        <f>IF(Scores!AD14="","",IF(Scores!AD14=Scores!AD14,Scores!AD14))</f>
        <v/>
      </c>
      <c r="AE14" s="13" t="str">
        <f>IF(Scores!AE14="","",IF(Scores!AE14=Scores!AE14,Scores!AE14))</f>
        <v/>
      </c>
      <c r="AF14" s="13" t="str">
        <f>IF(Scores!AF14="","",IF(Scores!AF14=Scores!AF14,Scores!AF14))</f>
        <v/>
      </c>
      <c r="AG14" s="13" t="str">
        <f>IF(Scores!AG14="","",IF(Scores!AG14=Scores!AG14,Scores!AG14))</f>
        <v/>
      </c>
      <c r="AH14" s="13" t="str">
        <f>IF(Scores!AH14="","",IF(Scores!AH14=Scores!AH14,Scores!AH14))</f>
        <v/>
      </c>
      <c r="AI14" s="13" t="str">
        <f>IF(Scores!AI14="","",IF(Scores!AI14=Scores!AI14,Scores!AI14))</f>
        <v/>
      </c>
      <c r="AJ14" s="13" t="str">
        <f>IF(Scores!AJ14="","",IF(Scores!AJ14=Scores!AJ14,Scores!AJ14))</f>
        <v/>
      </c>
      <c r="AK14" s="13" t="str">
        <f>IF(Scores!AK14="","",IF(Scores!AK14=Scores!AK14,Scores!AK14))</f>
        <v/>
      </c>
      <c r="AL14" s="13" t="str">
        <f>IF(Scores!AL14="","",IF(Scores!AL14=Scores!AL14,Scores!AL14))</f>
        <v/>
      </c>
      <c r="AM14" s="13" t="str">
        <f>IF(Scores!AM14="","",IF(Scores!AM14=Scores!AM14,Scores!AM14))</f>
        <v/>
      </c>
      <c r="AN14" s="13" t="str">
        <f>IF(Scores!AN14="","",IF(Scores!AN14=Scores!AN14,Scores!AN14))</f>
        <v/>
      </c>
      <c r="AO14" s="13" t="str">
        <f>IF(Scores!AO14="","",IF(Scores!AO14=Scores!AO14,Scores!AO14))</f>
        <v/>
      </c>
      <c r="AP14" s="13" t="str">
        <f>IF(Scores!AP14="","",IF(Scores!AP14=Scores!AP14,Scores!AP14))</f>
        <v/>
      </c>
      <c r="AQ14" s="13" t="str">
        <f>IF(Scores!AQ14="","",IF(Scores!AQ14=Scores!AQ14,Scores!AQ14))</f>
        <v/>
      </c>
      <c r="AR14" s="13" t="str">
        <f>IF(Scores!AR14="","",IF(Scores!AR14=Scores!AR14,Scores!AR14))</f>
        <v/>
      </c>
    </row>
    <row r="15" spans="1:44" x14ac:dyDescent="0.3">
      <c r="A15" s="68" t="s">
        <v>19</v>
      </c>
      <c r="B15" s="69"/>
      <c r="C15" s="25">
        <f>IF(Scores!E14&lt;&gt;"",MAX(Scores!A19:A115),"")</f>
        <v>775.50080479953192</v>
      </c>
      <c r="D15" s="2"/>
      <c r="E15" s="26">
        <f>IF(Scores!E$14&lt;&gt;"",MAX(Scores!E19:E115),"")</f>
        <v>54.411764705882348</v>
      </c>
      <c r="F15" s="26">
        <f>IF(Scores!F$14&lt;&gt;"",MAX(Scores!F19:F115),"")</f>
        <v>33.82352941176471</v>
      </c>
      <c r="G15" s="26">
        <f>IF(Scores!G$14&lt;&gt;"",MAX(Scores!G19:G115),"")</f>
        <v>23.774509803921571</v>
      </c>
      <c r="H15" s="26">
        <f>IF(Scores!H$14&lt;&gt;"",MAX(Scores!H19:H115),"")</f>
        <v>53.431372549019606</v>
      </c>
      <c r="I15" s="26">
        <f>IF(Scores!I$14&lt;&gt;"",MAX(Scores!I19:I115),"")</f>
        <v>49.264705882352942</v>
      </c>
      <c r="J15" s="26">
        <f>IF(Scores!J$14&lt;&gt;"",MAX(Scores!J19:J115),"")</f>
        <v>79.656862745098039</v>
      </c>
      <c r="K15" s="26">
        <f>IF(Scores!K$14&lt;&gt;"",MAX(Scores!K19:K115),"")</f>
        <v>61.764705882352942</v>
      </c>
      <c r="L15" s="26">
        <f>IF(Scores!L$14&lt;&gt;"",MAX(Scores!L19:L115),"")</f>
        <v>22.058823529411764</v>
      </c>
      <c r="M15" s="26">
        <f>IF(Scores!M$14&lt;&gt;"",MAX(Scores!M19:M115),"")</f>
        <v>17.401960784313726</v>
      </c>
      <c r="N15" s="26">
        <f>IF(Scores!N$14&lt;&gt;"",MAX(Scores!N19:N115),"")</f>
        <v>5.8823529411764701</v>
      </c>
      <c r="O15" s="26">
        <f>IF(Scores!O$14&lt;&gt;"",MAX(Scores!O19:O115),"")</f>
        <v>28.676470588235293</v>
      </c>
      <c r="P15" s="26">
        <f>IF(Scores!P$14&lt;&gt;"",MAX(Scores!P19:P115),"")</f>
        <v>76.47058823529413</v>
      </c>
      <c r="Q15" s="26">
        <f>IF(Scores!Q$14&lt;&gt;"",MAX(Scores!Q19:Q115),"")</f>
        <v>17.941176470588236</v>
      </c>
      <c r="R15" s="26">
        <f>IF(Scores!R$14&lt;&gt;"",MAX(Scores!R19:R115),"")</f>
        <v>98.161764705882348</v>
      </c>
      <c r="S15" s="26">
        <f>IF(Scores!S$14&lt;&gt;"",MAX(Scores!S19:S115),"")</f>
        <v>38.725490196078432</v>
      </c>
      <c r="T15" s="26">
        <f>IF(Scores!T$14&lt;&gt;"",MAX(Scores!T19:T115),"")</f>
        <v>27.696078431372552</v>
      </c>
      <c r="U15" s="26">
        <f>IF(Scores!U$14&lt;&gt;"",MAX(Scores!U19:U115),"")</f>
        <v>39.950980392156858</v>
      </c>
      <c r="V15" s="26">
        <f>IF(Scores!V$14&lt;&gt;"",MAX(Scores!V19:V115),"")</f>
        <v>24.019607843137255</v>
      </c>
      <c r="W15" s="26">
        <f>IF(Scores!W$14&lt;&gt;"",MAX(Scores!W19:W115),"")</f>
        <v>22.388059701492537</v>
      </c>
      <c r="X15" s="26" t="str">
        <f>IF(Scores!X$14&lt;&gt;"",MAX(Scores!X19:X115),"")</f>
        <v/>
      </c>
      <c r="Y15" s="26" t="str">
        <f>IF(Scores!Y$14&lt;&gt;"",MAX(Scores!Y19:Y115),"")</f>
        <v/>
      </c>
      <c r="Z15" s="26" t="str">
        <f>IF(Scores!Z$14&lt;&gt;"",MAX(Scores!Z19:Z115),"")</f>
        <v/>
      </c>
      <c r="AA15" s="26" t="str">
        <f>IF(Scores!AA$14&lt;&gt;"",MAX(Scores!AA19:AA115),"")</f>
        <v/>
      </c>
      <c r="AB15" s="26" t="str">
        <f>IF(Scores!AB$14&lt;&gt;"",MAX(Scores!AB19:AB115),"")</f>
        <v/>
      </c>
      <c r="AC15" s="26" t="str">
        <f>IF(Scores!AC$14&lt;&gt;"",MAX(Scores!AC19:AC115),"")</f>
        <v/>
      </c>
      <c r="AD15" s="26" t="str">
        <f>IF(Scores!AD$14&lt;&gt;"",MAX(Scores!AD19:AD115),"")</f>
        <v/>
      </c>
      <c r="AE15" s="26" t="str">
        <f>IF(Scores!AE$14&lt;&gt;"",MAX(Scores!AE19:AE115),"")</f>
        <v/>
      </c>
      <c r="AF15" s="26" t="str">
        <f>IF(Scores!AF$14&lt;&gt;"",MAX(Scores!AF19:AF115),"")</f>
        <v/>
      </c>
      <c r="AG15" s="26" t="str">
        <f>IF(Scores!AG$14&lt;&gt;"",MAX(Scores!AG19:AG115),"")</f>
        <v/>
      </c>
      <c r="AH15" s="26" t="str">
        <f>IF(Scores!AH$14&lt;&gt;"",MAX(Scores!AH19:AH115),"")</f>
        <v/>
      </c>
      <c r="AI15" s="26" t="str">
        <f>IF(Scores!AI$14&lt;&gt;"",MAX(Scores!AI19:AI115),"")</f>
        <v/>
      </c>
      <c r="AJ15" s="26" t="str">
        <f>IF(Scores!AJ$14&lt;&gt;"",MAX(Scores!AJ19:AJ115),"")</f>
        <v/>
      </c>
      <c r="AK15" s="26" t="str">
        <f>IF(Scores!AK$14&lt;&gt;"",MAX(Scores!AK19:AK115),"")</f>
        <v/>
      </c>
      <c r="AL15" s="26" t="str">
        <f>IF(Scores!AL$14&lt;&gt;"",MAX(Scores!AL19:AL115),"")</f>
        <v/>
      </c>
      <c r="AM15" s="26" t="str">
        <f>IF(Scores!AM$14&lt;&gt;"",MAX(Scores!AM19:AM115),"")</f>
        <v/>
      </c>
      <c r="AN15" s="26" t="str">
        <f>IF(Scores!AN$14&lt;&gt;"",MAX(Scores!AN19:AN115),"")</f>
        <v/>
      </c>
      <c r="AO15" s="26" t="str">
        <f>IF(Scores!AO$14&lt;&gt;"",MAX(Scores!AO19:AO115),"")</f>
        <v/>
      </c>
      <c r="AP15" s="26" t="str">
        <f>IF(Scores!AP$14&lt;&gt;"",MAX(Scores!AP19:AP115),"")</f>
        <v/>
      </c>
      <c r="AQ15" s="26" t="str">
        <f>IF(Scores!AQ$14&lt;&gt;"",MAX(Scores!AQ19:AQ115),"")</f>
        <v/>
      </c>
      <c r="AR15" s="26" t="str">
        <f>IF(Scores!AR$14&lt;&gt;"",MAX(Scores!AR19:AR115),"")</f>
        <v/>
      </c>
    </row>
    <row r="16" spans="1:44" x14ac:dyDescent="0.3">
      <c r="A16" s="68" t="s">
        <v>20</v>
      </c>
      <c r="B16" s="69"/>
      <c r="C16" s="25">
        <f>IF(Scores!E14&lt;&gt;"",MIN(Scores!A19:A115),"")</f>
        <v>10</v>
      </c>
      <c r="D16" s="2"/>
      <c r="E16" s="27">
        <f>IF(Scores!E$14&lt;&gt;"",MIN(Scores!E19:E115),"")</f>
        <v>0</v>
      </c>
      <c r="F16" s="27">
        <f>IF(Scores!F$14&lt;&gt;"",MIN(Scores!F19:F115),"")</f>
        <v>0</v>
      </c>
      <c r="G16" s="27">
        <f>IF(Scores!G$14&lt;&gt;"",MIN(Scores!G19:G115),"")</f>
        <v>0</v>
      </c>
      <c r="H16" s="27">
        <f>IF(Scores!H$14&lt;&gt;"",MIN(Scores!H19:H115),"")</f>
        <v>0</v>
      </c>
      <c r="I16" s="27">
        <f>IF(Scores!I$14&lt;&gt;"",MIN(Scores!I19:I115),"")</f>
        <v>0</v>
      </c>
      <c r="J16" s="27">
        <f>IF(Scores!J$14&lt;&gt;"",MIN(Scores!J19:J115),"")</f>
        <v>0</v>
      </c>
      <c r="K16" s="27">
        <f>IF(Scores!K$14&lt;&gt;"",MIN(Scores!K19:K115),"")</f>
        <v>0</v>
      </c>
      <c r="L16" s="27">
        <f>IF(Scores!L$14&lt;&gt;"",MIN(Scores!L19:L115),"")</f>
        <v>0</v>
      </c>
      <c r="M16" s="27">
        <f>IF(Scores!M$14&lt;&gt;"",MIN(Scores!M19:M115),"")</f>
        <v>0</v>
      </c>
      <c r="N16" s="27">
        <f>IF(Scores!N$14&lt;&gt;"",MIN(Scores!N19:N115),"")</f>
        <v>0</v>
      </c>
      <c r="O16" s="27">
        <f>IF(Scores!O$14&lt;&gt;"",MIN(Scores!O19:O115),"")</f>
        <v>0</v>
      </c>
      <c r="P16" s="27">
        <f>IF(Scores!P$14&lt;&gt;"",MIN(Scores!P19:P115),"")</f>
        <v>0</v>
      </c>
      <c r="Q16" s="27">
        <f>IF(Scores!Q$14&lt;&gt;"",MIN(Scores!Q19:Q115),"")</f>
        <v>0</v>
      </c>
      <c r="R16" s="27">
        <f>IF(Scores!R$14&lt;&gt;"",MIN(Scores!R19:R115),"")</f>
        <v>0</v>
      </c>
      <c r="S16" s="27">
        <f>IF(Scores!S$14&lt;&gt;"",MIN(Scores!S19:S115),"")</f>
        <v>0</v>
      </c>
      <c r="T16" s="27">
        <f>IF(Scores!T$14&lt;&gt;"",MIN(Scores!T19:T115),"")</f>
        <v>0</v>
      </c>
      <c r="U16" s="27">
        <f>IF(Scores!U$14&lt;&gt;"",MIN(Scores!U19:U115),"")</f>
        <v>0</v>
      </c>
      <c r="V16" s="27">
        <f>IF(Scores!V$14&lt;&gt;"",MIN(Scores!V19:V115),"")</f>
        <v>0</v>
      </c>
      <c r="W16" s="27">
        <f>IF(Scores!W$14&lt;&gt;"",MIN(Scores!W19:W115),"")</f>
        <v>0</v>
      </c>
      <c r="X16" s="27" t="str">
        <f>IF(Scores!X$14&lt;&gt;"",MIN(Scores!X19:X115),"")</f>
        <v/>
      </c>
      <c r="Y16" s="27" t="str">
        <f>IF(Scores!Y$14&lt;&gt;"",MIN(Scores!Y19:Y115),"")</f>
        <v/>
      </c>
      <c r="Z16" s="27" t="str">
        <f>IF(Scores!Z$14&lt;&gt;"",MIN(Scores!Z19:Z115),"")</f>
        <v/>
      </c>
      <c r="AA16" s="27" t="str">
        <f>IF(Scores!AA$14&lt;&gt;"",MIN(Scores!AA19:AA115),"")</f>
        <v/>
      </c>
      <c r="AB16" s="27" t="str">
        <f>IF(Scores!AB$14&lt;&gt;"",MIN(Scores!AB19:AB115),"")</f>
        <v/>
      </c>
      <c r="AC16" s="27" t="str">
        <f>IF(Scores!AC$14&lt;&gt;"",MIN(Scores!AC19:AC115),"")</f>
        <v/>
      </c>
      <c r="AD16" s="27" t="str">
        <f>IF(Scores!AD$14&lt;&gt;"",MIN(Scores!AD19:AD115),"")</f>
        <v/>
      </c>
      <c r="AE16" s="27" t="str">
        <f>IF(Scores!AE$14&lt;&gt;"",MIN(Scores!AE19:AE115),"")</f>
        <v/>
      </c>
      <c r="AF16" s="27" t="str">
        <f>IF(Scores!AF$14&lt;&gt;"",MIN(Scores!AF19:AF115),"")</f>
        <v/>
      </c>
      <c r="AG16" s="27" t="str">
        <f>IF(Scores!AG$14&lt;&gt;"",MIN(Scores!AG19:AG115),"")</f>
        <v/>
      </c>
      <c r="AH16" s="27" t="str">
        <f>IF(Scores!AH$14&lt;&gt;"",MIN(Scores!AH19:AH115),"")</f>
        <v/>
      </c>
      <c r="AI16" s="27" t="str">
        <f>IF(Scores!AI$14&lt;&gt;"",MIN(Scores!AI19:AI115),"")</f>
        <v/>
      </c>
      <c r="AJ16" s="27" t="str">
        <f>IF(Scores!AJ$14&lt;&gt;"",MIN(Scores!AJ19:AJ115),"")</f>
        <v/>
      </c>
      <c r="AK16" s="27" t="str">
        <f>IF(Scores!AK$14&lt;&gt;"",MIN(Scores!AK19:AK115),"")</f>
        <v/>
      </c>
      <c r="AL16" s="27" t="str">
        <f>IF(Scores!AL$14&lt;&gt;"",MIN(Scores!AL19:AL115),"")</f>
        <v/>
      </c>
      <c r="AM16" s="27" t="str">
        <f>IF(Scores!AM$14&lt;&gt;"",MIN(Scores!AM19:AM115),"")</f>
        <v/>
      </c>
      <c r="AN16" s="27" t="str">
        <f>IF(Scores!AN$14&lt;&gt;"",MIN(Scores!AN19:AN115),"")</f>
        <v/>
      </c>
      <c r="AO16" s="27" t="str">
        <f>IF(Scores!AO$14&lt;&gt;"",MIN(Scores!AO19:AO115),"")</f>
        <v/>
      </c>
      <c r="AP16" s="27" t="str">
        <f>IF(Scores!AP$14&lt;&gt;"",MIN(Scores!AP19:AP115),"")</f>
        <v/>
      </c>
      <c r="AQ16" s="27" t="str">
        <f>IF(Scores!AQ$14&lt;&gt;"",MIN(Scores!AQ19:AQ115),"")</f>
        <v/>
      </c>
      <c r="AR16" s="27" t="str">
        <f>IF(Scores!AR$14&lt;&gt;"",MIN(Scores!AR19:AR115),"")</f>
        <v/>
      </c>
    </row>
    <row r="17" spans="1:44" x14ac:dyDescent="0.3">
      <c r="A17" s="68" t="s">
        <v>21</v>
      </c>
      <c r="B17" s="69"/>
      <c r="C17" s="28">
        <f>IF(Scores!E14&lt;&gt;"",(AVERAGE(Scores!A19:A115)/SUM(Scores!E16:AR16)),"")</f>
        <v>0.5232936426437389</v>
      </c>
      <c r="D17" s="29"/>
      <c r="E17" s="30">
        <f>IF(Scores!E14&lt;&gt;"",AVERAGE(Scores!E19:E115)/(Scores!E16),"")</f>
        <v>0.73361344537815121</v>
      </c>
      <c r="F17" s="30">
        <f>IF(Scores!F14&lt;&gt;"",AVERAGE(Scores!F19:F115)/(Scores!F16),"")</f>
        <v>0.38897058823529412</v>
      </c>
      <c r="G17" s="30">
        <f>IF(Scores!G14&lt;&gt;"",AVERAGE(Scores!G19:G115)/(Scores!G16),"")</f>
        <v>0.28755835667600377</v>
      </c>
      <c r="H17" s="30">
        <f>IF(Scores!H14&lt;&gt;"",AVERAGE(Scores!H19:H115)/(Scores!H16),"")</f>
        <v>0.64626517273576101</v>
      </c>
      <c r="I17" s="30">
        <f>IF(Scores!I14&lt;&gt;"",AVERAGE(Scores!I19:I115)/(Scores!I16),"")</f>
        <v>0.59586834733893557</v>
      </c>
      <c r="J17" s="30">
        <f>IF(Scores!J14&lt;&gt;"",AVERAGE(Scores!J19:J115)/(Scores!J16),"")</f>
        <v>0.97299253034547151</v>
      </c>
      <c r="K17" s="30">
        <f>IF(Scores!K14&lt;&gt;"",AVERAGE(Scores!K19:K115)/(Scores!K16),"")</f>
        <v>0.74705882352941178</v>
      </c>
      <c r="L17" s="30">
        <f>IF(Scores!L14&lt;&gt;"",AVERAGE(Scores!L19:L115)/(Scores!L16),"")</f>
        <v>0.26680672268907563</v>
      </c>
      <c r="M17" s="30">
        <f>IF(Scores!M14&lt;&gt;"",AVERAGE(Scores!M19:M115)/(Scores!M16),"")</f>
        <v>0.21048085901027078</v>
      </c>
      <c r="N17" s="30">
        <f>IF(Scores!N14&lt;&gt;"",AVERAGE(Scores!N19:N115)/(Scores!N16),"")</f>
        <v>9.9159663865546227E-2</v>
      </c>
      <c r="O17" s="30">
        <f>IF(Scores!O14&lt;&gt;"",AVERAGE(Scores!O19:O115)/(Scores!O16),"")</f>
        <v>0.38098739495798317</v>
      </c>
      <c r="P17" s="30">
        <f>IF(Scores!P14&lt;&gt;"",AVERAGE(Scores!P19:P115)/(Scores!P16),"")</f>
        <v>0.97563025210084042</v>
      </c>
      <c r="Q17" s="30">
        <f>IF(Scores!Q14&lt;&gt;"",AVERAGE(Scores!Q19:Q115)/(Scores!Q16),"")</f>
        <v>0.22554621848739495</v>
      </c>
      <c r="R17" s="30">
        <f>IF(Scores!R14&lt;&gt;"",AVERAGE(Scores!R19:R115)/(Scores!R16),"")</f>
        <v>1.3112920168067226</v>
      </c>
      <c r="S17" s="30">
        <f>IF(Scores!S14&lt;&gt;"",AVERAGE(Scores!S19:S115)/(Scores!S16),"")</f>
        <v>0.46839402427637716</v>
      </c>
      <c r="T17" s="30">
        <f>IF(Scores!T14&lt;&gt;"",AVERAGE(Scores!T19:T115)/(Scores!T16),"")</f>
        <v>0.33975256769374412</v>
      </c>
      <c r="U17" s="30">
        <f>IF(Scores!U14&lt;&gt;"",AVERAGE(Scores!U19:U115)/(Scores!U16),"")</f>
        <v>0.48797852474323061</v>
      </c>
      <c r="V17" s="30">
        <f>IF(Scores!V14&lt;&gt;"",AVERAGE(Scores!V19:V115)/(Scores!V16),"")</f>
        <v>0.29528478057889823</v>
      </c>
      <c r="W17" s="30">
        <f>IF(Scores!W14&lt;&gt;"",AVERAGE(Scores!W19:W115)/(Scores!W16),"")</f>
        <v>0.39411637464849664</v>
      </c>
      <c r="X17" s="30" t="str">
        <f>IF(Scores!X14&lt;&gt;"",AVERAGE(Scores!X19:X115)/(Scores!X16),"")</f>
        <v/>
      </c>
      <c r="Y17" s="30" t="str">
        <f>IF(Scores!Y14&lt;&gt;"",AVERAGE(Scores!Y19:Y115)/(Scores!Y16),"")</f>
        <v/>
      </c>
      <c r="Z17" s="30" t="str">
        <f>IF(Scores!Z14&lt;&gt;"",AVERAGE(Scores!Z19:Z115)/(Scores!Z16),"")</f>
        <v/>
      </c>
      <c r="AA17" s="30" t="str">
        <f>IF(Scores!AA14&lt;&gt;"",AVERAGE(Scores!AA19:AA115)/(Scores!AA16),"")</f>
        <v/>
      </c>
      <c r="AB17" s="30" t="str">
        <f>IF(Scores!AB14&lt;&gt;"",AVERAGE(Scores!AB19:AB115)/(Scores!AB16),"")</f>
        <v/>
      </c>
      <c r="AC17" s="30" t="str">
        <f>IF(Scores!AC14&lt;&gt;"",AVERAGE(Scores!AC19:AC115)/(Scores!AC16),"")</f>
        <v/>
      </c>
      <c r="AD17" s="30" t="str">
        <f>IF(Scores!AD14&lt;&gt;"",AVERAGE(Scores!AD19:AD115)/(Scores!AD16),"")</f>
        <v/>
      </c>
      <c r="AE17" s="30" t="str">
        <f>IF(Scores!AE14&lt;&gt;"",AVERAGE(Scores!AE19:AE115)/(Scores!AE16),"")</f>
        <v/>
      </c>
      <c r="AF17" s="30" t="str">
        <f>IF(Scores!AF14&lt;&gt;"",AVERAGE(Scores!AF19:AF115)/(Scores!AF16),"")</f>
        <v/>
      </c>
      <c r="AG17" s="30" t="str">
        <f>IF(Scores!AG14&lt;&gt;"",AVERAGE(Scores!AG19:AG115)/(Scores!AG16),"")</f>
        <v/>
      </c>
      <c r="AH17" s="30" t="str">
        <f>IF(Scores!AH14&lt;&gt;"",AVERAGE(Scores!AH19:AH115)/(Scores!AH16),"")</f>
        <v/>
      </c>
      <c r="AI17" s="30" t="str">
        <f>IF(Scores!AI14&lt;&gt;"",AVERAGE(Scores!AI19:AI115)/(Scores!AI16),"")</f>
        <v/>
      </c>
      <c r="AJ17" s="30" t="str">
        <f>IF(Scores!AJ14&lt;&gt;"",AVERAGE(Scores!AJ19:AJ115)/(Scores!AJ16),"")</f>
        <v/>
      </c>
      <c r="AK17" s="30" t="str">
        <f>IF(Scores!AK14&lt;&gt;"",AVERAGE(Scores!AK19:AK115)/(Scores!AK16),"")</f>
        <v/>
      </c>
      <c r="AL17" s="30" t="str">
        <f>IF(Scores!AL14&lt;&gt;"",AVERAGE(Scores!AL19:AL115)/(Scores!AL16),"")</f>
        <v/>
      </c>
      <c r="AM17" s="30" t="str">
        <f>IF(Scores!AM14&lt;&gt;"",AVERAGE(Scores!AM19:AM115)/(Scores!AM16),"")</f>
        <v/>
      </c>
      <c r="AN17" s="30" t="str">
        <f>IF(Scores!AN14&lt;&gt;"",AVERAGE(Scores!AN19:AN115)/(Scores!AN16),"")</f>
        <v/>
      </c>
      <c r="AO17" s="30" t="str">
        <f>IF(Scores!AO14&lt;&gt;"",AVERAGE(Scores!AO19:AO115)/(Scores!AO16),"")</f>
        <v/>
      </c>
      <c r="AP17" s="30" t="str">
        <f>IF(Scores!AP14&lt;&gt;"",AVERAGE(Scores!AP19:AP115)/(Scores!AP16),"")</f>
        <v/>
      </c>
      <c r="AQ17" s="30" t="str">
        <f>IF(Scores!AQ14&lt;&gt;"",AVERAGE(Scores!AQ19:AQ115)/(Scores!AQ16),"")</f>
        <v/>
      </c>
      <c r="AR17" s="30" t="str">
        <f>IF(Scores!AR14&lt;&gt;"",AVERAGE(Scores!AR19:AR115)/(Scores!AR16),"")</f>
        <v/>
      </c>
    </row>
    <row r="18" spans="1:44" x14ac:dyDescent="0.3">
      <c r="A18" s="70" t="s">
        <v>22</v>
      </c>
      <c r="B18" s="71"/>
      <c r="C18" s="28">
        <f>IF(Scores!E11&lt;&gt;"",AVERAGE(Scores!A19:A115),"")</f>
        <v>52.329364264373893</v>
      </c>
      <c r="D18" s="29"/>
      <c r="E18" s="30">
        <f>IF(Scores!E14&lt;&gt;"",AVERAGE(Scores!E19:E115),"")</f>
        <v>2.9344537815126048</v>
      </c>
      <c r="F18" s="30">
        <f>IF(Scores!F14&lt;&gt;"",AVERAGE(Scores!F19:F115),"")</f>
        <v>3.111764705882353</v>
      </c>
      <c r="G18" s="30">
        <f>IF(Scores!G14&lt;&gt;"",AVERAGE(Scores!G19:G115),"")</f>
        <v>1.7253501400560225</v>
      </c>
      <c r="H18" s="30">
        <f>IF(Scores!H14&lt;&gt;"",AVERAGE(Scores!H19:H115),"")</f>
        <v>3.8775910364145658</v>
      </c>
      <c r="I18" s="30">
        <f>IF(Scores!I14&lt;&gt;"",AVERAGE(Scores!I19:I115),"")</f>
        <v>3.5752100840336132</v>
      </c>
      <c r="J18" s="30">
        <f>IF(Scores!J14&lt;&gt;"",AVERAGE(Scores!J19:J115),"")</f>
        <v>5.8379551820728288</v>
      </c>
      <c r="K18" s="30">
        <f>IF(Scores!K14&lt;&gt;"",AVERAGE(Scores!K19:K115),"")</f>
        <v>4.4823529411764707</v>
      </c>
      <c r="L18" s="30">
        <f>IF(Scores!L14&lt;&gt;"",AVERAGE(Scores!L19:L115),"")</f>
        <v>1.6008403361344539</v>
      </c>
      <c r="M18" s="30">
        <f>IF(Scores!M14&lt;&gt;"",AVERAGE(Scores!M19:M115),"")</f>
        <v>1.2628851540616246</v>
      </c>
      <c r="N18" s="30">
        <f>IF(Scores!N14&lt;&gt;"",AVERAGE(Scores!N19:N115),"")</f>
        <v>0.19831932773109245</v>
      </c>
      <c r="O18" s="30">
        <f>IF(Scores!O14&lt;&gt;"",AVERAGE(Scores!O19:O115),"")</f>
        <v>1.5239495798319327</v>
      </c>
      <c r="P18" s="30">
        <f>IF(Scores!P14&lt;&gt;"",AVERAGE(Scores!P19:P115),"")</f>
        <v>4.8781512605042021</v>
      </c>
      <c r="Q18" s="30">
        <f>IF(Scores!Q14&lt;&gt;"",AVERAGE(Scores!Q19:Q115),"")</f>
        <v>1.1277310924369748</v>
      </c>
      <c r="R18" s="30">
        <f>IF(Scores!R14&lt;&gt;"",AVERAGE(Scores!R19:R115),"")</f>
        <v>5.2451680672268903</v>
      </c>
      <c r="S18" s="30">
        <f>IF(Scores!S14&lt;&gt;"",AVERAGE(Scores!S19:S115),"")</f>
        <v>2.8103641456582631</v>
      </c>
      <c r="T18" s="30">
        <f>IF(Scores!T14&lt;&gt;"",AVERAGE(Scores!T19:T115),"")</f>
        <v>2.0385154061624648</v>
      </c>
      <c r="U18" s="30">
        <f>IF(Scores!U14&lt;&gt;"",AVERAGE(Scores!U19:U115),"")</f>
        <v>2.9278711484593836</v>
      </c>
      <c r="V18" s="30">
        <f>IF(Scores!V14&lt;&gt;"",AVERAGE(Scores!V19:V115),"")</f>
        <v>1.7717086834733893</v>
      </c>
      <c r="W18" s="30">
        <f>IF(Scores!W14&lt;&gt;"",AVERAGE(Scores!W19:W115),"")</f>
        <v>0.78823274929699327</v>
      </c>
      <c r="X18" s="30" t="str">
        <f>IF(Scores!X14&lt;&gt;"",AVERAGE(Scores!X19:X115),"")</f>
        <v/>
      </c>
      <c r="Y18" s="30" t="str">
        <f>IF(Scores!Y14&lt;&gt;"",AVERAGE(Scores!Y19:Y115),"")</f>
        <v/>
      </c>
      <c r="Z18" s="30" t="str">
        <f>IF(Scores!Z14&lt;&gt;"",AVERAGE(Scores!Z19:Z115),"")</f>
        <v/>
      </c>
      <c r="AA18" s="30" t="str">
        <f>IF(Scores!AA14&lt;&gt;"",AVERAGE(Scores!AA19:AA115),"")</f>
        <v/>
      </c>
      <c r="AB18" s="30" t="str">
        <f>IF(Scores!AB14&lt;&gt;"",AVERAGE(Scores!AB19:AB115),"")</f>
        <v/>
      </c>
      <c r="AC18" s="30" t="str">
        <f>IF(Scores!AC14&lt;&gt;"",AVERAGE(Scores!AC19:AC115),"")</f>
        <v/>
      </c>
      <c r="AD18" s="30" t="str">
        <f>IF(Scores!AD14&lt;&gt;"",AVERAGE(Scores!AD19:AD115),"")</f>
        <v/>
      </c>
      <c r="AE18" s="30" t="str">
        <f>IF(Scores!AE14&lt;&gt;"",AVERAGE(Scores!AE19:AE115),"")</f>
        <v/>
      </c>
      <c r="AF18" s="30" t="str">
        <f>IF(Scores!AF14&lt;&gt;"",AVERAGE(Scores!AF19:AF115),"")</f>
        <v/>
      </c>
      <c r="AG18" s="30" t="str">
        <f>IF(Scores!AG14&lt;&gt;"",AVERAGE(Scores!AG19:AG115),"")</f>
        <v/>
      </c>
      <c r="AH18" s="30" t="str">
        <f>IF(Scores!AH14&lt;&gt;"",AVERAGE(Scores!AH19:AH115),"")</f>
        <v/>
      </c>
      <c r="AI18" s="30" t="str">
        <f>IF(Scores!AI14&lt;&gt;"",AVERAGE(Scores!AI19:AI115),"")</f>
        <v/>
      </c>
      <c r="AJ18" s="30" t="str">
        <f>IF(Scores!AJ14&lt;&gt;"",AVERAGE(Scores!AJ19:AJ115),"")</f>
        <v/>
      </c>
      <c r="AK18" s="30" t="str">
        <f>IF(Scores!AK14&lt;&gt;"",AVERAGE(Scores!AK19:AK115),"")</f>
        <v/>
      </c>
      <c r="AL18" s="30" t="str">
        <f>IF(Scores!AL14&lt;&gt;"",AVERAGE(Scores!AL19:AL115),"")</f>
        <v/>
      </c>
      <c r="AM18" s="30" t="str">
        <f>IF(Scores!AM14&lt;&gt;"",AVERAGE(Scores!AM19:AM115),"")</f>
        <v/>
      </c>
      <c r="AN18" s="30" t="str">
        <f>IF(Scores!AN14&lt;&gt;"",AVERAGE(Scores!AN19:AN115),"")</f>
        <v/>
      </c>
      <c r="AO18" s="30" t="str">
        <f>IF(Scores!AO14&lt;&gt;"",AVERAGE(Scores!AO19:AO115),"")</f>
        <v/>
      </c>
      <c r="AP18" s="30" t="str">
        <f>IF(Scores!AP14&lt;&gt;"",AVERAGE(Scores!AP19:AP115),"")</f>
        <v/>
      </c>
      <c r="AQ18" s="30" t="str">
        <f>IF(Scores!AQ14&lt;&gt;"",AVERAGE(Scores!AQ19:AQ115),"")</f>
        <v/>
      </c>
      <c r="AR18" s="30" t="str">
        <f>IF(Scores!AR14&lt;&gt;"",AVERAGE(Scores!AR19:AR115),"")</f>
        <v/>
      </c>
    </row>
    <row r="19" spans="1:44" x14ac:dyDescent="0.3">
      <c r="A19" s="68" t="s">
        <v>23</v>
      </c>
      <c r="B19" s="69"/>
      <c r="C19" s="31">
        <f>IF(Scores!E11&lt;&gt;"",MEDIAN(Scores!A19:A115),"")</f>
        <v>42</v>
      </c>
      <c r="D19" s="2"/>
      <c r="E19" s="30">
        <f>IF(Scores!E14&lt;&gt;"",MEDIAN(Scores!E19:E115),"")</f>
        <v>2</v>
      </c>
      <c r="F19" s="30">
        <f>IF(Scores!F14&lt;&gt;"",MEDIAN(Scores!F19:F115),"")</f>
        <v>0</v>
      </c>
      <c r="G19" s="30">
        <f>IF(Scores!G14&lt;&gt;"",MEDIAN(Scores!G19:G115),"")</f>
        <v>0</v>
      </c>
      <c r="H19" s="30">
        <f>IF(Scores!H14&lt;&gt;"",MEDIAN(Scores!H19:H115),"")</f>
        <v>4</v>
      </c>
      <c r="I19" s="30">
        <f>IF(Scores!I14&lt;&gt;"",MEDIAN(Scores!I19:I115),"")</f>
        <v>4</v>
      </c>
      <c r="J19" s="30">
        <f>IF(Scores!J14&lt;&gt;"",MEDIAN(Scores!J19:J115),"")</f>
        <v>6</v>
      </c>
      <c r="K19" s="30">
        <f>IF(Scores!K14&lt;&gt;"",MEDIAN(Scores!K19:K115),"")</f>
        <v>6</v>
      </c>
      <c r="L19" s="30">
        <f>IF(Scores!L14&lt;&gt;"",MEDIAN(Scores!L19:L115),"")</f>
        <v>0</v>
      </c>
      <c r="M19" s="30">
        <f>IF(Scores!M14&lt;&gt;"",MEDIAN(Scores!M19:M115),"")</f>
        <v>0</v>
      </c>
      <c r="N19" s="30">
        <f>IF(Scores!N14&lt;&gt;"",MEDIAN(Scores!N19:N115),"")</f>
        <v>0</v>
      </c>
      <c r="O19" s="30">
        <f>IF(Scores!O14&lt;&gt;"",MEDIAN(Scores!O19:O115),"")</f>
        <v>0</v>
      </c>
      <c r="P19" s="30">
        <f>IF(Scores!P14&lt;&gt;"",MEDIAN(Scores!P19:P115),"")</f>
        <v>5</v>
      </c>
      <c r="Q19" s="30">
        <f>IF(Scores!Q14&lt;&gt;"",MEDIAN(Scores!Q19:Q115),"")</f>
        <v>0</v>
      </c>
      <c r="R19" s="30">
        <f>IF(Scores!R14&lt;&gt;"",MEDIAN(Scores!R19:R115),"")</f>
        <v>5</v>
      </c>
      <c r="S19" s="30">
        <f>IF(Scores!S14&lt;&gt;"",MEDIAN(Scores!S19:S115),"")</f>
        <v>4</v>
      </c>
      <c r="T19" s="30">
        <f>IF(Scores!T14&lt;&gt;"",MEDIAN(Scores!T19:T115),"")</f>
        <v>1</v>
      </c>
      <c r="U19" s="30">
        <f>IF(Scores!U14&lt;&gt;"",MEDIAN(Scores!U19:U115),"")</f>
        <v>0</v>
      </c>
      <c r="V19" s="30">
        <f>IF(Scores!V14&lt;&gt;"",MEDIAN(Scores!V19:V115),"")</f>
        <v>0</v>
      </c>
      <c r="W19" s="30">
        <f>IF(Scores!W14&lt;&gt;"",MEDIAN(Scores!W19:W115),"")</f>
        <v>0</v>
      </c>
      <c r="X19" s="30" t="str">
        <f>IF(Scores!X14&lt;&gt;"",MEDIAN(Scores!X19:X115),"")</f>
        <v/>
      </c>
      <c r="Y19" s="30" t="str">
        <f>IF(Scores!Y14&lt;&gt;"",MEDIAN(Scores!Y19:Y115),"")</f>
        <v/>
      </c>
      <c r="Z19" s="30" t="str">
        <f>IF(Scores!Z14&lt;&gt;"",MEDIAN(Scores!Z19:Z115),"")</f>
        <v/>
      </c>
      <c r="AA19" s="30" t="str">
        <f>IF(Scores!AA14&lt;&gt;"",MEDIAN(Scores!AA19:AA115),"")</f>
        <v/>
      </c>
      <c r="AB19" s="30" t="str">
        <f>IF(Scores!AB14&lt;&gt;"",MEDIAN(Scores!AB19:AB115),"")</f>
        <v/>
      </c>
      <c r="AC19" s="30" t="str">
        <f>IF(Scores!AC14&lt;&gt;"",MEDIAN(Scores!AC19:AC115),"")</f>
        <v/>
      </c>
      <c r="AD19" s="30" t="str">
        <f>IF(Scores!AD14&lt;&gt;"",MEDIAN(Scores!AD19:AD115),"")</f>
        <v/>
      </c>
      <c r="AE19" s="30" t="str">
        <f>IF(Scores!AE14&lt;&gt;"",MEDIAN(Scores!AE19:AE115),"")</f>
        <v/>
      </c>
      <c r="AF19" s="30" t="str">
        <f>IF(Scores!AF14&lt;&gt;"",MEDIAN(Scores!AF19:AF115),"")</f>
        <v/>
      </c>
      <c r="AG19" s="30" t="str">
        <f>IF(Scores!AG14&lt;&gt;"",MEDIAN(Scores!AG19:AG115),"")</f>
        <v/>
      </c>
      <c r="AH19" s="30" t="str">
        <f>IF(Scores!AH14&lt;&gt;"",MEDIAN(Scores!AH19:AH115),"")</f>
        <v/>
      </c>
      <c r="AI19" s="30" t="str">
        <f>IF(Scores!AI14&lt;&gt;"",MEDIAN(Scores!AI19:AI115),"")</f>
        <v/>
      </c>
      <c r="AJ19" s="30" t="str">
        <f>IF(Scores!AJ14&lt;&gt;"",MEDIAN(Scores!AJ19:AJ115),"")</f>
        <v/>
      </c>
      <c r="AK19" s="30" t="str">
        <f>IF(Scores!AK14&lt;&gt;"",MEDIAN(Scores!AK19:AK115),"")</f>
        <v/>
      </c>
      <c r="AL19" s="30" t="str">
        <f>IF(Scores!AL14&lt;&gt;"",MEDIAN(Scores!AL19:AL115),"")</f>
        <v/>
      </c>
      <c r="AM19" s="30" t="str">
        <f>IF(Scores!AM14&lt;&gt;"",MEDIAN(Scores!AM19:AM115),"")</f>
        <v/>
      </c>
      <c r="AN19" s="30" t="str">
        <f>IF(Scores!AN14&lt;&gt;"",MEDIAN(Scores!AN19:AN115),"")</f>
        <v/>
      </c>
      <c r="AO19" s="30" t="str">
        <f>IF(Scores!AO14&lt;&gt;"",MEDIAN(Scores!AO19:AO115),"")</f>
        <v/>
      </c>
      <c r="AP19" s="30" t="str">
        <f>IF(Scores!AP14&lt;&gt;"",MEDIAN(Scores!AP19:AP115),"")</f>
        <v/>
      </c>
      <c r="AQ19" s="30" t="str">
        <f>IF(Scores!AQ14&lt;&gt;"",MEDIAN(Scores!AQ19:AQ115),"")</f>
        <v/>
      </c>
      <c r="AR19" s="30" t="str">
        <f>IF(Scores!AR14&lt;&gt;"",MEDIAN(Scores!AR19:AR115),"")</f>
        <v/>
      </c>
    </row>
    <row r="20" spans="1:44" x14ac:dyDescent="0.3">
      <c r="A20" s="70"/>
      <c r="B20" s="71"/>
      <c r="C20" s="31"/>
      <c r="D20" s="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</row>
    <row r="21" spans="1:44" x14ac:dyDescent="0.3">
      <c r="A21" s="68" t="s">
        <v>24</v>
      </c>
      <c r="B21" s="69"/>
      <c r="C21" s="32"/>
      <c r="D21" s="34"/>
      <c r="E21" s="35">
        <f>IF(Scores!E14&lt;&gt;"",CORREL(Scores!E19:E115,Scores!$A19:$A115),"")</f>
        <v>0.9745033911846972</v>
      </c>
      <c r="F21" s="35">
        <f>IF(Scores!F14&lt;&gt;"",CORREL(Scores!F19:F115,Scores!$A19:$A115),"")</f>
        <v>0.82097741148271697</v>
      </c>
      <c r="G21" s="35">
        <f>IF(Scores!G14&lt;&gt;"",CORREL(Scores!G19:G115,Scores!$A19:$A115),"")</f>
        <v>0.80633921204446624</v>
      </c>
      <c r="H21" s="35">
        <f>IF(Scores!H14&lt;&gt;"",CORREL(Scores!H19:H115,Scores!$A19:$A115),"")</f>
        <v>0.95309189329294552</v>
      </c>
      <c r="I21" s="35">
        <f>IF(Scores!I14&lt;&gt;"",CORREL(Scores!I19:I115,Scores!$A19:$A115),"")</f>
        <v>0.95663447377486566</v>
      </c>
      <c r="J21" s="35">
        <f>IF(Scores!J14&lt;&gt;"",CORREL(Scores!J19:J115,Scores!$A19:$A115),"")</f>
        <v>0.97763784534361642</v>
      </c>
      <c r="K21" s="35">
        <f>IF(Scores!K14&lt;&gt;"",CORREL(Scores!K19:K115,Scores!$A19:$A115),"")</f>
        <v>0.96468211116815827</v>
      </c>
      <c r="L21" s="35">
        <f>IF(Scores!L14&lt;&gt;"",CORREL(Scores!L19:L115,Scores!$A19:$A115),"")</f>
        <v>0.84331977600538732</v>
      </c>
      <c r="M21" s="35">
        <f>IF(Scores!M14&lt;&gt;"",CORREL(Scores!M19:M115,Scores!$A19:$A115),"")</f>
        <v>0.75399676965882023</v>
      </c>
      <c r="N21" s="35">
        <f>IF(Scores!N14&lt;&gt;"",CORREL(Scores!N19:N115,Scores!$A19:$A115),"")</f>
        <v>0.85309623365277176</v>
      </c>
      <c r="O21" s="35">
        <f>IF(Scores!O14&lt;&gt;"",CORREL(Scores!O19:O115,Scores!$A19:$A115),"")</f>
        <v>0.92302879209527045</v>
      </c>
      <c r="P21" s="35">
        <f>IF(Scores!P14&lt;&gt;"",CORREL(Scores!P19:P115,Scores!$A19:$A115),"")</f>
        <v>0.97771849251814735</v>
      </c>
      <c r="Q21" s="35">
        <f>IF(Scores!Q14&lt;&gt;"",CORREL(Scores!Q19:Q115,Scores!$A19:$A115),"")</f>
        <v>0.77854740414560775</v>
      </c>
      <c r="R21" s="35">
        <f>IF(Scores!R14&lt;&gt;"",CORREL(Scores!R19:R115,Scores!$A19:$A115),"")</f>
        <v>0.98103771115906757</v>
      </c>
      <c r="S21" s="35">
        <f>IF(Scores!S14&lt;&gt;"",CORREL(Scores!S19:S115,Scores!$A19:$A115),"")</f>
        <v>0.93626278638559113</v>
      </c>
      <c r="T21" s="35">
        <f>IF(Scores!T14&lt;&gt;"",CORREL(Scores!T19:T115,Scores!$A19:$A115),"")</f>
        <v>0.90083240725334424</v>
      </c>
      <c r="U21" s="35">
        <f>IF(Scores!U14&lt;&gt;"",CORREL(Scores!U19:U115,Scores!$A19:$A115),"")</f>
        <v>0.90578929976331823</v>
      </c>
      <c r="V21" s="35">
        <f>IF(Scores!V14&lt;&gt;"",CORREL(Scores!V19:V115,Scores!$A19:$A115),"")</f>
        <v>0.81041287523223027</v>
      </c>
      <c r="W21" s="35">
        <f>IF(Scores!W14&lt;&gt;"",CORREL(Scores!W19:W115,Scores!$A19:$A115),"")</f>
        <v>0.95464183361717647</v>
      </c>
      <c r="X21" s="35" t="str">
        <f>IF(Scores!X14&lt;&gt;"",CORREL(Scores!X19:X115,Scores!$A19:$A115),"")</f>
        <v/>
      </c>
      <c r="Y21" s="35" t="str">
        <f>IF(Scores!Y14&lt;&gt;"",CORREL(Scores!Y19:Y115,Scores!$A19:$A115),"")</f>
        <v/>
      </c>
      <c r="Z21" s="35" t="str">
        <f>IF(Scores!Z14&lt;&gt;"",CORREL(Scores!Z19:Z115,Scores!$A19:$A115),"")</f>
        <v/>
      </c>
      <c r="AA21" s="35" t="str">
        <f>IF(Scores!AA14&lt;&gt;"",CORREL(Scores!AA19:AA115,Scores!$A19:$A115),"")</f>
        <v/>
      </c>
      <c r="AB21" s="35" t="str">
        <f>IF(Scores!AB14&lt;&gt;"",CORREL(Scores!AB19:AB115,Scores!$A19:$A115),"")</f>
        <v/>
      </c>
      <c r="AC21" s="35" t="str">
        <f>IF(Scores!AC14&lt;&gt;"",CORREL(Scores!AC19:AC115,Scores!$A19:$A115),"")</f>
        <v/>
      </c>
      <c r="AD21" s="35" t="str">
        <f>IF(Scores!AD14&lt;&gt;"",CORREL(Scores!AD19:AD115,Scores!$A19:$A115),"")</f>
        <v/>
      </c>
      <c r="AE21" s="35" t="str">
        <f>IF(Scores!AE14&lt;&gt;"",CORREL(Scores!AE19:AE115,Scores!$A19:$A115),"")</f>
        <v/>
      </c>
      <c r="AF21" s="35" t="str">
        <f>IF(Scores!AF14&lt;&gt;"",CORREL(Scores!AF19:AF115,Scores!$A19:$A115),"")</f>
        <v/>
      </c>
      <c r="AG21" s="35" t="str">
        <f>IF(Scores!AG14&lt;&gt;"",CORREL(Scores!AG19:AG115,Scores!$A19:$A115),"")</f>
        <v/>
      </c>
      <c r="AH21" s="35" t="str">
        <f>IF(Scores!AH14&lt;&gt;"",CORREL(Scores!AH19:AH115,Scores!$A19:$A115),"")</f>
        <v/>
      </c>
      <c r="AI21" s="35" t="str">
        <f>IF(Scores!AI14&lt;&gt;"",CORREL(Scores!AI19:AI115,Scores!$A19:$A115),"")</f>
        <v/>
      </c>
      <c r="AJ21" s="35" t="str">
        <f>IF(Scores!AJ14&lt;&gt;"",CORREL(Scores!AJ19:AJ115,Scores!$A19:$A115),"")</f>
        <v/>
      </c>
      <c r="AK21" s="35" t="str">
        <f>IF(Scores!AK14&lt;&gt;"",CORREL(Scores!AK19:AK115,Scores!$A19:$A115),"")</f>
        <v/>
      </c>
      <c r="AL21" s="35" t="str">
        <f>IF(Scores!AL14&lt;&gt;"",CORREL(Scores!AL19:AL115,Scores!$A19:$A115),"")</f>
        <v/>
      </c>
      <c r="AM21" s="35" t="str">
        <f>IF(Scores!AM14&lt;&gt;"",CORREL(Scores!AM19:AM115,Scores!$A19:$A115),"")</f>
        <v/>
      </c>
      <c r="AN21" s="35" t="str">
        <f>IF(Scores!AN14&lt;&gt;"",CORREL(Scores!AN19:AN115,Scores!$A19:$A115),"")</f>
        <v/>
      </c>
      <c r="AO21" s="35" t="str">
        <f>IF(Scores!AO14&lt;&gt;"",CORREL(Scores!AO19:AO115,Scores!$A19:$A115),"")</f>
        <v/>
      </c>
      <c r="AP21" s="35" t="str">
        <f>IF(Scores!AP14&lt;&gt;"",CORREL(Scores!AP19:AP115,Scores!$A19:$A115),"")</f>
        <v/>
      </c>
      <c r="AQ21" s="35" t="str">
        <f>IF(Scores!AQ14&lt;&gt;"",CORREL(Scores!AQ19:AQ115,Scores!$A19:$A115),"")</f>
        <v/>
      </c>
      <c r="AR21" s="35" t="str">
        <f>IF(Scores!AR14&lt;&gt;"",CORREL(Scores!AR19:AR115,Scores!$A19:$A115),"")</f>
        <v/>
      </c>
    </row>
    <row r="22" spans="1:44" x14ac:dyDescent="0.3">
      <c r="A22" s="68" t="s">
        <v>25</v>
      </c>
      <c r="B22" s="69"/>
      <c r="C22" s="33"/>
      <c r="D22" s="2"/>
      <c r="E22" s="32">
        <f>IF(Scores!E14&lt;&gt;"",($C24*E21-E24)/SQRT($C23+E23-2*E24*$C24*E21),"")</f>
        <v>0.97053119347862793</v>
      </c>
      <c r="F22" s="32">
        <f>IF(Scores!F14&lt;&gt;"",($C24*F21-F24)/SQRT($C23+F23-2*F24*$C24*F21),"")</f>
        <v>0.8012154467002679</v>
      </c>
      <c r="G22" s="32">
        <f>IF(Scores!G14&lt;&gt;"",($C24*G21-G24)/SQRT($C23+G23-2*G24*$C24*G21),"")</f>
        <v>0.79139679937479757</v>
      </c>
      <c r="H22" s="32">
        <f>IF(Scores!H14&lt;&gt;"",($C24*H21-H24)/SQRT($C23+H23-2*H24*$C24*H21),"")</f>
        <v>0.94572034765978352</v>
      </c>
      <c r="I22" s="32">
        <f>IF(Scores!I14&lt;&gt;"",($C24*I21-I24)/SQRT($C23+I23-2*I24*$C24*I21),"")</f>
        <v>0.95027811684357655</v>
      </c>
      <c r="J22" s="32">
        <f>IF(Scores!J14&lt;&gt;"",($C24*J21-J24)/SQRT($C23+J23-2*J24*$C24*J21),"")</f>
        <v>0.97233932458135752</v>
      </c>
      <c r="K22" s="32">
        <f>IF(Scores!K14&lt;&gt;"",($C24*K21-K24)/SQRT($C23+K23-2*K24*$C24*K21),"")</f>
        <v>0.95815877864355536</v>
      </c>
      <c r="L22" s="32">
        <f>IF(Scores!L14&lt;&gt;"",($C24*L21-L24)/SQRT($C23+L23-2*L24*$C24*L21),"")</f>
        <v>0.83247124363148106</v>
      </c>
      <c r="M22" s="32">
        <f>IF(Scores!M14&lt;&gt;"",($C24*M21-M24)/SQRT($C23+M23-2*M24*$C24*M21),"")</f>
        <v>0.73932635409526637</v>
      </c>
      <c r="N22" s="32">
        <f>IF(Scores!N14&lt;&gt;"",($C24*N21-N24)/SQRT($C23+N23-2*N24*$C24*N21),"")</f>
        <v>0.85053996407849097</v>
      </c>
      <c r="O22" s="32">
        <f>IF(Scores!O14&lt;&gt;"",($C24*O21-O24)/SQRT($C23+O23-2*O24*$C24*O21),"")</f>
        <v>0.91655612473095971</v>
      </c>
      <c r="P22" s="32">
        <f>IF(Scores!P14&lt;&gt;"",($C24*P21-P24)/SQRT($C23+P23-2*P24*$C24*P21),"")</f>
        <v>0.97261455918392603</v>
      </c>
      <c r="Q22" s="32">
        <f>IF(Scores!Q14&lt;&gt;"",($C24*Q21-Q24)/SQRT($C23+Q23-2*Q24*$C24*Q21),"")</f>
        <v>0.76598468747795911</v>
      </c>
      <c r="R22" s="32">
        <f>IF(Scores!R14&lt;&gt;"",($C24*R21-R24)/SQRT($C23+R23-2*R24*$C24*R21),"")</f>
        <v>0.97513560004266631</v>
      </c>
      <c r="S22" s="32">
        <f>IF(Scores!S14&lt;&gt;"",($C24*S21-S24)/SQRT($C23+S23-2*S24*$C24*S21),"")</f>
        <v>0.92905762320807583</v>
      </c>
      <c r="T22" s="32">
        <f>IF(Scores!T14&lt;&gt;"",($C24*T21-T24)/SQRT($C23+T23-2*T24*$C24*T21),"")</f>
        <v>0.89272474690695358</v>
      </c>
      <c r="U22" s="32">
        <f>IF(Scores!U14&lt;&gt;"",($C24*U21-U24)/SQRT($C23+U23-2*U24*$C24*U21),"")</f>
        <v>0.89438816556516787</v>
      </c>
      <c r="V22" s="32">
        <f>IF(Scores!V14&lt;&gt;"",($C24*V21-V24)/SQRT($C23+V23-2*V24*$C24*V21),"")</f>
        <v>0.79592200718843731</v>
      </c>
      <c r="W22" s="32">
        <f>IF(Scores!W14&lt;&gt;"",($C24*W21-W24)/SQRT($C23+W23-2*W24*$C24*W21),"")</f>
        <v>0.95175504391733556</v>
      </c>
      <c r="X22" s="32" t="str">
        <f>IF(Scores!X14&lt;&gt;"",($C24*X21-X24)/SQRT($C23+X23-2*X24*$C24*X21),"")</f>
        <v/>
      </c>
      <c r="Y22" s="32" t="str">
        <f>IF(Scores!Y14&lt;&gt;"",($C24*Y21-Y24)/SQRT($C23+Y23-2*Y24*$C24*Y21),"")</f>
        <v/>
      </c>
      <c r="Z22" s="32" t="str">
        <f>IF(Scores!Z14&lt;&gt;"",($C24*Z21-Z24)/SQRT($C23+Z23-2*Z24*$C24*Z21),"")</f>
        <v/>
      </c>
      <c r="AA22" s="32" t="str">
        <f>IF(Scores!AA14&lt;&gt;"",($C24*AA21-AA24)/SQRT($C23+AA23-2*AA24*$C24*AA21),"")</f>
        <v/>
      </c>
      <c r="AB22" s="32" t="str">
        <f>IF(Scores!AB14&lt;&gt;"",($C24*AB21-AB24)/SQRT($C23+AB23-2*AB24*$C24*AB21),"")</f>
        <v/>
      </c>
      <c r="AC22" s="32" t="str">
        <f>IF(Scores!AC14&lt;&gt;"",($C24*AC21-AC24)/SQRT($C23+AC23-2*AC24*$C24*AC21),"")</f>
        <v/>
      </c>
      <c r="AD22" s="32" t="str">
        <f>IF(Scores!AD14&lt;&gt;"",($C24*AD21-AD24)/SQRT($C23+AD23-2*AD24*$C24*AD21),"")</f>
        <v/>
      </c>
      <c r="AE22" s="32" t="str">
        <f>IF(Scores!AE14&lt;&gt;"",($C24*AE21-AE24)/SQRT($C23+AE23-2*AE24*$C24*AE21),"")</f>
        <v/>
      </c>
      <c r="AF22" s="32" t="str">
        <f>IF(Scores!AF14&lt;&gt;"",($C24*AF21-AF24)/SQRT($C23+AF23-2*AF24*$C24*AF21),"")</f>
        <v/>
      </c>
      <c r="AG22" s="32" t="str">
        <f>IF(Scores!AG14&lt;&gt;"",($C24*AG21-AG24)/SQRT($C23+AG23-2*AG24*$C24*AG21),"")</f>
        <v/>
      </c>
      <c r="AH22" s="32" t="str">
        <f>IF(Scores!AH14&lt;&gt;"",($C24*AH21-AH24)/SQRT($C23+AH23-2*AH24*$C24*AH21),"")</f>
        <v/>
      </c>
      <c r="AI22" s="32" t="str">
        <f>IF(Scores!AI14&lt;&gt;"",($C24*AI21-AI24)/SQRT($C23+AI23-2*AI24*$C24*AI21),"")</f>
        <v/>
      </c>
      <c r="AJ22" s="32" t="str">
        <f>IF(Scores!AJ14&lt;&gt;"",($C24*AJ21-AJ24)/SQRT($C23+AJ23-2*AJ24*$C24*AJ21),"")</f>
        <v/>
      </c>
      <c r="AK22" s="32" t="str">
        <f>IF(Scores!AK14&lt;&gt;"",($C24*AK21-AK24)/SQRT($C23+AK23-2*AK24*$C24*AK21),"")</f>
        <v/>
      </c>
      <c r="AL22" s="32" t="str">
        <f>IF(Scores!AL14&lt;&gt;"",($C24*AL21-AL24)/SQRT($C23+AL23-2*AL24*$C24*AL21),"")</f>
        <v/>
      </c>
      <c r="AM22" s="32" t="str">
        <f>IF(Scores!AM14&lt;&gt;"",($C24*AM21-AM24)/SQRT($C23+AM23-2*AM24*$C24*AM21),"")</f>
        <v/>
      </c>
      <c r="AN22" s="32" t="str">
        <f>IF(Scores!AN14&lt;&gt;"",($C24*AN21-AN24)/SQRT($C23+AN23-2*AN24*$C24*AN21),"")</f>
        <v/>
      </c>
      <c r="AO22" s="32" t="str">
        <f>IF(Scores!AO14&lt;&gt;"",($C24*AO21-AO24)/SQRT($C23+AO23-2*AO24*$C24*AO21),"")</f>
        <v/>
      </c>
      <c r="AP22" s="32" t="str">
        <f>IF(Scores!AP14&lt;&gt;"",($C24*AP21-AP24)/SQRT($C23+AP23-2*AP24*$C24*AP21),"")</f>
        <v/>
      </c>
      <c r="AQ22" s="32" t="str">
        <f>IF(Scores!AQ14&lt;&gt;"",($C24*AQ21-AQ24)/SQRT($C23+AQ23-2*AQ24*$C24*AQ21),"")</f>
        <v/>
      </c>
      <c r="AR22" s="32" t="str">
        <f>IF(Scores!AR14&lt;&gt;"",($C24*AR21-AR24)/SQRT($C23+AR23-2*AR24*$C24*AR21),"")</f>
        <v/>
      </c>
    </row>
    <row r="23" spans="1:44" x14ac:dyDescent="0.3">
      <c r="A23" s="68" t="s">
        <v>26</v>
      </c>
      <c r="B23" s="69"/>
      <c r="C23" s="33">
        <f>IF(Scores!E14&lt;&gt;"",VAR(Scores!A19:A115),"")</f>
        <v>8054.2051933022849</v>
      </c>
      <c r="D23" s="2"/>
      <c r="E23" s="35">
        <f>IF(Scores!E14&lt;&gt;"",_xlfn.VAR.S(Scores!E19:E115),"")</f>
        <v>40.41838853188333</v>
      </c>
      <c r="F23" s="35">
        <f>IF(Scores!F14&lt;&gt;"",_xlfn.VAR.S(Scores!F19:F115),"")</f>
        <v>25.684283636728356</v>
      </c>
      <c r="G23" s="35">
        <f>IF(Scores!G14&lt;&gt;"",_xlfn.VAR.S(Scores!G19:G115),"")</f>
        <v>13.302159405961875</v>
      </c>
      <c r="H23" s="35">
        <f>IF(Scores!H14&lt;&gt;"",_xlfn.VAR.S(Scores!H19:H115),"")</f>
        <v>42.063937902526732</v>
      </c>
      <c r="I23" s="35">
        <f>IF(Scores!I14&lt;&gt;"",_xlfn.VAR.S(Scores!I19:I115),"")</f>
        <v>36.945831094586175</v>
      </c>
      <c r="J23" s="35">
        <f>IF(Scores!J14&lt;&gt;"",_xlfn.VAR.S(Scores!J19:J115),"")</f>
        <v>84.123120765782872</v>
      </c>
      <c r="K23" s="35">
        <f>IF(Scores!K14&lt;&gt;"",_xlfn.VAR.S(Scores!K19:K115),"")</f>
        <v>55.369199137455496</v>
      </c>
      <c r="L23" s="35">
        <f>IF(Scores!L14&lt;&gt;"",_xlfn.VAR.S(Scores!L19:L115),"")</f>
        <v>10.365266822841669</v>
      </c>
      <c r="M23" s="35">
        <f>IF(Scores!M14&lt;&gt;"",_xlfn.VAR.S(Scores!M19:M115),"")</f>
        <v>8.6403871778890586</v>
      </c>
      <c r="N23" s="35">
        <f>IF(Scores!N14&lt;&gt;"",_xlfn.VAR.S(Scores!N19:N115),"")</f>
        <v>0.6934628582890956</v>
      </c>
      <c r="O23" s="35">
        <f>IF(Scores!O14&lt;&gt;"",_xlfn.VAR.S(Scores!O19:O115),"")</f>
        <v>13.706817432855495</v>
      </c>
      <c r="P23" s="35">
        <f>IF(Scores!P14&lt;&gt;"",_xlfn.VAR.S(Scores!P19:P115),"")</f>
        <v>79.376893980098458</v>
      </c>
      <c r="Q23" s="35">
        <f>IF(Scores!Q14&lt;&gt;"",_xlfn.VAR.S(Scores!Q19:Q115),"")</f>
        <v>7.6211796227442381</v>
      </c>
      <c r="R23" s="35">
        <f>IF(Scores!R14&lt;&gt;"",_xlfn.VAR.S(Scores!R19:R115),"")</f>
        <v>132.36096936856583</v>
      </c>
      <c r="S23" s="35">
        <f>IF(Scores!S14&lt;&gt;"",_xlfn.VAR.S(Scores!S19:S115),"")</f>
        <v>23.489758358586403</v>
      </c>
      <c r="T23" s="35">
        <f>IF(Scores!T14&lt;&gt;"",_xlfn.VAR.S(Scores!T19:T115),"")</f>
        <v>13.321516031817675</v>
      </c>
      <c r="U23" s="35">
        <f>IF(Scores!U14&lt;&gt;"",_xlfn.VAR.S(Scores!U19:U115),"")</f>
        <v>27.579866260229579</v>
      </c>
      <c r="V23" s="35">
        <f>IF(Scores!V14&lt;&gt;"",_xlfn.VAR.S(Scores!V19:V115),"")</f>
        <v>13.003115142050001</v>
      </c>
      <c r="W23" s="35">
        <f>IF(Scores!W14&lt;&gt;"",_xlfn.VAR.S(Scores!W19:W115),"")</f>
        <v>7.7993348142670245</v>
      </c>
      <c r="X23" s="35" t="str">
        <f>IF(Scores!X14&lt;&gt;"",_xlfn.VAR.S(Scores!X19:X115),"")</f>
        <v/>
      </c>
      <c r="Y23" s="35" t="str">
        <f>IF(Scores!Y14&lt;&gt;"",_xlfn.VAR.S(Scores!Y19:Y115),"")</f>
        <v/>
      </c>
      <c r="Z23" s="35" t="str">
        <f>IF(Scores!Z14&lt;&gt;"",_xlfn.VAR.S(Scores!Z19:Z115),"")</f>
        <v/>
      </c>
      <c r="AA23" s="35" t="str">
        <f>IF(Scores!AA14&lt;&gt;"",_xlfn.VAR.S(Scores!AA19:AA115),"")</f>
        <v/>
      </c>
      <c r="AB23" s="35" t="str">
        <f>IF(Scores!AB14&lt;&gt;"",_xlfn.VAR.S(Scores!AB19:AB115),"")</f>
        <v/>
      </c>
      <c r="AC23" s="35" t="str">
        <f>IF(Scores!AC14&lt;&gt;"",_xlfn.VAR.S(Scores!AC19:AC115),"")</f>
        <v/>
      </c>
      <c r="AD23" s="35" t="str">
        <f>IF(Scores!AD14&lt;&gt;"",_xlfn.VAR.S(Scores!AD19:AD115),"")</f>
        <v/>
      </c>
      <c r="AE23" s="35" t="str">
        <f>IF(Scores!AE14&lt;&gt;"",_xlfn.VAR.S(Scores!AE19:AE115),"")</f>
        <v/>
      </c>
      <c r="AF23" s="35" t="str">
        <f>IF(Scores!AF14&lt;&gt;"",_xlfn.VAR.S(Scores!AF19:AF115),"")</f>
        <v/>
      </c>
      <c r="AG23" s="35" t="str">
        <f>IF(Scores!AG14&lt;&gt;"",_xlfn.VAR.S(Scores!AG19:AG115),"")</f>
        <v/>
      </c>
      <c r="AH23" s="35" t="str">
        <f>IF(Scores!AH14&lt;&gt;"",_xlfn.VAR.S(Scores!AH19:AH115),"")</f>
        <v/>
      </c>
      <c r="AI23" s="35" t="str">
        <f>IF(Scores!AI14&lt;&gt;"",_xlfn.VAR.S(Scores!AI19:AI115),"")</f>
        <v/>
      </c>
      <c r="AJ23" s="35" t="str">
        <f>IF(Scores!AJ14&lt;&gt;"",_xlfn.VAR.S(Scores!AJ19:AJ115),"")</f>
        <v/>
      </c>
      <c r="AK23" s="35" t="str">
        <f>IF(Scores!AK14&lt;&gt;"",_xlfn.VAR.S(Scores!AK19:AK115),"")</f>
        <v/>
      </c>
      <c r="AL23" s="35" t="str">
        <f>IF(Scores!AL14&lt;&gt;"",_xlfn.VAR.S(Scores!AL19:AL115),"")</f>
        <v/>
      </c>
      <c r="AM23" s="35" t="str">
        <f>IF(Scores!AM14&lt;&gt;"",_xlfn.VAR.S(Scores!AM19:AM115),"")</f>
        <v/>
      </c>
      <c r="AN23" s="35" t="str">
        <f>IF(Scores!AN14&lt;&gt;"",_xlfn.VAR.S(Scores!AN19:AN115),"")</f>
        <v/>
      </c>
      <c r="AO23" s="35" t="str">
        <f>IF(Scores!AO14&lt;&gt;"",_xlfn.VAR.S(Scores!AO19:AO115),"")</f>
        <v/>
      </c>
      <c r="AP23" s="35" t="str">
        <f>IF(Scores!AP14&lt;&gt;"",_xlfn.VAR.S(Scores!AP19:AP115),"")</f>
        <v/>
      </c>
      <c r="AQ23" s="35" t="str">
        <f>IF(Scores!AQ14&lt;&gt;"",_xlfn.VAR.S(Scores!AQ19:AQ115),"")</f>
        <v/>
      </c>
      <c r="AR23" s="35" t="str">
        <f>IF(Scores!AR14&lt;&gt;"",_xlfn.VAR.S(Scores!AR19:AR115),"")</f>
        <v/>
      </c>
    </row>
    <row r="24" spans="1:44" x14ac:dyDescent="0.3">
      <c r="A24" s="36" t="s">
        <v>27</v>
      </c>
      <c r="B24" s="13"/>
      <c r="C24" s="33">
        <f>IF(Scores!E14&lt;&gt;"",_xlfn.STDEV.S(Scores!A19:A115),"")</f>
        <v>89.745223791031265</v>
      </c>
      <c r="D24" s="2"/>
      <c r="E24" s="32">
        <f>IF(Scores!E14&lt;&gt;"",_xlfn.STDEV.S(Scores!E19:E115),"")</f>
        <v>6.3575457947138165</v>
      </c>
      <c r="F24" s="32">
        <f>IF(Scores!F14&lt;&gt;"",_xlfn.STDEV.S(Scores!F19:F115),"")</f>
        <v>5.0679664202447468</v>
      </c>
      <c r="G24" s="32">
        <f>IF(Scores!G14&lt;&gt;"",_xlfn.STDEV.S(Scores!G19:G115),"")</f>
        <v>3.6472125528904775</v>
      </c>
      <c r="H24" s="32">
        <f>IF(Scores!H14&lt;&gt;"",_xlfn.STDEV.S(Scores!H19:H115),"")</f>
        <v>6.4856717387273566</v>
      </c>
      <c r="I24" s="32">
        <f>IF(Scores!I14&lt;&gt;"",_xlfn.STDEV.S(Scores!I19:I115),"")</f>
        <v>6.0783082428078767</v>
      </c>
      <c r="J24" s="32">
        <f>IF(Scores!J14&lt;&gt;"",_xlfn.STDEV.S(Scores!J19:J115),"")</f>
        <v>9.1718657189136206</v>
      </c>
      <c r="K24" s="32">
        <f>IF(Scores!K14&lt;&gt;"",_xlfn.STDEV.S(Scores!K19:K115),"")</f>
        <v>7.4410482552833574</v>
      </c>
      <c r="L24" s="32">
        <f>IF(Scores!L14&lt;&gt;"",_xlfn.STDEV.S(Scores!L19:L115),"")</f>
        <v>3.2195134450475074</v>
      </c>
      <c r="M24" s="32">
        <f>IF(Scores!M14&lt;&gt;"",_xlfn.STDEV.S(Scores!M19:M115),"")</f>
        <v>2.9394535508983739</v>
      </c>
      <c r="N24" s="32">
        <f>IF(Scores!N14&lt;&gt;"",_xlfn.STDEV.S(Scores!N19:N115),"")</f>
        <v>0.83274417337444973</v>
      </c>
      <c r="O24" s="32">
        <f>IF(Scores!O14&lt;&gt;"",_xlfn.STDEV.S(Scores!O19:O115),"")</f>
        <v>3.7022719285400276</v>
      </c>
      <c r="P24" s="32">
        <f>IF(Scores!P14&lt;&gt;"",_xlfn.STDEV.S(Scores!P19:P115),"")</f>
        <v>8.9093711326949698</v>
      </c>
      <c r="Q24" s="32">
        <f>IF(Scores!Q14&lt;&gt;"",_xlfn.STDEV.S(Scores!Q19:Q115),"")</f>
        <v>2.7606484062162351</v>
      </c>
      <c r="R24" s="32">
        <f>IF(Scores!R14&lt;&gt;"",_xlfn.STDEV.S(Scores!R19:R115),"")</f>
        <v>11.504823743481072</v>
      </c>
      <c r="S24" s="32">
        <f>IF(Scores!S14&lt;&gt;"",_xlfn.STDEV.S(Scores!S19:S115),"")</f>
        <v>4.8466233976436008</v>
      </c>
      <c r="T24" s="32">
        <f>IF(Scores!T14&lt;&gt;"",_xlfn.STDEV.S(Scores!T19:T115),"")</f>
        <v>3.6498652073491256</v>
      </c>
      <c r="U24" s="32">
        <f>IF(Scores!U14&lt;&gt;"",_xlfn.STDEV.S(Scores!U19:U115),"")</f>
        <v>5.2516536691055302</v>
      </c>
      <c r="V24" s="32">
        <f>IF(Scores!V14&lt;&gt;"",_xlfn.STDEV.S(Scores!V19:V115),"")</f>
        <v>3.6059832420644997</v>
      </c>
      <c r="W24" s="32">
        <f>IF(Scores!W14&lt;&gt;"",_xlfn.STDEV.S(Scores!W19:W115),"")</f>
        <v>2.7927289188653854</v>
      </c>
      <c r="X24" s="32" t="str">
        <f>IF(Scores!X14&lt;&gt;"",_xlfn.STDEV.S(Scores!X19:X115),"")</f>
        <v/>
      </c>
      <c r="Y24" s="32" t="str">
        <f>IF(Scores!Y14&lt;&gt;"",_xlfn.STDEV.S(Scores!Y19:Y115),"")</f>
        <v/>
      </c>
      <c r="Z24" s="32" t="str">
        <f>IF(Scores!Z14&lt;&gt;"",_xlfn.STDEV.S(Scores!Z19:Z115),"")</f>
        <v/>
      </c>
      <c r="AA24" s="32" t="str">
        <f>IF(Scores!AA14&lt;&gt;"",_xlfn.STDEV.S(Scores!AA19:AA115),"")</f>
        <v/>
      </c>
      <c r="AB24" s="32" t="str">
        <f>IF(Scores!AB14&lt;&gt;"",_xlfn.STDEV.S(Scores!AB19:AB115),"")</f>
        <v/>
      </c>
      <c r="AC24" s="32" t="str">
        <f>IF(Scores!AC14&lt;&gt;"",_xlfn.STDEV.S(Scores!AC19:AC115),"")</f>
        <v/>
      </c>
      <c r="AD24" s="32" t="str">
        <f>IF(Scores!AD14&lt;&gt;"",_xlfn.STDEV.S(Scores!AD19:AD115),"")</f>
        <v/>
      </c>
      <c r="AE24" s="32" t="str">
        <f>IF(Scores!AE14&lt;&gt;"",_xlfn.STDEV.S(Scores!AE19:AE115),"")</f>
        <v/>
      </c>
      <c r="AF24" s="32" t="str">
        <f>IF(Scores!AF14&lt;&gt;"",_xlfn.STDEV.S(Scores!AF19:AF115),"")</f>
        <v/>
      </c>
      <c r="AG24" s="32" t="str">
        <f>IF(Scores!AG14&lt;&gt;"",_xlfn.STDEV.S(Scores!AG19:AG115),"")</f>
        <v/>
      </c>
      <c r="AH24" s="32" t="str">
        <f>IF(Scores!AH14&lt;&gt;"",_xlfn.STDEV.S(Scores!AH19:AH115),"")</f>
        <v/>
      </c>
      <c r="AI24" s="32" t="str">
        <f>IF(Scores!AI14&lt;&gt;"",_xlfn.STDEV.S(Scores!AI19:AI115),"")</f>
        <v/>
      </c>
      <c r="AJ24" s="32" t="str">
        <f>IF(Scores!AJ14&lt;&gt;"",_xlfn.STDEV.S(Scores!AJ19:AJ115),"")</f>
        <v/>
      </c>
      <c r="AK24" s="32" t="str">
        <f>IF(Scores!AK14&lt;&gt;"",_xlfn.STDEV.S(Scores!AK19:AK115),"")</f>
        <v/>
      </c>
      <c r="AL24" s="32" t="str">
        <f>IF(Scores!AL14&lt;&gt;"",_xlfn.STDEV.S(Scores!AL19:AL115),"")</f>
        <v/>
      </c>
      <c r="AM24" s="32" t="str">
        <f>IF(Scores!AM14&lt;&gt;"",_xlfn.STDEV.S(Scores!AM19:AM115),"")</f>
        <v/>
      </c>
      <c r="AN24" s="32" t="str">
        <f>IF(Scores!AN14&lt;&gt;"",_xlfn.STDEV.S(Scores!AN19:AN115),"")</f>
        <v/>
      </c>
      <c r="AO24" s="32" t="str">
        <f>IF(Scores!AO14&lt;&gt;"",_xlfn.STDEV.S(Scores!AO19:AO115),"")</f>
        <v/>
      </c>
      <c r="AP24" s="32" t="str">
        <f>IF(Scores!AP14&lt;&gt;"",_xlfn.STDEV.S(Scores!AP19:AP115),"")</f>
        <v/>
      </c>
      <c r="AQ24" s="32" t="str">
        <f>IF(Scores!AQ14&lt;&gt;"",_xlfn.STDEV.S(Scores!AQ19:AQ115),"")</f>
        <v/>
      </c>
      <c r="AR24" s="32" t="str">
        <f>IF(Scores!AR14&lt;&gt;"",_xlfn.STDEV.S(Scores!AR19:AR115),"")</f>
        <v/>
      </c>
    </row>
  </sheetData>
  <mergeCells count="17">
    <mergeCell ref="A18:B18"/>
    <mergeCell ref="A1:D3"/>
    <mergeCell ref="E4:H4"/>
    <mergeCell ref="E5:H5"/>
    <mergeCell ref="K5:M5"/>
    <mergeCell ref="E6:H6"/>
    <mergeCell ref="K6:M6"/>
    <mergeCell ref="E7:H7"/>
    <mergeCell ref="E8:H8"/>
    <mergeCell ref="A15:B15"/>
    <mergeCell ref="A16:B16"/>
    <mergeCell ref="A17:B17"/>
    <mergeCell ref="A19:B19"/>
    <mergeCell ref="A20:B20"/>
    <mergeCell ref="A21:B21"/>
    <mergeCell ref="A22:B22"/>
    <mergeCell ref="A23:B23"/>
  </mergeCells>
  <conditionalFormatting sqref="C17:AR17">
    <cfRule type="cellIs" dxfId="11" priority="1" operator="lessThan">
      <formula>0.25</formula>
    </cfRule>
    <cfRule type="cellIs" dxfId="10" priority="2" operator="greaterThan">
      <formula>0.85</formula>
    </cfRule>
  </conditionalFormatting>
  <conditionalFormatting sqref="A16:A23 E14:AR14">
    <cfRule type="cellIs" dxfId="9" priority="12" stopIfTrue="1" operator="lessThanOrEqual">
      <formula>0</formula>
    </cfRule>
  </conditionalFormatting>
  <conditionalFormatting sqref="A15">
    <cfRule type="cellIs" dxfId="8" priority="11" stopIfTrue="1" operator="lessThanOrEqual">
      <formula>0</formula>
    </cfRule>
  </conditionalFormatting>
  <conditionalFormatting sqref="A24:B24">
    <cfRule type="cellIs" dxfId="7" priority="10" stopIfTrue="1" operator="lessThanOrEqual">
      <formula>0</formula>
    </cfRule>
  </conditionalFormatting>
  <conditionalFormatting sqref="E16:AR16">
    <cfRule type="cellIs" dxfId="6" priority="9" stopIfTrue="1" operator="equal">
      <formula>0</formula>
    </cfRule>
  </conditionalFormatting>
  <conditionalFormatting sqref="E21:AR21">
    <cfRule type="cellIs" dxfId="5" priority="8" stopIfTrue="1" operator="between">
      <formula>-1</formula>
      <formula>1</formula>
    </cfRule>
  </conditionalFormatting>
  <conditionalFormatting sqref="E21:AR21">
    <cfRule type="cellIs" dxfId="4" priority="7" operator="lessThan">
      <formula>0.19</formula>
    </cfRule>
  </conditionalFormatting>
  <conditionalFormatting sqref="E22:AR22">
    <cfRule type="cellIs" dxfId="3" priority="6" operator="lessThan">
      <formula>0.19</formula>
    </cfRule>
  </conditionalFormatting>
  <conditionalFormatting sqref="N5">
    <cfRule type="cellIs" dxfId="2" priority="3" operator="lessThan">
      <formula>0.7</formula>
    </cfRule>
    <cfRule type="cellIs" dxfId="1" priority="4" operator="between">
      <formula>0.7</formula>
      <formula>0.79</formula>
    </cfRule>
    <cfRule type="cellIs" dxfId="0" priority="5" operator="greater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Scores</vt:lpstr>
      <vt:lpstr>Resultaten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Internet</dc:creator>
  <cp:lastModifiedBy>Hans</cp:lastModifiedBy>
  <dcterms:created xsi:type="dcterms:W3CDTF">2021-10-12T09:27:14Z</dcterms:created>
  <dcterms:modified xsi:type="dcterms:W3CDTF">2022-07-01T09:26:40Z</dcterms:modified>
</cp:coreProperties>
</file>